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2210" activeTab="2"/>
  </bookViews>
  <sheets>
    <sheet name="Rekapitulace stavby" sheetId="1" r:id="rId1"/>
    <sheet name="SO 121 - Vedlejší polní c..." sheetId="2" r:id="rId2"/>
    <sheet name="SO 132 - Hospodářský sjez..." sheetId="3" r:id="rId3"/>
    <sheet name="SO 001 - Vedlejší a ostat..." sheetId="4" r:id="rId4"/>
    <sheet name="Seznam figur" sheetId="5" r:id="rId5"/>
  </sheets>
  <definedNames>
    <definedName name="_xlnm._FilterDatabase" localSheetId="3" hidden="1">'SO 001 - Vedlejší a ostat...'!$C$79:$K$111</definedName>
    <definedName name="_xlnm._FilterDatabase" localSheetId="1" hidden="1">'SO 121 - Vedlejší polní c...'!$C$87:$K$251</definedName>
    <definedName name="_xlnm._FilterDatabase" localSheetId="2" hidden="1">'SO 132 - Hospodářský sjez...'!$C$85:$K$242</definedName>
    <definedName name="_xlnm.Print_Titles" localSheetId="0">'Rekapitulace stavby'!$52:$52</definedName>
    <definedName name="_xlnm.Print_Titles" localSheetId="4">'Seznam figur'!$9:$9</definedName>
    <definedName name="_xlnm.Print_Titles" localSheetId="3">'SO 001 - Vedlejší a ostat...'!$79:$79</definedName>
    <definedName name="_xlnm.Print_Titles" localSheetId="1">'SO 121 - Vedlejší polní c...'!$87:$87</definedName>
    <definedName name="_xlnm.Print_Titles" localSheetId="2">'SO 132 - Hospodářský sjez...'!$85:$85</definedName>
    <definedName name="_xlnm.Print_Area" localSheetId="0">'Rekapitulace stavby'!$D$4:$AO$36,'Rekapitulace stavby'!$C$42:$AQ$58</definedName>
    <definedName name="_xlnm.Print_Area" localSheetId="4">'Seznam figur'!$C$4:$G$45</definedName>
    <definedName name="_xlnm.Print_Area" localSheetId="3">'SO 001 - Vedlejší a ostat...'!$C$4:$J$39,'SO 001 - Vedlejší a ostat...'!$C$67:$K$111</definedName>
    <definedName name="_xlnm.Print_Area" localSheetId="1">'SO 121 - Vedlejší polní c...'!$C$4:$J$39,'SO 121 - Vedlejší polní c...'!$C$75:$K$251</definedName>
    <definedName name="_xlnm.Print_Area" localSheetId="2">'SO 132 - Hospodářský sjez...'!$C$4:$J$39,'SO 132 - Hospodářský sjez...'!$C$73:$K$242</definedName>
  </definedNames>
  <calcPr calcId="145621"/>
</workbook>
</file>

<file path=xl/calcChain.xml><?xml version="1.0" encoding="utf-8"?>
<calcChain xmlns="http://schemas.openxmlformats.org/spreadsheetml/2006/main">
  <c r="D7" i="5" l="1"/>
  <c r="J37" i="4"/>
  <c r="J36" i="4"/>
  <c r="AY57" i="1" s="1"/>
  <c r="J35" i="4"/>
  <c r="AX57" i="1" s="1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BI84" i="4"/>
  <c r="BH84" i="4"/>
  <c r="BG84" i="4"/>
  <c r="BF84" i="4"/>
  <c r="T84" i="4"/>
  <c r="R84" i="4"/>
  <c r="P84" i="4"/>
  <c r="BI82" i="4"/>
  <c r="BH82" i="4"/>
  <c r="BG82" i="4"/>
  <c r="BF82" i="4"/>
  <c r="T82" i="4"/>
  <c r="R82" i="4"/>
  <c r="P82" i="4"/>
  <c r="F74" i="4"/>
  <c r="E72" i="4"/>
  <c r="F52" i="4"/>
  <c r="E50" i="4"/>
  <c r="J24" i="4"/>
  <c r="E24" i="4"/>
  <c r="J77" i="4" s="1"/>
  <c r="J23" i="4"/>
  <c r="J21" i="4"/>
  <c r="E21" i="4"/>
  <c r="J76" i="4" s="1"/>
  <c r="J20" i="4"/>
  <c r="J18" i="4"/>
  <c r="E18" i="4"/>
  <c r="F55" i="4" s="1"/>
  <c r="J17" i="4"/>
  <c r="J15" i="4"/>
  <c r="E15" i="4"/>
  <c r="F54" i="4" s="1"/>
  <c r="J14" i="4"/>
  <c r="J12" i="4"/>
  <c r="J74" i="4"/>
  <c r="E7" i="4"/>
  <c r="E48" i="4"/>
  <c r="J37" i="3"/>
  <c r="J36" i="3"/>
  <c r="AY56" i="1" s="1"/>
  <c r="J35" i="3"/>
  <c r="AX56" i="1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R156" i="3"/>
  <c r="P157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 s="1"/>
  <c r="J17" i="3"/>
  <c r="J12" i="3"/>
  <c r="J52" i="3"/>
  <c r="E7" i="3"/>
  <c r="E76" i="3" s="1"/>
  <c r="J37" i="2"/>
  <c r="J36" i="2"/>
  <c r="AY55" i="1" s="1"/>
  <c r="J35" i="2"/>
  <c r="AX55" i="1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T216" i="2" s="1"/>
  <c r="R217" i="2"/>
  <c r="R216" i="2"/>
  <c r="P217" i="2"/>
  <c r="P216" i="2" s="1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T176" i="2" s="1"/>
  <c r="R177" i="2"/>
  <c r="R176" i="2" s="1"/>
  <c r="P177" i="2"/>
  <c r="P176" i="2" s="1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85" i="2" s="1"/>
  <c r="J17" i="2"/>
  <c r="J12" i="2"/>
  <c r="J82" i="2" s="1"/>
  <c r="E7" i="2"/>
  <c r="E78" i="2"/>
  <c r="L50" i="1"/>
  <c r="AM50" i="1"/>
  <c r="AM49" i="1"/>
  <c r="L49" i="1"/>
  <c r="AM47" i="1"/>
  <c r="L47" i="1"/>
  <c r="L45" i="1"/>
  <c r="L44" i="1"/>
  <c r="BK242" i="2"/>
  <c r="J223" i="2"/>
  <c r="BK186" i="2"/>
  <c r="J147" i="2"/>
  <c r="J136" i="2"/>
  <c r="J111" i="2"/>
  <c r="AS54" i="1"/>
  <c r="BK190" i="2"/>
  <c r="BK147" i="2"/>
  <c r="J122" i="2"/>
  <c r="J94" i="2"/>
  <c r="J217" i="2"/>
  <c r="BK164" i="2"/>
  <c r="J132" i="2"/>
  <c r="BK246" i="2"/>
  <c r="J228" i="2"/>
  <c r="J182" i="2"/>
  <c r="BK170" i="2"/>
  <c r="BK122" i="2"/>
  <c r="J230" i="3"/>
  <c r="J193" i="3"/>
  <c r="J173" i="3"/>
  <c r="J138" i="3"/>
  <c r="BK105" i="3"/>
  <c r="J240" i="3"/>
  <c r="BK198" i="3"/>
  <c r="BK125" i="3"/>
  <c r="BK109" i="3"/>
  <c r="BK222" i="3"/>
  <c r="J201" i="3"/>
  <c r="J157" i="3"/>
  <c r="BK128" i="3"/>
  <c r="BK233" i="3"/>
  <c r="J207" i="3"/>
  <c r="BK185" i="3"/>
  <c r="J148" i="3"/>
  <c r="J131" i="3"/>
  <c r="J101" i="3"/>
  <c r="J106" i="4"/>
  <c r="J98" i="4"/>
  <c r="BK110" i="4"/>
  <c r="BK102" i="4"/>
  <c r="J96" i="4"/>
  <c r="J91" i="4"/>
  <c r="BK84" i="4"/>
  <c r="J229" i="2"/>
  <c r="BK210" i="2"/>
  <c r="BK177" i="2"/>
  <c r="BK144" i="2"/>
  <c r="BK115" i="2"/>
  <c r="J91" i="2"/>
  <c r="BK233" i="2"/>
  <c r="J219" i="2"/>
  <c r="J200" i="2"/>
  <c r="J164" i="2"/>
  <c r="BK132" i="2"/>
  <c r="J119" i="2"/>
  <c r="BK91" i="2"/>
  <c r="BK182" i="2"/>
  <c r="J144" i="2"/>
  <c r="J103" i="2"/>
  <c r="J249" i="2"/>
  <c r="BK229" i="2"/>
  <c r="BK200" i="2"/>
  <c r="J177" i="2"/>
  <c r="J140" i="2"/>
  <c r="J98" i="2"/>
  <c r="BK227" i="3"/>
  <c r="BK201" i="3"/>
  <c r="BK181" i="3"/>
  <c r="BK157" i="3"/>
  <c r="J117" i="3"/>
  <c r="J214" i="3"/>
  <c r="J177" i="3"/>
  <c r="J142" i="3"/>
  <c r="J113" i="3"/>
  <c r="J233" i="3"/>
  <c r="BK211" i="3"/>
  <c r="BK173" i="3"/>
  <c r="BK148" i="3"/>
  <c r="J105" i="3"/>
  <c r="BK230" i="3"/>
  <c r="BK204" i="3"/>
  <c r="J169" i="3"/>
  <c r="BK142" i="3"/>
  <c r="J121" i="3"/>
  <c r="BK93" i="3"/>
  <c r="BK104" i="4"/>
  <c r="BK94" i="4"/>
  <c r="BK106" i="4"/>
  <c r="J100" i="4"/>
  <c r="BK88" i="4"/>
  <c r="J82" i="4"/>
  <c r="BK239" i="2"/>
  <c r="BK228" i="2"/>
  <c r="J206" i="2"/>
  <c r="BK160" i="2"/>
  <c r="BK140" i="2"/>
  <c r="J124" i="2"/>
  <c r="BK103" i="2"/>
  <c r="J236" i="2"/>
  <c r="BK223" i="2"/>
  <c r="J210" i="2"/>
  <c r="J167" i="2"/>
  <c r="J152" i="2"/>
  <c r="BK124" i="2"/>
  <c r="BK111" i="2"/>
  <c r="J239" i="2"/>
  <c r="J170" i="2"/>
  <c r="BK136" i="2"/>
  <c r="BK94" i="2"/>
  <c r="J242" i="2"/>
  <c r="BK206" i="2"/>
  <c r="J186" i="2"/>
  <c r="BK167" i="2"/>
  <c r="BK119" i="2"/>
  <c r="BK237" i="3"/>
  <c r="BK207" i="3"/>
  <c r="J185" i="3"/>
  <c r="BK164" i="3"/>
  <c r="J125" i="3"/>
  <c r="BK97" i="3"/>
  <c r="BK218" i="3"/>
  <c r="J189" i="3"/>
  <c r="J161" i="3"/>
  <c r="BK117" i="3"/>
  <c r="BK240" i="3"/>
  <c r="BK214" i="3"/>
  <c r="J181" i="3"/>
  <c r="J150" i="3"/>
  <c r="BK131" i="3"/>
  <c r="BK89" i="3"/>
  <c r="J211" i="3"/>
  <c r="BK193" i="3"/>
  <c r="BK150" i="3"/>
  <c r="BK138" i="3"/>
  <c r="J109" i="3"/>
  <c r="J110" i="4"/>
  <c r="BK100" i="4"/>
  <c r="J86" i="4"/>
  <c r="J104" i="4"/>
  <c r="J94" i="4"/>
  <c r="BK86" i="4"/>
  <c r="J84" i="4"/>
  <c r="BK82" i="4"/>
  <c r="BK236" i="2"/>
  <c r="BK224" i="2"/>
  <c r="J190" i="2"/>
  <c r="BK156" i="2"/>
  <c r="BK128" i="2"/>
  <c r="J107" i="2"/>
  <c r="BK249" i="2"/>
  <c r="J233" i="2"/>
  <c r="BK217" i="2"/>
  <c r="J196" i="2"/>
  <c r="J156" i="2"/>
  <c r="J128" i="2"/>
  <c r="BK98" i="2"/>
  <c r="BK219" i="2"/>
  <c r="BK173" i="2"/>
  <c r="BK152" i="2"/>
  <c r="J115" i="2"/>
  <c r="J246" i="2"/>
  <c r="J224" i="2"/>
  <c r="BK196" i="2"/>
  <c r="J173" i="2"/>
  <c r="J160" i="2"/>
  <c r="BK107" i="2"/>
  <c r="J222" i="3"/>
  <c r="BK189" i="3"/>
  <c r="BK169" i="3"/>
  <c r="J128" i="3"/>
  <c r="BK101" i="3"/>
  <c r="J237" i="3"/>
  <c r="J164" i="3"/>
  <c r="BK121" i="3"/>
  <c r="J97" i="3"/>
  <c r="J227" i="3"/>
  <c r="J204" i="3"/>
  <c r="BK161" i="3"/>
  <c r="J134" i="3"/>
  <c r="J93" i="3"/>
  <c r="J218" i="3"/>
  <c r="J198" i="3"/>
  <c r="BK177" i="3"/>
  <c r="BK134" i="3"/>
  <c r="BK113" i="3"/>
  <c r="J89" i="3"/>
  <c r="BK108" i="4"/>
  <c r="J102" i="4"/>
  <c r="BK96" i="4"/>
  <c r="J108" i="4"/>
  <c r="BK98" i="4"/>
  <c r="BK91" i="4"/>
  <c r="J88" i="4"/>
  <c r="R90" i="2" l="1"/>
  <c r="P159" i="2"/>
  <c r="R181" i="2"/>
  <c r="BK218" i="2"/>
  <c r="J218" i="2" s="1"/>
  <c r="J66" i="2" s="1"/>
  <c r="BK232" i="2"/>
  <c r="J232" i="2"/>
  <c r="J67" i="2" s="1"/>
  <c r="P245" i="2"/>
  <c r="P90" i="2"/>
  <c r="T159" i="2"/>
  <c r="P181" i="2"/>
  <c r="T218" i="2"/>
  <c r="T232" i="2"/>
  <c r="T245" i="2"/>
  <c r="T88" i="3"/>
  <c r="P156" i="3"/>
  <c r="T156" i="3"/>
  <c r="R168" i="3"/>
  <c r="P197" i="3"/>
  <c r="P226" i="3"/>
  <c r="BK236" i="3"/>
  <c r="J236" i="3"/>
  <c r="J66" i="3" s="1"/>
  <c r="T236" i="3"/>
  <c r="T90" i="2"/>
  <c r="R159" i="2"/>
  <c r="T181" i="2"/>
  <c r="R218" i="2"/>
  <c r="R232" i="2"/>
  <c r="R245" i="2"/>
  <c r="BK88" i="3"/>
  <c r="J88" i="3" s="1"/>
  <c r="J61" i="3" s="1"/>
  <c r="P88" i="3"/>
  <c r="BK156" i="3"/>
  <c r="J156" i="3" s="1"/>
  <c r="J62" i="3" s="1"/>
  <c r="P168" i="3"/>
  <c r="BK197" i="3"/>
  <c r="J197" i="3" s="1"/>
  <c r="J64" i="3" s="1"/>
  <c r="T197" i="3"/>
  <c r="R226" i="3"/>
  <c r="P236" i="3"/>
  <c r="R81" i="4"/>
  <c r="R80" i="4"/>
  <c r="BK90" i="2"/>
  <c r="J90" i="2" s="1"/>
  <c r="J61" i="2" s="1"/>
  <c r="BK159" i="2"/>
  <c r="J159" i="2" s="1"/>
  <c r="J62" i="2" s="1"/>
  <c r="BK181" i="2"/>
  <c r="J181" i="2"/>
  <c r="J64" i="2" s="1"/>
  <c r="P218" i="2"/>
  <c r="P232" i="2"/>
  <c r="BK245" i="2"/>
  <c r="J245" i="2" s="1"/>
  <c r="J68" i="2" s="1"/>
  <c r="R88" i="3"/>
  <c r="BK168" i="3"/>
  <c r="J168" i="3" s="1"/>
  <c r="J63" i="3" s="1"/>
  <c r="T168" i="3"/>
  <c r="R197" i="3"/>
  <c r="BK226" i="3"/>
  <c r="J226" i="3" s="1"/>
  <c r="J65" i="3" s="1"/>
  <c r="T226" i="3"/>
  <c r="R236" i="3"/>
  <c r="BK81" i="4"/>
  <c r="J81" i="4"/>
  <c r="J60" i="4"/>
  <c r="P81" i="4"/>
  <c r="P80" i="4" s="1"/>
  <c r="AU57" i="1" s="1"/>
  <c r="T81" i="4"/>
  <c r="T80" i="4" s="1"/>
  <c r="BK216" i="2"/>
  <c r="J216" i="2"/>
  <c r="J65" i="2"/>
  <c r="BK176" i="2"/>
  <c r="J176" i="2" s="1"/>
  <c r="J63" i="2" s="1"/>
  <c r="J54" i="4"/>
  <c r="F76" i="4"/>
  <c r="F77" i="4"/>
  <c r="BE82" i="4"/>
  <c r="BE86" i="4"/>
  <c r="J52" i="4"/>
  <c r="E70" i="4"/>
  <c r="BE84" i="4"/>
  <c r="BE91" i="4"/>
  <c r="BE94" i="4"/>
  <c r="BE98" i="4"/>
  <c r="BE104" i="4"/>
  <c r="BE108" i="4"/>
  <c r="J55" i="4"/>
  <c r="BE88" i="4"/>
  <c r="BE96" i="4"/>
  <c r="BE100" i="4"/>
  <c r="BE102" i="4"/>
  <c r="BE106" i="4"/>
  <c r="BE110" i="4"/>
  <c r="F55" i="3"/>
  <c r="BE117" i="3"/>
  <c r="BE121" i="3"/>
  <c r="BE125" i="3"/>
  <c r="BE157" i="3"/>
  <c r="BE185" i="3"/>
  <c r="BE207" i="3"/>
  <c r="BE214" i="3"/>
  <c r="E48" i="3"/>
  <c r="BE97" i="3"/>
  <c r="BE101" i="3"/>
  <c r="BE105" i="3"/>
  <c r="BE138" i="3"/>
  <c r="BE150" i="3"/>
  <c r="BE161" i="3"/>
  <c r="BE164" i="3"/>
  <c r="BE189" i="3"/>
  <c r="BE193" i="3"/>
  <c r="BE198" i="3"/>
  <c r="BE218" i="3"/>
  <c r="BE227" i="3"/>
  <c r="BE233" i="3"/>
  <c r="BE237" i="3"/>
  <c r="BE240" i="3"/>
  <c r="J80" i="3"/>
  <c r="BE89" i="3"/>
  <c r="BE93" i="3"/>
  <c r="BE113" i="3"/>
  <c r="BE128" i="3"/>
  <c r="BE134" i="3"/>
  <c r="BE169" i="3"/>
  <c r="BE173" i="3"/>
  <c r="BE177" i="3"/>
  <c r="BE181" i="3"/>
  <c r="BE201" i="3"/>
  <c r="BE204" i="3"/>
  <c r="BE222" i="3"/>
  <c r="BE230" i="3"/>
  <c r="BE109" i="3"/>
  <c r="BE131" i="3"/>
  <c r="BE142" i="3"/>
  <c r="BE148" i="3"/>
  <c r="BE211" i="3"/>
  <c r="J52" i="2"/>
  <c r="BE98" i="2"/>
  <c r="BE107" i="2"/>
  <c r="BE111" i="2"/>
  <c r="BE128" i="2"/>
  <c r="BE132" i="2"/>
  <c r="BE140" i="2"/>
  <c r="BE144" i="2"/>
  <c r="BE152" i="2"/>
  <c r="BE160" i="2"/>
  <c r="BE210" i="2"/>
  <c r="BE217" i="2"/>
  <c r="BE219" i="2"/>
  <c r="BE228" i="2"/>
  <c r="BE242" i="2"/>
  <c r="BE246" i="2"/>
  <c r="F55" i="2"/>
  <c r="BE103" i="2"/>
  <c r="BE115" i="2"/>
  <c r="BE122" i="2"/>
  <c r="BE124" i="2"/>
  <c r="BE167" i="2"/>
  <c r="BE170" i="2"/>
  <c r="BE177" i="2"/>
  <c r="BE186" i="2"/>
  <c r="BE190" i="2"/>
  <c r="BE136" i="2"/>
  <c r="BE156" i="2"/>
  <c r="BE182" i="2"/>
  <c r="BE206" i="2"/>
  <c r="BE229" i="2"/>
  <c r="BE233" i="2"/>
  <c r="BE249" i="2"/>
  <c r="E48" i="2"/>
  <c r="BE91" i="2"/>
  <c r="BE94" i="2"/>
  <c r="BE119" i="2"/>
  <c r="BE147" i="2"/>
  <c r="BE164" i="2"/>
  <c r="BE173" i="2"/>
  <c r="BE196" i="2"/>
  <c r="BE200" i="2"/>
  <c r="BE223" i="2"/>
  <c r="BE224" i="2"/>
  <c r="BE236" i="2"/>
  <c r="BE239" i="2"/>
  <c r="F34" i="2"/>
  <c r="BA55" i="1" s="1"/>
  <c r="J34" i="2"/>
  <c r="AW55" i="1"/>
  <c r="F36" i="3"/>
  <c r="BC56" i="1" s="1"/>
  <c r="F36" i="4"/>
  <c r="BC57" i="1"/>
  <c r="F35" i="2"/>
  <c r="BB55" i="1" s="1"/>
  <c r="F37" i="3"/>
  <c r="BD56" i="1"/>
  <c r="F34" i="4"/>
  <c r="BA57" i="1" s="1"/>
  <c r="F37" i="4"/>
  <c r="BD57" i="1"/>
  <c r="F36" i="2"/>
  <c r="BC55" i="1" s="1"/>
  <c r="F34" i="3"/>
  <c r="BA56" i="1"/>
  <c r="F35" i="3"/>
  <c r="BB56" i="1" s="1"/>
  <c r="F37" i="2"/>
  <c r="BD55" i="1"/>
  <c r="J34" i="3"/>
  <c r="AW56" i="1" s="1"/>
  <c r="F35" i="4"/>
  <c r="BB57" i="1"/>
  <c r="J34" i="4"/>
  <c r="AW57" i="1" s="1"/>
  <c r="P87" i="3" l="1"/>
  <c r="P86" i="3" s="1"/>
  <c r="AU56" i="1" s="1"/>
  <c r="T89" i="2"/>
  <c r="T88" i="2" s="1"/>
  <c r="T87" i="3"/>
  <c r="T86" i="3"/>
  <c r="R87" i="3"/>
  <c r="R86" i="3" s="1"/>
  <c r="P89" i="2"/>
  <c r="P88" i="2"/>
  <c r="AU55" i="1"/>
  <c r="R89" i="2"/>
  <c r="R88" i="2"/>
  <c r="BK89" i="2"/>
  <c r="J89" i="2"/>
  <c r="J60" i="2" s="1"/>
  <c r="BK87" i="3"/>
  <c r="BK86" i="3"/>
  <c r="J86" i="3"/>
  <c r="BK80" i="4"/>
  <c r="J80" i="4"/>
  <c r="J59" i="4"/>
  <c r="F33" i="2"/>
  <c r="AZ55" i="1" s="1"/>
  <c r="J33" i="4"/>
  <c r="AV57" i="1" s="1"/>
  <c r="AT57" i="1" s="1"/>
  <c r="J33" i="2"/>
  <c r="AV55" i="1" s="1"/>
  <c r="AT55" i="1" s="1"/>
  <c r="BD54" i="1"/>
  <c r="W33" i="1" s="1"/>
  <c r="BA54" i="1"/>
  <c r="W30" i="1"/>
  <c r="BC54" i="1"/>
  <c r="AY54" i="1" s="1"/>
  <c r="J30" i="3"/>
  <c r="AG56" i="1"/>
  <c r="J33" i="3"/>
  <c r="AV56" i="1" s="1"/>
  <c r="AT56" i="1" s="1"/>
  <c r="AN56" i="1" s="1"/>
  <c r="F33" i="4"/>
  <c r="AZ57" i="1" s="1"/>
  <c r="BB54" i="1"/>
  <c r="W31" i="1"/>
  <c r="F33" i="3"/>
  <c r="AZ56" i="1" s="1"/>
  <c r="J87" i="3" l="1"/>
  <c r="J60" i="3"/>
  <c r="BK88" i="2"/>
  <c r="J88" i="2" s="1"/>
  <c r="J59" i="2" s="1"/>
  <c r="J59" i="3"/>
  <c r="J39" i="3"/>
  <c r="AU54" i="1"/>
  <c r="AZ54" i="1"/>
  <c r="AV54" i="1"/>
  <c r="AK29" i="1" s="1"/>
  <c r="AX54" i="1"/>
  <c r="J30" i="4"/>
  <c r="AG57" i="1"/>
  <c r="W32" i="1"/>
  <c r="AW54" i="1"/>
  <c r="AK30" i="1"/>
  <c r="J39" i="4" l="1"/>
  <c r="AN57" i="1"/>
  <c r="J30" i="2"/>
  <c r="AG55" i="1" s="1"/>
  <c r="AN55" i="1" s="1"/>
  <c r="AT54" i="1"/>
  <c r="W29" i="1"/>
  <c r="J39" i="2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<sst xmlns="http://schemas.openxmlformats.org/spreadsheetml/2006/main" count="3467" uniqueCount="626">
  <si>
    <t>Export Komplet</t>
  </si>
  <si>
    <t>VZ</t>
  </si>
  <si>
    <t>2.0</t>
  </si>
  <si>
    <t>ZAMOK</t>
  </si>
  <si>
    <t>False</t>
  </si>
  <si>
    <t>{9b046510-18aa-4a63-808d-fc6d6a76d6f5}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</si>
  <si>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</si>
  <si>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</si>
  <si>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</si>
  <si>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</si>
  <si>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</si>
  <si>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</si>
  <si>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</si>
  <si>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</si>
  <si>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240106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</si>
  <si>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</si>
  <si>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</si>
  <si>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Suchdol nad Odrou - polní cesta C27 a sjezd HS10</t>
  </si>
  <si>
    <t>KSO:</t>
  </si>
  <si>
    <t/>
  </si>
  <si>
    <t>CC-CZ:</t>
  </si>
  <si>
    <t>Místo:</t>
  </si>
  <si>
    <t xml:space="preserve"> </t>
  </si>
  <si>
    <t>Datum:</t>
  </si>
  <si>
    <t>8. 7. 2024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</si>
  <si>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</si>
  <si>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</si>
  <si>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</si>
  <si>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</si>
  <si>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</si>
  <si>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</si>
  <si>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</si>
  <si>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</si>
  <si>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</si>
  <si>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</si>
  <si>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</si>
  <si>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</si>
  <si>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</si>
  <si>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</si>
  <si>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</si>
  <si>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</si>
  <si>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</si>
  <si>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</si>
  <si>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</si>
  <si>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</si>
  <si>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</si>
  <si>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</si>
  <si>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</si>
  <si>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</si>
  <si>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</si>
  <si>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</si>
  <si>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</si>
  <si>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</si>
  <si>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</si>
  <si>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</si>
  <si>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</si>
  <si>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</si>
  <si>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</si>
  <si>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</si>
  <si>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</si>
  <si>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</si>
  <si>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</si>
  <si>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</si>
  <si>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</si>
  <si>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</si>
  <si>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</si>
  <si>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</si>
  <si>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</si>
  <si>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</si>
  <si>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</si>
  <si>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</si>
  <si>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</si>
  <si>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</si>
  <si>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</si>
  <si>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121</t>
  </si>
  <si>
    <t>Vedlejší polní cesta C27</t>
  </si>
  <si>
    <t>STA</t>
  </si>
  <si>
    <t>1</t>
  </si>
  <si>
    <t>{7840e2cb-9a33-4b3c-ab78-f88948c9a9f3}</t>
  </si>
  <si>
    <t>2</t>
  </si>
  <si>
    <t>SO 132</t>
  </si>
  <si>
    <t>Hospodářský sjezd HS10</t>
  </si>
  <si>
    <t>{df9c3fc1-d05f-4d7b-a4f7-86c6a751a450}</t>
  </si>
  <si>
    <t>SO 001</t>
  </si>
  <si>
    <t>Vedlejší a ostatní náklady</t>
  </si>
  <si>
    <t>{e1f54531-aaa9-44c3-b66b-e3c8addf6d9d}</t>
  </si>
  <si>
    <t>Odkop</t>
  </si>
  <si>
    <t>765,36</t>
  </si>
  <si>
    <t>ryha</t>
  </si>
  <si>
    <t>454,451</t>
  </si>
  <si>
    <t>KRYCÍ LIST SOUPISU PRACÍ</t>
  </si>
  <si>
    <t>jama</t>
  </si>
  <si>
    <t>77,625</t>
  </si>
  <si>
    <t>odvoz</t>
  </si>
  <si>
    <t>447,436</t>
  </si>
  <si>
    <t>zasyp</t>
  </si>
  <si>
    <t>850</t>
  </si>
  <si>
    <t>humus</t>
  </si>
  <si>
    <t>5462</t>
  </si>
  <si>
    <t>Objekt:</t>
  </si>
  <si>
    <t>SO 121 - Vedlejší polní cesta C27</t>
  </si>
  <si>
    <t>Suchdol nad Odrou</t>
  </si>
  <si>
    <t>REKAPITULACE ČLENĚNÍ SOUPISU PRACÍ</t>
  </si>
  <si>
    <t>Kód dílu - Popis</t>
  </si>
  <si>
    <t>Cena celkem [CZK]</t>
  </si>
  <si>
    <t>-1</t>
  </si>
  <si>
    <t>HSV -  Práce a dodávky HSV</t>
  </si>
  <si>
    <t xml:space="preserve">    1 -  Zemní práce</t>
  </si>
  <si>
    <t xml:space="preserve">    2 -  Zakládání</t>
  </si>
  <si>
    <t xml:space="preserve">    4 -  Vodorovné konstrukce</t>
  </si>
  <si>
    <t xml:space="preserve">    5 -  Komunikace pozemní</t>
  </si>
  <si>
    <t xml:space="preserve">    8 -  Trubní vedení</t>
  </si>
  <si>
    <t xml:space="preserve">    9 -  Ostatní konstrukce a práce, bourání</t>
  </si>
  <si>
    <t xml:space="preserve">    997 -  Přesun sutě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</si>
  <si>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</si>
  <si>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</si>
  <si>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</si>
  <si>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</si>
  <si>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</si>
  <si>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</si>
  <si>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</si>
  <si>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</si>
  <si>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</si>
  <si>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</si>
  <si>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</si>
  <si>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</si>
  <si>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</si>
  <si>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</si>
  <si>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</si>
  <si>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</si>
  <si>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</si>
  <si>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</si>
  <si>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</si>
  <si>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113107122</t>
  </si>
  <si>
    <t>Odstranění podkladu z kameniva drceného tl 200 mm ručně</t>
  </si>
  <si>
    <t>m2</t>
  </si>
  <si>
    <t>CS ÚRS 2021 01</t>
  </si>
  <si>
    <t>4</t>
  </si>
  <si>
    <t>598931256</t>
  </si>
  <si>
    <t>PP</t>
  </si>
  <si>
    <t>Odstranění podkladů nebo krytů ručně s přemístěním hmot na skládku na vzdálenost do 3 m nebo s naložením na dopravní prostředek z kameniva hrubého drceného, o tl. vrstvy přes 100 do 200 mm</t>
  </si>
  <si>
    <t>Online PSC</t>
  </si>
  <si>
    <t>https://podminky.urs.cz/item/CS_URS_2021_01/113107122</t>
  </si>
  <si>
    <t>122151106</t>
  </si>
  <si>
    <t>Odkopávky a prokopávky nezapažené v hornině třídy těžitelnosti I, skupiny 1 a 2 objem do 5000 m3 strojně</t>
  </si>
  <si>
    <t>m3</t>
  </si>
  <si>
    <t>CS ÚRS 2024 01</t>
  </si>
  <si>
    <t>1953209173</t>
  </si>
  <si>
    <t>Odkopávky a prokopávky nezapažené strojně v hornině třídy těžitelnosti I skupiny 1 a 2 přes 1 000 do 5 000 m3</t>
  </si>
  <si>
    <t>https://podminky.urs.cz/item/CS_URS_2024_01/122151106</t>
  </si>
  <si>
    <t>VV</t>
  </si>
  <si>
    <t>3826,8*0,2</t>
  </si>
  <si>
    <t>3</t>
  </si>
  <si>
    <t>132151104</t>
  </si>
  <si>
    <t>Hloubení rýh nezapažených  š do 800 mm v hornině třídy těžitelnosti I, skupiny 1 a 2 objem přes 100 m3 strojně</t>
  </si>
  <si>
    <t>-1232945489</t>
  </si>
  <si>
    <t>Hloubení nezapažených rýh šířky do 800 mm strojně s urovnáním dna do předepsaného profilu a spádu v hornině třídy těžitelnosti I skupiny 1 a 2 přes 100 m3</t>
  </si>
  <si>
    <t>https://podminky.urs.cz/item/CS_URS_2024_01/132151104</t>
  </si>
  <si>
    <t>"příkopy"454,451</t>
  </si>
  <si>
    <t>Součet</t>
  </si>
  <si>
    <t>133151103</t>
  </si>
  <si>
    <t>Hloubení šachet nezapažených v hornině třídy těžitelnosti I, skupiny 1 a 2 objem do 100 m3</t>
  </si>
  <si>
    <t>601135773</t>
  </si>
  <si>
    <t>Hloubení nezapažených šachet strojně v hornině třídy těžitelnosti I skupiny 1 a 2 přes 50 do 100 m3</t>
  </si>
  <si>
    <t>https://podminky.urs.cz/item/CS_URS_2024_01/133151103</t>
  </si>
  <si>
    <t>"vsak.j."2* 3,5*5*1,35 + 4,5*5*1,35</t>
  </si>
  <si>
    <t>5</t>
  </si>
  <si>
    <t>162751117</t>
  </si>
  <si>
    <t>Vodorovné přemístění do 10000 m výkopku/sypaniny z horniny třídy těžitelnosti I, skupiny 1 až 3</t>
  </si>
  <si>
    <t>264527510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</si>
  <si>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</si>
  <si>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</si>
  <si>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ryha+jama+odkop-zasyp</t>
  </si>
  <si>
    <t>6</t>
  </si>
  <si>
    <t>162751119</t>
  </si>
  <si>
    <t>Příplatek k vodorovnému přemístění výkopku/sypaniny z horniny třídy těžitelnosti I, skupiny 1 až 3 ZKD 1000 m přes 10000 m</t>
  </si>
  <si>
    <t>-1427902174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</si>
  <si>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</si>
  <si>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</si>
  <si>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7</t>
  </si>
  <si>
    <t>171151103</t>
  </si>
  <si>
    <t>Uložení sypaniny z hornin soudržných do násypů zhutněných strojně</t>
  </si>
  <si>
    <t>714507797</t>
  </si>
  <si>
    <t>Uložení sypanin do násypů strojně s rozprostřením sypaniny ve vrstvách a s hrubým urovnáním zhutněných z hornin soudržných jakékoliv třídy těžitelnosti</t>
  </si>
  <si>
    <t>https://podminky.urs.cz/item/CS_URS_2024_01/171151103</t>
  </si>
  <si>
    <t>78+146</t>
  </si>
  <si>
    <t>8</t>
  </si>
  <si>
    <t>171152111</t>
  </si>
  <si>
    <t>Uložení sypaniny z hornin nesoudržných a sypkých do násypů zhutněných v aktivní zóně silnic a dálnic</t>
  </si>
  <si>
    <t>11064182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</si>
  <si>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</si>
  <si>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https://podminky.urs.cz/item/CS_URS_2024_01/171152111</t>
  </si>
  <si>
    <t>9</t>
  </si>
  <si>
    <t>M</t>
  </si>
  <si>
    <t>10364100</t>
  </si>
  <si>
    <t>zemina vhodná dle ČSN 73 6133</t>
  </si>
  <si>
    <t>t</t>
  </si>
  <si>
    <t>vlast.</t>
  </si>
  <si>
    <t>1501386103</t>
  </si>
  <si>
    <t>2236,805*2,1 'Přepočtené koeficientem množství</t>
  </si>
  <si>
    <t>10</t>
  </si>
  <si>
    <t>171201201</t>
  </si>
  <si>
    <t>Uložení sypaniny na skládky nebo meziskládky</t>
  </si>
  <si>
    <t>1176364396</t>
  </si>
  <si>
    <t>Uložení sypaniny na skládky nebo meziskládky bez hutnění s upravením uložené sypaniny do předepsaného tvaru</t>
  </si>
  <si>
    <t>https://podminky.urs.cz/item/CS_URS_2024_01/171201201</t>
  </si>
  <si>
    <t>11</t>
  </si>
  <si>
    <t>171201221</t>
  </si>
  <si>
    <t>Poplatek za uložení na skládce (skládkovné) zeminy a kamení kód odpadu 17 05 04</t>
  </si>
  <si>
    <t>-2128587035</t>
  </si>
  <si>
    <t>Poplatek za uložení stavebního odpadu na skládce (skládkovné) zeminy a kamení zatříděného do Katalogu odpadů pod kódem 17 05 04</t>
  </si>
  <si>
    <t>https://podminky.urs.cz/item/CS_URS_2024_01/171201221</t>
  </si>
  <si>
    <t>odvoz*1,9</t>
  </si>
  <si>
    <t>171251101</t>
  </si>
  <si>
    <t>Uložení sypaniny do násypů nezhutněných strojně</t>
  </si>
  <si>
    <t>1974635682</t>
  </si>
  <si>
    <t>Uložení sypanin do násypů strojně s rozprostřením sypaniny ve vrstvách a s hrubým urovnáním nezhutněných jakékoliv třídy těžitelnosti</t>
  </si>
  <si>
    <t>https://podminky.urs.cz/item/CS_URS_2024_01/171251101</t>
  </si>
  <si>
    <t>850 "dodatečný zásyp"</t>
  </si>
  <si>
    <t>13</t>
  </si>
  <si>
    <t>181351113</t>
  </si>
  <si>
    <t>Rozprostření ornice tl vrstvy do 200 mm pl přes 500 m2 v rovině nebo ve svahu do 1:5 strojně</t>
  </si>
  <si>
    <t>-1646181556</t>
  </si>
  <si>
    <t>Rozprostření a urovnání ornice v rovině nebo ve svahu sklonu do 1:5 strojně při souvislé ploše přes 500 m2, tl. vrstvy do 200 mm</t>
  </si>
  <si>
    <t>https://podminky.urs.cz/item/CS_URS_2021_01/181351113</t>
  </si>
  <si>
    <t>241+5221</t>
  </si>
  <si>
    <t>14</t>
  </si>
  <si>
    <t>181451121</t>
  </si>
  <si>
    <t>Založení lučního trávníku výsevem plochy přes 1000 m2 v rovině a ve svahu do 1:5</t>
  </si>
  <si>
    <t>-167928627</t>
  </si>
  <si>
    <t>Založení trávníku na půdě předem připravené plochy přes 1000 m2 výsevem včetně utažení lučního v rovině nebo na svahu do 1:5</t>
  </si>
  <si>
    <t>https://podminky.urs.cz/item/CS_URS_2024_01/181451121</t>
  </si>
  <si>
    <t>15</t>
  </si>
  <si>
    <t>005724700</t>
  </si>
  <si>
    <t>osivo směs travní univerzál</t>
  </si>
  <si>
    <t>kg</t>
  </si>
  <si>
    <t>-1514517776</t>
  </si>
  <si>
    <t>humus/40</t>
  </si>
  <si>
    <t>16</t>
  </si>
  <si>
    <t>181951112</t>
  </si>
  <si>
    <t>Úprava pláně v hornině třídy těžitelnosti I, skupiny 1 až 3 se zhutněním strojně</t>
  </si>
  <si>
    <t>-811384371</t>
  </si>
  <si>
    <t>Úprava pláně vyrovnáním výškových rozdílů strojně v hornině třídy těžitelnosti I, skupiny 1 až 3 se zhutněním</t>
  </si>
  <si>
    <t>https://podminky.urs.cz/item/CS_URS_2024_01/181951112</t>
  </si>
  <si>
    <t>8673*1,45</t>
  </si>
  <si>
    <t>17</t>
  </si>
  <si>
    <t>182201101</t>
  </si>
  <si>
    <t>Svahování násypů strojně</t>
  </si>
  <si>
    <t>-43778931</t>
  </si>
  <si>
    <t>Svahování trvalých svahů do projektovaných profilů strojně s potřebným přemístěním výkopku při svahování násypů v jakékoliv hornině</t>
  </si>
  <si>
    <t>https://podminky.urs.cz/item/CS_URS_2024_01/182201101</t>
  </si>
  <si>
    <t>18</t>
  </si>
  <si>
    <t>184813999R</t>
  </si>
  <si>
    <t>Ochrana stromů bedněním</t>
  </si>
  <si>
    <t>kus</t>
  </si>
  <si>
    <t>967407377</t>
  </si>
  <si>
    <t>položka zahrnuje veškerý materiál, výrobky a polotovary, včetně mimostaveništní a vnitrostaveništní dopravy (rovněž přesuny), včetně naložení a složení, případně s uložením
K ochraně jsou navrženy stromy ve vzdálenosti menší než 1m od situační hrany stavby. Zhotovitel může na své náklady ochránit také ostatní stromy.</t>
  </si>
  <si>
    <t>125</t>
  </si>
  <si>
    <t xml:space="preserve"> Zakládání</t>
  </si>
  <si>
    <t>19</t>
  </si>
  <si>
    <t>211531111</t>
  </si>
  <si>
    <t>Výplň odvodňovacích žeber nebo trativodů kamenivem hrubým drceným frakce 16 až 63 mm</t>
  </si>
  <si>
    <t>-242806421</t>
  </si>
  <si>
    <t>Výplň kamenivem do rýh odvodňovacích žeber nebo trativodů bez zhutnění, s úpravou povrchu výplně kamenivem hrubým drceným frakce 16 až 63 mm</t>
  </si>
  <si>
    <t>https://podminky.urs.cz/item/CS_URS_2024_01/211531111</t>
  </si>
  <si>
    <t>"dno příkopu nad vsak.jámou"1,8*5*3</t>
  </si>
  <si>
    <t>20</t>
  </si>
  <si>
    <t>213141112</t>
  </si>
  <si>
    <t>Zřízení vrstvy z geotextilie v rovině nebo ve sklonu do 1:5 š do 6 m</t>
  </si>
  <si>
    <t>-2135560449</t>
  </si>
  <si>
    <t>Zřízení vrstvy z geotextilie filtrační, separační, odvodňovací, ochranné, výztužné nebo protierozní v rovině nebo ve sklonu do 1:5, šířky přes 3 do 6 m</t>
  </si>
  <si>
    <t>https://podminky.urs.cz/item/CS_URS_2024_01/213141112</t>
  </si>
  <si>
    <t>69311080</t>
  </si>
  <si>
    <t>geotextilie netkaná separační, ochranná, filtrační, drenážní PES 200g/m2</t>
  </si>
  <si>
    <t>884666941</t>
  </si>
  <si>
    <t>3778,758*1,1845 'Přepočtené koeficientem množství</t>
  </si>
  <si>
    <t>22</t>
  </si>
  <si>
    <t>2435311119R</t>
  </si>
  <si>
    <t>Výplň  z kameniva hrubého drceného 32-63 mm</t>
  </si>
  <si>
    <t>596698789</t>
  </si>
  <si>
    <t>Výplň na dně vodárenské studny z kameniva hrubého drceného frakce 32 až 63 mm
Včetně dodání potřebného materiálu.</t>
  </si>
  <si>
    <t>2*1,75*5*1,35 + 2,25*5*1,35</t>
  </si>
  <si>
    <t>23</t>
  </si>
  <si>
    <t>2435711139R</t>
  </si>
  <si>
    <t>Výplň  z kameniva drobného těženého 2-4 mm</t>
  </si>
  <si>
    <t>-692481533</t>
  </si>
  <si>
    <t>Výplň na dně vodárenské studny z kameniva drobného těženého frakce 2 až 4 mm
Včetně dodání potřebného materiálu.</t>
  </si>
  <si>
    <t xml:space="preserve"> Vodorovné konstrukce</t>
  </si>
  <si>
    <t>24</t>
  </si>
  <si>
    <t>464531111</t>
  </si>
  <si>
    <t>Pohoz z hrubého drceného kamenivo zrno 32 až 63 mm z terénu</t>
  </si>
  <si>
    <t>243031720</t>
  </si>
  <si>
    <t>Pohoz dna nebo svahů jakékoliv tloušťky z hrubého drceného kameniva, z terénu, frakce 32 - 63 mm</t>
  </si>
  <si>
    <t>https://podminky.urs.cz/item/CS_URS_2024_01/464531111</t>
  </si>
  <si>
    <t>"ve dně příkopu nad vsak.j." 0,8*5*3</t>
  </si>
  <si>
    <t xml:space="preserve"> Komunikace pozemní</t>
  </si>
  <si>
    <t>25</t>
  </si>
  <si>
    <t>564752113</t>
  </si>
  <si>
    <t>Podklad z vibrovaného štěrku VŠ tl 170 mm</t>
  </si>
  <si>
    <t>1808503484</t>
  </si>
  <si>
    <t>Podklad nebo kryt z vibrovaného štěrku VŠ s rozprostřením, vlhčením a zhutněním, po zhutnění tl. 170 mm</t>
  </si>
  <si>
    <t>https://podminky.urs.cz/item/CS_URS_2024_01/564752113</t>
  </si>
  <si>
    <t>8673*1,11</t>
  </si>
  <si>
    <t>26</t>
  </si>
  <si>
    <t>564851111</t>
  </si>
  <si>
    <t>Podklad ze štěrkodrtě ŠD tl 150 mm</t>
  </si>
  <si>
    <t>2000938601</t>
  </si>
  <si>
    <t>Podklad ze štěrkodrti ŠD s rozprostřením a zhutněním, po zhutnění tl. 150 mm</t>
  </si>
  <si>
    <t>https://podminky.urs.cz/item/CS_URS_2024_01/564851111</t>
  </si>
  <si>
    <t>8673*1,2</t>
  </si>
  <si>
    <t>27</t>
  </si>
  <si>
    <t>565155121</t>
  </si>
  <si>
    <t>Asfaltový beton vrstva podkladní ACP 16 (obalované kamenivo OKS) tl 70 mm š přes 3 m</t>
  </si>
  <si>
    <t>-1596117664</t>
  </si>
  <si>
    <t>Asfaltový beton vrstva podkladní ACP 16 (obalované kamenivo střednězrnné - OKS) s rozprostřením a zhutněním v pruhu šířky přes 3 m, po zhutnění tl. 70 mm</t>
  </si>
  <si>
    <t>https://podminky.urs.cz/item/CS_URS_2024_01/565155121</t>
  </si>
  <si>
    <t>8673*1,04</t>
  </si>
  <si>
    <t>32*1,04</t>
  </si>
  <si>
    <t>28</t>
  </si>
  <si>
    <t>569903321</t>
  </si>
  <si>
    <t>Zřízení zemních krajnic bez zhutnění</t>
  </si>
  <si>
    <t>-1844795450</t>
  </si>
  <si>
    <t>Zřízení zemních krajnic z hornin jakékoliv třídy bez zhutnění</t>
  </si>
  <si>
    <t>https://podminky.urs.cz/item/CS_URS_2024_01/569903321</t>
  </si>
  <si>
    <t>2157*0,5+383*0,5+90</t>
  </si>
  <si>
    <t>29</t>
  </si>
  <si>
    <t>573111112</t>
  </si>
  <si>
    <t>Postřik živičný infiltrační s posypem z asfaltu množství 1 kg/m2</t>
  </si>
  <si>
    <t>-1041169502</t>
  </si>
  <si>
    <t>Postřik infiltrační PI z asfaltu silničního s posypem kamenivem, v množství 1,00 kg/m2</t>
  </si>
  <si>
    <t>https://podminky.urs.cz/item/CS_URS_2024_01/573111112</t>
  </si>
  <si>
    <t>8673*1,16</t>
  </si>
  <si>
    <t>32*1,16</t>
  </si>
  <si>
    <t>30</t>
  </si>
  <si>
    <t>573211109</t>
  </si>
  <si>
    <t>Postřik živičný spojovací z asfaltu v množství 0,50 kg/m2</t>
  </si>
  <si>
    <t>-783203922</t>
  </si>
  <si>
    <t>Postřik spojovací PS bez posypu kamenivem z asfaltu silničního, v množství 0,50 kg/m2</t>
  </si>
  <si>
    <t>https://podminky.urs.cz/item/CS_URS_2024_01/573211109</t>
  </si>
  <si>
    <t>8879,1*1,02</t>
  </si>
  <si>
    <t>31</t>
  </si>
  <si>
    <t>577134121</t>
  </si>
  <si>
    <t>Asfaltový beton vrstva obrusná ACO 11 (ABS) tř. I tl 40 mm š přes 3 m z nemodifikovaného asfaltu</t>
  </si>
  <si>
    <t>-819809052</t>
  </si>
  <si>
    <t>Asfaltový beton vrstva obrusná ACO 11 (ABS) s rozprostřením a se zhutněním z nemodifikovaného asfaltu v pruhu šířky přes 3 m tř. I, po zhutnění tl. 40 mm</t>
  </si>
  <si>
    <t>https://podminky.urs.cz/item/CS_URS_2024_01/577134121</t>
  </si>
  <si>
    <t>8673*1,02</t>
  </si>
  <si>
    <t>32*1,02</t>
  </si>
  <si>
    <t xml:space="preserve"> Trubní vedení</t>
  </si>
  <si>
    <t>32</t>
  </si>
  <si>
    <t>8999131219R</t>
  </si>
  <si>
    <t>Osazení půlené chráničky vč. materiálů</t>
  </si>
  <si>
    <t>m</t>
  </si>
  <si>
    <t>-744771307</t>
  </si>
  <si>
    <t xml:space="preserve"> Ostatní konstrukce a práce, bourání</t>
  </si>
  <si>
    <t>33</t>
  </si>
  <si>
    <t>919511112</t>
  </si>
  <si>
    <t>Čela propustků z lomového kamene</t>
  </si>
  <si>
    <t>-1607050753</t>
  </si>
  <si>
    <t>Čela propustků z lomového kamene upraveného, na maltu cementovou</t>
  </si>
  <si>
    <t>https://podminky.urs.cz/item/CS_URS_2024_01/919511112</t>
  </si>
  <si>
    <t>(1+1)*0,4</t>
  </si>
  <si>
    <t>34</t>
  </si>
  <si>
    <t>92162111199R</t>
  </si>
  <si>
    <t>Úrovňový přejezd silniční živičná konstrukce š. 4 m komplet</t>
  </si>
  <si>
    <t>171121355</t>
  </si>
  <si>
    <t>35</t>
  </si>
  <si>
    <t>921901531</t>
  </si>
  <si>
    <t>Silniční přejezd nad jednu kolej s vozovkou se živičným kobercem</t>
  </si>
  <si>
    <t>-1376874708</t>
  </si>
  <si>
    <t>Úrovňové přejezdy pro zavazadlové a poštovní vozíky silniční přes 1 železniční kolej s ochrannými dřevěnými prahy a s přejezdovou vozovkou s dvouvrstvým živičným kobercem tl. 80-100 mm</t>
  </si>
  <si>
    <t>https://podminky.urs.cz/item/CS_URS_2024_01/921901531</t>
  </si>
  <si>
    <t>36</t>
  </si>
  <si>
    <t>9221115219R</t>
  </si>
  <si>
    <t>Pražcové podloží konstrukční vrstva z vyztužené geotextilie</t>
  </si>
  <si>
    <t>-455683630</t>
  </si>
  <si>
    <t>37</t>
  </si>
  <si>
    <t>928126112</t>
  </si>
  <si>
    <t>Odstranění panelu mezi kolejnicemi nebo mezi kolejemi</t>
  </si>
  <si>
    <t>1591188676</t>
  </si>
  <si>
    <t>Odstranění zádlažbových panelů mezi kolejnicemi nebo kolejemi</t>
  </si>
  <si>
    <t>https://podminky.urs.cz/item/CS_URS_2024_01/928126112</t>
  </si>
  <si>
    <t>997</t>
  </si>
  <si>
    <t xml:space="preserve"> Přesun sutě</t>
  </si>
  <si>
    <t>38</t>
  </si>
  <si>
    <t>997221551</t>
  </si>
  <si>
    <t>Vodorovná doprava suti ze sypkých materiálů do 1 km</t>
  </si>
  <si>
    <t>-157646210</t>
  </si>
  <si>
    <t>Vodorovná doprava suti bez naložení, ale se složením a s hrubým urovnáním ze sypkých materiálů, na vzdálenost do 1 km</t>
  </si>
  <si>
    <t>https://podminky.urs.cz/item/CS_URS_2024_01/997221551</t>
  </si>
  <si>
    <t>39</t>
  </si>
  <si>
    <t>997221559</t>
  </si>
  <si>
    <t>Příplatek ZKD 1 km u vodorovné dopravy suti ze sypkých materiálů</t>
  </si>
  <si>
    <t>-1540166547</t>
  </si>
  <si>
    <t>Vodorovná doprava suti bez naložení, ale se složením a s hrubým urovnáním Příplatek k ceně za každý další i započatý 1 km přes 1 km</t>
  </si>
  <si>
    <t>https://podminky.urs.cz/item/CS_URS_2024_01/997221559</t>
  </si>
  <si>
    <t>40</t>
  </si>
  <si>
    <t>997221611</t>
  </si>
  <si>
    <t>Nakládání suti na dopravní prostředky pro vodorovnou dopravu</t>
  </si>
  <si>
    <t>-1700349092</t>
  </si>
  <si>
    <t>Nakládání na dopravní prostředky pro vodorovnou dopravu suti</t>
  </si>
  <si>
    <t>https://podminky.urs.cz/item/CS_URS_2024_01/997221611</t>
  </si>
  <si>
    <t>41</t>
  </si>
  <si>
    <t>997221655</t>
  </si>
  <si>
    <t>747767776</t>
  </si>
  <si>
    <t>https://podminky.urs.cz/item/CS_URS_2024_01/997221655</t>
  </si>
  <si>
    <t>998</t>
  </si>
  <si>
    <t xml:space="preserve"> Přesun hmot</t>
  </si>
  <si>
    <t>42</t>
  </si>
  <si>
    <t>998225111</t>
  </si>
  <si>
    <t>Přesun hmot pro pozemní komunikace s krytem z kamene, monolitickým betonovým nebo živičným</t>
  </si>
  <si>
    <t>-1758032569</t>
  </si>
  <si>
    <t>Přesun hmot pro komunikace s krytem z kameniva, monolitickým betonovým nebo živičným dopravní vzdálenost do 200 m jakékoliv délky objektu</t>
  </si>
  <si>
    <t>https://podminky.urs.cz/item/CS_URS_2024_01/998225111</t>
  </si>
  <si>
    <t>43</t>
  </si>
  <si>
    <t>998225195</t>
  </si>
  <si>
    <t>Příplatek k přesunu hmot pro pozemní komunikace s krytem z kamene, živičným, betonovým ZKD 5000 m</t>
  </si>
  <si>
    <t>-758965350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</si>
  <si>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</si>
  <si>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https://podminky.urs.cz/item/CS_URS_2024_01/998225195</t>
  </si>
  <si>
    <t>SO 132 - Hospodářský sjezd HS10</t>
  </si>
  <si>
    <t>113107123</t>
  </si>
  <si>
    <t>Odstranění podkladu z kameniva drceného tl 300 mm ručně</t>
  </si>
  <si>
    <t>-150311256</t>
  </si>
  <si>
    <t>Odstranění podkladů nebo krytů ručně s přemístěním hmot na skládku na vzdálenost do 3 m nebo s naložením na dopravní prostředek z kameniva hrubého drceného, o tl. vrstvy přes 200 do 300 mm</t>
  </si>
  <si>
    <t>https://podminky.urs.cz/item/CS_URS_2024_01/113107123</t>
  </si>
  <si>
    <t>16,4*0,75</t>
  </si>
  <si>
    <t>113107142</t>
  </si>
  <si>
    <t>Odstranění podkladu živičného tl 100 mm ručně</t>
  </si>
  <si>
    <t>1656924924</t>
  </si>
  <si>
    <t>Odstranění podkladů nebo krytů ručně s přemístěním hmot na skládku na vzdálenost do 3 m nebo s naložením na dopravní prostředek živičných, o tl. vrstvy přes 50 do 100 mm</t>
  </si>
  <si>
    <t>https://podminky.urs.cz/item/CS_URS_2024_01/113107142</t>
  </si>
  <si>
    <t>16,4*1</t>
  </si>
  <si>
    <t>113154113</t>
  </si>
  <si>
    <t>Frézování živičného krytu tl 50 mm pruh š 0,5 m pl do 500 m2 bez překážek v trase</t>
  </si>
  <si>
    <t>-1952398281</t>
  </si>
  <si>
    <t>Frézování živičného podkladu nebo krytu s naložením na dopravní prostředek plochy do 500 m2 bez překážek v trase pruhu šířky do 0,5 m, tloušťky vrstvy 50 mm</t>
  </si>
  <si>
    <t>https://podminky.urs.cz/item/CS_URS_2024_01/113154113</t>
  </si>
  <si>
    <t>121151104</t>
  </si>
  <si>
    <t>Sejmutí ornice plochy do 100 m2 tl vrstvy do 250 mm strojně</t>
  </si>
  <si>
    <t>-2099808465</t>
  </si>
  <si>
    <t>Sejmutí ornice strojně při souvislé ploše do 100 m2, tl. vrstvy přes 200 do 250 mm</t>
  </si>
  <si>
    <t>https://podminky.urs.cz/item/CS_URS_2024_01/121151104</t>
  </si>
  <si>
    <t>210</t>
  </si>
  <si>
    <t>122151103</t>
  </si>
  <si>
    <t>Odkopávky a prokopávky nezapažené v hornině třídy těžitelnosti I, skupiny 1 a 2 objem do 100 m3 strojně</t>
  </si>
  <si>
    <t>1768920705</t>
  </si>
  <si>
    <t>Odkopávky a prokopávky nezapažené strojně v hornině třídy těžitelnosti I skupiny 1 a 2 přes 50 do 100 m3</t>
  </si>
  <si>
    <t>https://podminky.urs.cz/item/CS_URS_2024_01/122151103</t>
  </si>
  <si>
    <t>210*0,4</t>
  </si>
  <si>
    <t>1408315754</t>
  </si>
  <si>
    <t>84+84-38,84-12-(44*0,1)</t>
  </si>
  <si>
    <t>278771056</t>
  </si>
  <si>
    <t>-360002691</t>
  </si>
  <si>
    <t>"násyp" 12</t>
  </si>
  <si>
    <t>-810008362</t>
  </si>
  <si>
    <t>164*1,38*0,4</t>
  </si>
  <si>
    <t>10364100R</t>
  </si>
  <si>
    <t>54429164</t>
  </si>
  <si>
    <t>90,528*2,6</t>
  </si>
  <si>
    <t>"obj.hmot.2,6t/m3"</t>
  </si>
  <si>
    <t>905689729</t>
  </si>
  <si>
    <t>1100567254</t>
  </si>
  <si>
    <t>174201101</t>
  </si>
  <si>
    <t>Zásyp jam, šachet rýh nebo kolem objektů sypaninou bez zhutnění</t>
  </si>
  <si>
    <t>222024141</t>
  </si>
  <si>
    <t>Zásyp sypaninou z jakékoliv horniny strojně s uložením výkopku ve vrstvách bez zhutnění jam, šachet, rýh nebo kolem objektů v těchto vykopávkách</t>
  </si>
  <si>
    <t>https://podminky.urs.cz/item/CS_URS_2024_01/174201101</t>
  </si>
  <si>
    <t>"dodateč.zásyk pod krajnicí" 0,76+19,04*2</t>
  </si>
  <si>
    <t>181351003</t>
  </si>
  <si>
    <t>Rozprostření ornice tl vrstvy do 200 mm pl do 100 m2 v rovině nebo ve svahu do 1:5 strojně</t>
  </si>
  <si>
    <t>-246350043</t>
  </si>
  <si>
    <t>Rozprostření a urovnání ornice v rovině nebo ve svahu sklonu do 1:5 strojně při souvislé ploše do 100 m2, tl. vrstvy do 200 mm</t>
  </si>
  <si>
    <t>https://podminky.urs.cz/item/CS_URS_2024_01/181351003</t>
  </si>
  <si>
    <t>38+6</t>
  </si>
  <si>
    <t>1448796886</t>
  </si>
  <si>
    <t>(35+32)*0,5*0,1</t>
  </si>
  <si>
    <t>-1910581362</t>
  </si>
  <si>
    <t>-2053970431</t>
  </si>
  <si>
    <t>"pláň" 164*1,22</t>
  </si>
  <si>
    <t>"ppláň"210*1,05</t>
  </si>
  <si>
    <t>1391405688</t>
  </si>
  <si>
    <t>210*1,05</t>
  </si>
  <si>
    <t>69311060</t>
  </si>
  <si>
    <t>geotextilie netkaná separační, ochranná, filtrační, drenážní PP 200g/m2</t>
  </si>
  <si>
    <t>-1804936485</t>
  </si>
  <si>
    <t>220,5*1,1 'Přepočtené koeficientem množství</t>
  </si>
  <si>
    <t>215901101</t>
  </si>
  <si>
    <t>Zhutnění podloží z hornin soudržných nebo nesoudržných pod násypy</t>
  </si>
  <si>
    <t>-626494669</t>
  </si>
  <si>
    <t>Zhutnění podloží pod násypy z rostlé horniny třídy těžitelnosti I a II, skupiny 1 až 4 z hornin soudružných a nesoudržných</t>
  </si>
  <si>
    <t>https://podminky.urs.cz/item/CS_URS_2024_01/215901101</t>
  </si>
  <si>
    <t>564871111</t>
  </si>
  <si>
    <t>Podklad ze štěrkodrtě ŠD tl 250 mm</t>
  </si>
  <si>
    <t>1388799007</t>
  </si>
  <si>
    <t>Podklad ze štěrkodrti ŠD s rozprostřením a zhutněním, po zhutnění tl. 250 mm</t>
  </si>
  <si>
    <t>https://podminky.urs.cz/item/CS_URS_2024_01/564871111</t>
  </si>
  <si>
    <t>164*1,15</t>
  </si>
  <si>
    <t>1881004019</t>
  </si>
  <si>
    <t>164*1,05</t>
  </si>
  <si>
    <t>939621572</t>
  </si>
  <si>
    <t>-1092906340</t>
  </si>
  <si>
    <t>164*1,07</t>
  </si>
  <si>
    <t>-1608456255</t>
  </si>
  <si>
    <t>164*1,03</t>
  </si>
  <si>
    <t>577134221</t>
  </si>
  <si>
    <t>Asfaltový beton vrstva obrusná ACO 11 (ABS) tř. II tl 40 mm š přes 3 m z nemodifikovaného asfaltu</t>
  </si>
  <si>
    <t>-838812457</t>
  </si>
  <si>
    <t>Asfaltový beton vrstva obrusná ACO 11 (ABS) s rozprostřením a se zhutněním z nemodifikovaného asfaltu v pruhu šířky přes 3 m tř. II, po zhutnění tl. 40 mm</t>
  </si>
  <si>
    <t>https://podminky.urs.cz/item/CS_URS_2024_01/577134221</t>
  </si>
  <si>
    <t>164*1,01</t>
  </si>
  <si>
    <t>599141111</t>
  </si>
  <si>
    <t>Vyplnění spár mezi silničními dílci živičnou zálivkou</t>
  </si>
  <si>
    <t>1776980433</t>
  </si>
  <si>
    <t>Vyplnění spár mezi silničními dílci jakékoliv tloušťky živičnou zálivkou</t>
  </si>
  <si>
    <t>https://podminky.urs.cz/item/CS_URS_2024_01/599141111</t>
  </si>
  <si>
    <t>16,4+1+1</t>
  </si>
  <si>
    <t>912211111</t>
  </si>
  <si>
    <t>Montáž směrového sloupku silničního plastového prosté uložení bez betonového základu</t>
  </si>
  <si>
    <t>-1285761221</t>
  </si>
  <si>
    <t>Montáž směrového sloupku plastového s odrazkou prostým uložením bez betonového základu silničního</t>
  </si>
  <si>
    <t>https://podminky.urs.cz/item/CS_URS_2024_01/912211111</t>
  </si>
  <si>
    <t>40445158</t>
  </si>
  <si>
    <t>sloupek směrový silniční plastový 1,2m</t>
  </si>
  <si>
    <t>2136434445</t>
  </si>
  <si>
    <t>"s retroreflexní folií" 2</t>
  </si>
  <si>
    <t>915121111</t>
  </si>
  <si>
    <t>Vodorovné dopravní značení vodící čáry souvislé š 250 mm základní bílá barva</t>
  </si>
  <si>
    <t>-672626778</t>
  </si>
  <si>
    <t>Vodorovné dopravní značení stříkané barvou vodící čára bílá šířky 250 mm souvislá základní</t>
  </si>
  <si>
    <t>https://podminky.urs.cz/item/CS_URS_2024_01/915121111</t>
  </si>
  <si>
    <t>916111122</t>
  </si>
  <si>
    <t>Osazení obruby z drobných kostek bez boční opěry do lože z betonu prostého</t>
  </si>
  <si>
    <t>1501185656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</si>
  <si>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</si>
  <si>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https://podminky.urs.cz/item/CS_URS_2024_01/916111122</t>
  </si>
  <si>
    <t>16,4*2</t>
  </si>
  <si>
    <t>58381007</t>
  </si>
  <si>
    <t>kostka dlažební žula drobná 8/10</t>
  </si>
  <si>
    <t>490150356</t>
  </si>
  <si>
    <t>16,4*2*0,1</t>
  </si>
  <si>
    <t>919731123</t>
  </si>
  <si>
    <t>Zarovnání styčné plochy podkladu nebo krytu živičného tl do 200 mm</t>
  </si>
  <si>
    <t>1418230385</t>
  </si>
  <si>
    <t>Zarovnání styčné plochy podkladu nebo krytu podél vybourané části komunikace nebo zpevněné plochy živičné tl. přes 100 do 200 mm</t>
  </si>
  <si>
    <t>https://podminky.urs.cz/item/CS_URS_2024_01/919731123</t>
  </si>
  <si>
    <t>16,4+0,75+0,75</t>
  </si>
  <si>
    <t>919732211</t>
  </si>
  <si>
    <t>Styčná spára napojení nového živičného povrchu na stávající za tepla š 15 mm hl 25 mm s prořezáním</t>
  </si>
  <si>
    <t>-574234594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</si>
  <si>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</si>
  <si>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https://podminky.urs.cz/item/CS_URS_2024_01/919732211</t>
  </si>
  <si>
    <t>919735112</t>
  </si>
  <si>
    <t>Řezání stávajícího živičného krytu hl do 100 mm</t>
  </si>
  <si>
    <t>2104979346</t>
  </si>
  <si>
    <t>Řezání stávajícího živičného krytu nebo podkladu hloubky přes 50 do 100 mm</t>
  </si>
  <si>
    <t>https://podminky.urs.cz/item/CS_URS_2024_01/919735112</t>
  </si>
  <si>
    <t>-938304531</t>
  </si>
  <si>
    <t>1095914818</t>
  </si>
  <si>
    <t>-849428628</t>
  </si>
  <si>
    <t>299669242</t>
  </si>
  <si>
    <t>998225194</t>
  </si>
  <si>
    <t>Příplatek k přesunu hmot pro pozemní komunikace s krytem z kamene, živičným, betonovým do 5000 m</t>
  </si>
  <si>
    <t>1471670736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</si>
  <si>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</si>
  <si>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https://podminky.urs.cz/item/CS_URS_2024_01/998225194</t>
  </si>
  <si>
    <t>SO 001 - Vedlejší a ostatní náklady</t>
  </si>
  <si>
    <t>VRN - Vedlejší rozpočtové náklady</t>
  </si>
  <si>
    <t>VRN</t>
  </si>
  <si>
    <t>Vedlejší rozpočtové náklady</t>
  </si>
  <si>
    <t>012002R</t>
  </si>
  <si>
    <t>Geodetické práce během výstavby</t>
  </si>
  <si>
    <t>soubor</t>
  </si>
  <si>
    <t>1024</t>
  </si>
  <si>
    <t>-1074219693</t>
  </si>
  <si>
    <t>kompletní geodetické práce během výstavby odborně způsobilou osobou v zeměměřictví</t>
  </si>
  <si>
    <t>012103R</t>
  </si>
  <si>
    <t>Pomocné práce pro ochranu stávajících inženýrských sítí</t>
  </si>
  <si>
    <t>1783528153</t>
  </si>
  <si>
    <t>013244R</t>
  </si>
  <si>
    <t>Realizační dokumentace stavby</t>
  </si>
  <si>
    <t>-1435188061</t>
  </si>
  <si>
    <t>013254R</t>
  </si>
  <si>
    <t>Dokumentace skutečného provedení stavby</t>
  </si>
  <si>
    <t>-217793648</t>
  </si>
  <si>
    <t>Dokumentace skutečného provedení stavby
Tištěné paré - 4x
Digitální paré - 2x
Součástí dokumentace bude také popis a zdůvodněnípřípadných změn a odchylek skutečného provedení stavby a ověřené projektové dokumentace.</t>
  </si>
  <si>
    <t>013294R</t>
  </si>
  <si>
    <t>Zhotovení fotodokumentace, elaborátu, před v průběhu  a po stavbě</t>
  </si>
  <si>
    <t>-1786990961</t>
  </si>
  <si>
    <t>Zhotovení fotodokumentace, elaborátu, před v průběhu a po stavbě</t>
  </si>
  <si>
    <t>041403R</t>
  </si>
  <si>
    <t xml:space="preserve">Náklady na spolupráci s koordinátorem BOZP </t>
  </si>
  <si>
    <t>1462941928</t>
  </si>
  <si>
    <t>Koordinátor BOZP na staveništi</t>
  </si>
  <si>
    <t>938908411R</t>
  </si>
  <si>
    <t>Čištění vozovek splachováním vodou</t>
  </si>
  <si>
    <t>-1261928476</t>
  </si>
  <si>
    <t>"čištění povrchu vozovek během výstavby, minimálně 1x za týden"1</t>
  </si>
  <si>
    <t>800800018</t>
  </si>
  <si>
    <t>Vytyčení inženýrských sítí a zařízení, včetně zajištění případné aktualizace vyjádření správců sítí, která pozbudou platnosti v období mezi předáním staveniště a vytyčením sítí a případné protokolární zpětné předání jejich správcům.</t>
  </si>
  <si>
    <t>-2060042383</t>
  </si>
  <si>
    <t>800800015</t>
  </si>
  <si>
    <t>Zajištění a zabezpečení staveniště, zřízení a likvidace zařízení stveniště, včetně případných přípojek, přístupů, deponií, hlídání stavniště, oplocení stavby apod.</t>
  </si>
  <si>
    <t>1635502014</t>
  </si>
  <si>
    <t>800800008</t>
  </si>
  <si>
    <t>Protokolární předání stavbou dotčených pozemků a komunikací, uvedených do původního stavu, zpět jejich vlastníkům</t>
  </si>
  <si>
    <t>149652183</t>
  </si>
  <si>
    <t>09 R</t>
  </si>
  <si>
    <t>Projednání a zajištění zvláštního užívání komunikací a veřejných ploch, včetně zajištění dopravního značení, a to v rozsahu nezbytném pro řádné a bezpečné provádění stavby.</t>
  </si>
  <si>
    <t>-481587946</t>
  </si>
  <si>
    <t>Projednání a zajištění zvláštního užívání komunikací a veřejných ploch, včetně zajištění dopravního značení, a to v rozsahu nezbytném pro řádné a bezpečné provádění stavby.
Náklady na dopravní značení a omezení provozu při výstavbě(v případě potřeby).</t>
  </si>
  <si>
    <t>06R</t>
  </si>
  <si>
    <t>Drážní dohled a výluky</t>
  </si>
  <si>
    <t>1095221465</t>
  </si>
  <si>
    <t>Drážní dohled a výluky
Náklady vyplývající minimálně z vyjádření SŽDC č. 145501217 - SŽDC - OŘ OVA- ST
Výluka je předjednána se SŽ.</t>
  </si>
  <si>
    <t>041903000</t>
  </si>
  <si>
    <t>Inženýrská činnost dozory dozor jiné osoby - dohled geologa</t>
  </si>
  <si>
    <t>356858300</t>
  </si>
  <si>
    <t>Geologický dohled během realizace stavby.</t>
  </si>
  <si>
    <t>02 R</t>
  </si>
  <si>
    <t>Zajištění a provedení zkoušek, rozborů a atestů nutných pro řádné provádění a dokončení díla, uvedených v projektové dokumentaci včetně předání jejich výsledků objednateli, jakož i provedení následujích zkoušek a rozborů. Zajištění a provedení zkoušek úno</t>
  </si>
  <si>
    <t>968141835</t>
  </si>
  <si>
    <t>Náklady zhotovitele, související s prováděním zkoušek a revizi předepsaných technickými normami, a které jsou pro provedení díla nezbytné, vč. stanovení receptury pro zvýšení únosnosti podloží.
Zajištění a provedení zkoušek, rozborů a atestů nutných pro řádné provádění a dokončení díla, uvedených v projektové dokumentaci včetěn předání jejich výsledků objednateli, jakož i provedení následujících zkoušek a rozborů. Zajištění a porvedení zkoušek únosnosti pláně zátěžovou zkouškou. Zajištění a provedení zkoušek únosnosti horní podkladní vrstvy statickou zátěžovou zkouškou.
Dle právních předpisů, TP a TKP.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</si>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</sst>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152111" TargetMode="External"/><Relationship Id="rId13" Type="http://schemas.openxmlformats.org/officeDocument/2006/relationships/hyperlink" Target="https://podminky.urs.cz/item/CS_URS_2024_01/181451121" TargetMode="External"/><Relationship Id="rId18" Type="http://schemas.openxmlformats.org/officeDocument/2006/relationships/hyperlink" Target="https://podminky.urs.cz/item/CS_URS_2024_01/464531111" TargetMode="External"/><Relationship Id="rId26" Type="http://schemas.openxmlformats.org/officeDocument/2006/relationships/hyperlink" Target="https://podminky.urs.cz/item/CS_URS_2024_01/919511112" TargetMode="External"/><Relationship Id="rId3" Type="http://schemas.openxmlformats.org/officeDocument/2006/relationships/hyperlink" Target="https://podminky.urs.cz/item/CS_URS_2024_01/132151104" TargetMode="External"/><Relationship Id="rId21" Type="http://schemas.openxmlformats.org/officeDocument/2006/relationships/hyperlink" Target="https://podminky.urs.cz/item/CS_URS_2024_01/565155121" TargetMode="External"/><Relationship Id="rId34" Type="http://schemas.openxmlformats.org/officeDocument/2006/relationships/hyperlink" Target="https://podminky.urs.cz/item/CS_URS_2024_01/998225195" TargetMode="External"/><Relationship Id="rId7" Type="http://schemas.openxmlformats.org/officeDocument/2006/relationships/hyperlink" Target="https://podminky.urs.cz/item/CS_URS_2024_01/171151103" TargetMode="External"/><Relationship Id="rId12" Type="http://schemas.openxmlformats.org/officeDocument/2006/relationships/hyperlink" Target="https://podminky.urs.cz/item/CS_URS_2021_01/181351113" TargetMode="External"/><Relationship Id="rId17" Type="http://schemas.openxmlformats.org/officeDocument/2006/relationships/hyperlink" Target="https://podminky.urs.cz/item/CS_URS_2024_01/213141112" TargetMode="External"/><Relationship Id="rId25" Type="http://schemas.openxmlformats.org/officeDocument/2006/relationships/hyperlink" Target="https://podminky.urs.cz/item/CS_URS_2024_01/577134121" TargetMode="External"/><Relationship Id="rId33" Type="http://schemas.openxmlformats.org/officeDocument/2006/relationships/hyperlink" Target="https://podminky.urs.cz/item/CS_URS_2024_01/998225111" TargetMode="External"/><Relationship Id="rId2" Type="http://schemas.openxmlformats.org/officeDocument/2006/relationships/hyperlink" Target="https://podminky.urs.cz/item/CS_URS_2024_01/122151106" TargetMode="External"/><Relationship Id="rId16" Type="http://schemas.openxmlformats.org/officeDocument/2006/relationships/hyperlink" Target="https://podminky.urs.cz/item/CS_URS_2024_01/211531111" TargetMode="External"/><Relationship Id="rId20" Type="http://schemas.openxmlformats.org/officeDocument/2006/relationships/hyperlink" Target="https://podminky.urs.cz/item/CS_URS_2024_01/564851111" TargetMode="External"/><Relationship Id="rId29" Type="http://schemas.openxmlformats.org/officeDocument/2006/relationships/hyperlink" Target="https://podminky.urs.cz/item/CS_URS_2024_01/997221551" TargetMode="External"/><Relationship Id="rId1" Type="http://schemas.openxmlformats.org/officeDocument/2006/relationships/hyperlink" Target="https://podminky.urs.cz/item/CS_URS_2021_01/113107122" TargetMode="External"/><Relationship Id="rId6" Type="http://schemas.openxmlformats.org/officeDocument/2006/relationships/hyperlink" Target="https://podminky.urs.cz/item/CS_URS_2024_01/162751119" TargetMode="External"/><Relationship Id="rId11" Type="http://schemas.openxmlformats.org/officeDocument/2006/relationships/hyperlink" Target="https://podminky.urs.cz/item/CS_URS_2024_01/171251101" TargetMode="External"/><Relationship Id="rId24" Type="http://schemas.openxmlformats.org/officeDocument/2006/relationships/hyperlink" Target="https://podminky.urs.cz/item/CS_URS_2024_01/573211109" TargetMode="External"/><Relationship Id="rId32" Type="http://schemas.openxmlformats.org/officeDocument/2006/relationships/hyperlink" Target="https://podminky.urs.cz/item/CS_URS_2024_01/997221655" TargetMode="External"/><Relationship Id="rId5" Type="http://schemas.openxmlformats.org/officeDocument/2006/relationships/hyperlink" Target="https://podminky.urs.cz/item/CS_URS_2024_01/162751117" TargetMode="External"/><Relationship Id="rId15" Type="http://schemas.openxmlformats.org/officeDocument/2006/relationships/hyperlink" Target="https://podminky.urs.cz/item/CS_URS_2024_01/182201101" TargetMode="External"/><Relationship Id="rId23" Type="http://schemas.openxmlformats.org/officeDocument/2006/relationships/hyperlink" Target="https://podminky.urs.cz/item/CS_URS_2024_01/573111112" TargetMode="External"/><Relationship Id="rId28" Type="http://schemas.openxmlformats.org/officeDocument/2006/relationships/hyperlink" Target="https://podminky.urs.cz/item/CS_URS_2024_01/928126112" TargetMode="External"/><Relationship Id="rId10" Type="http://schemas.openxmlformats.org/officeDocument/2006/relationships/hyperlink" Target="https://podminky.urs.cz/item/CS_URS_2024_01/171201221" TargetMode="External"/><Relationship Id="rId19" Type="http://schemas.openxmlformats.org/officeDocument/2006/relationships/hyperlink" Target="https://podminky.urs.cz/item/CS_URS_2024_01/564752113" TargetMode="External"/><Relationship Id="rId31" Type="http://schemas.openxmlformats.org/officeDocument/2006/relationships/hyperlink" Target="https://podminky.urs.cz/item/CS_URS_2024_01/997221611" TargetMode="External"/><Relationship Id="rId4" Type="http://schemas.openxmlformats.org/officeDocument/2006/relationships/hyperlink" Target="https://podminky.urs.cz/item/CS_URS_2024_01/133151103" TargetMode="External"/><Relationship Id="rId9" Type="http://schemas.openxmlformats.org/officeDocument/2006/relationships/hyperlink" Target="https://podminky.urs.cz/item/CS_URS_2024_01/171201201" TargetMode="External"/><Relationship Id="rId14" Type="http://schemas.openxmlformats.org/officeDocument/2006/relationships/hyperlink" Target="https://podminky.urs.cz/item/CS_URS_2024_01/181951112" TargetMode="External"/><Relationship Id="rId22" Type="http://schemas.openxmlformats.org/officeDocument/2006/relationships/hyperlink" Target="https://podminky.urs.cz/item/CS_URS_2024_01/569903321" TargetMode="External"/><Relationship Id="rId27" Type="http://schemas.openxmlformats.org/officeDocument/2006/relationships/hyperlink" Target="https://podminky.urs.cz/item/CS_URS_2024_01/921901531" TargetMode="External"/><Relationship Id="rId30" Type="http://schemas.openxmlformats.org/officeDocument/2006/relationships/hyperlink" Target="https://podminky.urs.cz/item/CS_URS_2024_01/997221559" TargetMode="External"/><Relationship Id="rId35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151103" TargetMode="External"/><Relationship Id="rId13" Type="http://schemas.openxmlformats.org/officeDocument/2006/relationships/hyperlink" Target="https://podminky.urs.cz/item/CS_URS_2024_01/181351003" TargetMode="External"/><Relationship Id="rId18" Type="http://schemas.openxmlformats.org/officeDocument/2006/relationships/hyperlink" Target="https://podminky.urs.cz/item/CS_URS_2024_01/564871111" TargetMode="External"/><Relationship Id="rId26" Type="http://schemas.openxmlformats.org/officeDocument/2006/relationships/hyperlink" Target="https://podminky.urs.cz/item/CS_URS_2024_01/915121111" TargetMode="External"/><Relationship Id="rId3" Type="http://schemas.openxmlformats.org/officeDocument/2006/relationships/hyperlink" Target="https://podminky.urs.cz/item/CS_URS_2024_01/113154113" TargetMode="External"/><Relationship Id="rId21" Type="http://schemas.openxmlformats.org/officeDocument/2006/relationships/hyperlink" Target="https://podminky.urs.cz/item/CS_URS_2024_01/573111112" TargetMode="External"/><Relationship Id="rId34" Type="http://schemas.openxmlformats.org/officeDocument/2006/relationships/hyperlink" Target="https://podminky.urs.cz/item/CS_URS_2024_01/998225111" TargetMode="External"/><Relationship Id="rId7" Type="http://schemas.openxmlformats.org/officeDocument/2006/relationships/hyperlink" Target="https://podminky.urs.cz/item/CS_URS_2024_01/162751119" TargetMode="External"/><Relationship Id="rId12" Type="http://schemas.openxmlformats.org/officeDocument/2006/relationships/hyperlink" Target="https://podminky.urs.cz/item/CS_URS_2024_01/174201101" TargetMode="External"/><Relationship Id="rId17" Type="http://schemas.openxmlformats.org/officeDocument/2006/relationships/hyperlink" Target="https://podminky.urs.cz/item/CS_URS_2024_01/215901101" TargetMode="External"/><Relationship Id="rId25" Type="http://schemas.openxmlformats.org/officeDocument/2006/relationships/hyperlink" Target="https://podminky.urs.cz/item/CS_URS_2024_01/912211111" TargetMode="External"/><Relationship Id="rId33" Type="http://schemas.openxmlformats.org/officeDocument/2006/relationships/hyperlink" Target="https://podminky.urs.cz/item/CS_URS_2024_01/997221611" TargetMode="External"/><Relationship Id="rId2" Type="http://schemas.openxmlformats.org/officeDocument/2006/relationships/hyperlink" Target="https://podminky.urs.cz/item/CS_URS_2024_01/113107142" TargetMode="External"/><Relationship Id="rId16" Type="http://schemas.openxmlformats.org/officeDocument/2006/relationships/hyperlink" Target="https://podminky.urs.cz/item/CS_URS_2024_01/213141112" TargetMode="External"/><Relationship Id="rId20" Type="http://schemas.openxmlformats.org/officeDocument/2006/relationships/hyperlink" Target="https://podminky.urs.cz/item/CS_URS_2024_01/569903321" TargetMode="External"/><Relationship Id="rId29" Type="http://schemas.openxmlformats.org/officeDocument/2006/relationships/hyperlink" Target="https://podminky.urs.cz/item/CS_URS_2024_01/919732211" TargetMode="External"/><Relationship Id="rId1" Type="http://schemas.openxmlformats.org/officeDocument/2006/relationships/hyperlink" Target="https://podminky.urs.cz/item/CS_URS_2024_01/113107123" TargetMode="External"/><Relationship Id="rId6" Type="http://schemas.openxmlformats.org/officeDocument/2006/relationships/hyperlink" Target="https://podminky.urs.cz/item/CS_URS_2024_01/162751117" TargetMode="External"/><Relationship Id="rId11" Type="http://schemas.openxmlformats.org/officeDocument/2006/relationships/hyperlink" Target="https://podminky.urs.cz/item/CS_URS_2024_01/171201221" TargetMode="External"/><Relationship Id="rId24" Type="http://schemas.openxmlformats.org/officeDocument/2006/relationships/hyperlink" Target="https://podminky.urs.cz/item/CS_URS_2024_01/599141111" TargetMode="External"/><Relationship Id="rId32" Type="http://schemas.openxmlformats.org/officeDocument/2006/relationships/hyperlink" Target="https://podminky.urs.cz/item/CS_URS_2024_01/997221559" TargetMode="External"/><Relationship Id="rId5" Type="http://schemas.openxmlformats.org/officeDocument/2006/relationships/hyperlink" Target="https://podminky.urs.cz/item/CS_URS_2024_01/122151103" TargetMode="External"/><Relationship Id="rId15" Type="http://schemas.openxmlformats.org/officeDocument/2006/relationships/hyperlink" Target="https://podminky.urs.cz/item/CS_URS_2024_01/181951112" TargetMode="External"/><Relationship Id="rId23" Type="http://schemas.openxmlformats.org/officeDocument/2006/relationships/hyperlink" Target="https://podminky.urs.cz/item/CS_URS_2024_01/577134221" TargetMode="External"/><Relationship Id="rId28" Type="http://schemas.openxmlformats.org/officeDocument/2006/relationships/hyperlink" Target="https://podminky.urs.cz/item/CS_URS_2024_01/919731123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1/171201201" TargetMode="External"/><Relationship Id="rId19" Type="http://schemas.openxmlformats.org/officeDocument/2006/relationships/hyperlink" Target="https://podminky.urs.cz/item/CS_URS_2024_01/565155121" TargetMode="External"/><Relationship Id="rId31" Type="http://schemas.openxmlformats.org/officeDocument/2006/relationships/hyperlink" Target="https://podminky.urs.cz/item/CS_URS_2024_01/997221551" TargetMode="External"/><Relationship Id="rId4" Type="http://schemas.openxmlformats.org/officeDocument/2006/relationships/hyperlink" Target="https://podminky.urs.cz/item/CS_URS_2024_01/121151104" TargetMode="External"/><Relationship Id="rId9" Type="http://schemas.openxmlformats.org/officeDocument/2006/relationships/hyperlink" Target="https://podminky.urs.cz/item/CS_URS_2024_01/171152111" TargetMode="External"/><Relationship Id="rId14" Type="http://schemas.openxmlformats.org/officeDocument/2006/relationships/hyperlink" Target="https://podminky.urs.cz/item/CS_URS_2024_01/181451121" TargetMode="External"/><Relationship Id="rId22" Type="http://schemas.openxmlformats.org/officeDocument/2006/relationships/hyperlink" Target="https://podminky.urs.cz/item/CS_URS_2024_01/573211109" TargetMode="External"/><Relationship Id="rId27" Type="http://schemas.openxmlformats.org/officeDocument/2006/relationships/hyperlink" Target="https://podminky.urs.cz/item/CS_URS_2024_01/916111122" TargetMode="External"/><Relationship Id="rId30" Type="http://schemas.openxmlformats.org/officeDocument/2006/relationships/hyperlink" Target="https://podminky.urs.cz/item/CS_URS_2024_01/919735112" TargetMode="External"/><Relationship Id="rId35" Type="http://schemas.openxmlformats.org/officeDocument/2006/relationships/hyperlink" Target="https://podminky.urs.cz/item/CS_URS_2024_01/99822519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opLeftCell="A6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2"/>
      <c r="AQ5" s="22"/>
      <c r="AR5" s="20"/>
      <c r="BE5" s="25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2"/>
      <c r="AQ6" s="22"/>
      <c r="AR6" s="20"/>
      <c r="BE6" s="25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55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5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5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5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5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5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29</v>
      </c>
      <c r="AO13" s="22"/>
      <c r="AP13" s="22"/>
      <c r="AQ13" s="22"/>
      <c r="AR13" s="20"/>
      <c r="BE13" s="255"/>
      <c r="BS13" s="17" t="s">
        <v>6</v>
      </c>
    </row>
    <row r="14" spans="1:74" ht="12.75">
      <c r="B14" s="21"/>
      <c r="C14" s="22"/>
      <c r="D14" s="22"/>
      <c r="E14" s="260" t="s">
        <v>29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5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5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5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55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5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5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55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5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5"/>
    </row>
    <row r="23" spans="1:71" s="1" customFormat="1" ht="47.25" customHeight="1">
      <c r="B23" s="21"/>
      <c r="C23" s="22"/>
      <c r="D23" s="22"/>
      <c r="E23" s="262" t="s">
        <v>34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2"/>
      <c r="AP23" s="22"/>
      <c r="AQ23" s="22"/>
      <c r="AR23" s="20"/>
      <c r="BE23" s="25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5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3">
        <f>ROUND(AG54,2)</f>
        <v>0</v>
      </c>
      <c r="AL26" s="264"/>
      <c r="AM26" s="264"/>
      <c r="AN26" s="264"/>
      <c r="AO26" s="264"/>
      <c r="AP26" s="36"/>
      <c r="AQ26" s="36"/>
      <c r="AR26" s="39"/>
      <c r="BE26" s="25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5" t="s">
        <v>36</v>
      </c>
      <c r="M28" s="265"/>
      <c r="N28" s="265"/>
      <c r="O28" s="265"/>
      <c r="P28" s="265"/>
      <c r="Q28" s="36"/>
      <c r="R28" s="36"/>
      <c r="S28" s="36"/>
      <c r="T28" s="36"/>
      <c r="U28" s="36"/>
      <c r="V28" s="36"/>
      <c r="W28" s="265" t="s">
        <v>37</v>
      </c>
      <c r="X28" s="265"/>
      <c r="Y28" s="265"/>
      <c r="Z28" s="265"/>
      <c r="AA28" s="265"/>
      <c r="AB28" s="265"/>
      <c r="AC28" s="265"/>
      <c r="AD28" s="265"/>
      <c r="AE28" s="265"/>
      <c r="AF28" s="36"/>
      <c r="AG28" s="36"/>
      <c r="AH28" s="36"/>
      <c r="AI28" s="36"/>
      <c r="AJ28" s="36"/>
      <c r="AK28" s="265" t="s">
        <v>38</v>
      </c>
      <c r="AL28" s="265"/>
      <c r="AM28" s="265"/>
      <c r="AN28" s="265"/>
      <c r="AO28" s="265"/>
      <c r="AP28" s="36"/>
      <c r="AQ28" s="36"/>
      <c r="AR28" s="39"/>
      <c r="BE28" s="255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68">
        <v>0.21</v>
      </c>
      <c r="M29" s="267"/>
      <c r="N29" s="267"/>
      <c r="O29" s="267"/>
      <c r="P29" s="267"/>
      <c r="Q29" s="41"/>
      <c r="R29" s="41"/>
      <c r="S29" s="41"/>
      <c r="T29" s="41"/>
      <c r="U29" s="41"/>
      <c r="V29" s="41"/>
      <c r="W29" s="266">
        <f>ROUND(AZ54,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41"/>
      <c r="AG29" s="41"/>
      <c r="AH29" s="41"/>
      <c r="AI29" s="41"/>
      <c r="AJ29" s="41"/>
      <c r="AK29" s="266">
        <f>ROUND(AV54, 2)</f>
        <v>0</v>
      </c>
      <c r="AL29" s="267"/>
      <c r="AM29" s="267"/>
      <c r="AN29" s="267"/>
      <c r="AO29" s="267"/>
      <c r="AP29" s="41"/>
      <c r="AQ29" s="41"/>
      <c r="AR29" s="42"/>
      <c r="BE29" s="256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68">
        <v>0.12</v>
      </c>
      <c r="M30" s="267"/>
      <c r="N30" s="267"/>
      <c r="O30" s="267"/>
      <c r="P30" s="267"/>
      <c r="Q30" s="41"/>
      <c r="R30" s="41"/>
      <c r="S30" s="41"/>
      <c r="T30" s="41"/>
      <c r="U30" s="41"/>
      <c r="V30" s="41"/>
      <c r="W30" s="266">
        <f>ROUND(BA54,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41"/>
      <c r="AG30" s="41"/>
      <c r="AH30" s="41"/>
      <c r="AI30" s="41"/>
      <c r="AJ30" s="41"/>
      <c r="AK30" s="266">
        <f>ROUND(AW54, 2)</f>
        <v>0</v>
      </c>
      <c r="AL30" s="267"/>
      <c r="AM30" s="267"/>
      <c r="AN30" s="267"/>
      <c r="AO30" s="267"/>
      <c r="AP30" s="41"/>
      <c r="AQ30" s="41"/>
      <c r="AR30" s="42"/>
      <c r="BE30" s="256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68">
        <v>0.21</v>
      </c>
      <c r="M31" s="267"/>
      <c r="N31" s="267"/>
      <c r="O31" s="267"/>
      <c r="P31" s="267"/>
      <c r="Q31" s="41"/>
      <c r="R31" s="41"/>
      <c r="S31" s="41"/>
      <c r="T31" s="41"/>
      <c r="U31" s="41"/>
      <c r="V31" s="41"/>
      <c r="W31" s="266">
        <f>ROUND(BB54,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41"/>
      <c r="AG31" s="41"/>
      <c r="AH31" s="41"/>
      <c r="AI31" s="41"/>
      <c r="AJ31" s="41"/>
      <c r="AK31" s="266">
        <v>0</v>
      </c>
      <c r="AL31" s="267"/>
      <c r="AM31" s="267"/>
      <c r="AN31" s="267"/>
      <c r="AO31" s="267"/>
      <c r="AP31" s="41"/>
      <c r="AQ31" s="41"/>
      <c r="AR31" s="42"/>
      <c r="BE31" s="256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68">
        <v>0.12</v>
      </c>
      <c r="M32" s="267"/>
      <c r="N32" s="267"/>
      <c r="O32" s="267"/>
      <c r="P32" s="267"/>
      <c r="Q32" s="41"/>
      <c r="R32" s="41"/>
      <c r="S32" s="41"/>
      <c r="T32" s="41"/>
      <c r="U32" s="41"/>
      <c r="V32" s="41"/>
      <c r="W32" s="266">
        <f>ROUND(BC54,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41"/>
      <c r="AG32" s="41"/>
      <c r="AH32" s="41"/>
      <c r="AI32" s="41"/>
      <c r="AJ32" s="41"/>
      <c r="AK32" s="266">
        <v>0</v>
      </c>
      <c r="AL32" s="267"/>
      <c r="AM32" s="267"/>
      <c r="AN32" s="267"/>
      <c r="AO32" s="267"/>
      <c r="AP32" s="41"/>
      <c r="AQ32" s="41"/>
      <c r="AR32" s="42"/>
      <c r="BE32" s="256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68">
        <v>0</v>
      </c>
      <c r="M33" s="267"/>
      <c r="N33" s="267"/>
      <c r="O33" s="267"/>
      <c r="P33" s="267"/>
      <c r="Q33" s="41"/>
      <c r="R33" s="41"/>
      <c r="S33" s="41"/>
      <c r="T33" s="41"/>
      <c r="U33" s="41"/>
      <c r="V33" s="41"/>
      <c r="W33" s="266">
        <f>ROUND(BD54,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1"/>
      <c r="AG33" s="41"/>
      <c r="AH33" s="41"/>
      <c r="AI33" s="41"/>
      <c r="AJ33" s="41"/>
      <c r="AK33" s="266">
        <v>0</v>
      </c>
      <c r="AL33" s="267"/>
      <c r="AM33" s="267"/>
      <c r="AN33" s="267"/>
      <c r="AO33" s="267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69" t="s">
        <v>47</v>
      </c>
      <c r="Y35" s="270"/>
      <c r="Z35" s="270"/>
      <c r="AA35" s="270"/>
      <c r="AB35" s="270"/>
      <c r="AC35" s="45"/>
      <c r="AD35" s="45"/>
      <c r="AE35" s="45"/>
      <c r="AF35" s="45"/>
      <c r="AG35" s="45"/>
      <c r="AH35" s="45"/>
      <c r="AI35" s="45"/>
      <c r="AJ35" s="45"/>
      <c r="AK35" s="271">
        <f>SUM(AK26:AK33)</f>
        <v>0</v>
      </c>
      <c r="AL35" s="270"/>
      <c r="AM35" s="270"/>
      <c r="AN35" s="270"/>
      <c r="AO35" s="27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240106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73" t="str">
        <f>K6</f>
        <v>Realizace SZ Suchdol nad Odrou - polní cesta C27 a sjezd HS10</v>
      </c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75" t="str">
        <f>IF(AN8= "","",AN8)</f>
        <v>8. 7. 2024</v>
      </c>
      <c r="AN47" s="27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276" t="str">
        <f>IF(E17="","",E17)</f>
        <v xml:space="preserve"> </v>
      </c>
      <c r="AN49" s="277"/>
      <c r="AO49" s="277"/>
      <c r="AP49" s="277"/>
      <c r="AQ49" s="36"/>
      <c r="AR49" s="39"/>
      <c r="AS49" s="278" t="s">
        <v>49</v>
      </c>
      <c r="AT49" s="27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276" t="str">
        <f>IF(E20="","",E20)</f>
        <v xml:space="preserve"> </v>
      </c>
      <c r="AN50" s="277"/>
      <c r="AO50" s="277"/>
      <c r="AP50" s="277"/>
      <c r="AQ50" s="36"/>
      <c r="AR50" s="39"/>
      <c r="AS50" s="280"/>
      <c r="AT50" s="28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82"/>
      <c r="AT51" s="28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84" t="s">
        <v>50</v>
      </c>
      <c r="D52" s="285"/>
      <c r="E52" s="285"/>
      <c r="F52" s="285"/>
      <c r="G52" s="285"/>
      <c r="H52" s="66"/>
      <c r="I52" s="286" t="s">
        <v>51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7" t="s">
        <v>52</v>
      </c>
      <c r="AH52" s="285"/>
      <c r="AI52" s="285"/>
      <c r="AJ52" s="285"/>
      <c r="AK52" s="285"/>
      <c r="AL52" s="285"/>
      <c r="AM52" s="285"/>
      <c r="AN52" s="286" t="s">
        <v>53</v>
      </c>
      <c r="AO52" s="285"/>
      <c r="AP52" s="285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91">
        <f>ROUND(SUM(AG55:AG57),2)</f>
        <v>0</v>
      </c>
      <c r="AH54" s="291"/>
      <c r="AI54" s="291"/>
      <c r="AJ54" s="291"/>
      <c r="AK54" s="291"/>
      <c r="AL54" s="291"/>
      <c r="AM54" s="291"/>
      <c r="AN54" s="292">
        <f>SUM(AG54,AT54)</f>
        <v>0</v>
      </c>
      <c r="AO54" s="292"/>
      <c r="AP54" s="292"/>
      <c r="AQ54" s="78" t="s">
        <v>19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1" s="7" customFormat="1" ht="16.5" customHeight="1">
      <c r="A55" s="86" t="s">
        <v>73</v>
      </c>
      <c r="B55" s="87"/>
      <c r="C55" s="88"/>
      <c r="D55" s="290" t="s">
        <v>74</v>
      </c>
      <c r="E55" s="290"/>
      <c r="F55" s="290"/>
      <c r="G55" s="290"/>
      <c r="H55" s="290"/>
      <c r="I55" s="89"/>
      <c r="J55" s="290" t="s">
        <v>75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88">
        <f>'SO 121 - Vedlejší polní c...'!J30</f>
        <v>0</v>
      </c>
      <c r="AH55" s="289"/>
      <c r="AI55" s="289"/>
      <c r="AJ55" s="289"/>
      <c r="AK55" s="289"/>
      <c r="AL55" s="289"/>
      <c r="AM55" s="289"/>
      <c r="AN55" s="288">
        <f>SUM(AG55,AT55)</f>
        <v>0</v>
      </c>
      <c r="AO55" s="289"/>
      <c r="AP55" s="289"/>
      <c r="AQ55" s="90" t="s">
        <v>76</v>
      </c>
      <c r="AR55" s="91"/>
      <c r="AS55" s="92">
        <v>0</v>
      </c>
      <c r="AT55" s="93">
        <f>ROUND(SUM(AV55:AW55),2)</f>
        <v>0</v>
      </c>
      <c r="AU55" s="94">
        <f>'SO 121 - Vedlejší polní c...'!P88</f>
        <v>0</v>
      </c>
      <c r="AV55" s="93">
        <f>'SO 121 - Vedlejší polní c...'!J33</f>
        <v>0</v>
      </c>
      <c r="AW55" s="93">
        <f>'SO 121 - Vedlejší polní c...'!J34</f>
        <v>0</v>
      </c>
      <c r="AX55" s="93">
        <f>'SO 121 - Vedlejší polní c...'!J35</f>
        <v>0</v>
      </c>
      <c r="AY55" s="93">
        <f>'SO 121 - Vedlejší polní c...'!J36</f>
        <v>0</v>
      </c>
      <c r="AZ55" s="93">
        <f>'SO 121 - Vedlejší polní c...'!F33</f>
        <v>0</v>
      </c>
      <c r="BA55" s="93">
        <f>'SO 121 - Vedlejší polní c...'!F34</f>
        <v>0</v>
      </c>
      <c r="BB55" s="93">
        <f>'SO 121 - Vedlejší polní c...'!F35</f>
        <v>0</v>
      </c>
      <c r="BC55" s="93">
        <f>'SO 121 - Vedlejší polní c...'!F36</f>
        <v>0</v>
      </c>
      <c r="BD55" s="95">
        <f>'SO 121 - Vedlejší polní c...'!F37</f>
        <v>0</v>
      </c>
      <c r="BT55" s="96" t="s">
        <v>77</v>
      </c>
      <c r="BV55" s="96" t="s">
        <v>71</v>
      </c>
      <c r="BW55" s="96" t="s">
        <v>78</v>
      </c>
      <c r="BX55" s="96" t="s">
        <v>5</v>
      </c>
      <c r="CL55" s="96" t="s">
        <v>19</v>
      </c>
      <c r="CM55" s="96" t="s">
        <v>79</v>
      </c>
    </row>
    <row r="56" spans="1:91" s="7" customFormat="1" ht="16.5" customHeight="1">
      <c r="A56" s="86" t="s">
        <v>73</v>
      </c>
      <c r="B56" s="87"/>
      <c r="C56" s="88"/>
      <c r="D56" s="290" t="s">
        <v>80</v>
      </c>
      <c r="E56" s="290"/>
      <c r="F56" s="290"/>
      <c r="G56" s="290"/>
      <c r="H56" s="290"/>
      <c r="I56" s="89"/>
      <c r="J56" s="290" t="s">
        <v>81</v>
      </c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88">
        <f>'SO 132 - Hospodářský sjez...'!J30</f>
        <v>0</v>
      </c>
      <c r="AH56" s="289"/>
      <c r="AI56" s="289"/>
      <c r="AJ56" s="289"/>
      <c r="AK56" s="289"/>
      <c r="AL56" s="289"/>
      <c r="AM56" s="289"/>
      <c r="AN56" s="288">
        <f>SUM(AG56,AT56)</f>
        <v>0</v>
      </c>
      <c r="AO56" s="289"/>
      <c r="AP56" s="289"/>
      <c r="AQ56" s="90" t="s">
        <v>76</v>
      </c>
      <c r="AR56" s="91"/>
      <c r="AS56" s="92">
        <v>0</v>
      </c>
      <c r="AT56" s="93">
        <f>ROUND(SUM(AV56:AW56),2)</f>
        <v>0</v>
      </c>
      <c r="AU56" s="94">
        <f>'SO 132 - Hospodářský sjez...'!P86</f>
        <v>0</v>
      </c>
      <c r="AV56" s="93">
        <f>'SO 132 - Hospodářský sjez...'!J33</f>
        <v>0</v>
      </c>
      <c r="AW56" s="93">
        <f>'SO 132 - Hospodářský sjez...'!J34</f>
        <v>0</v>
      </c>
      <c r="AX56" s="93">
        <f>'SO 132 - Hospodářský sjez...'!J35</f>
        <v>0</v>
      </c>
      <c r="AY56" s="93">
        <f>'SO 132 - Hospodářský sjez...'!J36</f>
        <v>0</v>
      </c>
      <c r="AZ56" s="93">
        <f>'SO 132 - Hospodářský sjez...'!F33</f>
        <v>0</v>
      </c>
      <c r="BA56" s="93">
        <f>'SO 132 - Hospodářský sjez...'!F34</f>
        <v>0</v>
      </c>
      <c r="BB56" s="93">
        <f>'SO 132 - Hospodářský sjez...'!F35</f>
        <v>0</v>
      </c>
      <c r="BC56" s="93">
        <f>'SO 132 - Hospodářský sjez...'!F36</f>
        <v>0</v>
      </c>
      <c r="BD56" s="95">
        <f>'SO 132 - Hospodářský sjez...'!F37</f>
        <v>0</v>
      </c>
      <c r="BT56" s="96" t="s">
        <v>77</v>
      </c>
      <c r="BV56" s="96" t="s">
        <v>71</v>
      </c>
      <c r="BW56" s="96" t="s">
        <v>82</v>
      </c>
      <c r="BX56" s="96" t="s">
        <v>5</v>
      </c>
      <c r="CL56" s="96" t="s">
        <v>19</v>
      </c>
      <c r="CM56" s="96" t="s">
        <v>79</v>
      </c>
    </row>
    <row r="57" spans="1:91" s="7" customFormat="1" ht="16.5" customHeight="1">
      <c r="A57" s="86" t="s">
        <v>73</v>
      </c>
      <c r="B57" s="87"/>
      <c r="C57" s="88"/>
      <c r="D57" s="290" t="s">
        <v>83</v>
      </c>
      <c r="E57" s="290"/>
      <c r="F57" s="290"/>
      <c r="G57" s="290"/>
      <c r="H57" s="290"/>
      <c r="I57" s="89"/>
      <c r="J57" s="290" t="s">
        <v>84</v>
      </c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88">
        <f>'SO 001 - Vedlejší a ostat...'!J30</f>
        <v>0</v>
      </c>
      <c r="AH57" s="289"/>
      <c r="AI57" s="289"/>
      <c r="AJ57" s="289"/>
      <c r="AK57" s="289"/>
      <c r="AL57" s="289"/>
      <c r="AM57" s="289"/>
      <c r="AN57" s="288">
        <f>SUM(AG57,AT57)</f>
        <v>0</v>
      </c>
      <c r="AO57" s="289"/>
      <c r="AP57" s="289"/>
      <c r="AQ57" s="90" t="s">
        <v>76</v>
      </c>
      <c r="AR57" s="91"/>
      <c r="AS57" s="97">
        <v>0</v>
      </c>
      <c r="AT57" s="98">
        <f>ROUND(SUM(AV57:AW57),2)</f>
        <v>0</v>
      </c>
      <c r="AU57" s="99">
        <f>'SO 001 - Vedlejší a ostat...'!P80</f>
        <v>0</v>
      </c>
      <c r="AV57" s="98">
        <f>'SO 001 - Vedlejší a ostat...'!J33</f>
        <v>0</v>
      </c>
      <c r="AW57" s="98">
        <f>'SO 001 - Vedlejší a ostat...'!J34</f>
        <v>0</v>
      </c>
      <c r="AX57" s="98">
        <f>'SO 001 - Vedlejší a ostat...'!J35</f>
        <v>0</v>
      </c>
      <c r="AY57" s="98">
        <f>'SO 001 - Vedlejší a ostat...'!J36</f>
        <v>0</v>
      </c>
      <c r="AZ57" s="98">
        <f>'SO 001 - Vedlejší a ostat...'!F33</f>
        <v>0</v>
      </c>
      <c r="BA57" s="98">
        <f>'SO 001 - Vedlejší a ostat...'!F34</f>
        <v>0</v>
      </c>
      <c r="BB57" s="98">
        <f>'SO 001 - Vedlejší a ostat...'!F35</f>
        <v>0</v>
      </c>
      <c r="BC57" s="98">
        <f>'SO 001 - Vedlejší a ostat...'!F36</f>
        <v>0</v>
      </c>
      <c r="BD57" s="100">
        <f>'SO 001 - Vedlejší a ostat...'!F37</f>
        <v>0</v>
      </c>
      <c r="BT57" s="96" t="s">
        <v>77</v>
      </c>
      <c r="BV57" s="96" t="s">
        <v>71</v>
      </c>
      <c r="BW57" s="96" t="s">
        <v>85</v>
      </c>
      <c r="BX57" s="96" t="s">
        <v>5</v>
      </c>
      <c r="CL57" s="96" t="s">
        <v>19</v>
      </c>
      <c r="CM57" s="96" t="s">
        <v>79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sheetProtection algorithmName="SHA-512" hashValue="6LElUZyC2kQUCy0plS7DXmQcpZYMWGEn18h38zwLwpg3SRpGROdAouQAZTGJ2eVyQmnupHbi8mGtiONU+Z+AQg==" saltValue="Dkzcc7WO7/cxY1KoYRmOX4sBjdKheNvAWKJ1fFJ4c9Jk1FfPWsU97X8ES925jMI75lntmkmx1UfMcAP8C2sD5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21 - Vedlejší polní c...'!C2" display="/"/>
    <hyperlink ref="A56" location="'SO 132 - Hospodářský sjez...'!C2" display="/"/>
    <hyperlink ref="A57" location="'SO 001 - Vedlejší a osta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2"/>
  <sheetViews>
    <sheetView showGridLines="0" topLeftCell="A10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78</v>
      </c>
      <c r="AZ2" s="101" t="s">
        <v>86</v>
      </c>
      <c r="BA2" s="101" t="s">
        <v>19</v>
      </c>
      <c r="BB2" s="101" t="s">
        <v>19</v>
      </c>
      <c r="BC2" s="101" t="s">
        <v>87</v>
      </c>
      <c r="BD2" s="101" t="s">
        <v>79</v>
      </c>
    </row>
    <row r="3" spans="1:5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79</v>
      </c>
      <c r="AZ3" s="101" t="s">
        <v>88</v>
      </c>
      <c r="BA3" s="101" t="s">
        <v>19</v>
      </c>
      <c r="BB3" s="101" t="s">
        <v>19</v>
      </c>
      <c r="BC3" s="101" t="s">
        <v>89</v>
      </c>
      <c r="BD3" s="101" t="s">
        <v>79</v>
      </c>
    </row>
    <row r="4" spans="1:56" s="1" customFormat="1" ht="24.95" customHeight="1">
      <c r="B4" s="20"/>
      <c r="D4" s="104" t="s">
        <v>90</v>
      </c>
      <c r="L4" s="20"/>
      <c r="M4" s="105" t="s">
        <v>10</v>
      </c>
      <c r="AT4" s="17" t="s">
        <v>4</v>
      </c>
      <c r="AZ4" s="101" t="s">
        <v>91</v>
      </c>
      <c r="BA4" s="101" t="s">
        <v>19</v>
      </c>
      <c r="BB4" s="101" t="s">
        <v>19</v>
      </c>
      <c r="BC4" s="101" t="s">
        <v>92</v>
      </c>
      <c r="BD4" s="101" t="s">
        <v>79</v>
      </c>
    </row>
    <row r="5" spans="1:56" s="1" customFormat="1" ht="6.95" customHeight="1">
      <c r="B5" s="20"/>
      <c r="L5" s="20"/>
      <c r="AZ5" s="101" t="s">
        <v>93</v>
      </c>
      <c r="BA5" s="101" t="s">
        <v>19</v>
      </c>
      <c r="BB5" s="101" t="s">
        <v>19</v>
      </c>
      <c r="BC5" s="101" t="s">
        <v>94</v>
      </c>
      <c r="BD5" s="101" t="s">
        <v>79</v>
      </c>
    </row>
    <row r="6" spans="1:56" s="1" customFormat="1" ht="12" customHeight="1">
      <c r="B6" s="20"/>
      <c r="D6" s="106" t="s">
        <v>16</v>
      </c>
      <c r="L6" s="20"/>
      <c r="AZ6" s="101" t="s">
        <v>95</v>
      </c>
      <c r="BA6" s="101" t="s">
        <v>19</v>
      </c>
      <c r="BB6" s="101" t="s">
        <v>19</v>
      </c>
      <c r="BC6" s="101" t="s">
        <v>96</v>
      </c>
      <c r="BD6" s="101" t="s">
        <v>79</v>
      </c>
    </row>
    <row r="7" spans="1:56" s="1" customFormat="1" ht="26.25" customHeight="1">
      <c r="B7" s="20"/>
      <c r="E7" s="294" t="str">
        <f>'Rekapitulace stavby'!K6</f>
        <v>Realizace SZ Suchdol nad Odrou - polní cesta C27 a sjezd HS10</v>
      </c>
      <c r="F7" s="295"/>
      <c r="G7" s="295"/>
      <c r="H7" s="295"/>
      <c r="L7" s="20"/>
      <c r="AZ7" s="101" t="s">
        <v>97</v>
      </c>
      <c r="BA7" s="101" t="s">
        <v>19</v>
      </c>
      <c r="BB7" s="101" t="s">
        <v>19</v>
      </c>
      <c r="BC7" s="101" t="s">
        <v>98</v>
      </c>
      <c r="BD7" s="101" t="s">
        <v>79</v>
      </c>
    </row>
    <row r="8" spans="1:56" s="2" customFormat="1" ht="12" customHeight="1">
      <c r="A8" s="34"/>
      <c r="B8" s="39"/>
      <c r="C8" s="34"/>
      <c r="D8" s="106" t="s">
        <v>99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296" t="s">
        <v>100</v>
      </c>
      <c r="F9" s="297"/>
      <c r="G9" s="297"/>
      <c r="H9" s="297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6" t="s">
        <v>21</v>
      </c>
      <c r="E12" s="34"/>
      <c r="F12" s="108" t="s">
        <v>101</v>
      </c>
      <c r="G12" s="34"/>
      <c r="H12" s="34"/>
      <c r="I12" s="106" t="s">
        <v>23</v>
      </c>
      <c r="J12" s="109" t="str">
        <f>'Rekapitulace stavby'!AN8</f>
        <v>8. 7. 2024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19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08" t="s">
        <v>22</v>
      </c>
      <c r="F15" s="34"/>
      <c r="G15" s="34"/>
      <c r="H15" s="34"/>
      <c r="I15" s="106" t="s">
        <v>27</v>
      </c>
      <c r="J15" s="108" t="s">
        <v>19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28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06" t="s">
        <v>27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30</v>
      </c>
      <c r="E20" s="34"/>
      <c r="F20" s="34"/>
      <c r="G20" s="34"/>
      <c r="H20" s="34"/>
      <c r="I20" s="106" t="s">
        <v>26</v>
      </c>
      <c r="J20" s="108" t="s">
        <v>19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22</v>
      </c>
      <c r="F21" s="34"/>
      <c r="G21" s="34"/>
      <c r="H21" s="34"/>
      <c r="I21" s="106" t="s">
        <v>27</v>
      </c>
      <c r="J21" s="108" t="s">
        <v>19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32</v>
      </c>
      <c r="E23" s="34"/>
      <c r="F23" s="34"/>
      <c r="G23" s="34"/>
      <c r="H23" s="34"/>
      <c r="I23" s="106" t="s">
        <v>26</v>
      </c>
      <c r="J23" s="108" t="s">
        <v>19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22</v>
      </c>
      <c r="F24" s="34"/>
      <c r="G24" s="34"/>
      <c r="H24" s="34"/>
      <c r="I24" s="106" t="s">
        <v>27</v>
      </c>
      <c r="J24" s="108" t="s">
        <v>19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33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00" t="s">
        <v>19</v>
      </c>
      <c r="F27" s="300"/>
      <c r="G27" s="300"/>
      <c r="H27" s="300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4" t="s">
        <v>35</v>
      </c>
      <c r="E30" s="34"/>
      <c r="F30" s="34"/>
      <c r="G30" s="34"/>
      <c r="H30" s="34"/>
      <c r="I30" s="34"/>
      <c r="J30" s="115">
        <f>ROUND(J88,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6" t="s">
        <v>37</v>
      </c>
      <c r="G32" s="34"/>
      <c r="H32" s="34"/>
      <c r="I32" s="116" t="s">
        <v>36</v>
      </c>
      <c r="J32" s="116" t="s">
        <v>38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7" t="s">
        <v>39</v>
      </c>
      <c r="E33" s="106" t="s">
        <v>40</v>
      </c>
      <c r="F33" s="118">
        <f>ROUND((SUM(BE88:BE251)),  2)</f>
        <v>0</v>
      </c>
      <c r="G33" s="34"/>
      <c r="H33" s="34"/>
      <c r="I33" s="119">
        <v>0.21</v>
      </c>
      <c r="J33" s="118">
        <f>ROUND(((SUM(BE88:BE251))*I33),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6" t="s">
        <v>41</v>
      </c>
      <c r="F34" s="118">
        <f>ROUND((SUM(BF88:BF251)),  2)</f>
        <v>0</v>
      </c>
      <c r="G34" s="34"/>
      <c r="H34" s="34"/>
      <c r="I34" s="119">
        <v>0.12</v>
      </c>
      <c r="J34" s="118">
        <f>ROUND(((SUM(BF88:BF251))*I34),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6" t="s">
        <v>42</v>
      </c>
      <c r="F35" s="118">
        <f>ROUND((SUM(BG88:BG251)),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6" t="s">
        <v>43</v>
      </c>
      <c r="F36" s="118">
        <f>ROUND((SUM(BH88:BH251)),  2)</f>
        <v>0</v>
      </c>
      <c r="G36" s="34"/>
      <c r="H36" s="34"/>
      <c r="I36" s="119">
        <v>0.12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44</v>
      </c>
      <c r="F37" s="118">
        <f>ROUND((SUM(BI88:BI251)),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3" t="s">
        <v>102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6"/>
      <c r="D48" s="36"/>
      <c r="E48" s="301" t="str">
        <f>E7</f>
        <v>Realizace SZ Suchdol nad Odrou - polní cesta C27 a sjezd HS10</v>
      </c>
      <c r="F48" s="302"/>
      <c r="G48" s="302"/>
      <c r="H48" s="302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99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273" t="str">
        <f>E9</f>
        <v>SO 121 - Vedlejší polní cesta C27</v>
      </c>
      <c r="F50" s="303"/>
      <c r="G50" s="303"/>
      <c r="H50" s="303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9" t="s">
        <v>21</v>
      </c>
      <c r="D52" s="36"/>
      <c r="E52" s="36"/>
      <c r="F52" s="27" t="str">
        <f>F12</f>
        <v>Suchdol nad Odrou</v>
      </c>
      <c r="G52" s="36"/>
      <c r="H52" s="36"/>
      <c r="I52" s="29" t="s">
        <v>23</v>
      </c>
      <c r="J52" s="59" t="str">
        <f>IF(J12="","",J12)</f>
        <v>8. 7. 2024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hidden="1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31" t="s">
        <v>103</v>
      </c>
      <c r="D57" s="132"/>
      <c r="E57" s="132"/>
      <c r="F57" s="132"/>
      <c r="G57" s="132"/>
      <c r="H57" s="132"/>
      <c r="I57" s="132"/>
      <c r="J57" s="133" t="s">
        <v>104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34" t="s">
        <v>67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105</v>
      </c>
    </row>
    <row r="60" spans="1:47" s="9" customFormat="1" ht="24.95" hidden="1" customHeight="1">
      <c r="B60" s="135"/>
      <c r="C60" s="136"/>
      <c r="D60" s="137" t="s">
        <v>106</v>
      </c>
      <c r="E60" s="138"/>
      <c r="F60" s="138"/>
      <c r="G60" s="138"/>
      <c r="H60" s="138"/>
      <c r="I60" s="138"/>
      <c r="J60" s="139">
        <f>J89</f>
        <v>0</v>
      </c>
      <c r="K60" s="136"/>
      <c r="L60" s="140"/>
    </row>
    <row r="61" spans="1:47" s="10" customFormat="1" ht="19.899999999999999" hidden="1" customHeight="1">
      <c r="B61" s="141"/>
      <c r="C61" s="142"/>
      <c r="D61" s="143" t="s">
        <v>107</v>
      </c>
      <c r="E61" s="144"/>
      <c r="F61" s="144"/>
      <c r="G61" s="144"/>
      <c r="H61" s="144"/>
      <c r="I61" s="144"/>
      <c r="J61" s="145">
        <f>J90</f>
        <v>0</v>
      </c>
      <c r="K61" s="142"/>
      <c r="L61" s="146"/>
    </row>
    <row r="62" spans="1:47" s="10" customFormat="1" ht="19.899999999999999" hidden="1" customHeight="1">
      <c r="B62" s="141"/>
      <c r="C62" s="142"/>
      <c r="D62" s="143" t="s">
        <v>108</v>
      </c>
      <c r="E62" s="144"/>
      <c r="F62" s="144"/>
      <c r="G62" s="144"/>
      <c r="H62" s="144"/>
      <c r="I62" s="144"/>
      <c r="J62" s="145">
        <f>J159</f>
        <v>0</v>
      </c>
      <c r="K62" s="142"/>
      <c r="L62" s="146"/>
    </row>
    <row r="63" spans="1:47" s="10" customFormat="1" ht="19.899999999999999" hidden="1" customHeight="1">
      <c r="B63" s="141"/>
      <c r="C63" s="142"/>
      <c r="D63" s="143" t="s">
        <v>109</v>
      </c>
      <c r="E63" s="144"/>
      <c r="F63" s="144"/>
      <c r="G63" s="144"/>
      <c r="H63" s="144"/>
      <c r="I63" s="144"/>
      <c r="J63" s="145">
        <f>J176</f>
        <v>0</v>
      </c>
      <c r="K63" s="142"/>
      <c r="L63" s="146"/>
    </row>
    <row r="64" spans="1:47" s="10" customFormat="1" ht="19.899999999999999" hidden="1" customHeight="1">
      <c r="B64" s="141"/>
      <c r="C64" s="142"/>
      <c r="D64" s="143" t="s">
        <v>110</v>
      </c>
      <c r="E64" s="144"/>
      <c r="F64" s="144"/>
      <c r="G64" s="144"/>
      <c r="H64" s="144"/>
      <c r="I64" s="144"/>
      <c r="J64" s="145">
        <f>J181</f>
        <v>0</v>
      </c>
      <c r="K64" s="142"/>
      <c r="L64" s="146"/>
    </row>
    <row r="65" spans="1:31" s="10" customFormat="1" ht="19.899999999999999" hidden="1" customHeight="1">
      <c r="B65" s="141"/>
      <c r="C65" s="142"/>
      <c r="D65" s="143" t="s">
        <v>111</v>
      </c>
      <c r="E65" s="144"/>
      <c r="F65" s="144"/>
      <c r="G65" s="144"/>
      <c r="H65" s="144"/>
      <c r="I65" s="144"/>
      <c r="J65" s="145">
        <f>J216</f>
        <v>0</v>
      </c>
      <c r="K65" s="142"/>
      <c r="L65" s="146"/>
    </row>
    <row r="66" spans="1:31" s="10" customFormat="1" ht="19.899999999999999" hidden="1" customHeight="1">
      <c r="B66" s="141"/>
      <c r="C66" s="142"/>
      <c r="D66" s="143" t="s">
        <v>112</v>
      </c>
      <c r="E66" s="144"/>
      <c r="F66" s="144"/>
      <c r="G66" s="144"/>
      <c r="H66" s="144"/>
      <c r="I66" s="144"/>
      <c r="J66" s="145">
        <f>J218</f>
        <v>0</v>
      </c>
      <c r="K66" s="142"/>
      <c r="L66" s="146"/>
    </row>
    <row r="67" spans="1:31" s="10" customFormat="1" ht="19.899999999999999" hidden="1" customHeight="1">
      <c r="B67" s="141"/>
      <c r="C67" s="142"/>
      <c r="D67" s="143" t="s">
        <v>113</v>
      </c>
      <c r="E67" s="144"/>
      <c r="F67" s="144"/>
      <c r="G67" s="144"/>
      <c r="H67" s="144"/>
      <c r="I67" s="144"/>
      <c r="J67" s="145">
        <f>J232</f>
        <v>0</v>
      </c>
      <c r="K67" s="142"/>
      <c r="L67" s="146"/>
    </row>
    <row r="68" spans="1:31" s="10" customFormat="1" ht="19.899999999999999" hidden="1" customHeight="1">
      <c r="B68" s="141"/>
      <c r="C68" s="142"/>
      <c r="D68" s="143" t="s">
        <v>114</v>
      </c>
      <c r="E68" s="144"/>
      <c r="F68" s="144"/>
      <c r="G68" s="144"/>
      <c r="H68" s="144"/>
      <c r="I68" s="144"/>
      <c r="J68" s="145">
        <f>J245</f>
        <v>0</v>
      </c>
      <c r="K68" s="142"/>
      <c r="L68" s="146"/>
    </row>
    <row r="69" spans="1:31" s="2" customFormat="1" ht="21.75" hidden="1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hidden="1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ht="11.25" hidden="1"/>
    <row r="72" spans="1:31" ht="11.25" hidden="1"/>
    <row r="73" spans="1:31" ht="11.25" hidden="1"/>
    <row r="74" spans="1:31" s="2" customFormat="1" ht="6.95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115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25" customHeight="1">
      <c r="A78" s="34"/>
      <c r="B78" s="35"/>
      <c r="C78" s="36"/>
      <c r="D78" s="36"/>
      <c r="E78" s="301" t="str">
        <f>E7</f>
        <v>Realizace SZ Suchdol nad Odrou - polní cesta C27 a sjezd HS10</v>
      </c>
      <c r="F78" s="302"/>
      <c r="G78" s="302"/>
      <c r="H78" s="302"/>
      <c r="I78" s="36"/>
      <c r="J78" s="36"/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99</v>
      </c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273" t="str">
        <f>E9</f>
        <v>SO 121 - Vedlejší polní cesta C27</v>
      </c>
      <c r="F80" s="303"/>
      <c r="G80" s="303"/>
      <c r="H80" s="303"/>
      <c r="I80" s="36"/>
      <c r="J80" s="36"/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6"/>
      <c r="E82" s="36"/>
      <c r="F82" s="27" t="str">
        <f>F12</f>
        <v>Suchdol nad Odrou</v>
      </c>
      <c r="G82" s="36"/>
      <c r="H82" s="36"/>
      <c r="I82" s="29" t="s">
        <v>23</v>
      </c>
      <c r="J82" s="59" t="str">
        <f>IF(J12="","",J12)</f>
        <v>8. 7. 2024</v>
      </c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25</v>
      </c>
      <c r="D84" s="36"/>
      <c r="E84" s="36"/>
      <c r="F84" s="27" t="str">
        <f>E15</f>
        <v xml:space="preserve"> </v>
      </c>
      <c r="G84" s="36"/>
      <c r="H84" s="36"/>
      <c r="I84" s="29" t="s">
        <v>30</v>
      </c>
      <c r="J84" s="32" t="str">
        <f>E21</f>
        <v xml:space="preserve"> </v>
      </c>
      <c r="K84" s="36"/>
      <c r="L84" s="10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28</v>
      </c>
      <c r="D85" s="36"/>
      <c r="E85" s="36"/>
      <c r="F85" s="27" t="str">
        <f>IF(E18="","",E18)</f>
        <v>Vyplň údaj</v>
      </c>
      <c r="G85" s="36"/>
      <c r="H85" s="36"/>
      <c r="I85" s="29" t="s">
        <v>32</v>
      </c>
      <c r="J85" s="32" t="str">
        <f>E24</f>
        <v xml:space="preserve"> </v>
      </c>
      <c r="K85" s="36"/>
      <c r="L85" s="10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7"/>
      <c r="B87" s="148"/>
      <c r="C87" s="149" t="s">
        <v>116</v>
      </c>
      <c r="D87" s="150" t="s">
        <v>54</v>
      </c>
      <c r="E87" s="150" t="s">
        <v>50</v>
      </c>
      <c r="F87" s="150" t="s">
        <v>51</v>
      </c>
      <c r="G87" s="150" t="s">
        <v>117</v>
      </c>
      <c r="H87" s="150" t="s">
        <v>118</v>
      </c>
      <c r="I87" s="150" t="s">
        <v>119</v>
      </c>
      <c r="J87" s="150" t="s">
        <v>104</v>
      </c>
      <c r="K87" s="151" t="s">
        <v>120</v>
      </c>
      <c r="L87" s="152"/>
      <c r="M87" s="68" t="s">
        <v>19</v>
      </c>
      <c r="N87" s="69" t="s">
        <v>39</v>
      </c>
      <c r="O87" s="69" t="s">
        <v>121</v>
      </c>
      <c r="P87" s="69" t="s">
        <v>122</v>
      </c>
      <c r="Q87" s="69" t="s">
        <v>123</v>
      </c>
      <c r="R87" s="69" t="s">
        <v>124</v>
      </c>
      <c r="S87" s="69" t="s">
        <v>125</v>
      </c>
      <c r="T87" s="70" t="s">
        <v>126</v>
      </c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65" s="2" customFormat="1" ht="22.9" customHeight="1">
      <c r="A88" s="34"/>
      <c r="B88" s="35"/>
      <c r="C88" s="75" t="s">
        <v>127</v>
      </c>
      <c r="D88" s="36"/>
      <c r="E88" s="36"/>
      <c r="F88" s="36"/>
      <c r="G88" s="36"/>
      <c r="H88" s="36"/>
      <c r="I88" s="36"/>
      <c r="J88" s="153">
        <f>BK88</f>
        <v>0</v>
      </c>
      <c r="K88" s="36"/>
      <c r="L88" s="39"/>
      <c r="M88" s="71"/>
      <c r="N88" s="154"/>
      <c r="O88" s="72"/>
      <c r="P88" s="155">
        <f>P89</f>
        <v>0</v>
      </c>
      <c r="Q88" s="72"/>
      <c r="R88" s="155">
        <f>R89</f>
        <v>15186.672311816003</v>
      </c>
      <c r="S88" s="72"/>
      <c r="T88" s="156">
        <f>T89</f>
        <v>1.6320000000000001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68</v>
      </c>
      <c r="AU88" s="17" t="s">
        <v>105</v>
      </c>
      <c r="BK88" s="157">
        <f>BK89</f>
        <v>0</v>
      </c>
    </row>
    <row r="89" spans="1:65" s="12" customFormat="1" ht="25.9" customHeight="1">
      <c r="B89" s="158"/>
      <c r="C89" s="159"/>
      <c r="D89" s="160" t="s">
        <v>68</v>
      </c>
      <c r="E89" s="161" t="s">
        <v>128</v>
      </c>
      <c r="F89" s="161" t="s">
        <v>129</v>
      </c>
      <c r="G89" s="159"/>
      <c r="H89" s="159"/>
      <c r="I89" s="162"/>
      <c r="J89" s="163">
        <f>BK89</f>
        <v>0</v>
      </c>
      <c r="K89" s="159"/>
      <c r="L89" s="164"/>
      <c r="M89" s="165"/>
      <c r="N89" s="166"/>
      <c r="O89" s="166"/>
      <c r="P89" s="167">
        <f>P90+P159+P176+P181+P216+P218+P232+P245</f>
        <v>0</v>
      </c>
      <c r="Q89" s="166"/>
      <c r="R89" s="167">
        <f>R90+R159+R176+R181+R216+R218+R232+R245</f>
        <v>15186.672311816003</v>
      </c>
      <c r="S89" s="166"/>
      <c r="T89" s="168">
        <f>T90+T159+T176+T181+T216+T218+T232+T245</f>
        <v>1.6320000000000001</v>
      </c>
      <c r="AR89" s="169" t="s">
        <v>77</v>
      </c>
      <c r="AT89" s="170" t="s">
        <v>68</v>
      </c>
      <c r="AU89" s="170" t="s">
        <v>69</v>
      </c>
      <c r="AY89" s="169" t="s">
        <v>130</v>
      </c>
      <c r="BK89" s="171">
        <f>BK90+BK159+BK176+BK181+BK216+BK218+BK232+BK245</f>
        <v>0</v>
      </c>
    </row>
    <row r="90" spans="1:65" s="12" customFormat="1" ht="22.9" customHeight="1">
      <c r="B90" s="158"/>
      <c r="C90" s="159"/>
      <c r="D90" s="160" t="s">
        <v>68</v>
      </c>
      <c r="E90" s="172" t="s">
        <v>77</v>
      </c>
      <c r="F90" s="172" t="s">
        <v>131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SUM(P91:P158)</f>
        <v>0</v>
      </c>
      <c r="Q90" s="166"/>
      <c r="R90" s="167">
        <f>SUM(R91:R158)</f>
        <v>4697.4275500000003</v>
      </c>
      <c r="S90" s="166"/>
      <c r="T90" s="168">
        <f>SUM(T91:T158)</f>
        <v>0</v>
      </c>
      <c r="AR90" s="169" t="s">
        <v>77</v>
      </c>
      <c r="AT90" s="170" t="s">
        <v>68</v>
      </c>
      <c r="AU90" s="170" t="s">
        <v>77</v>
      </c>
      <c r="AY90" s="169" t="s">
        <v>130</v>
      </c>
      <c r="BK90" s="171">
        <f>SUM(BK91:BK158)</f>
        <v>0</v>
      </c>
    </row>
    <row r="91" spans="1:65" s="2" customFormat="1" ht="24.2" customHeight="1">
      <c r="A91" s="34"/>
      <c r="B91" s="35"/>
      <c r="C91" s="174" t="s">
        <v>77</v>
      </c>
      <c r="D91" s="174" t="s">
        <v>132</v>
      </c>
      <c r="E91" s="175" t="s">
        <v>133</v>
      </c>
      <c r="F91" s="176" t="s">
        <v>134</v>
      </c>
      <c r="G91" s="177" t="s">
        <v>135</v>
      </c>
      <c r="H91" s="178">
        <v>4571.24</v>
      </c>
      <c r="I91" s="179"/>
      <c r="J91" s="180">
        <f>ROUND(I91*H91,2)</f>
        <v>0</v>
      </c>
      <c r="K91" s="176" t="s">
        <v>136</v>
      </c>
      <c r="L91" s="39"/>
      <c r="M91" s="181" t="s">
        <v>19</v>
      </c>
      <c r="N91" s="182" t="s">
        <v>40</v>
      </c>
      <c r="O91" s="64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5" t="s">
        <v>137</v>
      </c>
      <c r="AT91" s="185" t="s">
        <v>132</v>
      </c>
      <c r="AU91" s="185" t="s">
        <v>79</v>
      </c>
      <c r="AY91" s="17" t="s">
        <v>130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7" t="s">
        <v>77</v>
      </c>
      <c r="BK91" s="186">
        <f>ROUND(I91*H91,2)</f>
        <v>0</v>
      </c>
      <c r="BL91" s="17" t="s">
        <v>137</v>
      </c>
      <c r="BM91" s="185" t="s">
        <v>138</v>
      </c>
    </row>
    <row r="92" spans="1:65" s="2" customFormat="1" ht="39">
      <c r="A92" s="34"/>
      <c r="B92" s="35"/>
      <c r="C92" s="36"/>
      <c r="D92" s="187" t="s">
        <v>139</v>
      </c>
      <c r="E92" s="36"/>
      <c r="F92" s="188" t="s">
        <v>140</v>
      </c>
      <c r="G92" s="36"/>
      <c r="H92" s="36"/>
      <c r="I92" s="189"/>
      <c r="J92" s="36"/>
      <c r="K92" s="36"/>
      <c r="L92" s="39"/>
      <c r="M92" s="190"/>
      <c r="N92" s="19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139</v>
      </c>
      <c r="AU92" s="17" t="s">
        <v>79</v>
      </c>
    </row>
    <row r="93" spans="1:65" s="2" customFormat="1" ht="11.25">
      <c r="A93" s="34"/>
      <c r="B93" s="35"/>
      <c r="C93" s="36"/>
      <c r="D93" s="192" t="s">
        <v>141</v>
      </c>
      <c r="E93" s="36"/>
      <c r="F93" s="193" t="s">
        <v>142</v>
      </c>
      <c r="G93" s="36"/>
      <c r="H93" s="36"/>
      <c r="I93" s="189"/>
      <c r="J93" s="36"/>
      <c r="K93" s="36"/>
      <c r="L93" s="39"/>
      <c r="M93" s="190"/>
      <c r="N93" s="191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141</v>
      </c>
      <c r="AU93" s="17" t="s">
        <v>79</v>
      </c>
    </row>
    <row r="94" spans="1:65" s="2" customFormat="1" ht="33" customHeight="1">
      <c r="A94" s="34"/>
      <c r="B94" s="35"/>
      <c r="C94" s="174" t="s">
        <v>79</v>
      </c>
      <c r="D94" s="174" t="s">
        <v>132</v>
      </c>
      <c r="E94" s="175" t="s">
        <v>143</v>
      </c>
      <c r="F94" s="176" t="s">
        <v>144</v>
      </c>
      <c r="G94" s="177" t="s">
        <v>145</v>
      </c>
      <c r="H94" s="178">
        <v>765.36</v>
      </c>
      <c r="I94" s="179"/>
      <c r="J94" s="180">
        <f>ROUND(I94*H94,2)</f>
        <v>0</v>
      </c>
      <c r="K94" s="176" t="s">
        <v>146</v>
      </c>
      <c r="L94" s="39"/>
      <c r="M94" s="181" t="s">
        <v>19</v>
      </c>
      <c r="N94" s="182" t="s">
        <v>40</v>
      </c>
      <c r="O94" s="64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5" t="s">
        <v>137</v>
      </c>
      <c r="AT94" s="185" t="s">
        <v>132</v>
      </c>
      <c r="AU94" s="185" t="s">
        <v>79</v>
      </c>
      <c r="AY94" s="17" t="s">
        <v>130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7" t="s">
        <v>77</v>
      </c>
      <c r="BK94" s="186">
        <f>ROUND(I94*H94,2)</f>
        <v>0</v>
      </c>
      <c r="BL94" s="17" t="s">
        <v>137</v>
      </c>
      <c r="BM94" s="185" t="s">
        <v>147</v>
      </c>
    </row>
    <row r="95" spans="1:65" s="2" customFormat="1" ht="19.5">
      <c r="A95" s="34"/>
      <c r="B95" s="35"/>
      <c r="C95" s="36"/>
      <c r="D95" s="187" t="s">
        <v>139</v>
      </c>
      <c r="E95" s="36"/>
      <c r="F95" s="188" t="s">
        <v>148</v>
      </c>
      <c r="G95" s="36"/>
      <c r="H95" s="36"/>
      <c r="I95" s="189"/>
      <c r="J95" s="36"/>
      <c r="K95" s="36"/>
      <c r="L95" s="39"/>
      <c r="M95" s="190"/>
      <c r="N95" s="191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139</v>
      </c>
      <c r="AU95" s="17" t="s">
        <v>79</v>
      </c>
    </row>
    <row r="96" spans="1:65" s="2" customFormat="1" ht="11.25">
      <c r="A96" s="34"/>
      <c r="B96" s="35"/>
      <c r="C96" s="36"/>
      <c r="D96" s="192" t="s">
        <v>141</v>
      </c>
      <c r="E96" s="36"/>
      <c r="F96" s="193" t="s">
        <v>149</v>
      </c>
      <c r="G96" s="36"/>
      <c r="H96" s="36"/>
      <c r="I96" s="189"/>
      <c r="J96" s="36"/>
      <c r="K96" s="36"/>
      <c r="L96" s="39"/>
      <c r="M96" s="190"/>
      <c r="N96" s="191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141</v>
      </c>
      <c r="AU96" s="17" t="s">
        <v>79</v>
      </c>
    </row>
    <row r="97" spans="1:65" s="13" customFormat="1" ht="11.25">
      <c r="B97" s="194"/>
      <c r="C97" s="195"/>
      <c r="D97" s="187" t="s">
        <v>150</v>
      </c>
      <c r="E97" s="196" t="s">
        <v>86</v>
      </c>
      <c r="F97" s="197" t="s">
        <v>151</v>
      </c>
      <c r="G97" s="195"/>
      <c r="H97" s="198">
        <v>765.36</v>
      </c>
      <c r="I97" s="199"/>
      <c r="J97" s="195"/>
      <c r="K97" s="195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150</v>
      </c>
      <c r="AU97" s="204" t="s">
        <v>79</v>
      </c>
      <c r="AV97" s="13" t="s">
        <v>79</v>
      </c>
      <c r="AW97" s="13" t="s">
        <v>31</v>
      </c>
      <c r="AX97" s="13" t="s">
        <v>77</v>
      </c>
      <c r="AY97" s="204" t="s">
        <v>130</v>
      </c>
    </row>
    <row r="98" spans="1:65" s="2" customFormat="1" ht="37.9" customHeight="1">
      <c r="A98" s="34"/>
      <c r="B98" s="35"/>
      <c r="C98" s="174" t="s">
        <v>152</v>
      </c>
      <c r="D98" s="174" t="s">
        <v>132</v>
      </c>
      <c r="E98" s="175" t="s">
        <v>153</v>
      </c>
      <c r="F98" s="176" t="s">
        <v>154</v>
      </c>
      <c r="G98" s="177" t="s">
        <v>145</v>
      </c>
      <c r="H98" s="178">
        <v>454.45100000000002</v>
      </c>
      <c r="I98" s="179"/>
      <c r="J98" s="180">
        <f>ROUND(I98*H98,2)</f>
        <v>0</v>
      </c>
      <c r="K98" s="176" t="s">
        <v>146</v>
      </c>
      <c r="L98" s="39"/>
      <c r="M98" s="181" t="s">
        <v>19</v>
      </c>
      <c r="N98" s="182" t="s">
        <v>40</v>
      </c>
      <c r="O98" s="64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5" t="s">
        <v>137</v>
      </c>
      <c r="AT98" s="185" t="s">
        <v>132</v>
      </c>
      <c r="AU98" s="185" t="s">
        <v>79</v>
      </c>
      <c r="AY98" s="17" t="s">
        <v>130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7" t="s">
        <v>77</v>
      </c>
      <c r="BK98" s="186">
        <f>ROUND(I98*H98,2)</f>
        <v>0</v>
      </c>
      <c r="BL98" s="17" t="s">
        <v>137</v>
      </c>
      <c r="BM98" s="185" t="s">
        <v>155</v>
      </c>
    </row>
    <row r="99" spans="1:65" s="2" customFormat="1" ht="29.25">
      <c r="A99" s="34"/>
      <c r="B99" s="35"/>
      <c r="C99" s="36"/>
      <c r="D99" s="187" t="s">
        <v>139</v>
      </c>
      <c r="E99" s="36"/>
      <c r="F99" s="188" t="s">
        <v>156</v>
      </c>
      <c r="G99" s="36"/>
      <c r="H99" s="36"/>
      <c r="I99" s="189"/>
      <c r="J99" s="36"/>
      <c r="K99" s="36"/>
      <c r="L99" s="39"/>
      <c r="M99" s="190"/>
      <c r="N99" s="191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139</v>
      </c>
      <c r="AU99" s="17" t="s">
        <v>79</v>
      </c>
    </row>
    <row r="100" spans="1:65" s="2" customFormat="1" ht="11.25">
      <c r="A100" s="34"/>
      <c r="B100" s="35"/>
      <c r="C100" s="36"/>
      <c r="D100" s="192" t="s">
        <v>141</v>
      </c>
      <c r="E100" s="36"/>
      <c r="F100" s="193" t="s">
        <v>157</v>
      </c>
      <c r="G100" s="36"/>
      <c r="H100" s="36"/>
      <c r="I100" s="189"/>
      <c r="J100" s="36"/>
      <c r="K100" s="36"/>
      <c r="L100" s="39"/>
      <c r="M100" s="190"/>
      <c r="N100" s="191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141</v>
      </c>
      <c r="AU100" s="17" t="s">
        <v>79</v>
      </c>
    </row>
    <row r="101" spans="1:65" s="13" customFormat="1" ht="11.25">
      <c r="B101" s="194"/>
      <c r="C101" s="195"/>
      <c r="D101" s="187" t="s">
        <v>150</v>
      </c>
      <c r="E101" s="196" t="s">
        <v>19</v>
      </c>
      <c r="F101" s="197" t="s">
        <v>158</v>
      </c>
      <c r="G101" s="195"/>
      <c r="H101" s="198">
        <v>454.45100000000002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150</v>
      </c>
      <c r="AU101" s="204" t="s">
        <v>79</v>
      </c>
      <c r="AV101" s="13" t="s">
        <v>79</v>
      </c>
      <c r="AW101" s="13" t="s">
        <v>31</v>
      </c>
      <c r="AX101" s="13" t="s">
        <v>69</v>
      </c>
      <c r="AY101" s="204" t="s">
        <v>130</v>
      </c>
    </row>
    <row r="102" spans="1:65" s="14" customFormat="1" ht="11.25">
      <c r="B102" s="205"/>
      <c r="C102" s="206"/>
      <c r="D102" s="187" t="s">
        <v>150</v>
      </c>
      <c r="E102" s="207" t="s">
        <v>88</v>
      </c>
      <c r="F102" s="208" t="s">
        <v>159</v>
      </c>
      <c r="G102" s="206"/>
      <c r="H102" s="209">
        <v>454.45100000000002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150</v>
      </c>
      <c r="AU102" s="215" t="s">
        <v>79</v>
      </c>
      <c r="AV102" s="14" t="s">
        <v>137</v>
      </c>
      <c r="AW102" s="14" t="s">
        <v>31</v>
      </c>
      <c r="AX102" s="14" t="s">
        <v>77</v>
      </c>
      <c r="AY102" s="215" t="s">
        <v>130</v>
      </c>
    </row>
    <row r="103" spans="1:65" s="2" customFormat="1" ht="24.2" customHeight="1">
      <c r="A103" s="34"/>
      <c r="B103" s="35"/>
      <c r="C103" s="174" t="s">
        <v>137</v>
      </c>
      <c r="D103" s="174" t="s">
        <v>132</v>
      </c>
      <c r="E103" s="175" t="s">
        <v>160</v>
      </c>
      <c r="F103" s="176" t="s">
        <v>161</v>
      </c>
      <c r="G103" s="177" t="s">
        <v>145</v>
      </c>
      <c r="H103" s="178">
        <v>77.625</v>
      </c>
      <c r="I103" s="179"/>
      <c r="J103" s="180">
        <f>ROUND(I103*H103,2)</f>
        <v>0</v>
      </c>
      <c r="K103" s="176" t="s">
        <v>146</v>
      </c>
      <c r="L103" s="39"/>
      <c r="M103" s="181" t="s">
        <v>19</v>
      </c>
      <c r="N103" s="182" t="s">
        <v>40</v>
      </c>
      <c r="O103" s="64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5" t="s">
        <v>137</v>
      </c>
      <c r="AT103" s="185" t="s">
        <v>132</v>
      </c>
      <c r="AU103" s="185" t="s">
        <v>79</v>
      </c>
      <c r="AY103" s="17" t="s">
        <v>130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7" t="s">
        <v>77</v>
      </c>
      <c r="BK103" s="186">
        <f>ROUND(I103*H103,2)</f>
        <v>0</v>
      </c>
      <c r="BL103" s="17" t="s">
        <v>137</v>
      </c>
      <c r="BM103" s="185" t="s">
        <v>162</v>
      </c>
    </row>
    <row r="104" spans="1:65" s="2" customFormat="1" ht="19.5">
      <c r="A104" s="34"/>
      <c r="B104" s="35"/>
      <c r="C104" s="36"/>
      <c r="D104" s="187" t="s">
        <v>139</v>
      </c>
      <c r="E104" s="36"/>
      <c r="F104" s="188" t="s">
        <v>163</v>
      </c>
      <c r="G104" s="36"/>
      <c r="H104" s="36"/>
      <c r="I104" s="189"/>
      <c r="J104" s="36"/>
      <c r="K104" s="36"/>
      <c r="L104" s="39"/>
      <c r="M104" s="190"/>
      <c r="N104" s="191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139</v>
      </c>
      <c r="AU104" s="17" t="s">
        <v>79</v>
      </c>
    </row>
    <row r="105" spans="1:65" s="2" customFormat="1" ht="11.25">
      <c r="A105" s="34"/>
      <c r="B105" s="35"/>
      <c r="C105" s="36"/>
      <c r="D105" s="192" t="s">
        <v>141</v>
      </c>
      <c r="E105" s="36"/>
      <c r="F105" s="193" t="s">
        <v>164</v>
      </c>
      <c r="G105" s="36"/>
      <c r="H105" s="36"/>
      <c r="I105" s="189"/>
      <c r="J105" s="36"/>
      <c r="K105" s="36"/>
      <c r="L105" s="39"/>
      <c r="M105" s="190"/>
      <c r="N105" s="191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141</v>
      </c>
      <c r="AU105" s="17" t="s">
        <v>79</v>
      </c>
    </row>
    <row r="106" spans="1:65" s="13" customFormat="1" ht="11.25">
      <c r="B106" s="194"/>
      <c r="C106" s="195"/>
      <c r="D106" s="187" t="s">
        <v>150</v>
      </c>
      <c r="E106" s="196" t="s">
        <v>91</v>
      </c>
      <c r="F106" s="197" t="s">
        <v>165</v>
      </c>
      <c r="G106" s="195"/>
      <c r="H106" s="198">
        <v>77.625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150</v>
      </c>
      <c r="AU106" s="204" t="s">
        <v>79</v>
      </c>
      <c r="AV106" s="13" t="s">
        <v>79</v>
      </c>
      <c r="AW106" s="13" t="s">
        <v>31</v>
      </c>
      <c r="AX106" s="13" t="s">
        <v>77</v>
      </c>
      <c r="AY106" s="204" t="s">
        <v>130</v>
      </c>
    </row>
    <row r="107" spans="1:65" s="2" customFormat="1" ht="33" customHeight="1">
      <c r="A107" s="34"/>
      <c r="B107" s="35"/>
      <c r="C107" s="174" t="s">
        <v>166</v>
      </c>
      <c r="D107" s="174" t="s">
        <v>132</v>
      </c>
      <c r="E107" s="175" t="s">
        <v>167</v>
      </c>
      <c r="F107" s="176" t="s">
        <v>168</v>
      </c>
      <c r="G107" s="177" t="s">
        <v>145</v>
      </c>
      <c r="H107" s="178">
        <v>447.43599999999998</v>
      </c>
      <c r="I107" s="179"/>
      <c r="J107" s="180">
        <f>ROUND(I107*H107,2)</f>
        <v>0</v>
      </c>
      <c r="K107" s="176" t="s">
        <v>146</v>
      </c>
      <c r="L107" s="39"/>
      <c r="M107" s="181" t="s">
        <v>19</v>
      </c>
      <c r="N107" s="182" t="s">
        <v>40</v>
      </c>
      <c r="O107" s="64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5" t="s">
        <v>137</v>
      </c>
      <c r="AT107" s="185" t="s">
        <v>132</v>
      </c>
      <c r="AU107" s="185" t="s">
        <v>79</v>
      </c>
      <c r="AY107" s="17" t="s">
        <v>130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7" t="s">
        <v>77</v>
      </c>
      <c r="BK107" s="186">
        <f>ROUND(I107*H107,2)</f>
        <v>0</v>
      </c>
      <c r="BL107" s="17" t="s">
        <v>137</v>
      </c>
      <c r="BM107" s="185" t="s">
        <v>169</v>
      </c>
    </row>
    <row r="108" spans="1:65" s="2" customFormat="1" ht="39">
      <c r="A108" s="34"/>
      <c r="B108" s="35"/>
      <c r="C108" s="36"/>
      <c r="D108" s="187" t="s">
        <v>139</v>
      </c>
      <c r="E108" s="36"/>
      <c r="F108" s="188" t="s">
        <v>170</v>
      </c>
      <c r="G108" s="36"/>
      <c r="H108" s="36"/>
      <c r="I108" s="189"/>
      <c r="J108" s="36"/>
      <c r="K108" s="36"/>
      <c r="L108" s="39"/>
      <c r="M108" s="190"/>
      <c r="N108" s="191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139</v>
      </c>
      <c r="AU108" s="17" t="s">
        <v>79</v>
      </c>
    </row>
    <row r="109" spans="1:65" s="2" customFormat="1" ht="11.25">
      <c r="A109" s="34"/>
      <c r="B109" s="35"/>
      <c r="C109" s="36"/>
      <c r="D109" s="192" t="s">
        <v>141</v>
      </c>
      <c r="E109" s="36"/>
      <c r="F109" s="193" t="s">
        <v>171</v>
      </c>
      <c r="G109" s="36"/>
      <c r="H109" s="36"/>
      <c r="I109" s="189"/>
      <c r="J109" s="36"/>
      <c r="K109" s="36"/>
      <c r="L109" s="39"/>
      <c r="M109" s="190"/>
      <c r="N109" s="191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141</v>
      </c>
      <c r="AU109" s="17" t="s">
        <v>79</v>
      </c>
    </row>
    <row r="110" spans="1:65" s="13" customFormat="1" ht="11.25">
      <c r="B110" s="194"/>
      <c r="C110" s="195"/>
      <c r="D110" s="187" t="s">
        <v>150</v>
      </c>
      <c r="E110" s="196" t="s">
        <v>93</v>
      </c>
      <c r="F110" s="197" t="s">
        <v>172</v>
      </c>
      <c r="G110" s="195"/>
      <c r="H110" s="198">
        <v>447.43599999999998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150</v>
      </c>
      <c r="AU110" s="204" t="s">
        <v>79</v>
      </c>
      <c r="AV110" s="13" t="s">
        <v>79</v>
      </c>
      <c r="AW110" s="13" t="s">
        <v>31</v>
      </c>
      <c r="AX110" s="13" t="s">
        <v>77</v>
      </c>
      <c r="AY110" s="204" t="s">
        <v>130</v>
      </c>
    </row>
    <row r="111" spans="1:65" s="2" customFormat="1" ht="37.9" customHeight="1">
      <c r="A111" s="34"/>
      <c r="B111" s="35"/>
      <c r="C111" s="174" t="s">
        <v>173</v>
      </c>
      <c r="D111" s="174" t="s">
        <v>132</v>
      </c>
      <c r="E111" s="175" t="s">
        <v>174</v>
      </c>
      <c r="F111" s="176" t="s">
        <v>175</v>
      </c>
      <c r="G111" s="177" t="s">
        <v>145</v>
      </c>
      <c r="H111" s="178">
        <v>447.43599999999998</v>
      </c>
      <c r="I111" s="179"/>
      <c r="J111" s="180">
        <f>ROUND(I111*H111,2)</f>
        <v>0</v>
      </c>
      <c r="K111" s="176" t="s">
        <v>146</v>
      </c>
      <c r="L111" s="39"/>
      <c r="M111" s="181" t="s">
        <v>19</v>
      </c>
      <c r="N111" s="182" t="s">
        <v>40</v>
      </c>
      <c r="O111" s="64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5" t="s">
        <v>137</v>
      </c>
      <c r="AT111" s="185" t="s">
        <v>132</v>
      </c>
      <c r="AU111" s="185" t="s">
        <v>79</v>
      </c>
      <c r="AY111" s="17" t="s">
        <v>130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7" t="s">
        <v>77</v>
      </c>
      <c r="BK111" s="186">
        <f>ROUND(I111*H111,2)</f>
        <v>0</v>
      </c>
      <c r="BL111" s="17" t="s">
        <v>137</v>
      </c>
      <c r="BM111" s="185" t="s">
        <v>176</v>
      </c>
    </row>
    <row r="112" spans="1:65" s="2" customFormat="1" ht="48.75">
      <c r="A112" s="34"/>
      <c r="B112" s="35"/>
      <c r="C112" s="36"/>
      <c r="D112" s="187" t="s">
        <v>139</v>
      </c>
      <c r="E112" s="36"/>
      <c r="F112" s="188" t="s">
        <v>177</v>
      </c>
      <c r="G112" s="36"/>
      <c r="H112" s="36"/>
      <c r="I112" s="189"/>
      <c r="J112" s="36"/>
      <c r="K112" s="36"/>
      <c r="L112" s="39"/>
      <c r="M112" s="190"/>
      <c r="N112" s="191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139</v>
      </c>
      <c r="AU112" s="17" t="s">
        <v>79</v>
      </c>
    </row>
    <row r="113" spans="1:65" s="2" customFormat="1" ht="11.25">
      <c r="A113" s="34"/>
      <c r="B113" s="35"/>
      <c r="C113" s="36"/>
      <c r="D113" s="192" t="s">
        <v>141</v>
      </c>
      <c r="E113" s="36"/>
      <c r="F113" s="193" t="s">
        <v>178</v>
      </c>
      <c r="G113" s="36"/>
      <c r="H113" s="36"/>
      <c r="I113" s="189"/>
      <c r="J113" s="36"/>
      <c r="K113" s="36"/>
      <c r="L113" s="39"/>
      <c r="M113" s="190"/>
      <c r="N113" s="191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141</v>
      </c>
      <c r="AU113" s="17" t="s">
        <v>79</v>
      </c>
    </row>
    <row r="114" spans="1:65" s="13" customFormat="1" ht="11.25">
      <c r="B114" s="194"/>
      <c r="C114" s="195"/>
      <c r="D114" s="187" t="s">
        <v>150</v>
      </c>
      <c r="E114" s="196" t="s">
        <v>19</v>
      </c>
      <c r="F114" s="197" t="s">
        <v>93</v>
      </c>
      <c r="G114" s="195"/>
      <c r="H114" s="198">
        <v>447.43599999999998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150</v>
      </c>
      <c r="AU114" s="204" t="s">
        <v>79</v>
      </c>
      <c r="AV114" s="13" t="s">
        <v>79</v>
      </c>
      <c r="AW114" s="13" t="s">
        <v>31</v>
      </c>
      <c r="AX114" s="13" t="s">
        <v>77</v>
      </c>
      <c r="AY114" s="204" t="s">
        <v>130</v>
      </c>
    </row>
    <row r="115" spans="1:65" s="2" customFormat="1" ht="24.2" customHeight="1">
      <c r="A115" s="34"/>
      <c r="B115" s="35"/>
      <c r="C115" s="174" t="s">
        <v>179</v>
      </c>
      <c r="D115" s="174" t="s">
        <v>132</v>
      </c>
      <c r="E115" s="175" t="s">
        <v>180</v>
      </c>
      <c r="F115" s="176" t="s">
        <v>181</v>
      </c>
      <c r="G115" s="177" t="s">
        <v>145</v>
      </c>
      <c r="H115" s="178">
        <v>224</v>
      </c>
      <c r="I115" s="179"/>
      <c r="J115" s="180">
        <f>ROUND(I115*H115,2)</f>
        <v>0</v>
      </c>
      <c r="K115" s="176" t="s">
        <v>146</v>
      </c>
      <c r="L115" s="39"/>
      <c r="M115" s="181" t="s">
        <v>19</v>
      </c>
      <c r="N115" s="182" t="s">
        <v>40</v>
      </c>
      <c r="O115" s="64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5" t="s">
        <v>137</v>
      </c>
      <c r="AT115" s="185" t="s">
        <v>132</v>
      </c>
      <c r="AU115" s="185" t="s">
        <v>79</v>
      </c>
      <c r="AY115" s="17" t="s">
        <v>130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7" t="s">
        <v>77</v>
      </c>
      <c r="BK115" s="186">
        <f>ROUND(I115*H115,2)</f>
        <v>0</v>
      </c>
      <c r="BL115" s="17" t="s">
        <v>137</v>
      </c>
      <c r="BM115" s="185" t="s">
        <v>182</v>
      </c>
    </row>
    <row r="116" spans="1:65" s="2" customFormat="1" ht="29.25">
      <c r="A116" s="34"/>
      <c r="B116" s="35"/>
      <c r="C116" s="36"/>
      <c r="D116" s="187" t="s">
        <v>139</v>
      </c>
      <c r="E116" s="36"/>
      <c r="F116" s="188" t="s">
        <v>183</v>
      </c>
      <c r="G116" s="36"/>
      <c r="H116" s="36"/>
      <c r="I116" s="189"/>
      <c r="J116" s="36"/>
      <c r="K116" s="36"/>
      <c r="L116" s="39"/>
      <c r="M116" s="190"/>
      <c r="N116" s="191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139</v>
      </c>
      <c r="AU116" s="17" t="s">
        <v>79</v>
      </c>
    </row>
    <row r="117" spans="1:65" s="2" customFormat="1" ht="11.25">
      <c r="A117" s="34"/>
      <c r="B117" s="35"/>
      <c r="C117" s="36"/>
      <c r="D117" s="192" t="s">
        <v>141</v>
      </c>
      <c r="E117" s="36"/>
      <c r="F117" s="193" t="s">
        <v>184</v>
      </c>
      <c r="G117" s="36"/>
      <c r="H117" s="36"/>
      <c r="I117" s="189"/>
      <c r="J117" s="36"/>
      <c r="K117" s="36"/>
      <c r="L117" s="39"/>
      <c r="M117" s="190"/>
      <c r="N117" s="191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141</v>
      </c>
      <c r="AU117" s="17" t="s">
        <v>79</v>
      </c>
    </row>
    <row r="118" spans="1:65" s="13" customFormat="1" ht="11.25">
      <c r="B118" s="194"/>
      <c r="C118" s="195"/>
      <c r="D118" s="187" t="s">
        <v>150</v>
      </c>
      <c r="E118" s="196" t="s">
        <v>19</v>
      </c>
      <c r="F118" s="197" t="s">
        <v>185</v>
      </c>
      <c r="G118" s="195"/>
      <c r="H118" s="198">
        <v>224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150</v>
      </c>
      <c r="AU118" s="204" t="s">
        <v>79</v>
      </c>
      <c r="AV118" s="13" t="s">
        <v>79</v>
      </c>
      <c r="AW118" s="13" t="s">
        <v>31</v>
      </c>
      <c r="AX118" s="13" t="s">
        <v>77</v>
      </c>
      <c r="AY118" s="204" t="s">
        <v>130</v>
      </c>
    </row>
    <row r="119" spans="1:65" s="2" customFormat="1" ht="33" customHeight="1">
      <c r="A119" s="34"/>
      <c r="B119" s="35"/>
      <c r="C119" s="174" t="s">
        <v>186</v>
      </c>
      <c r="D119" s="174" t="s">
        <v>132</v>
      </c>
      <c r="E119" s="175" t="s">
        <v>187</v>
      </c>
      <c r="F119" s="176" t="s">
        <v>188</v>
      </c>
      <c r="G119" s="177" t="s">
        <v>145</v>
      </c>
      <c r="H119" s="178">
        <v>2236.8049999999998</v>
      </c>
      <c r="I119" s="179"/>
      <c r="J119" s="180">
        <f>ROUND(I119*H119,2)</f>
        <v>0</v>
      </c>
      <c r="K119" s="176" t="s">
        <v>146</v>
      </c>
      <c r="L119" s="39"/>
      <c r="M119" s="181" t="s">
        <v>19</v>
      </c>
      <c r="N119" s="182" t="s">
        <v>40</v>
      </c>
      <c r="O119" s="64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5" t="s">
        <v>137</v>
      </c>
      <c r="AT119" s="185" t="s">
        <v>132</v>
      </c>
      <c r="AU119" s="185" t="s">
        <v>79</v>
      </c>
      <c r="AY119" s="17" t="s">
        <v>130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7" t="s">
        <v>77</v>
      </c>
      <c r="BK119" s="186">
        <f>ROUND(I119*H119,2)</f>
        <v>0</v>
      </c>
      <c r="BL119" s="17" t="s">
        <v>137</v>
      </c>
      <c r="BM119" s="185" t="s">
        <v>189</v>
      </c>
    </row>
    <row r="120" spans="1:65" s="2" customFormat="1" ht="39">
      <c r="A120" s="34"/>
      <c r="B120" s="35"/>
      <c r="C120" s="36"/>
      <c r="D120" s="187" t="s">
        <v>139</v>
      </c>
      <c r="E120" s="36"/>
      <c r="F120" s="188" t="s">
        <v>190</v>
      </c>
      <c r="G120" s="36"/>
      <c r="H120" s="36"/>
      <c r="I120" s="189"/>
      <c r="J120" s="36"/>
      <c r="K120" s="36"/>
      <c r="L120" s="39"/>
      <c r="M120" s="190"/>
      <c r="N120" s="191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139</v>
      </c>
      <c r="AU120" s="17" t="s">
        <v>79</v>
      </c>
    </row>
    <row r="121" spans="1:65" s="2" customFormat="1" ht="11.25">
      <c r="A121" s="34"/>
      <c r="B121" s="35"/>
      <c r="C121" s="36"/>
      <c r="D121" s="192" t="s">
        <v>141</v>
      </c>
      <c r="E121" s="36"/>
      <c r="F121" s="193" t="s">
        <v>191</v>
      </c>
      <c r="G121" s="36"/>
      <c r="H121" s="36"/>
      <c r="I121" s="189"/>
      <c r="J121" s="36"/>
      <c r="K121" s="36"/>
      <c r="L121" s="39"/>
      <c r="M121" s="190"/>
      <c r="N121" s="191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141</v>
      </c>
      <c r="AU121" s="17" t="s">
        <v>79</v>
      </c>
    </row>
    <row r="122" spans="1:65" s="2" customFormat="1" ht="16.5" customHeight="1">
      <c r="A122" s="34"/>
      <c r="B122" s="35"/>
      <c r="C122" s="216" t="s">
        <v>192</v>
      </c>
      <c r="D122" s="216" t="s">
        <v>193</v>
      </c>
      <c r="E122" s="217" t="s">
        <v>194</v>
      </c>
      <c r="F122" s="218" t="s">
        <v>195</v>
      </c>
      <c r="G122" s="219" t="s">
        <v>196</v>
      </c>
      <c r="H122" s="220">
        <v>4697.2910000000002</v>
      </c>
      <c r="I122" s="221"/>
      <c r="J122" s="222">
        <f>ROUND(I122*H122,2)</f>
        <v>0</v>
      </c>
      <c r="K122" s="218" t="s">
        <v>197</v>
      </c>
      <c r="L122" s="223"/>
      <c r="M122" s="224" t="s">
        <v>19</v>
      </c>
      <c r="N122" s="225" t="s">
        <v>40</v>
      </c>
      <c r="O122" s="64"/>
      <c r="P122" s="183">
        <f>O122*H122</f>
        <v>0</v>
      </c>
      <c r="Q122" s="183">
        <v>1</v>
      </c>
      <c r="R122" s="183">
        <f>Q122*H122</f>
        <v>4697.2910000000002</v>
      </c>
      <c r="S122" s="183">
        <v>0</v>
      </c>
      <c r="T122" s="184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5" t="s">
        <v>186</v>
      </c>
      <c r="AT122" s="185" t="s">
        <v>193</v>
      </c>
      <c r="AU122" s="185" t="s">
        <v>79</v>
      </c>
      <c r="AY122" s="17" t="s">
        <v>130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7" t="s">
        <v>77</v>
      </c>
      <c r="BK122" s="186">
        <f>ROUND(I122*H122,2)</f>
        <v>0</v>
      </c>
      <c r="BL122" s="17" t="s">
        <v>137</v>
      </c>
      <c r="BM122" s="185" t="s">
        <v>198</v>
      </c>
    </row>
    <row r="123" spans="1:65" s="13" customFormat="1" ht="11.25">
      <c r="B123" s="194"/>
      <c r="C123" s="195"/>
      <c r="D123" s="187" t="s">
        <v>150</v>
      </c>
      <c r="E123" s="195"/>
      <c r="F123" s="197" t="s">
        <v>199</v>
      </c>
      <c r="G123" s="195"/>
      <c r="H123" s="198">
        <v>4697.2910000000002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150</v>
      </c>
      <c r="AU123" s="204" t="s">
        <v>79</v>
      </c>
      <c r="AV123" s="13" t="s">
        <v>79</v>
      </c>
      <c r="AW123" s="13" t="s">
        <v>4</v>
      </c>
      <c r="AX123" s="13" t="s">
        <v>77</v>
      </c>
      <c r="AY123" s="204" t="s">
        <v>130</v>
      </c>
    </row>
    <row r="124" spans="1:65" s="2" customFormat="1" ht="16.5" customHeight="1">
      <c r="A124" s="34"/>
      <c r="B124" s="35"/>
      <c r="C124" s="174" t="s">
        <v>200</v>
      </c>
      <c r="D124" s="174" t="s">
        <v>132</v>
      </c>
      <c r="E124" s="175" t="s">
        <v>201</v>
      </c>
      <c r="F124" s="176" t="s">
        <v>202</v>
      </c>
      <c r="G124" s="177" t="s">
        <v>145</v>
      </c>
      <c r="H124" s="178">
        <v>447.43599999999998</v>
      </c>
      <c r="I124" s="179"/>
      <c r="J124" s="180">
        <f>ROUND(I124*H124,2)</f>
        <v>0</v>
      </c>
      <c r="K124" s="176" t="s">
        <v>146</v>
      </c>
      <c r="L124" s="39"/>
      <c r="M124" s="181" t="s">
        <v>19</v>
      </c>
      <c r="N124" s="182" t="s">
        <v>40</v>
      </c>
      <c r="O124" s="64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5" t="s">
        <v>137</v>
      </c>
      <c r="AT124" s="185" t="s">
        <v>132</v>
      </c>
      <c r="AU124" s="185" t="s">
        <v>79</v>
      </c>
      <c r="AY124" s="17" t="s">
        <v>130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7" t="s">
        <v>77</v>
      </c>
      <c r="BK124" s="186">
        <f>ROUND(I124*H124,2)</f>
        <v>0</v>
      </c>
      <c r="BL124" s="17" t="s">
        <v>137</v>
      </c>
      <c r="BM124" s="185" t="s">
        <v>203</v>
      </c>
    </row>
    <row r="125" spans="1:65" s="2" customFormat="1" ht="19.5">
      <c r="A125" s="34"/>
      <c r="B125" s="35"/>
      <c r="C125" s="36"/>
      <c r="D125" s="187" t="s">
        <v>139</v>
      </c>
      <c r="E125" s="36"/>
      <c r="F125" s="188" t="s">
        <v>204</v>
      </c>
      <c r="G125" s="36"/>
      <c r="H125" s="36"/>
      <c r="I125" s="189"/>
      <c r="J125" s="36"/>
      <c r="K125" s="36"/>
      <c r="L125" s="39"/>
      <c r="M125" s="190"/>
      <c r="N125" s="191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139</v>
      </c>
      <c r="AU125" s="17" t="s">
        <v>79</v>
      </c>
    </row>
    <row r="126" spans="1:65" s="2" customFormat="1" ht="11.25">
      <c r="A126" s="34"/>
      <c r="B126" s="35"/>
      <c r="C126" s="36"/>
      <c r="D126" s="192" t="s">
        <v>141</v>
      </c>
      <c r="E126" s="36"/>
      <c r="F126" s="193" t="s">
        <v>205</v>
      </c>
      <c r="G126" s="36"/>
      <c r="H126" s="36"/>
      <c r="I126" s="189"/>
      <c r="J126" s="36"/>
      <c r="K126" s="36"/>
      <c r="L126" s="39"/>
      <c r="M126" s="190"/>
      <c r="N126" s="191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141</v>
      </c>
      <c r="AU126" s="17" t="s">
        <v>79</v>
      </c>
    </row>
    <row r="127" spans="1:65" s="13" customFormat="1" ht="11.25">
      <c r="B127" s="194"/>
      <c r="C127" s="195"/>
      <c r="D127" s="187" t="s">
        <v>150</v>
      </c>
      <c r="E127" s="196" t="s">
        <v>19</v>
      </c>
      <c r="F127" s="197" t="s">
        <v>93</v>
      </c>
      <c r="G127" s="195"/>
      <c r="H127" s="198">
        <v>447.43599999999998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150</v>
      </c>
      <c r="AU127" s="204" t="s">
        <v>79</v>
      </c>
      <c r="AV127" s="13" t="s">
        <v>79</v>
      </c>
      <c r="AW127" s="13" t="s">
        <v>31</v>
      </c>
      <c r="AX127" s="13" t="s">
        <v>77</v>
      </c>
      <c r="AY127" s="204" t="s">
        <v>130</v>
      </c>
    </row>
    <row r="128" spans="1:65" s="2" customFormat="1" ht="24.2" customHeight="1">
      <c r="A128" s="34"/>
      <c r="B128" s="35"/>
      <c r="C128" s="174" t="s">
        <v>206</v>
      </c>
      <c r="D128" s="174" t="s">
        <v>132</v>
      </c>
      <c r="E128" s="175" t="s">
        <v>207</v>
      </c>
      <c r="F128" s="176" t="s">
        <v>208</v>
      </c>
      <c r="G128" s="177" t="s">
        <v>196</v>
      </c>
      <c r="H128" s="178">
        <v>850.12800000000004</v>
      </c>
      <c r="I128" s="179"/>
      <c r="J128" s="180">
        <f>ROUND(I128*H128,2)</f>
        <v>0</v>
      </c>
      <c r="K128" s="176" t="s">
        <v>146</v>
      </c>
      <c r="L128" s="39"/>
      <c r="M128" s="181" t="s">
        <v>19</v>
      </c>
      <c r="N128" s="182" t="s">
        <v>40</v>
      </c>
      <c r="O128" s="64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5" t="s">
        <v>137</v>
      </c>
      <c r="AT128" s="185" t="s">
        <v>132</v>
      </c>
      <c r="AU128" s="185" t="s">
        <v>79</v>
      </c>
      <c r="AY128" s="17" t="s">
        <v>130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7" t="s">
        <v>77</v>
      </c>
      <c r="BK128" s="186">
        <f>ROUND(I128*H128,2)</f>
        <v>0</v>
      </c>
      <c r="BL128" s="17" t="s">
        <v>137</v>
      </c>
      <c r="BM128" s="185" t="s">
        <v>209</v>
      </c>
    </row>
    <row r="129" spans="1:65" s="2" customFormat="1" ht="29.25">
      <c r="A129" s="34"/>
      <c r="B129" s="35"/>
      <c r="C129" s="36"/>
      <c r="D129" s="187" t="s">
        <v>139</v>
      </c>
      <c r="E129" s="36"/>
      <c r="F129" s="188" t="s">
        <v>210</v>
      </c>
      <c r="G129" s="36"/>
      <c r="H129" s="36"/>
      <c r="I129" s="189"/>
      <c r="J129" s="36"/>
      <c r="K129" s="36"/>
      <c r="L129" s="39"/>
      <c r="M129" s="190"/>
      <c r="N129" s="191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139</v>
      </c>
      <c r="AU129" s="17" t="s">
        <v>79</v>
      </c>
    </row>
    <row r="130" spans="1:65" s="2" customFormat="1" ht="11.25">
      <c r="A130" s="34"/>
      <c r="B130" s="35"/>
      <c r="C130" s="36"/>
      <c r="D130" s="192" t="s">
        <v>141</v>
      </c>
      <c r="E130" s="36"/>
      <c r="F130" s="193" t="s">
        <v>211</v>
      </c>
      <c r="G130" s="36"/>
      <c r="H130" s="36"/>
      <c r="I130" s="189"/>
      <c r="J130" s="36"/>
      <c r="K130" s="36"/>
      <c r="L130" s="39"/>
      <c r="M130" s="190"/>
      <c r="N130" s="191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141</v>
      </c>
      <c r="AU130" s="17" t="s">
        <v>79</v>
      </c>
    </row>
    <row r="131" spans="1:65" s="13" customFormat="1" ht="11.25">
      <c r="B131" s="194"/>
      <c r="C131" s="195"/>
      <c r="D131" s="187" t="s">
        <v>150</v>
      </c>
      <c r="E131" s="196" t="s">
        <v>19</v>
      </c>
      <c r="F131" s="197" t="s">
        <v>212</v>
      </c>
      <c r="G131" s="195"/>
      <c r="H131" s="198">
        <v>850.12800000000004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150</v>
      </c>
      <c r="AU131" s="204" t="s">
        <v>79</v>
      </c>
      <c r="AV131" s="13" t="s">
        <v>79</v>
      </c>
      <c r="AW131" s="13" t="s">
        <v>31</v>
      </c>
      <c r="AX131" s="13" t="s">
        <v>77</v>
      </c>
      <c r="AY131" s="204" t="s">
        <v>130</v>
      </c>
    </row>
    <row r="132" spans="1:65" s="2" customFormat="1" ht="16.5" customHeight="1">
      <c r="A132" s="34"/>
      <c r="B132" s="35"/>
      <c r="C132" s="174" t="s">
        <v>8</v>
      </c>
      <c r="D132" s="174" t="s">
        <v>132</v>
      </c>
      <c r="E132" s="175" t="s">
        <v>213</v>
      </c>
      <c r="F132" s="176" t="s">
        <v>214</v>
      </c>
      <c r="G132" s="177" t="s">
        <v>145</v>
      </c>
      <c r="H132" s="178">
        <v>850</v>
      </c>
      <c r="I132" s="179"/>
      <c r="J132" s="180">
        <f>ROUND(I132*H132,2)</f>
        <v>0</v>
      </c>
      <c r="K132" s="176" t="s">
        <v>146</v>
      </c>
      <c r="L132" s="39"/>
      <c r="M132" s="181" t="s">
        <v>19</v>
      </c>
      <c r="N132" s="182" t="s">
        <v>40</v>
      </c>
      <c r="O132" s="64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5" t="s">
        <v>137</v>
      </c>
      <c r="AT132" s="185" t="s">
        <v>132</v>
      </c>
      <c r="AU132" s="185" t="s">
        <v>79</v>
      </c>
      <c r="AY132" s="17" t="s">
        <v>130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7" t="s">
        <v>77</v>
      </c>
      <c r="BK132" s="186">
        <f>ROUND(I132*H132,2)</f>
        <v>0</v>
      </c>
      <c r="BL132" s="17" t="s">
        <v>137</v>
      </c>
      <c r="BM132" s="185" t="s">
        <v>215</v>
      </c>
    </row>
    <row r="133" spans="1:65" s="2" customFormat="1" ht="29.25">
      <c r="A133" s="34"/>
      <c r="B133" s="35"/>
      <c r="C133" s="36"/>
      <c r="D133" s="187" t="s">
        <v>139</v>
      </c>
      <c r="E133" s="36"/>
      <c r="F133" s="188" t="s">
        <v>216</v>
      </c>
      <c r="G133" s="36"/>
      <c r="H133" s="36"/>
      <c r="I133" s="189"/>
      <c r="J133" s="36"/>
      <c r="K133" s="36"/>
      <c r="L133" s="39"/>
      <c r="M133" s="190"/>
      <c r="N133" s="191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139</v>
      </c>
      <c r="AU133" s="17" t="s">
        <v>79</v>
      </c>
    </row>
    <row r="134" spans="1:65" s="2" customFormat="1" ht="11.25">
      <c r="A134" s="34"/>
      <c r="B134" s="35"/>
      <c r="C134" s="36"/>
      <c r="D134" s="192" t="s">
        <v>141</v>
      </c>
      <c r="E134" s="36"/>
      <c r="F134" s="193" t="s">
        <v>217</v>
      </c>
      <c r="G134" s="36"/>
      <c r="H134" s="36"/>
      <c r="I134" s="189"/>
      <c r="J134" s="36"/>
      <c r="K134" s="36"/>
      <c r="L134" s="39"/>
      <c r="M134" s="190"/>
      <c r="N134" s="191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141</v>
      </c>
      <c r="AU134" s="17" t="s">
        <v>79</v>
      </c>
    </row>
    <row r="135" spans="1:65" s="13" customFormat="1" ht="11.25">
      <c r="B135" s="194"/>
      <c r="C135" s="195"/>
      <c r="D135" s="187" t="s">
        <v>150</v>
      </c>
      <c r="E135" s="196" t="s">
        <v>95</v>
      </c>
      <c r="F135" s="197" t="s">
        <v>218</v>
      </c>
      <c r="G135" s="195"/>
      <c r="H135" s="198">
        <v>850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150</v>
      </c>
      <c r="AU135" s="204" t="s">
        <v>79</v>
      </c>
      <c r="AV135" s="13" t="s">
        <v>79</v>
      </c>
      <c r="AW135" s="13" t="s">
        <v>31</v>
      </c>
      <c r="AX135" s="13" t="s">
        <v>77</v>
      </c>
      <c r="AY135" s="204" t="s">
        <v>130</v>
      </c>
    </row>
    <row r="136" spans="1:65" s="2" customFormat="1" ht="33" customHeight="1">
      <c r="A136" s="34"/>
      <c r="B136" s="35"/>
      <c r="C136" s="174" t="s">
        <v>219</v>
      </c>
      <c r="D136" s="174" t="s">
        <v>132</v>
      </c>
      <c r="E136" s="175" t="s">
        <v>220</v>
      </c>
      <c r="F136" s="176" t="s">
        <v>221</v>
      </c>
      <c r="G136" s="177" t="s">
        <v>135</v>
      </c>
      <c r="H136" s="178">
        <v>5462</v>
      </c>
      <c r="I136" s="179"/>
      <c r="J136" s="180">
        <f>ROUND(I136*H136,2)</f>
        <v>0</v>
      </c>
      <c r="K136" s="176" t="s">
        <v>136</v>
      </c>
      <c r="L136" s="39"/>
      <c r="M136" s="181" t="s">
        <v>19</v>
      </c>
      <c r="N136" s="182" t="s">
        <v>40</v>
      </c>
      <c r="O136" s="64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5" t="s">
        <v>137</v>
      </c>
      <c r="AT136" s="185" t="s">
        <v>132</v>
      </c>
      <c r="AU136" s="185" t="s">
        <v>79</v>
      </c>
      <c r="AY136" s="17" t="s">
        <v>130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7" t="s">
        <v>77</v>
      </c>
      <c r="BK136" s="186">
        <f>ROUND(I136*H136,2)</f>
        <v>0</v>
      </c>
      <c r="BL136" s="17" t="s">
        <v>137</v>
      </c>
      <c r="BM136" s="185" t="s">
        <v>222</v>
      </c>
    </row>
    <row r="137" spans="1:65" s="2" customFormat="1" ht="19.5">
      <c r="A137" s="34"/>
      <c r="B137" s="35"/>
      <c r="C137" s="36"/>
      <c r="D137" s="187" t="s">
        <v>139</v>
      </c>
      <c r="E137" s="36"/>
      <c r="F137" s="188" t="s">
        <v>223</v>
      </c>
      <c r="G137" s="36"/>
      <c r="H137" s="36"/>
      <c r="I137" s="189"/>
      <c r="J137" s="36"/>
      <c r="K137" s="36"/>
      <c r="L137" s="39"/>
      <c r="M137" s="190"/>
      <c r="N137" s="191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139</v>
      </c>
      <c r="AU137" s="17" t="s">
        <v>79</v>
      </c>
    </row>
    <row r="138" spans="1:65" s="2" customFormat="1" ht="11.25">
      <c r="A138" s="34"/>
      <c r="B138" s="35"/>
      <c r="C138" s="36"/>
      <c r="D138" s="192" t="s">
        <v>141</v>
      </c>
      <c r="E138" s="36"/>
      <c r="F138" s="193" t="s">
        <v>224</v>
      </c>
      <c r="G138" s="36"/>
      <c r="H138" s="36"/>
      <c r="I138" s="189"/>
      <c r="J138" s="36"/>
      <c r="K138" s="36"/>
      <c r="L138" s="39"/>
      <c r="M138" s="190"/>
      <c r="N138" s="191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141</v>
      </c>
      <c r="AU138" s="17" t="s">
        <v>79</v>
      </c>
    </row>
    <row r="139" spans="1:65" s="13" customFormat="1" ht="11.25">
      <c r="B139" s="194"/>
      <c r="C139" s="195"/>
      <c r="D139" s="187" t="s">
        <v>150</v>
      </c>
      <c r="E139" s="196" t="s">
        <v>97</v>
      </c>
      <c r="F139" s="197" t="s">
        <v>225</v>
      </c>
      <c r="G139" s="195"/>
      <c r="H139" s="198">
        <v>5462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150</v>
      </c>
      <c r="AU139" s="204" t="s">
        <v>79</v>
      </c>
      <c r="AV139" s="13" t="s">
        <v>79</v>
      </c>
      <c r="AW139" s="13" t="s">
        <v>31</v>
      </c>
      <c r="AX139" s="13" t="s">
        <v>77</v>
      </c>
      <c r="AY139" s="204" t="s">
        <v>130</v>
      </c>
    </row>
    <row r="140" spans="1:65" s="2" customFormat="1" ht="24.2" customHeight="1">
      <c r="A140" s="34"/>
      <c r="B140" s="35"/>
      <c r="C140" s="174" t="s">
        <v>226</v>
      </c>
      <c r="D140" s="174" t="s">
        <v>132</v>
      </c>
      <c r="E140" s="175" t="s">
        <v>227</v>
      </c>
      <c r="F140" s="176" t="s">
        <v>228</v>
      </c>
      <c r="G140" s="177" t="s">
        <v>135</v>
      </c>
      <c r="H140" s="178">
        <v>5462</v>
      </c>
      <c r="I140" s="179"/>
      <c r="J140" s="180">
        <f>ROUND(I140*H140,2)</f>
        <v>0</v>
      </c>
      <c r="K140" s="176" t="s">
        <v>146</v>
      </c>
      <c r="L140" s="39"/>
      <c r="M140" s="181" t="s">
        <v>19</v>
      </c>
      <c r="N140" s="182" t="s">
        <v>40</v>
      </c>
      <c r="O140" s="64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5" t="s">
        <v>137</v>
      </c>
      <c r="AT140" s="185" t="s">
        <v>132</v>
      </c>
      <c r="AU140" s="185" t="s">
        <v>79</v>
      </c>
      <c r="AY140" s="17" t="s">
        <v>130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7" t="s">
        <v>77</v>
      </c>
      <c r="BK140" s="186">
        <f>ROUND(I140*H140,2)</f>
        <v>0</v>
      </c>
      <c r="BL140" s="17" t="s">
        <v>137</v>
      </c>
      <c r="BM140" s="185" t="s">
        <v>229</v>
      </c>
    </row>
    <row r="141" spans="1:65" s="2" customFormat="1" ht="19.5">
      <c r="A141" s="34"/>
      <c r="B141" s="35"/>
      <c r="C141" s="36"/>
      <c r="D141" s="187" t="s">
        <v>139</v>
      </c>
      <c r="E141" s="36"/>
      <c r="F141" s="188" t="s">
        <v>230</v>
      </c>
      <c r="G141" s="36"/>
      <c r="H141" s="36"/>
      <c r="I141" s="189"/>
      <c r="J141" s="36"/>
      <c r="K141" s="36"/>
      <c r="L141" s="39"/>
      <c r="M141" s="190"/>
      <c r="N141" s="191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139</v>
      </c>
      <c r="AU141" s="17" t="s">
        <v>79</v>
      </c>
    </row>
    <row r="142" spans="1:65" s="2" customFormat="1" ht="11.25">
      <c r="A142" s="34"/>
      <c r="B142" s="35"/>
      <c r="C142" s="36"/>
      <c r="D142" s="192" t="s">
        <v>141</v>
      </c>
      <c r="E142" s="36"/>
      <c r="F142" s="193" t="s">
        <v>231</v>
      </c>
      <c r="G142" s="36"/>
      <c r="H142" s="36"/>
      <c r="I142" s="189"/>
      <c r="J142" s="36"/>
      <c r="K142" s="36"/>
      <c r="L142" s="39"/>
      <c r="M142" s="190"/>
      <c r="N142" s="191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141</v>
      </c>
      <c r="AU142" s="17" t="s">
        <v>79</v>
      </c>
    </row>
    <row r="143" spans="1:65" s="13" customFormat="1" ht="11.25">
      <c r="B143" s="194"/>
      <c r="C143" s="195"/>
      <c r="D143" s="187" t="s">
        <v>150</v>
      </c>
      <c r="E143" s="196" t="s">
        <v>19</v>
      </c>
      <c r="F143" s="197" t="s">
        <v>97</v>
      </c>
      <c r="G143" s="195"/>
      <c r="H143" s="198">
        <v>5462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150</v>
      </c>
      <c r="AU143" s="204" t="s">
        <v>79</v>
      </c>
      <c r="AV143" s="13" t="s">
        <v>79</v>
      </c>
      <c r="AW143" s="13" t="s">
        <v>31</v>
      </c>
      <c r="AX143" s="13" t="s">
        <v>77</v>
      </c>
      <c r="AY143" s="204" t="s">
        <v>130</v>
      </c>
    </row>
    <row r="144" spans="1:65" s="2" customFormat="1" ht="16.5" customHeight="1">
      <c r="A144" s="34"/>
      <c r="B144" s="35"/>
      <c r="C144" s="216" t="s">
        <v>232</v>
      </c>
      <c r="D144" s="216" t="s">
        <v>193</v>
      </c>
      <c r="E144" s="217" t="s">
        <v>233</v>
      </c>
      <c r="F144" s="218" t="s">
        <v>234</v>
      </c>
      <c r="G144" s="219" t="s">
        <v>235</v>
      </c>
      <c r="H144" s="220">
        <v>136.55000000000001</v>
      </c>
      <c r="I144" s="221"/>
      <c r="J144" s="222">
        <f>ROUND(I144*H144,2)</f>
        <v>0</v>
      </c>
      <c r="K144" s="218" t="s">
        <v>146</v>
      </c>
      <c r="L144" s="223"/>
      <c r="M144" s="224" t="s">
        <v>19</v>
      </c>
      <c r="N144" s="225" t="s">
        <v>40</v>
      </c>
      <c r="O144" s="64"/>
      <c r="P144" s="183">
        <f>O144*H144</f>
        <v>0</v>
      </c>
      <c r="Q144" s="183">
        <v>1E-3</v>
      </c>
      <c r="R144" s="183">
        <f>Q144*H144</f>
        <v>0.13655</v>
      </c>
      <c r="S144" s="183">
        <v>0</v>
      </c>
      <c r="T144" s="18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5" t="s">
        <v>186</v>
      </c>
      <c r="AT144" s="185" t="s">
        <v>193</v>
      </c>
      <c r="AU144" s="185" t="s">
        <v>79</v>
      </c>
      <c r="AY144" s="17" t="s">
        <v>130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7" t="s">
        <v>77</v>
      </c>
      <c r="BK144" s="186">
        <f>ROUND(I144*H144,2)</f>
        <v>0</v>
      </c>
      <c r="BL144" s="17" t="s">
        <v>137</v>
      </c>
      <c r="BM144" s="185" t="s">
        <v>236</v>
      </c>
    </row>
    <row r="145" spans="1:65" s="2" customFormat="1" ht="11.25">
      <c r="A145" s="34"/>
      <c r="B145" s="35"/>
      <c r="C145" s="36"/>
      <c r="D145" s="187" t="s">
        <v>139</v>
      </c>
      <c r="E145" s="36"/>
      <c r="F145" s="188" t="s">
        <v>234</v>
      </c>
      <c r="G145" s="36"/>
      <c r="H145" s="36"/>
      <c r="I145" s="189"/>
      <c r="J145" s="36"/>
      <c r="K145" s="36"/>
      <c r="L145" s="39"/>
      <c r="M145" s="190"/>
      <c r="N145" s="191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139</v>
      </c>
      <c r="AU145" s="17" t="s">
        <v>79</v>
      </c>
    </row>
    <row r="146" spans="1:65" s="13" customFormat="1" ht="11.25">
      <c r="B146" s="194"/>
      <c r="C146" s="195"/>
      <c r="D146" s="187" t="s">
        <v>150</v>
      </c>
      <c r="E146" s="196" t="s">
        <v>19</v>
      </c>
      <c r="F146" s="197" t="s">
        <v>237</v>
      </c>
      <c r="G146" s="195"/>
      <c r="H146" s="198">
        <v>136.55000000000001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150</v>
      </c>
      <c r="AU146" s="204" t="s">
        <v>79</v>
      </c>
      <c r="AV146" s="13" t="s">
        <v>79</v>
      </c>
      <c r="AW146" s="13" t="s">
        <v>31</v>
      </c>
      <c r="AX146" s="13" t="s">
        <v>77</v>
      </c>
      <c r="AY146" s="204" t="s">
        <v>130</v>
      </c>
    </row>
    <row r="147" spans="1:65" s="2" customFormat="1" ht="24.2" customHeight="1">
      <c r="A147" s="34"/>
      <c r="B147" s="35"/>
      <c r="C147" s="174" t="s">
        <v>238</v>
      </c>
      <c r="D147" s="174" t="s">
        <v>132</v>
      </c>
      <c r="E147" s="175" t="s">
        <v>239</v>
      </c>
      <c r="F147" s="176" t="s">
        <v>240</v>
      </c>
      <c r="G147" s="177" t="s">
        <v>135</v>
      </c>
      <c r="H147" s="178">
        <v>12575.85</v>
      </c>
      <c r="I147" s="179"/>
      <c r="J147" s="180">
        <f>ROUND(I147*H147,2)</f>
        <v>0</v>
      </c>
      <c r="K147" s="176" t="s">
        <v>146</v>
      </c>
      <c r="L147" s="39"/>
      <c r="M147" s="181" t="s">
        <v>19</v>
      </c>
      <c r="N147" s="182" t="s">
        <v>40</v>
      </c>
      <c r="O147" s="64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5" t="s">
        <v>137</v>
      </c>
      <c r="AT147" s="185" t="s">
        <v>132</v>
      </c>
      <c r="AU147" s="185" t="s">
        <v>79</v>
      </c>
      <c r="AY147" s="17" t="s">
        <v>130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7" t="s">
        <v>77</v>
      </c>
      <c r="BK147" s="186">
        <f>ROUND(I147*H147,2)</f>
        <v>0</v>
      </c>
      <c r="BL147" s="17" t="s">
        <v>137</v>
      </c>
      <c r="BM147" s="185" t="s">
        <v>241</v>
      </c>
    </row>
    <row r="148" spans="1:65" s="2" customFormat="1" ht="19.5">
      <c r="A148" s="34"/>
      <c r="B148" s="35"/>
      <c r="C148" s="36"/>
      <c r="D148" s="187" t="s">
        <v>139</v>
      </c>
      <c r="E148" s="36"/>
      <c r="F148" s="188" t="s">
        <v>242</v>
      </c>
      <c r="G148" s="36"/>
      <c r="H148" s="36"/>
      <c r="I148" s="189"/>
      <c r="J148" s="36"/>
      <c r="K148" s="36"/>
      <c r="L148" s="39"/>
      <c r="M148" s="190"/>
      <c r="N148" s="191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139</v>
      </c>
      <c r="AU148" s="17" t="s">
        <v>79</v>
      </c>
    </row>
    <row r="149" spans="1:65" s="2" customFormat="1" ht="11.25">
      <c r="A149" s="34"/>
      <c r="B149" s="35"/>
      <c r="C149" s="36"/>
      <c r="D149" s="192" t="s">
        <v>141</v>
      </c>
      <c r="E149" s="36"/>
      <c r="F149" s="193" t="s">
        <v>243</v>
      </c>
      <c r="G149" s="36"/>
      <c r="H149" s="36"/>
      <c r="I149" s="189"/>
      <c r="J149" s="36"/>
      <c r="K149" s="36"/>
      <c r="L149" s="39"/>
      <c r="M149" s="190"/>
      <c r="N149" s="191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141</v>
      </c>
      <c r="AU149" s="17" t="s">
        <v>79</v>
      </c>
    </row>
    <row r="150" spans="1:65" s="13" customFormat="1" ht="11.25">
      <c r="B150" s="194"/>
      <c r="C150" s="195"/>
      <c r="D150" s="187" t="s">
        <v>150</v>
      </c>
      <c r="E150" s="196" t="s">
        <v>19</v>
      </c>
      <c r="F150" s="197" t="s">
        <v>244</v>
      </c>
      <c r="G150" s="195"/>
      <c r="H150" s="198">
        <v>12575.85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150</v>
      </c>
      <c r="AU150" s="204" t="s">
        <v>79</v>
      </c>
      <c r="AV150" s="13" t="s">
        <v>79</v>
      </c>
      <c r="AW150" s="13" t="s">
        <v>31</v>
      </c>
      <c r="AX150" s="13" t="s">
        <v>69</v>
      </c>
      <c r="AY150" s="204" t="s">
        <v>130</v>
      </c>
    </row>
    <row r="151" spans="1:65" s="14" customFormat="1" ht="11.25">
      <c r="B151" s="205"/>
      <c r="C151" s="206"/>
      <c r="D151" s="187" t="s">
        <v>150</v>
      </c>
      <c r="E151" s="207" t="s">
        <v>19</v>
      </c>
      <c r="F151" s="208" t="s">
        <v>159</v>
      </c>
      <c r="G151" s="206"/>
      <c r="H151" s="209">
        <v>12575.85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150</v>
      </c>
      <c r="AU151" s="215" t="s">
        <v>79</v>
      </c>
      <c r="AV151" s="14" t="s">
        <v>137</v>
      </c>
      <c r="AW151" s="14" t="s">
        <v>31</v>
      </c>
      <c r="AX151" s="14" t="s">
        <v>77</v>
      </c>
      <c r="AY151" s="215" t="s">
        <v>130</v>
      </c>
    </row>
    <row r="152" spans="1:65" s="2" customFormat="1" ht="16.5" customHeight="1">
      <c r="A152" s="34"/>
      <c r="B152" s="35"/>
      <c r="C152" s="174" t="s">
        <v>245</v>
      </c>
      <c r="D152" s="174" t="s">
        <v>132</v>
      </c>
      <c r="E152" s="175" t="s">
        <v>246</v>
      </c>
      <c r="F152" s="176" t="s">
        <v>247</v>
      </c>
      <c r="G152" s="177" t="s">
        <v>135</v>
      </c>
      <c r="H152" s="178">
        <v>5462</v>
      </c>
      <c r="I152" s="179"/>
      <c r="J152" s="180">
        <f>ROUND(I152*H152,2)</f>
        <v>0</v>
      </c>
      <c r="K152" s="176" t="s">
        <v>146</v>
      </c>
      <c r="L152" s="39"/>
      <c r="M152" s="181" t="s">
        <v>19</v>
      </c>
      <c r="N152" s="182" t="s">
        <v>40</v>
      </c>
      <c r="O152" s="64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5" t="s">
        <v>137</v>
      </c>
      <c r="AT152" s="185" t="s">
        <v>132</v>
      </c>
      <c r="AU152" s="185" t="s">
        <v>79</v>
      </c>
      <c r="AY152" s="17" t="s">
        <v>130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7" t="s">
        <v>77</v>
      </c>
      <c r="BK152" s="186">
        <f>ROUND(I152*H152,2)</f>
        <v>0</v>
      </c>
      <c r="BL152" s="17" t="s">
        <v>137</v>
      </c>
      <c r="BM152" s="185" t="s">
        <v>248</v>
      </c>
    </row>
    <row r="153" spans="1:65" s="2" customFormat="1" ht="29.25">
      <c r="A153" s="34"/>
      <c r="B153" s="35"/>
      <c r="C153" s="36"/>
      <c r="D153" s="187" t="s">
        <v>139</v>
      </c>
      <c r="E153" s="36"/>
      <c r="F153" s="188" t="s">
        <v>249</v>
      </c>
      <c r="G153" s="36"/>
      <c r="H153" s="36"/>
      <c r="I153" s="189"/>
      <c r="J153" s="36"/>
      <c r="K153" s="36"/>
      <c r="L153" s="39"/>
      <c r="M153" s="190"/>
      <c r="N153" s="191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139</v>
      </c>
      <c r="AU153" s="17" t="s">
        <v>79</v>
      </c>
    </row>
    <row r="154" spans="1:65" s="2" customFormat="1" ht="11.25">
      <c r="A154" s="34"/>
      <c r="B154" s="35"/>
      <c r="C154" s="36"/>
      <c r="D154" s="192" t="s">
        <v>141</v>
      </c>
      <c r="E154" s="36"/>
      <c r="F154" s="193" t="s">
        <v>250</v>
      </c>
      <c r="G154" s="36"/>
      <c r="H154" s="36"/>
      <c r="I154" s="189"/>
      <c r="J154" s="36"/>
      <c r="K154" s="36"/>
      <c r="L154" s="39"/>
      <c r="M154" s="190"/>
      <c r="N154" s="191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141</v>
      </c>
      <c r="AU154" s="17" t="s">
        <v>79</v>
      </c>
    </row>
    <row r="155" spans="1:65" s="13" customFormat="1" ht="11.25">
      <c r="B155" s="194"/>
      <c r="C155" s="195"/>
      <c r="D155" s="187" t="s">
        <v>150</v>
      </c>
      <c r="E155" s="196" t="s">
        <v>19</v>
      </c>
      <c r="F155" s="197" t="s">
        <v>97</v>
      </c>
      <c r="G155" s="195"/>
      <c r="H155" s="198">
        <v>5462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150</v>
      </c>
      <c r="AU155" s="204" t="s">
        <v>79</v>
      </c>
      <c r="AV155" s="13" t="s">
        <v>79</v>
      </c>
      <c r="AW155" s="13" t="s">
        <v>31</v>
      </c>
      <c r="AX155" s="13" t="s">
        <v>77</v>
      </c>
      <c r="AY155" s="204" t="s">
        <v>130</v>
      </c>
    </row>
    <row r="156" spans="1:65" s="2" customFormat="1" ht="16.5" customHeight="1">
      <c r="A156" s="34"/>
      <c r="B156" s="35"/>
      <c r="C156" s="174" t="s">
        <v>251</v>
      </c>
      <c r="D156" s="174" t="s">
        <v>132</v>
      </c>
      <c r="E156" s="175" t="s">
        <v>252</v>
      </c>
      <c r="F156" s="176" t="s">
        <v>253</v>
      </c>
      <c r="G156" s="177" t="s">
        <v>254</v>
      </c>
      <c r="H156" s="178">
        <v>125</v>
      </c>
      <c r="I156" s="179"/>
      <c r="J156" s="180">
        <f>ROUND(I156*H156,2)</f>
        <v>0</v>
      </c>
      <c r="K156" s="176" t="s">
        <v>197</v>
      </c>
      <c r="L156" s="39"/>
      <c r="M156" s="181" t="s">
        <v>19</v>
      </c>
      <c r="N156" s="182" t="s">
        <v>40</v>
      </c>
      <c r="O156" s="64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5" t="s">
        <v>137</v>
      </c>
      <c r="AT156" s="185" t="s">
        <v>132</v>
      </c>
      <c r="AU156" s="185" t="s">
        <v>79</v>
      </c>
      <c r="AY156" s="17" t="s">
        <v>130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7" t="s">
        <v>77</v>
      </c>
      <c r="BK156" s="186">
        <f>ROUND(I156*H156,2)</f>
        <v>0</v>
      </c>
      <c r="BL156" s="17" t="s">
        <v>137</v>
      </c>
      <c r="BM156" s="185" t="s">
        <v>255</v>
      </c>
    </row>
    <row r="157" spans="1:65" s="2" customFormat="1" ht="68.25">
      <c r="A157" s="34"/>
      <c r="B157" s="35"/>
      <c r="C157" s="36"/>
      <c r="D157" s="187" t="s">
        <v>139</v>
      </c>
      <c r="E157" s="36"/>
      <c r="F157" s="188" t="s">
        <v>256</v>
      </c>
      <c r="G157" s="36"/>
      <c r="H157" s="36"/>
      <c r="I157" s="189"/>
      <c r="J157" s="36"/>
      <c r="K157" s="36"/>
      <c r="L157" s="39"/>
      <c r="M157" s="190"/>
      <c r="N157" s="191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139</v>
      </c>
      <c r="AU157" s="17" t="s">
        <v>79</v>
      </c>
    </row>
    <row r="158" spans="1:65" s="13" customFormat="1" ht="11.25">
      <c r="B158" s="194"/>
      <c r="C158" s="195"/>
      <c r="D158" s="187" t="s">
        <v>150</v>
      </c>
      <c r="E158" s="196" t="s">
        <v>19</v>
      </c>
      <c r="F158" s="197" t="s">
        <v>257</v>
      </c>
      <c r="G158" s="195"/>
      <c r="H158" s="198">
        <v>125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150</v>
      </c>
      <c r="AU158" s="204" t="s">
        <v>79</v>
      </c>
      <c r="AV158" s="13" t="s">
        <v>79</v>
      </c>
      <c r="AW158" s="13" t="s">
        <v>31</v>
      </c>
      <c r="AX158" s="13" t="s">
        <v>77</v>
      </c>
      <c r="AY158" s="204" t="s">
        <v>130</v>
      </c>
    </row>
    <row r="159" spans="1:65" s="12" customFormat="1" ht="22.9" customHeight="1">
      <c r="B159" s="158"/>
      <c r="C159" s="159"/>
      <c r="D159" s="160" t="s">
        <v>68</v>
      </c>
      <c r="E159" s="172" t="s">
        <v>79</v>
      </c>
      <c r="F159" s="172" t="s">
        <v>258</v>
      </c>
      <c r="G159" s="159"/>
      <c r="H159" s="159"/>
      <c r="I159" s="162"/>
      <c r="J159" s="173">
        <f>BK159</f>
        <v>0</v>
      </c>
      <c r="K159" s="159"/>
      <c r="L159" s="164"/>
      <c r="M159" s="165"/>
      <c r="N159" s="166"/>
      <c r="O159" s="166"/>
      <c r="P159" s="167">
        <f>SUM(P160:P175)</f>
        <v>0</v>
      </c>
      <c r="Q159" s="166"/>
      <c r="R159" s="167">
        <f>SUM(R160:R175)</f>
        <v>200.99671792000004</v>
      </c>
      <c r="S159" s="166"/>
      <c r="T159" s="168">
        <f>SUM(T160:T175)</f>
        <v>0</v>
      </c>
      <c r="AR159" s="169" t="s">
        <v>77</v>
      </c>
      <c r="AT159" s="170" t="s">
        <v>68</v>
      </c>
      <c r="AU159" s="170" t="s">
        <v>77</v>
      </c>
      <c r="AY159" s="169" t="s">
        <v>130</v>
      </c>
      <c r="BK159" s="171">
        <f>SUM(BK160:BK175)</f>
        <v>0</v>
      </c>
    </row>
    <row r="160" spans="1:65" s="2" customFormat="1" ht="33" customHeight="1">
      <c r="A160" s="34"/>
      <c r="B160" s="35"/>
      <c r="C160" s="174" t="s">
        <v>259</v>
      </c>
      <c r="D160" s="174" t="s">
        <v>132</v>
      </c>
      <c r="E160" s="175" t="s">
        <v>260</v>
      </c>
      <c r="F160" s="176" t="s">
        <v>261</v>
      </c>
      <c r="G160" s="177" t="s">
        <v>145</v>
      </c>
      <c r="H160" s="178">
        <v>27</v>
      </c>
      <c r="I160" s="179"/>
      <c r="J160" s="180">
        <f>ROUND(I160*H160,2)</f>
        <v>0</v>
      </c>
      <c r="K160" s="176" t="s">
        <v>146</v>
      </c>
      <c r="L160" s="39"/>
      <c r="M160" s="181" t="s">
        <v>19</v>
      </c>
      <c r="N160" s="182" t="s">
        <v>40</v>
      </c>
      <c r="O160" s="64"/>
      <c r="P160" s="183">
        <f>O160*H160</f>
        <v>0</v>
      </c>
      <c r="Q160" s="183">
        <v>1.63</v>
      </c>
      <c r="R160" s="183">
        <f>Q160*H160</f>
        <v>44.01</v>
      </c>
      <c r="S160" s="183">
        <v>0</v>
      </c>
      <c r="T160" s="18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5" t="s">
        <v>137</v>
      </c>
      <c r="AT160" s="185" t="s">
        <v>132</v>
      </c>
      <c r="AU160" s="185" t="s">
        <v>79</v>
      </c>
      <c r="AY160" s="17" t="s">
        <v>130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7" t="s">
        <v>77</v>
      </c>
      <c r="BK160" s="186">
        <f>ROUND(I160*H160,2)</f>
        <v>0</v>
      </c>
      <c r="BL160" s="17" t="s">
        <v>137</v>
      </c>
      <c r="BM160" s="185" t="s">
        <v>262</v>
      </c>
    </row>
    <row r="161" spans="1:65" s="2" customFormat="1" ht="29.25">
      <c r="A161" s="34"/>
      <c r="B161" s="35"/>
      <c r="C161" s="36"/>
      <c r="D161" s="187" t="s">
        <v>139</v>
      </c>
      <c r="E161" s="36"/>
      <c r="F161" s="188" t="s">
        <v>263</v>
      </c>
      <c r="G161" s="36"/>
      <c r="H161" s="36"/>
      <c r="I161" s="189"/>
      <c r="J161" s="36"/>
      <c r="K161" s="36"/>
      <c r="L161" s="39"/>
      <c r="M161" s="190"/>
      <c r="N161" s="191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139</v>
      </c>
      <c r="AU161" s="17" t="s">
        <v>79</v>
      </c>
    </row>
    <row r="162" spans="1:65" s="2" customFormat="1" ht="11.25">
      <c r="A162" s="34"/>
      <c r="B162" s="35"/>
      <c r="C162" s="36"/>
      <c r="D162" s="192" t="s">
        <v>141</v>
      </c>
      <c r="E162" s="36"/>
      <c r="F162" s="193" t="s">
        <v>264</v>
      </c>
      <c r="G162" s="36"/>
      <c r="H162" s="36"/>
      <c r="I162" s="189"/>
      <c r="J162" s="36"/>
      <c r="K162" s="36"/>
      <c r="L162" s="39"/>
      <c r="M162" s="190"/>
      <c r="N162" s="191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141</v>
      </c>
      <c r="AU162" s="17" t="s">
        <v>79</v>
      </c>
    </row>
    <row r="163" spans="1:65" s="13" customFormat="1" ht="11.25">
      <c r="B163" s="194"/>
      <c r="C163" s="195"/>
      <c r="D163" s="187" t="s">
        <v>150</v>
      </c>
      <c r="E163" s="196" t="s">
        <v>19</v>
      </c>
      <c r="F163" s="197" t="s">
        <v>265</v>
      </c>
      <c r="G163" s="195"/>
      <c r="H163" s="198">
        <v>27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150</v>
      </c>
      <c r="AU163" s="204" t="s">
        <v>79</v>
      </c>
      <c r="AV163" s="13" t="s">
        <v>79</v>
      </c>
      <c r="AW163" s="13" t="s">
        <v>31</v>
      </c>
      <c r="AX163" s="13" t="s">
        <v>77</v>
      </c>
      <c r="AY163" s="204" t="s">
        <v>130</v>
      </c>
    </row>
    <row r="164" spans="1:65" s="2" customFormat="1" ht="24.2" customHeight="1">
      <c r="A164" s="34"/>
      <c r="B164" s="35"/>
      <c r="C164" s="174" t="s">
        <v>266</v>
      </c>
      <c r="D164" s="174" t="s">
        <v>132</v>
      </c>
      <c r="E164" s="175" t="s">
        <v>267</v>
      </c>
      <c r="F164" s="176" t="s">
        <v>268</v>
      </c>
      <c r="G164" s="177" t="s">
        <v>135</v>
      </c>
      <c r="H164" s="178">
        <v>3778.7579999999998</v>
      </c>
      <c r="I164" s="179"/>
      <c r="J164" s="180">
        <f>ROUND(I164*H164,2)</f>
        <v>0</v>
      </c>
      <c r="K164" s="176" t="s">
        <v>146</v>
      </c>
      <c r="L164" s="39"/>
      <c r="M164" s="181" t="s">
        <v>19</v>
      </c>
      <c r="N164" s="182" t="s">
        <v>40</v>
      </c>
      <c r="O164" s="64"/>
      <c r="P164" s="183">
        <f>O164*H164</f>
        <v>0</v>
      </c>
      <c r="Q164" s="183">
        <v>1.3999999999999999E-4</v>
      </c>
      <c r="R164" s="183">
        <f>Q164*H164</f>
        <v>0.52902611999999993</v>
      </c>
      <c r="S164" s="183">
        <v>0</v>
      </c>
      <c r="T164" s="18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5" t="s">
        <v>137</v>
      </c>
      <c r="AT164" s="185" t="s">
        <v>132</v>
      </c>
      <c r="AU164" s="185" t="s">
        <v>79</v>
      </c>
      <c r="AY164" s="17" t="s">
        <v>130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7" t="s">
        <v>77</v>
      </c>
      <c r="BK164" s="186">
        <f>ROUND(I164*H164,2)</f>
        <v>0</v>
      </c>
      <c r="BL164" s="17" t="s">
        <v>137</v>
      </c>
      <c r="BM164" s="185" t="s">
        <v>269</v>
      </c>
    </row>
    <row r="165" spans="1:65" s="2" customFormat="1" ht="29.25">
      <c r="A165" s="34"/>
      <c r="B165" s="35"/>
      <c r="C165" s="36"/>
      <c r="D165" s="187" t="s">
        <v>139</v>
      </c>
      <c r="E165" s="36"/>
      <c r="F165" s="188" t="s">
        <v>270</v>
      </c>
      <c r="G165" s="36"/>
      <c r="H165" s="36"/>
      <c r="I165" s="189"/>
      <c r="J165" s="36"/>
      <c r="K165" s="36"/>
      <c r="L165" s="39"/>
      <c r="M165" s="190"/>
      <c r="N165" s="191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139</v>
      </c>
      <c r="AU165" s="17" t="s">
        <v>79</v>
      </c>
    </row>
    <row r="166" spans="1:65" s="2" customFormat="1" ht="11.25">
      <c r="A166" s="34"/>
      <c r="B166" s="35"/>
      <c r="C166" s="36"/>
      <c r="D166" s="192" t="s">
        <v>141</v>
      </c>
      <c r="E166" s="36"/>
      <c r="F166" s="193" t="s">
        <v>271</v>
      </c>
      <c r="G166" s="36"/>
      <c r="H166" s="36"/>
      <c r="I166" s="189"/>
      <c r="J166" s="36"/>
      <c r="K166" s="36"/>
      <c r="L166" s="39"/>
      <c r="M166" s="190"/>
      <c r="N166" s="191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141</v>
      </c>
      <c r="AU166" s="17" t="s">
        <v>79</v>
      </c>
    </row>
    <row r="167" spans="1:65" s="2" customFormat="1" ht="24.2" customHeight="1">
      <c r="A167" s="34"/>
      <c r="B167" s="35"/>
      <c r="C167" s="216" t="s">
        <v>7</v>
      </c>
      <c r="D167" s="216" t="s">
        <v>193</v>
      </c>
      <c r="E167" s="217" t="s">
        <v>272</v>
      </c>
      <c r="F167" s="218" t="s">
        <v>273</v>
      </c>
      <c r="G167" s="219" t="s">
        <v>135</v>
      </c>
      <c r="H167" s="220">
        <v>4475.9390000000003</v>
      </c>
      <c r="I167" s="221"/>
      <c r="J167" s="222">
        <f>ROUND(I167*H167,2)</f>
        <v>0</v>
      </c>
      <c r="K167" s="218" t="s">
        <v>136</v>
      </c>
      <c r="L167" s="223"/>
      <c r="M167" s="224" t="s">
        <v>19</v>
      </c>
      <c r="N167" s="225" t="s">
        <v>40</v>
      </c>
      <c r="O167" s="64"/>
      <c r="P167" s="183">
        <f>O167*H167</f>
        <v>0</v>
      </c>
      <c r="Q167" s="183">
        <v>2.0000000000000001E-4</v>
      </c>
      <c r="R167" s="183">
        <f>Q167*H167</f>
        <v>0.89518780000000009</v>
      </c>
      <c r="S167" s="183">
        <v>0</v>
      </c>
      <c r="T167" s="18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5" t="s">
        <v>186</v>
      </c>
      <c r="AT167" s="185" t="s">
        <v>193</v>
      </c>
      <c r="AU167" s="185" t="s">
        <v>79</v>
      </c>
      <c r="AY167" s="17" t="s">
        <v>130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7" t="s">
        <v>77</v>
      </c>
      <c r="BK167" s="186">
        <f>ROUND(I167*H167,2)</f>
        <v>0</v>
      </c>
      <c r="BL167" s="17" t="s">
        <v>137</v>
      </c>
      <c r="BM167" s="185" t="s">
        <v>274</v>
      </c>
    </row>
    <row r="168" spans="1:65" s="2" customFormat="1" ht="19.5">
      <c r="A168" s="34"/>
      <c r="B168" s="35"/>
      <c r="C168" s="36"/>
      <c r="D168" s="187" t="s">
        <v>139</v>
      </c>
      <c r="E168" s="36"/>
      <c r="F168" s="188" t="s">
        <v>273</v>
      </c>
      <c r="G168" s="36"/>
      <c r="H168" s="36"/>
      <c r="I168" s="189"/>
      <c r="J168" s="36"/>
      <c r="K168" s="36"/>
      <c r="L168" s="39"/>
      <c r="M168" s="190"/>
      <c r="N168" s="191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139</v>
      </c>
      <c r="AU168" s="17" t="s">
        <v>79</v>
      </c>
    </row>
    <row r="169" spans="1:65" s="13" customFormat="1" ht="11.25">
      <c r="B169" s="194"/>
      <c r="C169" s="195"/>
      <c r="D169" s="187" t="s">
        <v>150</v>
      </c>
      <c r="E169" s="195"/>
      <c r="F169" s="197" t="s">
        <v>275</v>
      </c>
      <c r="G169" s="195"/>
      <c r="H169" s="198">
        <v>4475.9390000000003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150</v>
      </c>
      <c r="AU169" s="204" t="s">
        <v>79</v>
      </c>
      <c r="AV169" s="13" t="s">
        <v>79</v>
      </c>
      <c r="AW169" s="13" t="s">
        <v>4</v>
      </c>
      <c r="AX169" s="13" t="s">
        <v>77</v>
      </c>
      <c r="AY169" s="204" t="s">
        <v>130</v>
      </c>
    </row>
    <row r="170" spans="1:65" s="2" customFormat="1" ht="21.75" customHeight="1">
      <c r="A170" s="34"/>
      <c r="B170" s="35"/>
      <c r="C170" s="174" t="s">
        <v>276</v>
      </c>
      <c r="D170" s="174" t="s">
        <v>132</v>
      </c>
      <c r="E170" s="175" t="s">
        <v>277</v>
      </c>
      <c r="F170" s="176" t="s">
        <v>278</v>
      </c>
      <c r="G170" s="177" t="s">
        <v>145</v>
      </c>
      <c r="H170" s="178">
        <v>38.813000000000002</v>
      </c>
      <c r="I170" s="179"/>
      <c r="J170" s="180">
        <f>ROUND(I170*H170,2)</f>
        <v>0</v>
      </c>
      <c r="K170" s="176" t="s">
        <v>197</v>
      </c>
      <c r="L170" s="39"/>
      <c r="M170" s="181" t="s">
        <v>19</v>
      </c>
      <c r="N170" s="182" t="s">
        <v>40</v>
      </c>
      <c r="O170" s="64"/>
      <c r="P170" s="183">
        <f>O170*H170</f>
        <v>0</v>
      </c>
      <c r="Q170" s="183">
        <v>2.004</v>
      </c>
      <c r="R170" s="183">
        <f>Q170*H170</f>
        <v>77.781252000000009</v>
      </c>
      <c r="S170" s="183">
        <v>0</v>
      </c>
      <c r="T170" s="18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5" t="s">
        <v>137</v>
      </c>
      <c r="AT170" s="185" t="s">
        <v>132</v>
      </c>
      <c r="AU170" s="185" t="s">
        <v>79</v>
      </c>
      <c r="AY170" s="17" t="s">
        <v>130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7" t="s">
        <v>77</v>
      </c>
      <c r="BK170" s="186">
        <f>ROUND(I170*H170,2)</f>
        <v>0</v>
      </c>
      <c r="BL170" s="17" t="s">
        <v>137</v>
      </c>
      <c r="BM170" s="185" t="s">
        <v>279</v>
      </c>
    </row>
    <row r="171" spans="1:65" s="2" customFormat="1" ht="39">
      <c r="A171" s="34"/>
      <c r="B171" s="35"/>
      <c r="C171" s="36"/>
      <c r="D171" s="187" t="s">
        <v>139</v>
      </c>
      <c r="E171" s="36"/>
      <c r="F171" s="188" t="s">
        <v>280</v>
      </c>
      <c r="G171" s="36"/>
      <c r="H171" s="36"/>
      <c r="I171" s="189"/>
      <c r="J171" s="36"/>
      <c r="K171" s="36"/>
      <c r="L171" s="39"/>
      <c r="M171" s="190"/>
      <c r="N171" s="191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139</v>
      </c>
      <c r="AU171" s="17" t="s">
        <v>79</v>
      </c>
    </row>
    <row r="172" spans="1:65" s="13" customFormat="1" ht="11.25">
      <c r="B172" s="194"/>
      <c r="C172" s="195"/>
      <c r="D172" s="187" t="s">
        <v>150</v>
      </c>
      <c r="E172" s="196" t="s">
        <v>19</v>
      </c>
      <c r="F172" s="197" t="s">
        <v>281</v>
      </c>
      <c r="G172" s="195"/>
      <c r="H172" s="198">
        <v>38.813000000000002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150</v>
      </c>
      <c r="AU172" s="204" t="s">
        <v>79</v>
      </c>
      <c r="AV172" s="13" t="s">
        <v>79</v>
      </c>
      <c r="AW172" s="13" t="s">
        <v>31</v>
      </c>
      <c r="AX172" s="13" t="s">
        <v>77</v>
      </c>
      <c r="AY172" s="204" t="s">
        <v>130</v>
      </c>
    </row>
    <row r="173" spans="1:65" s="2" customFormat="1" ht="16.5" customHeight="1">
      <c r="A173" s="34"/>
      <c r="B173" s="35"/>
      <c r="C173" s="174" t="s">
        <v>282</v>
      </c>
      <c r="D173" s="174" t="s">
        <v>132</v>
      </c>
      <c r="E173" s="175" t="s">
        <v>283</v>
      </c>
      <c r="F173" s="176" t="s">
        <v>284</v>
      </c>
      <c r="G173" s="177" t="s">
        <v>145</v>
      </c>
      <c r="H173" s="178">
        <v>38.813000000000002</v>
      </c>
      <c r="I173" s="179"/>
      <c r="J173" s="180">
        <f>ROUND(I173*H173,2)</f>
        <v>0</v>
      </c>
      <c r="K173" s="176" t="s">
        <v>197</v>
      </c>
      <c r="L173" s="39"/>
      <c r="M173" s="181" t="s">
        <v>19</v>
      </c>
      <c r="N173" s="182" t="s">
        <v>40</v>
      </c>
      <c r="O173" s="64"/>
      <c r="P173" s="183">
        <f>O173*H173</f>
        <v>0</v>
      </c>
      <c r="Q173" s="183">
        <v>2.004</v>
      </c>
      <c r="R173" s="183">
        <f>Q173*H173</f>
        <v>77.781252000000009</v>
      </c>
      <c r="S173" s="183">
        <v>0</v>
      </c>
      <c r="T173" s="18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5" t="s">
        <v>137</v>
      </c>
      <c r="AT173" s="185" t="s">
        <v>132</v>
      </c>
      <c r="AU173" s="185" t="s">
        <v>79</v>
      </c>
      <c r="AY173" s="17" t="s">
        <v>130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7" t="s">
        <v>77</v>
      </c>
      <c r="BK173" s="186">
        <f>ROUND(I173*H173,2)</f>
        <v>0</v>
      </c>
      <c r="BL173" s="17" t="s">
        <v>137</v>
      </c>
      <c r="BM173" s="185" t="s">
        <v>285</v>
      </c>
    </row>
    <row r="174" spans="1:65" s="2" customFormat="1" ht="29.25">
      <c r="A174" s="34"/>
      <c r="B174" s="35"/>
      <c r="C174" s="36"/>
      <c r="D174" s="187" t="s">
        <v>139</v>
      </c>
      <c r="E174" s="36"/>
      <c r="F174" s="188" t="s">
        <v>286</v>
      </c>
      <c r="G174" s="36"/>
      <c r="H174" s="36"/>
      <c r="I174" s="189"/>
      <c r="J174" s="36"/>
      <c r="K174" s="36"/>
      <c r="L174" s="39"/>
      <c r="M174" s="190"/>
      <c r="N174" s="191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139</v>
      </c>
      <c r="AU174" s="17" t="s">
        <v>79</v>
      </c>
    </row>
    <row r="175" spans="1:65" s="13" customFormat="1" ht="11.25">
      <c r="B175" s="194"/>
      <c r="C175" s="195"/>
      <c r="D175" s="187" t="s">
        <v>150</v>
      </c>
      <c r="E175" s="196" t="s">
        <v>19</v>
      </c>
      <c r="F175" s="197" t="s">
        <v>281</v>
      </c>
      <c r="G175" s="195"/>
      <c r="H175" s="198">
        <v>38.813000000000002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150</v>
      </c>
      <c r="AU175" s="204" t="s">
        <v>79</v>
      </c>
      <c r="AV175" s="13" t="s">
        <v>79</v>
      </c>
      <c r="AW175" s="13" t="s">
        <v>31</v>
      </c>
      <c r="AX175" s="13" t="s">
        <v>77</v>
      </c>
      <c r="AY175" s="204" t="s">
        <v>130</v>
      </c>
    </row>
    <row r="176" spans="1:65" s="12" customFormat="1" ht="22.9" customHeight="1">
      <c r="B176" s="158"/>
      <c r="C176" s="159"/>
      <c r="D176" s="160" t="s">
        <v>68</v>
      </c>
      <c r="E176" s="172" t="s">
        <v>137</v>
      </c>
      <c r="F176" s="172" t="s">
        <v>287</v>
      </c>
      <c r="G176" s="159"/>
      <c r="H176" s="159"/>
      <c r="I176" s="162"/>
      <c r="J176" s="173">
        <f>BK176</f>
        <v>0</v>
      </c>
      <c r="K176" s="159"/>
      <c r="L176" s="164"/>
      <c r="M176" s="165"/>
      <c r="N176" s="166"/>
      <c r="O176" s="166"/>
      <c r="P176" s="167">
        <f>SUM(P177:P180)</f>
        <v>0</v>
      </c>
      <c r="Q176" s="166"/>
      <c r="R176" s="167">
        <f>SUM(R177:R180)</f>
        <v>25.92</v>
      </c>
      <c r="S176" s="166"/>
      <c r="T176" s="168">
        <f>SUM(T177:T180)</f>
        <v>0</v>
      </c>
      <c r="AR176" s="169" t="s">
        <v>77</v>
      </c>
      <c r="AT176" s="170" t="s">
        <v>68</v>
      </c>
      <c r="AU176" s="170" t="s">
        <v>77</v>
      </c>
      <c r="AY176" s="169" t="s">
        <v>130</v>
      </c>
      <c r="BK176" s="171">
        <f>SUM(BK177:BK180)</f>
        <v>0</v>
      </c>
    </row>
    <row r="177" spans="1:65" s="2" customFormat="1" ht="24.2" customHeight="1">
      <c r="A177" s="34"/>
      <c r="B177" s="35"/>
      <c r="C177" s="174" t="s">
        <v>288</v>
      </c>
      <c r="D177" s="174" t="s">
        <v>132</v>
      </c>
      <c r="E177" s="175" t="s">
        <v>289</v>
      </c>
      <c r="F177" s="176" t="s">
        <v>290</v>
      </c>
      <c r="G177" s="177" t="s">
        <v>145</v>
      </c>
      <c r="H177" s="178">
        <v>12</v>
      </c>
      <c r="I177" s="179"/>
      <c r="J177" s="180">
        <f>ROUND(I177*H177,2)</f>
        <v>0</v>
      </c>
      <c r="K177" s="176" t="s">
        <v>146</v>
      </c>
      <c r="L177" s="39"/>
      <c r="M177" s="181" t="s">
        <v>19</v>
      </c>
      <c r="N177" s="182" t="s">
        <v>40</v>
      </c>
      <c r="O177" s="64"/>
      <c r="P177" s="183">
        <f>O177*H177</f>
        <v>0</v>
      </c>
      <c r="Q177" s="183">
        <v>2.16</v>
      </c>
      <c r="R177" s="183">
        <f>Q177*H177</f>
        <v>25.92</v>
      </c>
      <c r="S177" s="183">
        <v>0</v>
      </c>
      <c r="T177" s="18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5" t="s">
        <v>137</v>
      </c>
      <c r="AT177" s="185" t="s">
        <v>132</v>
      </c>
      <c r="AU177" s="185" t="s">
        <v>79</v>
      </c>
      <c r="AY177" s="17" t="s">
        <v>130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7" t="s">
        <v>77</v>
      </c>
      <c r="BK177" s="186">
        <f>ROUND(I177*H177,2)</f>
        <v>0</v>
      </c>
      <c r="BL177" s="17" t="s">
        <v>137</v>
      </c>
      <c r="BM177" s="185" t="s">
        <v>291</v>
      </c>
    </row>
    <row r="178" spans="1:65" s="2" customFormat="1" ht="19.5">
      <c r="A178" s="34"/>
      <c r="B178" s="35"/>
      <c r="C178" s="36"/>
      <c r="D178" s="187" t="s">
        <v>139</v>
      </c>
      <c r="E178" s="36"/>
      <c r="F178" s="188" t="s">
        <v>292</v>
      </c>
      <c r="G178" s="36"/>
      <c r="H178" s="36"/>
      <c r="I178" s="189"/>
      <c r="J178" s="36"/>
      <c r="K178" s="36"/>
      <c r="L178" s="39"/>
      <c r="M178" s="190"/>
      <c r="N178" s="191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139</v>
      </c>
      <c r="AU178" s="17" t="s">
        <v>79</v>
      </c>
    </row>
    <row r="179" spans="1:65" s="2" customFormat="1" ht="11.25">
      <c r="A179" s="34"/>
      <c r="B179" s="35"/>
      <c r="C179" s="36"/>
      <c r="D179" s="192" t="s">
        <v>141</v>
      </c>
      <c r="E179" s="36"/>
      <c r="F179" s="193" t="s">
        <v>293</v>
      </c>
      <c r="G179" s="36"/>
      <c r="H179" s="36"/>
      <c r="I179" s="189"/>
      <c r="J179" s="36"/>
      <c r="K179" s="36"/>
      <c r="L179" s="39"/>
      <c r="M179" s="190"/>
      <c r="N179" s="191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141</v>
      </c>
      <c r="AU179" s="17" t="s">
        <v>79</v>
      </c>
    </row>
    <row r="180" spans="1:65" s="13" customFormat="1" ht="11.25">
      <c r="B180" s="194"/>
      <c r="C180" s="195"/>
      <c r="D180" s="187" t="s">
        <v>150</v>
      </c>
      <c r="E180" s="196" t="s">
        <v>19</v>
      </c>
      <c r="F180" s="197" t="s">
        <v>294</v>
      </c>
      <c r="G180" s="195"/>
      <c r="H180" s="198">
        <v>12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150</v>
      </c>
      <c r="AU180" s="204" t="s">
        <v>79</v>
      </c>
      <c r="AV180" s="13" t="s">
        <v>79</v>
      </c>
      <c r="AW180" s="13" t="s">
        <v>31</v>
      </c>
      <c r="AX180" s="13" t="s">
        <v>77</v>
      </c>
      <c r="AY180" s="204" t="s">
        <v>130</v>
      </c>
    </row>
    <row r="181" spans="1:65" s="12" customFormat="1" ht="22.9" customHeight="1">
      <c r="B181" s="158"/>
      <c r="C181" s="159"/>
      <c r="D181" s="160" t="s">
        <v>68</v>
      </c>
      <c r="E181" s="172" t="s">
        <v>166</v>
      </c>
      <c r="F181" s="172" t="s">
        <v>295</v>
      </c>
      <c r="G181" s="159"/>
      <c r="H181" s="159"/>
      <c r="I181" s="162"/>
      <c r="J181" s="173">
        <f>BK181</f>
        <v>0</v>
      </c>
      <c r="K181" s="159"/>
      <c r="L181" s="164"/>
      <c r="M181" s="165"/>
      <c r="N181" s="166"/>
      <c r="O181" s="166"/>
      <c r="P181" s="167">
        <f>SUM(P182:P215)</f>
        <v>0</v>
      </c>
      <c r="Q181" s="166"/>
      <c r="R181" s="167">
        <f>SUM(R182:R215)</f>
        <v>10241.936696000001</v>
      </c>
      <c r="S181" s="166"/>
      <c r="T181" s="168">
        <f>SUM(T182:T215)</f>
        <v>0</v>
      </c>
      <c r="AR181" s="169" t="s">
        <v>77</v>
      </c>
      <c r="AT181" s="170" t="s">
        <v>68</v>
      </c>
      <c r="AU181" s="170" t="s">
        <v>77</v>
      </c>
      <c r="AY181" s="169" t="s">
        <v>130</v>
      </c>
      <c r="BK181" s="171">
        <f>SUM(BK182:BK215)</f>
        <v>0</v>
      </c>
    </row>
    <row r="182" spans="1:65" s="2" customFormat="1" ht="16.5" customHeight="1">
      <c r="A182" s="34"/>
      <c r="B182" s="35"/>
      <c r="C182" s="174" t="s">
        <v>296</v>
      </c>
      <c r="D182" s="174" t="s">
        <v>132</v>
      </c>
      <c r="E182" s="175" t="s">
        <v>297</v>
      </c>
      <c r="F182" s="176" t="s">
        <v>298</v>
      </c>
      <c r="G182" s="177" t="s">
        <v>135</v>
      </c>
      <c r="H182" s="178">
        <v>9627.0300000000007</v>
      </c>
      <c r="I182" s="179"/>
      <c r="J182" s="180">
        <f>ROUND(I182*H182,2)</f>
        <v>0</v>
      </c>
      <c r="K182" s="176" t="s">
        <v>146</v>
      </c>
      <c r="L182" s="39"/>
      <c r="M182" s="181" t="s">
        <v>19</v>
      </c>
      <c r="N182" s="182" t="s">
        <v>40</v>
      </c>
      <c r="O182" s="64"/>
      <c r="P182" s="183">
        <f>O182*H182</f>
        <v>0</v>
      </c>
      <c r="Q182" s="183">
        <v>0.4153</v>
      </c>
      <c r="R182" s="183">
        <f>Q182*H182</f>
        <v>3998.1055590000001</v>
      </c>
      <c r="S182" s="183">
        <v>0</v>
      </c>
      <c r="T182" s="18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5" t="s">
        <v>137</v>
      </c>
      <c r="AT182" s="185" t="s">
        <v>132</v>
      </c>
      <c r="AU182" s="185" t="s">
        <v>79</v>
      </c>
      <c r="AY182" s="17" t="s">
        <v>130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7" t="s">
        <v>77</v>
      </c>
      <c r="BK182" s="186">
        <f>ROUND(I182*H182,2)</f>
        <v>0</v>
      </c>
      <c r="BL182" s="17" t="s">
        <v>137</v>
      </c>
      <c r="BM182" s="185" t="s">
        <v>299</v>
      </c>
    </row>
    <row r="183" spans="1:65" s="2" customFormat="1" ht="19.5">
      <c r="A183" s="34"/>
      <c r="B183" s="35"/>
      <c r="C183" s="36"/>
      <c r="D183" s="187" t="s">
        <v>139</v>
      </c>
      <c r="E183" s="36"/>
      <c r="F183" s="188" t="s">
        <v>300</v>
      </c>
      <c r="G183" s="36"/>
      <c r="H183" s="36"/>
      <c r="I183" s="189"/>
      <c r="J183" s="36"/>
      <c r="K183" s="36"/>
      <c r="L183" s="39"/>
      <c r="M183" s="190"/>
      <c r="N183" s="191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139</v>
      </c>
      <c r="AU183" s="17" t="s">
        <v>79</v>
      </c>
    </row>
    <row r="184" spans="1:65" s="2" customFormat="1" ht="11.25">
      <c r="A184" s="34"/>
      <c r="B184" s="35"/>
      <c r="C184" s="36"/>
      <c r="D184" s="192" t="s">
        <v>141</v>
      </c>
      <c r="E184" s="36"/>
      <c r="F184" s="193" t="s">
        <v>301</v>
      </c>
      <c r="G184" s="36"/>
      <c r="H184" s="36"/>
      <c r="I184" s="189"/>
      <c r="J184" s="36"/>
      <c r="K184" s="36"/>
      <c r="L184" s="39"/>
      <c r="M184" s="190"/>
      <c r="N184" s="191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141</v>
      </c>
      <c r="AU184" s="17" t="s">
        <v>79</v>
      </c>
    </row>
    <row r="185" spans="1:65" s="13" customFormat="1" ht="11.25">
      <c r="B185" s="194"/>
      <c r="C185" s="195"/>
      <c r="D185" s="187" t="s">
        <v>150</v>
      </c>
      <c r="E185" s="196" t="s">
        <v>19</v>
      </c>
      <c r="F185" s="197" t="s">
        <v>302</v>
      </c>
      <c r="G185" s="195"/>
      <c r="H185" s="198">
        <v>9627.0300000000007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150</v>
      </c>
      <c r="AU185" s="204" t="s">
        <v>79</v>
      </c>
      <c r="AV185" s="13" t="s">
        <v>79</v>
      </c>
      <c r="AW185" s="13" t="s">
        <v>31</v>
      </c>
      <c r="AX185" s="13" t="s">
        <v>77</v>
      </c>
      <c r="AY185" s="204" t="s">
        <v>130</v>
      </c>
    </row>
    <row r="186" spans="1:65" s="2" customFormat="1" ht="16.5" customHeight="1">
      <c r="A186" s="34"/>
      <c r="B186" s="35"/>
      <c r="C186" s="174" t="s">
        <v>303</v>
      </c>
      <c r="D186" s="174" t="s">
        <v>132</v>
      </c>
      <c r="E186" s="175" t="s">
        <v>304</v>
      </c>
      <c r="F186" s="176" t="s">
        <v>305</v>
      </c>
      <c r="G186" s="177" t="s">
        <v>135</v>
      </c>
      <c r="H186" s="178">
        <v>10407.6</v>
      </c>
      <c r="I186" s="179"/>
      <c r="J186" s="180">
        <f>ROUND(I186*H186,2)</f>
        <v>0</v>
      </c>
      <c r="K186" s="176" t="s">
        <v>146</v>
      </c>
      <c r="L186" s="39"/>
      <c r="M186" s="181" t="s">
        <v>19</v>
      </c>
      <c r="N186" s="182" t="s">
        <v>40</v>
      </c>
      <c r="O186" s="64"/>
      <c r="P186" s="183">
        <f>O186*H186</f>
        <v>0</v>
      </c>
      <c r="Q186" s="183">
        <v>0.34499999999999997</v>
      </c>
      <c r="R186" s="183">
        <f>Q186*H186</f>
        <v>3590.6219999999998</v>
      </c>
      <c r="S186" s="183">
        <v>0</v>
      </c>
      <c r="T186" s="18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5" t="s">
        <v>137</v>
      </c>
      <c r="AT186" s="185" t="s">
        <v>132</v>
      </c>
      <c r="AU186" s="185" t="s">
        <v>79</v>
      </c>
      <c r="AY186" s="17" t="s">
        <v>130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7" t="s">
        <v>77</v>
      </c>
      <c r="BK186" s="186">
        <f>ROUND(I186*H186,2)</f>
        <v>0</v>
      </c>
      <c r="BL186" s="17" t="s">
        <v>137</v>
      </c>
      <c r="BM186" s="185" t="s">
        <v>306</v>
      </c>
    </row>
    <row r="187" spans="1:65" s="2" customFormat="1" ht="19.5">
      <c r="A187" s="34"/>
      <c r="B187" s="35"/>
      <c r="C187" s="36"/>
      <c r="D187" s="187" t="s">
        <v>139</v>
      </c>
      <c r="E187" s="36"/>
      <c r="F187" s="188" t="s">
        <v>307</v>
      </c>
      <c r="G187" s="36"/>
      <c r="H187" s="36"/>
      <c r="I187" s="189"/>
      <c r="J187" s="36"/>
      <c r="K187" s="36"/>
      <c r="L187" s="39"/>
      <c r="M187" s="190"/>
      <c r="N187" s="191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139</v>
      </c>
      <c r="AU187" s="17" t="s">
        <v>79</v>
      </c>
    </row>
    <row r="188" spans="1:65" s="2" customFormat="1" ht="11.25">
      <c r="A188" s="34"/>
      <c r="B188" s="35"/>
      <c r="C188" s="36"/>
      <c r="D188" s="192" t="s">
        <v>141</v>
      </c>
      <c r="E188" s="36"/>
      <c r="F188" s="193" t="s">
        <v>308</v>
      </c>
      <c r="G188" s="36"/>
      <c r="H188" s="36"/>
      <c r="I188" s="189"/>
      <c r="J188" s="36"/>
      <c r="K188" s="36"/>
      <c r="L188" s="39"/>
      <c r="M188" s="190"/>
      <c r="N188" s="191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141</v>
      </c>
      <c r="AU188" s="17" t="s">
        <v>79</v>
      </c>
    </row>
    <row r="189" spans="1:65" s="13" customFormat="1" ht="11.25">
      <c r="B189" s="194"/>
      <c r="C189" s="195"/>
      <c r="D189" s="187" t="s">
        <v>150</v>
      </c>
      <c r="E189" s="196" t="s">
        <v>19</v>
      </c>
      <c r="F189" s="197" t="s">
        <v>309</v>
      </c>
      <c r="G189" s="195"/>
      <c r="H189" s="198">
        <v>10407.6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150</v>
      </c>
      <c r="AU189" s="204" t="s">
        <v>79</v>
      </c>
      <c r="AV189" s="13" t="s">
        <v>79</v>
      </c>
      <c r="AW189" s="13" t="s">
        <v>31</v>
      </c>
      <c r="AX189" s="13" t="s">
        <v>77</v>
      </c>
      <c r="AY189" s="204" t="s">
        <v>130</v>
      </c>
    </row>
    <row r="190" spans="1:65" s="2" customFormat="1" ht="33" customHeight="1">
      <c r="A190" s="34"/>
      <c r="B190" s="35"/>
      <c r="C190" s="174" t="s">
        <v>310</v>
      </c>
      <c r="D190" s="174" t="s">
        <v>132</v>
      </c>
      <c r="E190" s="175" t="s">
        <v>311</v>
      </c>
      <c r="F190" s="176" t="s">
        <v>312</v>
      </c>
      <c r="G190" s="177" t="s">
        <v>135</v>
      </c>
      <c r="H190" s="178">
        <v>9053.2000000000007</v>
      </c>
      <c r="I190" s="179"/>
      <c r="J190" s="180">
        <f>ROUND(I190*H190,2)</f>
        <v>0</v>
      </c>
      <c r="K190" s="176" t="s">
        <v>146</v>
      </c>
      <c r="L190" s="39"/>
      <c r="M190" s="181" t="s">
        <v>19</v>
      </c>
      <c r="N190" s="182" t="s">
        <v>40</v>
      </c>
      <c r="O190" s="64"/>
      <c r="P190" s="183">
        <f>O190*H190</f>
        <v>0</v>
      </c>
      <c r="Q190" s="183">
        <v>0.18462999999999999</v>
      </c>
      <c r="R190" s="183">
        <f>Q190*H190</f>
        <v>1671.4923160000001</v>
      </c>
      <c r="S190" s="183">
        <v>0</v>
      </c>
      <c r="T190" s="18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5" t="s">
        <v>137</v>
      </c>
      <c r="AT190" s="185" t="s">
        <v>132</v>
      </c>
      <c r="AU190" s="185" t="s">
        <v>79</v>
      </c>
      <c r="AY190" s="17" t="s">
        <v>130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7" t="s">
        <v>77</v>
      </c>
      <c r="BK190" s="186">
        <f>ROUND(I190*H190,2)</f>
        <v>0</v>
      </c>
      <c r="BL190" s="17" t="s">
        <v>137</v>
      </c>
      <c r="BM190" s="185" t="s">
        <v>313</v>
      </c>
    </row>
    <row r="191" spans="1:65" s="2" customFormat="1" ht="29.25">
      <c r="A191" s="34"/>
      <c r="B191" s="35"/>
      <c r="C191" s="36"/>
      <c r="D191" s="187" t="s">
        <v>139</v>
      </c>
      <c r="E191" s="36"/>
      <c r="F191" s="188" t="s">
        <v>314</v>
      </c>
      <c r="G191" s="36"/>
      <c r="H191" s="36"/>
      <c r="I191" s="189"/>
      <c r="J191" s="36"/>
      <c r="K191" s="36"/>
      <c r="L191" s="39"/>
      <c r="M191" s="190"/>
      <c r="N191" s="191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139</v>
      </c>
      <c r="AU191" s="17" t="s">
        <v>79</v>
      </c>
    </row>
    <row r="192" spans="1:65" s="2" customFormat="1" ht="11.25">
      <c r="A192" s="34"/>
      <c r="B192" s="35"/>
      <c r="C192" s="36"/>
      <c r="D192" s="192" t="s">
        <v>141</v>
      </c>
      <c r="E192" s="36"/>
      <c r="F192" s="193" t="s">
        <v>315</v>
      </c>
      <c r="G192" s="36"/>
      <c r="H192" s="36"/>
      <c r="I192" s="189"/>
      <c r="J192" s="36"/>
      <c r="K192" s="36"/>
      <c r="L192" s="39"/>
      <c r="M192" s="190"/>
      <c r="N192" s="191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141</v>
      </c>
      <c r="AU192" s="17" t="s">
        <v>79</v>
      </c>
    </row>
    <row r="193" spans="1:65" s="13" customFormat="1" ht="11.25">
      <c r="B193" s="194"/>
      <c r="C193" s="195"/>
      <c r="D193" s="187" t="s">
        <v>150</v>
      </c>
      <c r="E193" s="196" t="s">
        <v>19</v>
      </c>
      <c r="F193" s="197" t="s">
        <v>316</v>
      </c>
      <c r="G193" s="195"/>
      <c r="H193" s="198">
        <v>9019.92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150</v>
      </c>
      <c r="AU193" s="204" t="s">
        <v>79</v>
      </c>
      <c r="AV193" s="13" t="s">
        <v>79</v>
      </c>
      <c r="AW193" s="13" t="s">
        <v>31</v>
      </c>
      <c r="AX193" s="13" t="s">
        <v>69</v>
      </c>
      <c r="AY193" s="204" t="s">
        <v>130</v>
      </c>
    </row>
    <row r="194" spans="1:65" s="13" customFormat="1" ht="11.25">
      <c r="B194" s="194"/>
      <c r="C194" s="195"/>
      <c r="D194" s="187" t="s">
        <v>150</v>
      </c>
      <c r="E194" s="196" t="s">
        <v>19</v>
      </c>
      <c r="F194" s="197" t="s">
        <v>317</v>
      </c>
      <c r="G194" s="195"/>
      <c r="H194" s="198">
        <v>33.28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150</v>
      </c>
      <c r="AU194" s="204" t="s">
        <v>79</v>
      </c>
      <c r="AV194" s="13" t="s">
        <v>79</v>
      </c>
      <c r="AW194" s="13" t="s">
        <v>31</v>
      </c>
      <c r="AX194" s="13" t="s">
        <v>69</v>
      </c>
      <c r="AY194" s="204" t="s">
        <v>130</v>
      </c>
    </row>
    <row r="195" spans="1:65" s="14" customFormat="1" ht="11.25">
      <c r="B195" s="205"/>
      <c r="C195" s="206"/>
      <c r="D195" s="187" t="s">
        <v>150</v>
      </c>
      <c r="E195" s="207" t="s">
        <v>19</v>
      </c>
      <c r="F195" s="208" t="s">
        <v>159</v>
      </c>
      <c r="G195" s="206"/>
      <c r="H195" s="209">
        <v>9053.2000000000007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150</v>
      </c>
      <c r="AU195" s="215" t="s">
        <v>79</v>
      </c>
      <c r="AV195" s="14" t="s">
        <v>137</v>
      </c>
      <c r="AW195" s="14" t="s">
        <v>31</v>
      </c>
      <c r="AX195" s="14" t="s">
        <v>77</v>
      </c>
      <c r="AY195" s="215" t="s">
        <v>130</v>
      </c>
    </row>
    <row r="196" spans="1:65" s="2" customFormat="1" ht="16.5" customHeight="1">
      <c r="A196" s="34"/>
      <c r="B196" s="35"/>
      <c r="C196" s="174" t="s">
        <v>318</v>
      </c>
      <c r="D196" s="174" t="s">
        <v>132</v>
      </c>
      <c r="E196" s="175" t="s">
        <v>319</v>
      </c>
      <c r="F196" s="176" t="s">
        <v>320</v>
      </c>
      <c r="G196" s="177" t="s">
        <v>145</v>
      </c>
      <c r="H196" s="178">
        <v>1360</v>
      </c>
      <c r="I196" s="179"/>
      <c r="J196" s="180">
        <f>ROUND(I196*H196,2)</f>
        <v>0</v>
      </c>
      <c r="K196" s="176" t="s">
        <v>146</v>
      </c>
      <c r="L196" s="39"/>
      <c r="M196" s="181" t="s">
        <v>19</v>
      </c>
      <c r="N196" s="182" t="s">
        <v>40</v>
      </c>
      <c r="O196" s="64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5" t="s">
        <v>137</v>
      </c>
      <c r="AT196" s="185" t="s">
        <v>132</v>
      </c>
      <c r="AU196" s="185" t="s">
        <v>79</v>
      </c>
      <c r="AY196" s="17" t="s">
        <v>130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7" t="s">
        <v>77</v>
      </c>
      <c r="BK196" s="186">
        <f>ROUND(I196*H196,2)</f>
        <v>0</v>
      </c>
      <c r="BL196" s="17" t="s">
        <v>137</v>
      </c>
      <c r="BM196" s="185" t="s">
        <v>321</v>
      </c>
    </row>
    <row r="197" spans="1:65" s="2" customFormat="1" ht="11.25">
      <c r="A197" s="34"/>
      <c r="B197" s="35"/>
      <c r="C197" s="36"/>
      <c r="D197" s="187" t="s">
        <v>139</v>
      </c>
      <c r="E197" s="36"/>
      <c r="F197" s="188" t="s">
        <v>322</v>
      </c>
      <c r="G197" s="36"/>
      <c r="H197" s="36"/>
      <c r="I197" s="189"/>
      <c r="J197" s="36"/>
      <c r="K197" s="36"/>
      <c r="L197" s="39"/>
      <c r="M197" s="190"/>
      <c r="N197" s="191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139</v>
      </c>
      <c r="AU197" s="17" t="s">
        <v>79</v>
      </c>
    </row>
    <row r="198" spans="1:65" s="2" customFormat="1" ht="11.25">
      <c r="A198" s="34"/>
      <c r="B198" s="35"/>
      <c r="C198" s="36"/>
      <c r="D198" s="192" t="s">
        <v>141</v>
      </c>
      <c r="E198" s="36"/>
      <c r="F198" s="193" t="s">
        <v>323</v>
      </c>
      <c r="G198" s="36"/>
      <c r="H198" s="36"/>
      <c r="I198" s="189"/>
      <c r="J198" s="36"/>
      <c r="K198" s="36"/>
      <c r="L198" s="39"/>
      <c r="M198" s="190"/>
      <c r="N198" s="191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141</v>
      </c>
      <c r="AU198" s="17" t="s">
        <v>79</v>
      </c>
    </row>
    <row r="199" spans="1:65" s="13" customFormat="1" ht="11.25">
      <c r="B199" s="194"/>
      <c r="C199" s="195"/>
      <c r="D199" s="187" t="s">
        <v>150</v>
      </c>
      <c r="E199" s="196" t="s">
        <v>19</v>
      </c>
      <c r="F199" s="197" t="s">
        <v>324</v>
      </c>
      <c r="G199" s="195"/>
      <c r="H199" s="198">
        <v>1360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150</v>
      </c>
      <c r="AU199" s="204" t="s">
        <v>79</v>
      </c>
      <c r="AV199" s="13" t="s">
        <v>79</v>
      </c>
      <c r="AW199" s="13" t="s">
        <v>31</v>
      </c>
      <c r="AX199" s="13" t="s">
        <v>77</v>
      </c>
      <c r="AY199" s="204" t="s">
        <v>130</v>
      </c>
    </row>
    <row r="200" spans="1:65" s="2" customFormat="1" ht="24.2" customHeight="1">
      <c r="A200" s="34"/>
      <c r="B200" s="35"/>
      <c r="C200" s="174" t="s">
        <v>325</v>
      </c>
      <c r="D200" s="174" t="s">
        <v>132</v>
      </c>
      <c r="E200" s="175" t="s">
        <v>326</v>
      </c>
      <c r="F200" s="176" t="s">
        <v>327</v>
      </c>
      <c r="G200" s="177" t="s">
        <v>135</v>
      </c>
      <c r="H200" s="178">
        <v>10097.799999999999</v>
      </c>
      <c r="I200" s="179"/>
      <c r="J200" s="180">
        <f>ROUND(I200*H200,2)</f>
        <v>0</v>
      </c>
      <c r="K200" s="176" t="s">
        <v>146</v>
      </c>
      <c r="L200" s="39"/>
      <c r="M200" s="181" t="s">
        <v>19</v>
      </c>
      <c r="N200" s="182" t="s">
        <v>40</v>
      </c>
      <c r="O200" s="64"/>
      <c r="P200" s="183">
        <f>O200*H200</f>
        <v>0</v>
      </c>
      <c r="Q200" s="183">
        <v>6.0099999999999997E-3</v>
      </c>
      <c r="R200" s="183">
        <f>Q200*H200</f>
        <v>60.687777999999994</v>
      </c>
      <c r="S200" s="183">
        <v>0</v>
      </c>
      <c r="T200" s="18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5" t="s">
        <v>137</v>
      </c>
      <c r="AT200" s="185" t="s">
        <v>132</v>
      </c>
      <c r="AU200" s="185" t="s">
        <v>79</v>
      </c>
      <c r="AY200" s="17" t="s">
        <v>130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7" t="s">
        <v>77</v>
      </c>
      <c r="BK200" s="186">
        <f>ROUND(I200*H200,2)</f>
        <v>0</v>
      </c>
      <c r="BL200" s="17" t="s">
        <v>137</v>
      </c>
      <c r="BM200" s="185" t="s">
        <v>328</v>
      </c>
    </row>
    <row r="201" spans="1:65" s="2" customFormat="1" ht="19.5">
      <c r="A201" s="34"/>
      <c r="B201" s="35"/>
      <c r="C201" s="36"/>
      <c r="D201" s="187" t="s">
        <v>139</v>
      </c>
      <c r="E201" s="36"/>
      <c r="F201" s="188" t="s">
        <v>329</v>
      </c>
      <c r="G201" s="36"/>
      <c r="H201" s="36"/>
      <c r="I201" s="189"/>
      <c r="J201" s="36"/>
      <c r="K201" s="36"/>
      <c r="L201" s="39"/>
      <c r="M201" s="190"/>
      <c r="N201" s="191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139</v>
      </c>
      <c r="AU201" s="17" t="s">
        <v>79</v>
      </c>
    </row>
    <row r="202" spans="1:65" s="2" customFormat="1" ht="11.25">
      <c r="A202" s="34"/>
      <c r="B202" s="35"/>
      <c r="C202" s="36"/>
      <c r="D202" s="192" t="s">
        <v>141</v>
      </c>
      <c r="E202" s="36"/>
      <c r="F202" s="193" t="s">
        <v>330</v>
      </c>
      <c r="G202" s="36"/>
      <c r="H202" s="36"/>
      <c r="I202" s="189"/>
      <c r="J202" s="36"/>
      <c r="K202" s="36"/>
      <c r="L202" s="39"/>
      <c r="M202" s="190"/>
      <c r="N202" s="191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141</v>
      </c>
      <c r="AU202" s="17" t="s">
        <v>79</v>
      </c>
    </row>
    <row r="203" spans="1:65" s="13" customFormat="1" ht="11.25">
      <c r="B203" s="194"/>
      <c r="C203" s="195"/>
      <c r="D203" s="187" t="s">
        <v>150</v>
      </c>
      <c r="E203" s="196" t="s">
        <v>19</v>
      </c>
      <c r="F203" s="197" t="s">
        <v>331</v>
      </c>
      <c r="G203" s="195"/>
      <c r="H203" s="198">
        <v>10060.68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150</v>
      </c>
      <c r="AU203" s="204" t="s">
        <v>79</v>
      </c>
      <c r="AV203" s="13" t="s">
        <v>79</v>
      </c>
      <c r="AW203" s="13" t="s">
        <v>31</v>
      </c>
      <c r="AX203" s="13" t="s">
        <v>69</v>
      </c>
      <c r="AY203" s="204" t="s">
        <v>130</v>
      </c>
    </row>
    <row r="204" spans="1:65" s="13" customFormat="1" ht="11.25">
      <c r="B204" s="194"/>
      <c r="C204" s="195"/>
      <c r="D204" s="187" t="s">
        <v>150</v>
      </c>
      <c r="E204" s="196" t="s">
        <v>19</v>
      </c>
      <c r="F204" s="197" t="s">
        <v>332</v>
      </c>
      <c r="G204" s="195"/>
      <c r="H204" s="198">
        <v>37.119999999999997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150</v>
      </c>
      <c r="AU204" s="204" t="s">
        <v>79</v>
      </c>
      <c r="AV204" s="13" t="s">
        <v>79</v>
      </c>
      <c r="AW204" s="13" t="s">
        <v>31</v>
      </c>
      <c r="AX204" s="13" t="s">
        <v>69</v>
      </c>
      <c r="AY204" s="204" t="s">
        <v>130</v>
      </c>
    </row>
    <row r="205" spans="1:65" s="14" customFormat="1" ht="11.25">
      <c r="B205" s="205"/>
      <c r="C205" s="206"/>
      <c r="D205" s="187" t="s">
        <v>150</v>
      </c>
      <c r="E205" s="207" t="s">
        <v>19</v>
      </c>
      <c r="F205" s="208" t="s">
        <v>159</v>
      </c>
      <c r="G205" s="206"/>
      <c r="H205" s="209">
        <v>10097.799999999999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150</v>
      </c>
      <c r="AU205" s="215" t="s">
        <v>79</v>
      </c>
      <c r="AV205" s="14" t="s">
        <v>137</v>
      </c>
      <c r="AW205" s="14" t="s">
        <v>31</v>
      </c>
      <c r="AX205" s="14" t="s">
        <v>77</v>
      </c>
      <c r="AY205" s="215" t="s">
        <v>130</v>
      </c>
    </row>
    <row r="206" spans="1:65" s="2" customFormat="1" ht="21.75" customHeight="1">
      <c r="A206" s="34"/>
      <c r="B206" s="35"/>
      <c r="C206" s="174" t="s">
        <v>333</v>
      </c>
      <c r="D206" s="174" t="s">
        <v>132</v>
      </c>
      <c r="E206" s="175" t="s">
        <v>334</v>
      </c>
      <c r="F206" s="176" t="s">
        <v>335</v>
      </c>
      <c r="G206" s="177" t="s">
        <v>135</v>
      </c>
      <c r="H206" s="178">
        <v>9056.6820000000007</v>
      </c>
      <c r="I206" s="179"/>
      <c r="J206" s="180">
        <f>ROUND(I206*H206,2)</f>
        <v>0</v>
      </c>
      <c r="K206" s="176" t="s">
        <v>146</v>
      </c>
      <c r="L206" s="39"/>
      <c r="M206" s="181" t="s">
        <v>19</v>
      </c>
      <c r="N206" s="182" t="s">
        <v>40</v>
      </c>
      <c r="O206" s="64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5" t="s">
        <v>137</v>
      </c>
      <c r="AT206" s="185" t="s">
        <v>132</v>
      </c>
      <c r="AU206" s="185" t="s">
        <v>79</v>
      </c>
      <c r="AY206" s="17" t="s">
        <v>130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7" t="s">
        <v>77</v>
      </c>
      <c r="BK206" s="186">
        <f>ROUND(I206*H206,2)</f>
        <v>0</v>
      </c>
      <c r="BL206" s="17" t="s">
        <v>137</v>
      </c>
      <c r="BM206" s="185" t="s">
        <v>336</v>
      </c>
    </row>
    <row r="207" spans="1:65" s="2" customFormat="1" ht="19.5">
      <c r="A207" s="34"/>
      <c r="B207" s="35"/>
      <c r="C207" s="36"/>
      <c r="D207" s="187" t="s">
        <v>139</v>
      </c>
      <c r="E207" s="36"/>
      <c r="F207" s="188" t="s">
        <v>337</v>
      </c>
      <c r="G207" s="36"/>
      <c r="H207" s="36"/>
      <c r="I207" s="189"/>
      <c r="J207" s="36"/>
      <c r="K207" s="36"/>
      <c r="L207" s="39"/>
      <c r="M207" s="190"/>
      <c r="N207" s="191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139</v>
      </c>
      <c r="AU207" s="17" t="s">
        <v>79</v>
      </c>
    </row>
    <row r="208" spans="1:65" s="2" customFormat="1" ht="11.25">
      <c r="A208" s="34"/>
      <c r="B208" s="35"/>
      <c r="C208" s="36"/>
      <c r="D208" s="192" t="s">
        <v>141</v>
      </c>
      <c r="E208" s="36"/>
      <c r="F208" s="193" t="s">
        <v>338</v>
      </c>
      <c r="G208" s="36"/>
      <c r="H208" s="36"/>
      <c r="I208" s="189"/>
      <c r="J208" s="36"/>
      <c r="K208" s="36"/>
      <c r="L208" s="39"/>
      <c r="M208" s="190"/>
      <c r="N208" s="191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141</v>
      </c>
      <c r="AU208" s="17" t="s">
        <v>79</v>
      </c>
    </row>
    <row r="209" spans="1:65" s="13" customFormat="1" ht="11.25">
      <c r="B209" s="194"/>
      <c r="C209" s="195"/>
      <c r="D209" s="187" t="s">
        <v>150</v>
      </c>
      <c r="E209" s="196" t="s">
        <v>19</v>
      </c>
      <c r="F209" s="197" t="s">
        <v>339</v>
      </c>
      <c r="G209" s="195"/>
      <c r="H209" s="198">
        <v>9056.6820000000007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150</v>
      </c>
      <c r="AU209" s="204" t="s">
        <v>79</v>
      </c>
      <c r="AV209" s="13" t="s">
        <v>79</v>
      </c>
      <c r="AW209" s="13" t="s">
        <v>31</v>
      </c>
      <c r="AX209" s="13" t="s">
        <v>77</v>
      </c>
      <c r="AY209" s="204" t="s">
        <v>130</v>
      </c>
    </row>
    <row r="210" spans="1:65" s="2" customFormat="1" ht="33" customHeight="1">
      <c r="A210" s="34"/>
      <c r="B210" s="35"/>
      <c r="C210" s="174" t="s">
        <v>340</v>
      </c>
      <c r="D210" s="174" t="s">
        <v>132</v>
      </c>
      <c r="E210" s="175" t="s">
        <v>341</v>
      </c>
      <c r="F210" s="176" t="s">
        <v>342</v>
      </c>
      <c r="G210" s="177" t="s">
        <v>135</v>
      </c>
      <c r="H210" s="178">
        <v>8879.1</v>
      </c>
      <c r="I210" s="179"/>
      <c r="J210" s="180">
        <f>ROUND(I210*H210,2)</f>
        <v>0</v>
      </c>
      <c r="K210" s="176" t="s">
        <v>146</v>
      </c>
      <c r="L210" s="39"/>
      <c r="M210" s="181" t="s">
        <v>19</v>
      </c>
      <c r="N210" s="182" t="s">
        <v>40</v>
      </c>
      <c r="O210" s="64"/>
      <c r="P210" s="183">
        <f>O210*H210</f>
        <v>0</v>
      </c>
      <c r="Q210" s="183">
        <v>0.10373</v>
      </c>
      <c r="R210" s="183">
        <f>Q210*H210</f>
        <v>921.02904300000012</v>
      </c>
      <c r="S210" s="183">
        <v>0</v>
      </c>
      <c r="T210" s="18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5" t="s">
        <v>137</v>
      </c>
      <c r="AT210" s="185" t="s">
        <v>132</v>
      </c>
      <c r="AU210" s="185" t="s">
        <v>79</v>
      </c>
      <c r="AY210" s="17" t="s">
        <v>130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7" t="s">
        <v>77</v>
      </c>
      <c r="BK210" s="186">
        <f>ROUND(I210*H210,2)</f>
        <v>0</v>
      </c>
      <c r="BL210" s="17" t="s">
        <v>137</v>
      </c>
      <c r="BM210" s="185" t="s">
        <v>343</v>
      </c>
    </row>
    <row r="211" spans="1:65" s="2" customFormat="1" ht="29.25">
      <c r="A211" s="34"/>
      <c r="B211" s="35"/>
      <c r="C211" s="36"/>
      <c r="D211" s="187" t="s">
        <v>139</v>
      </c>
      <c r="E211" s="36"/>
      <c r="F211" s="188" t="s">
        <v>344</v>
      </c>
      <c r="G211" s="36"/>
      <c r="H211" s="36"/>
      <c r="I211" s="189"/>
      <c r="J211" s="36"/>
      <c r="K211" s="36"/>
      <c r="L211" s="39"/>
      <c r="M211" s="190"/>
      <c r="N211" s="191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139</v>
      </c>
      <c r="AU211" s="17" t="s">
        <v>79</v>
      </c>
    </row>
    <row r="212" spans="1:65" s="2" customFormat="1" ht="11.25">
      <c r="A212" s="34"/>
      <c r="B212" s="35"/>
      <c r="C212" s="36"/>
      <c r="D212" s="192" t="s">
        <v>141</v>
      </c>
      <c r="E212" s="36"/>
      <c r="F212" s="193" t="s">
        <v>345</v>
      </c>
      <c r="G212" s="36"/>
      <c r="H212" s="36"/>
      <c r="I212" s="189"/>
      <c r="J212" s="36"/>
      <c r="K212" s="36"/>
      <c r="L212" s="39"/>
      <c r="M212" s="190"/>
      <c r="N212" s="191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141</v>
      </c>
      <c r="AU212" s="17" t="s">
        <v>79</v>
      </c>
    </row>
    <row r="213" spans="1:65" s="13" customFormat="1" ht="11.25">
      <c r="B213" s="194"/>
      <c r="C213" s="195"/>
      <c r="D213" s="187" t="s">
        <v>150</v>
      </c>
      <c r="E213" s="196" t="s">
        <v>19</v>
      </c>
      <c r="F213" s="197" t="s">
        <v>346</v>
      </c>
      <c r="G213" s="195"/>
      <c r="H213" s="198">
        <v>8846.4599999999991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150</v>
      </c>
      <c r="AU213" s="204" t="s">
        <v>79</v>
      </c>
      <c r="AV213" s="13" t="s">
        <v>79</v>
      </c>
      <c r="AW213" s="13" t="s">
        <v>31</v>
      </c>
      <c r="AX213" s="13" t="s">
        <v>69</v>
      </c>
      <c r="AY213" s="204" t="s">
        <v>130</v>
      </c>
    </row>
    <row r="214" spans="1:65" s="13" customFormat="1" ht="11.25">
      <c r="B214" s="194"/>
      <c r="C214" s="195"/>
      <c r="D214" s="187" t="s">
        <v>150</v>
      </c>
      <c r="E214" s="196" t="s">
        <v>19</v>
      </c>
      <c r="F214" s="197" t="s">
        <v>347</v>
      </c>
      <c r="G214" s="195"/>
      <c r="H214" s="198">
        <v>32.64</v>
      </c>
      <c r="I214" s="199"/>
      <c r="J214" s="195"/>
      <c r="K214" s="195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150</v>
      </c>
      <c r="AU214" s="204" t="s">
        <v>79</v>
      </c>
      <c r="AV214" s="13" t="s">
        <v>79</v>
      </c>
      <c r="AW214" s="13" t="s">
        <v>31</v>
      </c>
      <c r="AX214" s="13" t="s">
        <v>69</v>
      </c>
      <c r="AY214" s="204" t="s">
        <v>130</v>
      </c>
    </row>
    <row r="215" spans="1:65" s="14" customFormat="1" ht="11.25">
      <c r="B215" s="205"/>
      <c r="C215" s="206"/>
      <c r="D215" s="187" t="s">
        <v>150</v>
      </c>
      <c r="E215" s="207" t="s">
        <v>19</v>
      </c>
      <c r="F215" s="208" t="s">
        <v>159</v>
      </c>
      <c r="G215" s="206"/>
      <c r="H215" s="209">
        <v>8879.1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150</v>
      </c>
      <c r="AU215" s="215" t="s">
        <v>79</v>
      </c>
      <c r="AV215" s="14" t="s">
        <v>137</v>
      </c>
      <c r="AW215" s="14" t="s">
        <v>31</v>
      </c>
      <c r="AX215" s="14" t="s">
        <v>77</v>
      </c>
      <c r="AY215" s="215" t="s">
        <v>130</v>
      </c>
    </row>
    <row r="216" spans="1:65" s="12" customFormat="1" ht="22.9" customHeight="1">
      <c r="B216" s="158"/>
      <c r="C216" s="159"/>
      <c r="D216" s="160" t="s">
        <v>68</v>
      </c>
      <c r="E216" s="172" t="s">
        <v>186</v>
      </c>
      <c r="F216" s="172" t="s">
        <v>348</v>
      </c>
      <c r="G216" s="159"/>
      <c r="H216" s="159"/>
      <c r="I216" s="162"/>
      <c r="J216" s="173">
        <f>BK216</f>
        <v>0</v>
      </c>
      <c r="K216" s="159"/>
      <c r="L216" s="164"/>
      <c r="M216" s="165"/>
      <c r="N216" s="166"/>
      <c r="O216" s="166"/>
      <c r="P216" s="167">
        <f>P217</f>
        <v>0</v>
      </c>
      <c r="Q216" s="166"/>
      <c r="R216" s="167">
        <f>R217</f>
        <v>1.08E-3</v>
      </c>
      <c r="S216" s="166"/>
      <c r="T216" s="168">
        <f>T217</f>
        <v>0</v>
      </c>
      <c r="AR216" s="169" t="s">
        <v>77</v>
      </c>
      <c r="AT216" s="170" t="s">
        <v>68</v>
      </c>
      <c r="AU216" s="170" t="s">
        <v>77</v>
      </c>
      <c r="AY216" s="169" t="s">
        <v>130</v>
      </c>
      <c r="BK216" s="171">
        <f>BK217</f>
        <v>0</v>
      </c>
    </row>
    <row r="217" spans="1:65" s="2" customFormat="1" ht="16.5" customHeight="1">
      <c r="A217" s="34"/>
      <c r="B217" s="35"/>
      <c r="C217" s="174" t="s">
        <v>349</v>
      </c>
      <c r="D217" s="174" t="s">
        <v>132</v>
      </c>
      <c r="E217" s="175" t="s">
        <v>350</v>
      </c>
      <c r="F217" s="176" t="s">
        <v>351</v>
      </c>
      <c r="G217" s="177" t="s">
        <v>352</v>
      </c>
      <c r="H217" s="178">
        <v>6</v>
      </c>
      <c r="I217" s="179"/>
      <c r="J217" s="180">
        <f>ROUND(I217*H217,2)</f>
        <v>0</v>
      </c>
      <c r="K217" s="176" t="s">
        <v>197</v>
      </c>
      <c r="L217" s="39"/>
      <c r="M217" s="181" t="s">
        <v>19</v>
      </c>
      <c r="N217" s="182" t="s">
        <v>40</v>
      </c>
      <c r="O217" s="64"/>
      <c r="P217" s="183">
        <f>O217*H217</f>
        <v>0</v>
      </c>
      <c r="Q217" s="183">
        <v>1.8000000000000001E-4</v>
      </c>
      <c r="R217" s="183">
        <f>Q217*H217</f>
        <v>1.08E-3</v>
      </c>
      <c r="S217" s="183">
        <v>0</v>
      </c>
      <c r="T217" s="18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5" t="s">
        <v>137</v>
      </c>
      <c r="AT217" s="185" t="s">
        <v>132</v>
      </c>
      <c r="AU217" s="185" t="s">
        <v>79</v>
      </c>
      <c r="AY217" s="17" t="s">
        <v>130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7" t="s">
        <v>77</v>
      </c>
      <c r="BK217" s="186">
        <f>ROUND(I217*H217,2)</f>
        <v>0</v>
      </c>
      <c r="BL217" s="17" t="s">
        <v>137</v>
      </c>
      <c r="BM217" s="185" t="s">
        <v>353</v>
      </c>
    </row>
    <row r="218" spans="1:65" s="12" customFormat="1" ht="22.9" customHeight="1">
      <c r="B218" s="158"/>
      <c r="C218" s="159"/>
      <c r="D218" s="160" t="s">
        <v>68</v>
      </c>
      <c r="E218" s="172" t="s">
        <v>192</v>
      </c>
      <c r="F218" s="172" t="s">
        <v>354</v>
      </c>
      <c r="G218" s="159"/>
      <c r="H218" s="159"/>
      <c r="I218" s="162"/>
      <c r="J218" s="173">
        <f>BK218</f>
        <v>0</v>
      </c>
      <c r="K218" s="159"/>
      <c r="L218" s="164"/>
      <c r="M218" s="165"/>
      <c r="N218" s="166"/>
      <c r="O218" s="166"/>
      <c r="P218" s="167">
        <f>SUM(P219:P231)</f>
        <v>0</v>
      </c>
      <c r="Q218" s="166"/>
      <c r="R218" s="167">
        <f>SUM(R219:R231)</f>
        <v>20.390267896000001</v>
      </c>
      <c r="S218" s="166"/>
      <c r="T218" s="168">
        <f>SUM(T219:T231)</f>
        <v>1.6320000000000001</v>
      </c>
      <c r="AR218" s="169" t="s">
        <v>77</v>
      </c>
      <c r="AT218" s="170" t="s">
        <v>68</v>
      </c>
      <c r="AU218" s="170" t="s">
        <v>77</v>
      </c>
      <c r="AY218" s="169" t="s">
        <v>130</v>
      </c>
      <c r="BK218" s="171">
        <f>SUM(BK219:BK231)</f>
        <v>0</v>
      </c>
    </row>
    <row r="219" spans="1:65" s="2" customFormat="1" ht="16.5" customHeight="1">
      <c r="A219" s="34"/>
      <c r="B219" s="35"/>
      <c r="C219" s="174" t="s">
        <v>355</v>
      </c>
      <c r="D219" s="174" t="s">
        <v>132</v>
      </c>
      <c r="E219" s="175" t="s">
        <v>356</v>
      </c>
      <c r="F219" s="176" t="s">
        <v>357</v>
      </c>
      <c r="G219" s="177" t="s">
        <v>145</v>
      </c>
      <c r="H219" s="178">
        <v>0.8</v>
      </c>
      <c r="I219" s="179"/>
      <c r="J219" s="180">
        <f>ROUND(I219*H219,2)</f>
        <v>0</v>
      </c>
      <c r="K219" s="176" t="s">
        <v>146</v>
      </c>
      <c r="L219" s="39"/>
      <c r="M219" s="181" t="s">
        <v>19</v>
      </c>
      <c r="N219" s="182" t="s">
        <v>40</v>
      </c>
      <c r="O219" s="64"/>
      <c r="P219" s="183">
        <f>O219*H219</f>
        <v>0</v>
      </c>
      <c r="Q219" s="183">
        <v>2.6033223699999999</v>
      </c>
      <c r="R219" s="183">
        <f>Q219*H219</f>
        <v>2.0826578960000002</v>
      </c>
      <c r="S219" s="183">
        <v>0</v>
      </c>
      <c r="T219" s="18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5" t="s">
        <v>137</v>
      </c>
      <c r="AT219" s="185" t="s">
        <v>132</v>
      </c>
      <c r="AU219" s="185" t="s">
        <v>79</v>
      </c>
      <c r="AY219" s="17" t="s">
        <v>130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7" t="s">
        <v>77</v>
      </c>
      <c r="BK219" s="186">
        <f>ROUND(I219*H219,2)</f>
        <v>0</v>
      </c>
      <c r="BL219" s="17" t="s">
        <v>137</v>
      </c>
      <c r="BM219" s="185" t="s">
        <v>358</v>
      </c>
    </row>
    <row r="220" spans="1:65" s="2" customFormat="1" ht="19.5">
      <c r="A220" s="34"/>
      <c r="B220" s="35"/>
      <c r="C220" s="36"/>
      <c r="D220" s="187" t="s">
        <v>139</v>
      </c>
      <c r="E220" s="36"/>
      <c r="F220" s="188" t="s">
        <v>359</v>
      </c>
      <c r="G220" s="36"/>
      <c r="H220" s="36"/>
      <c r="I220" s="189"/>
      <c r="J220" s="36"/>
      <c r="K220" s="36"/>
      <c r="L220" s="39"/>
      <c r="M220" s="190"/>
      <c r="N220" s="191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139</v>
      </c>
      <c r="AU220" s="17" t="s">
        <v>79</v>
      </c>
    </row>
    <row r="221" spans="1:65" s="2" customFormat="1" ht="11.25">
      <c r="A221" s="34"/>
      <c r="B221" s="35"/>
      <c r="C221" s="36"/>
      <c r="D221" s="192" t="s">
        <v>141</v>
      </c>
      <c r="E221" s="36"/>
      <c r="F221" s="193" t="s">
        <v>360</v>
      </c>
      <c r="G221" s="36"/>
      <c r="H221" s="36"/>
      <c r="I221" s="189"/>
      <c r="J221" s="36"/>
      <c r="K221" s="36"/>
      <c r="L221" s="39"/>
      <c r="M221" s="190"/>
      <c r="N221" s="191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141</v>
      </c>
      <c r="AU221" s="17" t="s">
        <v>79</v>
      </c>
    </row>
    <row r="222" spans="1:65" s="13" customFormat="1" ht="11.25">
      <c r="B222" s="194"/>
      <c r="C222" s="195"/>
      <c r="D222" s="187" t="s">
        <v>150</v>
      </c>
      <c r="E222" s="196" t="s">
        <v>19</v>
      </c>
      <c r="F222" s="197" t="s">
        <v>361</v>
      </c>
      <c r="G222" s="195"/>
      <c r="H222" s="198">
        <v>0.8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150</v>
      </c>
      <c r="AU222" s="204" t="s">
        <v>79</v>
      </c>
      <c r="AV222" s="13" t="s">
        <v>79</v>
      </c>
      <c r="AW222" s="13" t="s">
        <v>31</v>
      </c>
      <c r="AX222" s="13" t="s">
        <v>77</v>
      </c>
      <c r="AY222" s="204" t="s">
        <v>130</v>
      </c>
    </row>
    <row r="223" spans="1:65" s="2" customFormat="1" ht="24.2" customHeight="1">
      <c r="A223" s="34"/>
      <c r="B223" s="35"/>
      <c r="C223" s="174" t="s">
        <v>362</v>
      </c>
      <c r="D223" s="174" t="s">
        <v>132</v>
      </c>
      <c r="E223" s="175" t="s">
        <v>363</v>
      </c>
      <c r="F223" s="176" t="s">
        <v>364</v>
      </c>
      <c r="G223" s="177" t="s">
        <v>254</v>
      </c>
      <c r="H223" s="178">
        <v>1</v>
      </c>
      <c r="I223" s="179"/>
      <c r="J223" s="180">
        <f>ROUND(I223*H223,2)</f>
        <v>0</v>
      </c>
      <c r="K223" s="176" t="s">
        <v>197</v>
      </c>
      <c r="L223" s="39"/>
      <c r="M223" s="181" t="s">
        <v>19</v>
      </c>
      <c r="N223" s="182" t="s">
        <v>40</v>
      </c>
      <c r="O223" s="64"/>
      <c r="P223" s="183">
        <f>O223*H223</f>
        <v>0</v>
      </c>
      <c r="Q223" s="183">
        <v>10.58667</v>
      </c>
      <c r="R223" s="183">
        <f>Q223*H223</f>
        <v>10.58667</v>
      </c>
      <c r="S223" s="183">
        <v>0</v>
      </c>
      <c r="T223" s="18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5" t="s">
        <v>137</v>
      </c>
      <c r="AT223" s="185" t="s">
        <v>132</v>
      </c>
      <c r="AU223" s="185" t="s">
        <v>79</v>
      </c>
      <c r="AY223" s="17" t="s">
        <v>130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7" t="s">
        <v>77</v>
      </c>
      <c r="BK223" s="186">
        <f>ROUND(I223*H223,2)</f>
        <v>0</v>
      </c>
      <c r="BL223" s="17" t="s">
        <v>137</v>
      </c>
      <c r="BM223" s="185" t="s">
        <v>365</v>
      </c>
    </row>
    <row r="224" spans="1:65" s="2" customFormat="1" ht="24.2" customHeight="1">
      <c r="A224" s="34"/>
      <c r="B224" s="35"/>
      <c r="C224" s="174" t="s">
        <v>366</v>
      </c>
      <c r="D224" s="174" t="s">
        <v>132</v>
      </c>
      <c r="E224" s="175" t="s">
        <v>367</v>
      </c>
      <c r="F224" s="176" t="s">
        <v>368</v>
      </c>
      <c r="G224" s="177" t="s">
        <v>352</v>
      </c>
      <c r="H224" s="178">
        <v>5</v>
      </c>
      <c r="I224" s="179"/>
      <c r="J224" s="180">
        <f>ROUND(I224*H224,2)</f>
        <v>0</v>
      </c>
      <c r="K224" s="176" t="s">
        <v>146</v>
      </c>
      <c r="L224" s="39"/>
      <c r="M224" s="181" t="s">
        <v>19</v>
      </c>
      <c r="N224" s="182" t="s">
        <v>40</v>
      </c>
      <c r="O224" s="64"/>
      <c r="P224" s="183">
        <f>O224*H224</f>
        <v>0</v>
      </c>
      <c r="Q224" s="183">
        <v>1.5430699999999999</v>
      </c>
      <c r="R224" s="183">
        <f>Q224*H224</f>
        <v>7.7153499999999999</v>
      </c>
      <c r="S224" s="183">
        <v>0</v>
      </c>
      <c r="T224" s="18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5" t="s">
        <v>137</v>
      </c>
      <c r="AT224" s="185" t="s">
        <v>132</v>
      </c>
      <c r="AU224" s="185" t="s">
        <v>79</v>
      </c>
      <c r="AY224" s="17" t="s">
        <v>130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7" t="s">
        <v>77</v>
      </c>
      <c r="BK224" s="186">
        <f>ROUND(I224*H224,2)</f>
        <v>0</v>
      </c>
      <c r="BL224" s="17" t="s">
        <v>137</v>
      </c>
      <c r="BM224" s="185" t="s">
        <v>369</v>
      </c>
    </row>
    <row r="225" spans="1:65" s="2" customFormat="1" ht="29.25">
      <c r="A225" s="34"/>
      <c r="B225" s="35"/>
      <c r="C225" s="36"/>
      <c r="D225" s="187" t="s">
        <v>139</v>
      </c>
      <c r="E225" s="36"/>
      <c r="F225" s="188" t="s">
        <v>370</v>
      </c>
      <c r="G225" s="36"/>
      <c r="H225" s="36"/>
      <c r="I225" s="189"/>
      <c r="J225" s="36"/>
      <c r="K225" s="36"/>
      <c r="L225" s="39"/>
      <c r="M225" s="190"/>
      <c r="N225" s="191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139</v>
      </c>
      <c r="AU225" s="17" t="s">
        <v>79</v>
      </c>
    </row>
    <row r="226" spans="1:65" s="2" customFormat="1" ht="11.25">
      <c r="A226" s="34"/>
      <c r="B226" s="35"/>
      <c r="C226" s="36"/>
      <c r="D226" s="192" t="s">
        <v>141</v>
      </c>
      <c r="E226" s="36"/>
      <c r="F226" s="193" t="s">
        <v>371</v>
      </c>
      <c r="G226" s="36"/>
      <c r="H226" s="36"/>
      <c r="I226" s="189"/>
      <c r="J226" s="36"/>
      <c r="K226" s="36"/>
      <c r="L226" s="39"/>
      <c r="M226" s="190"/>
      <c r="N226" s="191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141</v>
      </c>
      <c r="AU226" s="17" t="s">
        <v>79</v>
      </c>
    </row>
    <row r="227" spans="1:65" s="13" customFormat="1" ht="11.25">
      <c r="B227" s="194"/>
      <c r="C227" s="195"/>
      <c r="D227" s="187" t="s">
        <v>150</v>
      </c>
      <c r="E227" s="196" t="s">
        <v>19</v>
      </c>
      <c r="F227" s="197" t="s">
        <v>166</v>
      </c>
      <c r="G227" s="195"/>
      <c r="H227" s="198">
        <v>5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150</v>
      </c>
      <c r="AU227" s="204" t="s">
        <v>79</v>
      </c>
      <c r="AV227" s="13" t="s">
        <v>79</v>
      </c>
      <c r="AW227" s="13" t="s">
        <v>31</v>
      </c>
      <c r="AX227" s="13" t="s">
        <v>77</v>
      </c>
      <c r="AY227" s="204" t="s">
        <v>130</v>
      </c>
    </row>
    <row r="228" spans="1:65" s="2" customFormat="1" ht="24.2" customHeight="1">
      <c r="A228" s="34"/>
      <c r="B228" s="35"/>
      <c r="C228" s="174" t="s">
        <v>372</v>
      </c>
      <c r="D228" s="174" t="s">
        <v>132</v>
      </c>
      <c r="E228" s="175" t="s">
        <v>373</v>
      </c>
      <c r="F228" s="176" t="s">
        <v>374</v>
      </c>
      <c r="G228" s="177" t="s">
        <v>135</v>
      </c>
      <c r="H228" s="178">
        <v>13</v>
      </c>
      <c r="I228" s="179"/>
      <c r="J228" s="180">
        <f>ROUND(I228*H228,2)</f>
        <v>0</v>
      </c>
      <c r="K228" s="176" t="s">
        <v>197</v>
      </c>
      <c r="L228" s="39"/>
      <c r="M228" s="181" t="s">
        <v>19</v>
      </c>
      <c r="N228" s="182" t="s">
        <v>40</v>
      </c>
      <c r="O228" s="64"/>
      <c r="P228" s="183">
        <f>O228*H228</f>
        <v>0</v>
      </c>
      <c r="Q228" s="183">
        <v>4.2999999999999999E-4</v>
      </c>
      <c r="R228" s="183">
        <f>Q228*H228</f>
        <v>5.5899999999999995E-3</v>
      </c>
      <c r="S228" s="183">
        <v>0</v>
      </c>
      <c r="T228" s="18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5" t="s">
        <v>137</v>
      </c>
      <c r="AT228" s="185" t="s">
        <v>132</v>
      </c>
      <c r="AU228" s="185" t="s">
        <v>79</v>
      </c>
      <c r="AY228" s="17" t="s">
        <v>130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7" t="s">
        <v>77</v>
      </c>
      <c r="BK228" s="186">
        <f>ROUND(I228*H228,2)</f>
        <v>0</v>
      </c>
      <c r="BL228" s="17" t="s">
        <v>137</v>
      </c>
      <c r="BM228" s="185" t="s">
        <v>375</v>
      </c>
    </row>
    <row r="229" spans="1:65" s="2" customFormat="1" ht="24.2" customHeight="1">
      <c r="A229" s="34"/>
      <c r="B229" s="35"/>
      <c r="C229" s="174" t="s">
        <v>376</v>
      </c>
      <c r="D229" s="174" t="s">
        <v>132</v>
      </c>
      <c r="E229" s="175" t="s">
        <v>377</v>
      </c>
      <c r="F229" s="176" t="s">
        <v>378</v>
      </c>
      <c r="G229" s="177" t="s">
        <v>135</v>
      </c>
      <c r="H229" s="178">
        <v>4.8</v>
      </c>
      <c r="I229" s="179"/>
      <c r="J229" s="180">
        <f>ROUND(I229*H229,2)</f>
        <v>0</v>
      </c>
      <c r="K229" s="176" t="s">
        <v>146</v>
      </c>
      <c r="L229" s="39"/>
      <c r="M229" s="181" t="s">
        <v>19</v>
      </c>
      <c r="N229" s="182" t="s">
        <v>40</v>
      </c>
      <c r="O229" s="64"/>
      <c r="P229" s="183">
        <f>O229*H229</f>
        <v>0</v>
      </c>
      <c r="Q229" s="183">
        <v>0</v>
      </c>
      <c r="R229" s="183">
        <f>Q229*H229</f>
        <v>0</v>
      </c>
      <c r="S229" s="183">
        <v>0.34</v>
      </c>
      <c r="T229" s="184">
        <f>S229*H229</f>
        <v>1.6320000000000001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5" t="s">
        <v>137</v>
      </c>
      <c r="AT229" s="185" t="s">
        <v>132</v>
      </c>
      <c r="AU229" s="185" t="s">
        <v>79</v>
      </c>
      <c r="AY229" s="17" t="s">
        <v>130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7" t="s">
        <v>77</v>
      </c>
      <c r="BK229" s="186">
        <f>ROUND(I229*H229,2)</f>
        <v>0</v>
      </c>
      <c r="BL229" s="17" t="s">
        <v>137</v>
      </c>
      <c r="BM229" s="185" t="s">
        <v>379</v>
      </c>
    </row>
    <row r="230" spans="1:65" s="2" customFormat="1" ht="11.25">
      <c r="A230" s="34"/>
      <c r="B230" s="35"/>
      <c r="C230" s="36"/>
      <c r="D230" s="187" t="s">
        <v>139</v>
      </c>
      <c r="E230" s="36"/>
      <c r="F230" s="188" t="s">
        <v>380</v>
      </c>
      <c r="G230" s="36"/>
      <c r="H230" s="36"/>
      <c r="I230" s="189"/>
      <c r="J230" s="36"/>
      <c r="K230" s="36"/>
      <c r="L230" s="39"/>
      <c r="M230" s="190"/>
      <c r="N230" s="191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139</v>
      </c>
      <c r="AU230" s="17" t="s">
        <v>79</v>
      </c>
    </row>
    <row r="231" spans="1:65" s="2" customFormat="1" ht="11.25">
      <c r="A231" s="34"/>
      <c r="B231" s="35"/>
      <c r="C231" s="36"/>
      <c r="D231" s="192" t="s">
        <v>141</v>
      </c>
      <c r="E231" s="36"/>
      <c r="F231" s="193" t="s">
        <v>381</v>
      </c>
      <c r="G231" s="36"/>
      <c r="H231" s="36"/>
      <c r="I231" s="189"/>
      <c r="J231" s="36"/>
      <c r="K231" s="36"/>
      <c r="L231" s="39"/>
      <c r="M231" s="190"/>
      <c r="N231" s="191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141</v>
      </c>
      <c r="AU231" s="17" t="s">
        <v>79</v>
      </c>
    </row>
    <row r="232" spans="1:65" s="12" customFormat="1" ht="22.9" customHeight="1">
      <c r="B232" s="158"/>
      <c r="C232" s="159"/>
      <c r="D232" s="160" t="s">
        <v>68</v>
      </c>
      <c r="E232" s="172" t="s">
        <v>382</v>
      </c>
      <c r="F232" s="172" t="s">
        <v>383</v>
      </c>
      <c r="G232" s="159"/>
      <c r="H232" s="159"/>
      <c r="I232" s="162"/>
      <c r="J232" s="173">
        <f>BK232</f>
        <v>0</v>
      </c>
      <c r="K232" s="159"/>
      <c r="L232" s="164"/>
      <c r="M232" s="165"/>
      <c r="N232" s="166"/>
      <c r="O232" s="166"/>
      <c r="P232" s="167">
        <f>SUM(P233:P244)</f>
        <v>0</v>
      </c>
      <c r="Q232" s="166"/>
      <c r="R232" s="167">
        <f>SUM(R233:R244)</f>
        <v>0</v>
      </c>
      <c r="S232" s="166"/>
      <c r="T232" s="168">
        <f>SUM(T233:T244)</f>
        <v>0</v>
      </c>
      <c r="AR232" s="169" t="s">
        <v>77</v>
      </c>
      <c r="AT232" s="170" t="s">
        <v>68</v>
      </c>
      <c r="AU232" s="170" t="s">
        <v>77</v>
      </c>
      <c r="AY232" s="169" t="s">
        <v>130</v>
      </c>
      <c r="BK232" s="171">
        <f>SUM(BK233:BK244)</f>
        <v>0</v>
      </c>
    </row>
    <row r="233" spans="1:65" s="2" customFormat="1" ht="21.75" customHeight="1">
      <c r="A233" s="34"/>
      <c r="B233" s="35"/>
      <c r="C233" s="174" t="s">
        <v>384</v>
      </c>
      <c r="D233" s="174" t="s">
        <v>132</v>
      </c>
      <c r="E233" s="175" t="s">
        <v>385</v>
      </c>
      <c r="F233" s="176" t="s">
        <v>386</v>
      </c>
      <c r="G233" s="177" t="s">
        <v>196</v>
      </c>
      <c r="H233" s="178">
        <v>1.6319999999999999</v>
      </c>
      <c r="I233" s="179"/>
      <c r="J233" s="180">
        <f>ROUND(I233*H233,2)</f>
        <v>0</v>
      </c>
      <c r="K233" s="176" t="s">
        <v>146</v>
      </c>
      <c r="L233" s="39"/>
      <c r="M233" s="181" t="s">
        <v>19</v>
      </c>
      <c r="N233" s="182" t="s">
        <v>40</v>
      </c>
      <c r="O233" s="64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5" t="s">
        <v>137</v>
      </c>
      <c r="AT233" s="185" t="s">
        <v>132</v>
      </c>
      <c r="AU233" s="185" t="s">
        <v>79</v>
      </c>
      <c r="AY233" s="17" t="s">
        <v>130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7" t="s">
        <v>77</v>
      </c>
      <c r="BK233" s="186">
        <f>ROUND(I233*H233,2)</f>
        <v>0</v>
      </c>
      <c r="BL233" s="17" t="s">
        <v>137</v>
      </c>
      <c r="BM233" s="185" t="s">
        <v>387</v>
      </c>
    </row>
    <row r="234" spans="1:65" s="2" customFormat="1" ht="19.5">
      <c r="A234" s="34"/>
      <c r="B234" s="35"/>
      <c r="C234" s="36"/>
      <c r="D234" s="187" t="s">
        <v>139</v>
      </c>
      <c r="E234" s="36"/>
      <c r="F234" s="188" t="s">
        <v>388</v>
      </c>
      <c r="G234" s="36"/>
      <c r="H234" s="36"/>
      <c r="I234" s="189"/>
      <c r="J234" s="36"/>
      <c r="K234" s="36"/>
      <c r="L234" s="39"/>
      <c r="M234" s="190"/>
      <c r="N234" s="191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139</v>
      </c>
      <c r="AU234" s="17" t="s">
        <v>79</v>
      </c>
    </row>
    <row r="235" spans="1:65" s="2" customFormat="1" ht="11.25">
      <c r="A235" s="34"/>
      <c r="B235" s="35"/>
      <c r="C235" s="36"/>
      <c r="D235" s="192" t="s">
        <v>141</v>
      </c>
      <c r="E235" s="36"/>
      <c r="F235" s="193" t="s">
        <v>389</v>
      </c>
      <c r="G235" s="36"/>
      <c r="H235" s="36"/>
      <c r="I235" s="189"/>
      <c r="J235" s="36"/>
      <c r="K235" s="36"/>
      <c r="L235" s="39"/>
      <c r="M235" s="190"/>
      <c r="N235" s="191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141</v>
      </c>
      <c r="AU235" s="17" t="s">
        <v>79</v>
      </c>
    </row>
    <row r="236" spans="1:65" s="2" customFormat="1" ht="24.2" customHeight="1">
      <c r="A236" s="34"/>
      <c r="B236" s="35"/>
      <c r="C236" s="174" t="s">
        <v>390</v>
      </c>
      <c r="D236" s="174" t="s">
        <v>132</v>
      </c>
      <c r="E236" s="175" t="s">
        <v>391</v>
      </c>
      <c r="F236" s="176" t="s">
        <v>392</v>
      </c>
      <c r="G236" s="177" t="s">
        <v>196</v>
      </c>
      <c r="H236" s="178">
        <v>1.6319999999999999</v>
      </c>
      <c r="I236" s="179"/>
      <c r="J236" s="180">
        <f>ROUND(I236*H236,2)</f>
        <v>0</v>
      </c>
      <c r="K236" s="176" t="s">
        <v>146</v>
      </c>
      <c r="L236" s="39"/>
      <c r="M236" s="181" t="s">
        <v>19</v>
      </c>
      <c r="N236" s="182" t="s">
        <v>40</v>
      </c>
      <c r="O236" s="64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5" t="s">
        <v>137</v>
      </c>
      <c r="AT236" s="185" t="s">
        <v>132</v>
      </c>
      <c r="AU236" s="185" t="s">
        <v>79</v>
      </c>
      <c r="AY236" s="17" t="s">
        <v>130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7" t="s">
        <v>77</v>
      </c>
      <c r="BK236" s="186">
        <f>ROUND(I236*H236,2)</f>
        <v>0</v>
      </c>
      <c r="BL236" s="17" t="s">
        <v>137</v>
      </c>
      <c r="BM236" s="185" t="s">
        <v>393</v>
      </c>
    </row>
    <row r="237" spans="1:65" s="2" customFormat="1" ht="29.25">
      <c r="A237" s="34"/>
      <c r="B237" s="35"/>
      <c r="C237" s="36"/>
      <c r="D237" s="187" t="s">
        <v>139</v>
      </c>
      <c r="E237" s="36"/>
      <c r="F237" s="188" t="s">
        <v>394</v>
      </c>
      <c r="G237" s="36"/>
      <c r="H237" s="36"/>
      <c r="I237" s="189"/>
      <c r="J237" s="36"/>
      <c r="K237" s="36"/>
      <c r="L237" s="39"/>
      <c r="M237" s="190"/>
      <c r="N237" s="191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139</v>
      </c>
      <c r="AU237" s="17" t="s">
        <v>79</v>
      </c>
    </row>
    <row r="238" spans="1:65" s="2" customFormat="1" ht="11.25">
      <c r="A238" s="34"/>
      <c r="B238" s="35"/>
      <c r="C238" s="36"/>
      <c r="D238" s="192" t="s">
        <v>141</v>
      </c>
      <c r="E238" s="36"/>
      <c r="F238" s="193" t="s">
        <v>395</v>
      </c>
      <c r="G238" s="36"/>
      <c r="H238" s="36"/>
      <c r="I238" s="189"/>
      <c r="J238" s="36"/>
      <c r="K238" s="36"/>
      <c r="L238" s="39"/>
      <c r="M238" s="190"/>
      <c r="N238" s="191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141</v>
      </c>
      <c r="AU238" s="17" t="s">
        <v>79</v>
      </c>
    </row>
    <row r="239" spans="1:65" s="2" customFormat="1" ht="24.2" customHeight="1">
      <c r="A239" s="34"/>
      <c r="B239" s="35"/>
      <c r="C239" s="174" t="s">
        <v>396</v>
      </c>
      <c r="D239" s="174" t="s">
        <v>132</v>
      </c>
      <c r="E239" s="175" t="s">
        <v>397</v>
      </c>
      <c r="F239" s="176" t="s">
        <v>398</v>
      </c>
      <c r="G239" s="177" t="s">
        <v>196</v>
      </c>
      <c r="H239" s="178">
        <v>1.6319999999999999</v>
      </c>
      <c r="I239" s="179"/>
      <c r="J239" s="180">
        <f>ROUND(I239*H239,2)</f>
        <v>0</v>
      </c>
      <c r="K239" s="176" t="s">
        <v>146</v>
      </c>
      <c r="L239" s="39"/>
      <c r="M239" s="181" t="s">
        <v>19</v>
      </c>
      <c r="N239" s="182" t="s">
        <v>40</v>
      </c>
      <c r="O239" s="64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5" t="s">
        <v>137</v>
      </c>
      <c r="AT239" s="185" t="s">
        <v>132</v>
      </c>
      <c r="AU239" s="185" t="s">
        <v>79</v>
      </c>
      <c r="AY239" s="17" t="s">
        <v>130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7" t="s">
        <v>77</v>
      </c>
      <c r="BK239" s="186">
        <f>ROUND(I239*H239,2)</f>
        <v>0</v>
      </c>
      <c r="BL239" s="17" t="s">
        <v>137</v>
      </c>
      <c r="BM239" s="185" t="s">
        <v>399</v>
      </c>
    </row>
    <row r="240" spans="1:65" s="2" customFormat="1" ht="11.25">
      <c r="A240" s="34"/>
      <c r="B240" s="35"/>
      <c r="C240" s="36"/>
      <c r="D240" s="187" t="s">
        <v>139</v>
      </c>
      <c r="E240" s="36"/>
      <c r="F240" s="188" t="s">
        <v>400</v>
      </c>
      <c r="G240" s="36"/>
      <c r="H240" s="36"/>
      <c r="I240" s="189"/>
      <c r="J240" s="36"/>
      <c r="K240" s="36"/>
      <c r="L240" s="39"/>
      <c r="M240" s="190"/>
      <c r="N240" s="191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139</v>
      </c>
      <c r="AU240" s="17" t="s">
        <v>79</v>
      </c>
    </row>
    <row r="241" spans="1:65" s="2" customFormat="1" ht="11.25">
      <c r="A241" s="34"/>
      <c r="B241" s="35"/>
      <c r="C241" s="36"/>
      <c r="D241" s="192" t="s">
        <v>141</v>
      </c>
      <c r="E241" s="36"/>
      <c r="F241" s="193" t="s">
        <v>401</v>
      </c>
      <c r="G241" s="36"/>
      <c r="H241" s="36"/>
      <c r="I241" s="189"/>
      <c r="J241" s="36"/>
      <c r="K241" s="36"/>
      <c r="L241" s="39"/>
      <c r="M241" s="190"/>
      <c r="N241" s="191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141</v>
      </c>
      <c r="AU241" s="17" t="s">
        <v>79</v>
      </c>
    </row>
    <row r="242" spans="1:65" s="2" customFormat="1" ht="24.2" customHeight="1">
      <c r="A242" s="34"/>
      <c r="B242" s="35"/>
      <c r="C242" s="174" t="s">
        <v>402</v>
      </c>
      <c r="D242" s="174" t="s">
        <v>132</v>
      </c>
      <c r="E242" s="175" t="s">
        <v>403</v>
      </c>
      <c r="F242" s="176" t="s">
        <v>208</v>
      </c>
      <c r="G242" s="177" t="s">
        <v>196</v>
      </c>
      <c r="H242" s="178">
        <v>1.6319999999999999</v>
      </c>
      <c r="I242" s="179"/>
      <c r="J242" s="180">
        <f>ROUND(I242*H242,2)</f>
        <v>0</v>
      </c>
      <c r="K242" s="176" t="s">
        <v>146</v>
      </c>
      <c r="L242" s="39"/>
      <c r="M242" s="181" t="s">
        <v>19</v>
      </c>
      <c r="N242" s="182" t="s">
        <v>40</v>
      </c>
      <c r="O242" s="64"/>
      <c r="P242" s="183">
        <f>O242*H242</f>
        <v>0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5" t="s">
        <v>137</v>
      </c>
      <c r="AT242" s="185" t="s">
        <v>132</v>
      </c>
      <c r="AU242" s="185" t="s">
        <v>79</v>
      </c>
      <c r="AY242" s="17" t="s">
        <v>130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7" t="s">
        <v>77</v>
      </c>
      <c r="BK242" s="186">
        <f>ROUND(I242*H242,2)</f>
        <v>0</v>
      </c>
      <c r="BL242" s="17" t="s">
        <v>137</v>
      </c>
      <c r="BM242" s="185" t="s">
        <v>404</v>
      </c>
    </row>
    <row r="243" spans="1:65" s="2" customFormat="1" ht="29.25">
      <c r="A243" s="34"/>
      <c r="B243" s="35"/>
      <c r="C243" s="36"/>
      <c r="D243" s="187" t="s">
        <v>139</v>
      </c>
      <c r="E243" s="36"/>
      <c r="F243" s="188" t="s">
        <v>210</v>
      </c>
      <c r="G243" s="36"/>
      <c r="H243" s="36"/>
      <c r="I243" s="189"/>
      <c r="J243" s="36"/>
      <c r="K243" s="36"/>
      <c r="L243" s="39"/>
      <c r="M243" s="190"/>
      <c r="N243" s="191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139</v>
      </c>
      <c r="AU243" s="17" t="s">
        <v>79</v>
      </c>
    </row>
    <row r="244" spans="1:65" s="2" customFormat="1" ht="11.25">
      <c r="A244" s="34"/>
      <c r="B244" s="35"/>
      <c r="C244" s="36"/>
      <c r="D244" s="192" t="s">
        <v>141</v>
      </c>
      <c r="E244" s="36"/>
      <c r="F244" s="193" t="s">
        <v>405</v>
      </c>
      <c r="G244" s="36"/>
      <c r="H244" s="36"/>
      <c r="I244" s="189"/>
      <c r="J244" s="36"/>
      <c r="K244" s="36"/>
      <c r="L244" s="39"/>
      <c r="M244" s="190"/>
      <c r="N244" s="191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141</v>
      </c>
      <c r="AU244" s="17" t="s">
        <v>79</v>
      </c>
    </row>
    <row r="245" spans="1:65" s="12" customFormat="1" ht="22.9" customHeight="1">
      <c r="B245" s="158"/>
      <c r="C245" s="159"/>
      <c r="D245" s="160" t="s">
        <v>68</v>
      </c>
      <c r="E245" s="172" t="s">
        <v>406</v>
      </c>
      <c r="F245" s="172" t="s">
        <v>407</v>
      </c>
      <c r="G245" s="159"/>
      <c r="H245" s="159"/>
      <c r="I245" s="162"/>
      <c r="J245" s="173">
        <f>BK245</f>
        <v>0</v>
      </c>
      <c r="K245" s="159"/>
      <c r="L245" s="164"/>
      <c r="M245" s="165"/>
      <c r="N245" s="166"/>
      <c r="O245" s="166"/>
      <c r="P245" s="167">
        <f>SUM(P246:P251)</f>
        <v>0</v>
      </c>
      <c r="Q245" s="166"/>
      <c r="R245" s="167">
        <f>SUM(R246:R251)</f>
        <v>0</v>
      </c>
      <c r="S245" s="166"/>
      <c r="T245" s="168">
        <f>SUM(T246:T251)</f>
        <v>0</v>
      </c>
      <c r="AR245" s="169" t="s">
        <v>77</v>
      </c>
      <c r="AT245" s="170" t="s">
        <v>68</v>
      </c>
      <c r="AU245" s="170" t="s">
        <v>77</v>
      </c>
      <c r="AY245" s="169" t="s">
        <v>130</v>
      </c>
      <c r="BK245" s="171">
        <f>SUM(BK246:BK251)</f>
        <v>0</v>
      </c>
    </row>
    <row r="246" spans="1:65" s="2" customFormat="1" ht="33" customHeight="1">
      <c r="A246" s="34"/>
      <c r="B246" s="35"/>
      <c r="C246" s="174" t="s">
        <v>408</v>
      </c>
      <c r="D246" s="174" t="s">
        <v>132</v>
      </c>
      <c r="E246" s="175" t="s">
        <v>409</v>
      </c>
      <c r="F246" s="176" t="s">
        <v>410</v>
      </c>
      <c r="G246" s="177" t="s">
        <v>196</v>
      </c>
      <c r="H246" s="178">
        <v>15186.672</v>
      </c>
      <c r="I246" s="179"/>
      <c r="J246" s="180">
        <f>ROUND(I246*H246,2)</f>
        <v>0</v>
      </c>
      <c r="K246" s="176" t="s">
        <v>146</v>
      </c>
      <c r="L246" s="39"/>
      <c r="M246" s="181" t="s">
        <v>19</v>
      </c>
      <c r="N246" s="182" t="s">
        <v>40</v>
      </c>
      <c r="O246" s="64"/>
      <c r="P246" s="183">
        <f>O246*H246</f>
        <v>0</v>
      </c>
      <c r="Q246" s="183">
        <v>0</v>
      </c>
      <c r="R246" s="183">
        <f>Q246*H246</f>
        <v>0</v>
      </c>
      <c r="S246" s="183">
        <v>0</v>
      </c>
      <c r="T246" s="184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5" t="s">
        <v>137</v>
      </c>
      <c r="AT246" s="185" t="s">
        <v>132</v>
      </c>
      <c r="AU246" s="185" t="s">
        <v>79</v>
      </c>
      <c r="AY246" s="17" t="s">
        <v>130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7" t="s">
        <v>77</v>
      </c>
      <c r="BK246" s="186">
        <f>ROUND(I246*H246,2)</f>
        <v>0</v>
      </c>
      <c r="BL246" s="17" t="s">
        <v>137</v>
      </c>
      <c r="BM246" s="185" t="s">
        <v>411</v>
      </c>
    </row>
    <row r="247" spans="1:65" s="2" customFormat="1" ht="29.25">
      <c r="A247" s="34"/>
      <c r="B247" s="35"/>
      <c r="C247" s="36"/>
      <c r="D247" s="187" t="s">
        <v>139</v>
      </c>
      <c r="E247" s="36"/>
      <c r="F247" s="188" t="s">
        <v>412</v>
      </c>
      <c r="G247" s="36"/>
      <c r="H247" s="36"/>
      <c r="I247" s="189"/>
      <c r="J247" s="36"/>
      <c r="K247" s="36"/>
      <c r="L247" s="39"/>
      <c r="M247" s="190"/>
      <c r="N247" s="191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139</v>
      </c>
      <c r="AU247" s="17" t="s">
        <v>79</v>
      </c>
    </row>
    <row r="248" spans="1:65" s="2" customFormat="1" ht="11.25">
      <c r="A248" s="34"/>
      <c r="B248" s="35"/>
      <c r="C248" s="36"/>
      <c r="D248" s="192" t="s">
        <v>141</v>
      </c>
      <c r="E248" s="36"/>
      <c r="F248" s="193" t="s">
        <v>413</v>
      </c>
      <c r="G248" s="36"/>
      <c r="H248" s="36"/>
      <c r="I248" s="189"/>
      <c r="J248" s="36"/>
      <c r="K248" s="36"/>
      <c r="L248" s="39"/>
      <c r="M248" s="190"/>
      <c r="N248" s="191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141</v>
      </c>
      <c r="AU248" s="17" t="s">
        <v>79</v>
      </c>
    </row>
    <row r="249" spans="1:65" s="2" customFormat="1" ht="33" customHeight="1">
      <c r="A249" s="34"/>
      <c r="B249" s="35"/>
      <c r="C249" s="174" t="s">
        <v>414</v>
      </c>
      <c r="D249" s="174" t="s">
        <v>132</v>
      </c>
      <c r="E249" s="175" t="s">
        <v>415</v>
      </c>
      <c r="F249" s="176" t="s">
        <v>416</v>
      </c>
      <c r="G249" s="177" t="s">
        <v>196</v>
      </c>
      <c r="H249" s="178">
        <v>15186.672</v>
      </c>
      <c r="I249" s="179"/>
      <c r="J249" s="180">
        <f>ROUND(I249*H249,2)</f>
        <v>0</v>
      </c>
      <c r="K249" s="176" t="s">
        <v>146</v>
      </c>
      <c r="L249" s="39"/>
      <c r="M249" s="181" t="s">
        <v>19</v>
      </c>
      <c r="N249" s="182" t="s">
        <v>40</v>
      </c>
      <c r="O249" s="64"/>
      <c r="P249" s="183">
        <f>O249*H249</f>
        <v>0</v>
      </c>
      <c r="Q249" s="183">
        <v>0</v>
      </c>
      <c r="R249" s="183">
        <f>Q249*H249</f>
        <v>0</v>
      </c>
      <c r="S249" s="183">
        <v>0</v>
      </c>
      <c r="T249" s="184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5" t="s">
        <v>137</v>
      </c>
      <c r="AT249" s="185" t="s">
        <v>132</v>
      </c>
      <c r="AU249" s="185" t="s">
        <v>79</v>
      </c>
      <c r="AY249" s="17" t="s">
        <v>130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7" t="s">
        <v>77</v>
      </c>
      <c r="BK249" s="186">
        <f>ROUND(I249*H249,2)</f>
        <v>0</v>
      </c>
      <c r="BL249" s="17" t="s">
        <v>137</v>
      </c>
      <c r="BM249" s="185" t="s">
        <v>417</v>
      </c>
    </row>
    <row r="250" spans="1:65" s="2" customFormat="1" ht="39">
      <c r="A250" s="34"/>
      <c r="B250" s="35"/>
      <c r="C250" s="36"/>
      <c r="D250" s="187" t="s">
        <v>139</v>
      </c>
      <c r="E250" s="36"/>
      <c r="F250" s="188" t="s">
        <v>418</v>
      </c>
      <c r="G250" s="36"/>
      <c r="H250" s="36"/>
      <c r="I250" s="189"/>
      <c r="J250" s="36"/>
      <c r="K250" s="36"/>
      <c r="L250" s="39"/>
      <c r="M250" s="190"/>
      <c r="N250" s="191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139</v>
      </c>
      <c r="AU250" s="17" t="s">
        <v>79</v>
      </c>
    </row>
    <row r="251" spans="1:65" s="2" customFormat="1" ht="11.25">
      <c r="A251" s="34"/>
      <c r="B251" s="35"/>
      <c r="C251" s="36"/>
      <c r="D251" s="192" t="s">
        <v>141</v>
      </c>
      <c r="E251" s="36"/>
      <c r="F251" s="193" t="s">
        <v>419</v>
      </c>
      <c r="G251" s="36"/>
      <c r="H251" s="36"/>
      <c r="I251" s="189"/>
      <c r="J251" s="36"/>
      <c r="K251" s="36"/>
      <c r="L251" s="39"/>
      <c r="M251" s="226"/>
      <c r="N251" s="227"/>
      <c r="O251" s="228"/>
      <c r="P251" s="228"/>
      <c r="Q251" s="228"/>
      <c r="R251" s="228"/>
      <c r="S251" s="228"/>
      <c r="T251" s="229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141</v>
      </c>
      <c r="AU251" s="17" t="s">
        <v>79</v>
      </c>
    </row>
    <row r="252" spans="1:65" s="2" customFormat="1" ht="6.95" customHeight="1">
      <c r="A252" s="34"/>
      <c r="B252" s="47"/>
      <c r="C252" s="48"/>
      <c r="D252" s="48"/>
      <c r="E252" s="48"/>
      <c r="F252" s="48"/>
      <c r="G252" s="48"/>
      <c r="H252" s="48"/>
      <c r="I252" s="48"/>
      <c r="J252" s="48"/>
      <c r="K252" s="48"/>
      <c r="L252" s="39"/>
      <c r="M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</row>
  </sheetData>
  <sheetProtection algorithmName="SHA-512" hashValue="hzSeoopd4ulPFxdCaS810n+5C4nhh26/GOI0f68BV66vPXY7Tb7etrhyLivnIeEvEsuQ0GTTVVjjpQqzU/kh8w==" saltValue="6m76Z4oM6jJipbcbe5rnxQxbyY/RKb1wUE7g/z7ekn78HOh14PBW6wzaoVRb9eUBKqCMvEP/4vdgQMQ6kR1uTA==" spinCount="100000" sheet="1" objects="1" scenarios="1" formatColumns="0" formatRows="0" autoFilter="0"/>
  <autoFilter ref="C87:K251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6" r:id="rId2"/>
    <hyperlink ref="F100" r:id="rId3"/>
    <hyperlink ref="F105" r:id="rId4"/>
    <hyperlink ref="F109" r:id="rId5"/>
    <hyperlink ref="F113" r:id="rId6"/>
    <hyperlink ref="F117" r:id="rId7"/>
    <hyperlink ref="F121" r:id="rId8"/>
    <hyperlink ref="F126" r:id="rId9"/>
    <hyperlink ref="F130" r:id="rId10"/>
    <hyperlink ref="F134" r:id="rId11"/>
    <hyperlink ref="F138" r:id="rId12"/>
    <hyperlink ref="F142" r:id="rId13"/>
    <hyperlink ref="F149" r:id="rId14"/>
    <hyperlink ref="F154" r:id="rId15"/>
    <hyperlink ref="F162" r:id="rId16"/>
    <hyperlink ref="F166" r:id="rId17"/>
    <hyperlink ref="F179" r:id="rId18"/>
    <hyperlink ref="F184" r:id="rId19"/>
    <hyperlink ref="F188" r:id="rId20"/>
    <hyperlink ref="F192" r:id="rId21"/>
    <hyperlink ref="F198" r:id="rId22"/>
    <hyperlink ref="F202" r:id="rId23"/>
    <hyperlink ref="F208" r:id="rId24"/>
    <hyperlink ref="F212" r:id="rId25"/>
    <hyperlink ref="F221" r:id="rId26"/>
    <hyperlink ref="F226" r:id="rId27"/>
    <hyperlink ref="F231" r:id="rId28"/>
    <hyperlink ref="F235" r:id="rId29"/>
    <hyperlink ref="F238" r:id="rId30"/>
    <hyperlink ref="F241" r:id="rId31"/>
    <hyperlink ref="F244" r:id="rId32"/>
    <hyperlink ref="F248" r:id="rId33"/>
    <hyperlink ref="F251" r:id="rId3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3"/>
  <sheetViews>
    <sheetView showGridLines="0" tabSelected="1" topLeftCell="A7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79</v>
      </c>
    </row>
    <row r="4" spans="1:46" s="1" customFormat="1" ht="24.95" customHeight="1">
      <c r="B4" s="20"/>
      <c r="D4" s="104" t="s">
        <v>90</v>
      </c>
      <c r="L4" s="20"/>
      <c r="M4" s="105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26.25" customHeight="1">
      <c r="B7" s="20"/>
      <c r="E7" s="294" t="str">
        <f>'Rekapitulace stavby'!K6</f>
        <v>Realizace SZ Suchdol nad Odrou - polní cesta C27 a sjezd HS10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06" t="s">
        <v>99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420</v>
      </c>
      <c r="F9" s="297"/>
      <c r="G9" s="297"/>
      <c r="H9" s="297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21</v>
      </c>
      <c r="E12" s="34"/>
      <c r="F12" s="108" t="s">
        <v>101</v>
      </c>
      <c r="G12" s="34"/>
      <c r="H12" s="34"/>
      <c r="I12" s="106" t="s">
        <v>23</v>
      </c>
      <c r="J12" s="109" t="str">
        <f>'Rekapitulace stavby'!AN8</f>
        <v>8. 7. 2024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19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22</v>
      </c>
      <c r="F15" s="34"/>
      <c r="G15" s="34"/>
      <c r="H15" s="34"/>
      <c r="I15" s="106" t="s">
        <v>27</v>
      </c>
      <c r="J15" s="108" t="s">
        <v>19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28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06" t="s">
        <v>27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30</v>
      </c>
      <c r="E20" s="34"/>
      <c r="F20" s="34"/>
      <c r="G20" s="34"/>
      <c r="H20" s="34"/>
      <c r="I20" s="106" t="s">
        <v>26</v>
      </c>
      <c r="J20" s="108" t="s">
        <v>19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22</v>
      </c>
      <c r="F21" s="34"/>
      <c r="G21" s="34"/>
      <c r="H21" s="34"/>
      <c r="I21" s="106" t="s">
        <v>27</v>
      </c>
      <c r="J21" s="108" t="s">
        <v>19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32</v>
      </c>
      <c r="E23" s="34"/>
      <c r="F23" s="34"/>
      <c r="G23" s="34"/>
      <c r="H23" s="34"/>
      <c r="I23" s="106" t="s">
        <v>26</v>
      </c>
      <c r="J23" s="108" t="s">
        <v>19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22</v>
      </c>
      <c r="F24" s="34"/>
      <c r="G24" s="34"/>
      <c r="H24" s="34"/>
      <c r="I24" s="106" t="s">
        <v>27</v>
      </c>
      <c r="J24" s="108" t="s">
        <v>19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33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00" t="s">
        <v>19</v>
      </c>
      <c r="F27" s="300"/>
      <c r="G27" s="300"/>
      <c r="H27" s="300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4" t="s">
        <v>35</v>
      </c>
      <c r="E30" s="34"/>
      <c r="F30" s="34"/>
      <c r="G30" s="34"/>
      <c r="H30" s="34"/>
      <c r="I30" s="34"/>
      <c r="J30" s="115">
        <f>ROUND(J86,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6" t="s">
        <v>37</v>
      </c>
      <c r="G32" s="34"/>
      <c r="H32" s="34"/>
      <c r="I32" s="116" t="s">
        <v>36</v>
      </c>
      <c r="J32" s="116" t="s">
        <v>38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7" t="s">
        <v>39</v>
      </c>
      <c r="E33" s="106" t="s">
        <v>40</v>
      </c>
      <c r="F33" s="118">
        <f>ROUND((SUM(BE86:BE242)),  2)</f>
        <v>0</v>
      </c>
      <c r="G33" s="34"/>
      <c r="H33" s="34"/>
      <c r="I33" s="119">
        <v>0.21</v>
      </c>
      <c r="J33" s="118">
        <f>ROUND(((SUM(BE86:BE242))*I33),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6" t="s">
        <v>41</v>
      </c>
      <c r="F34" s="118">
        <f>ROUND((SUM(BF86:BF242)),  2)</f>
        <v>0</v>
      </c>
      <c r="G34" s="34"/>
      <c r="H34" s="34"/>
      <c r="I34" s="119">
        <v>0.12</v>
      </c>
      <c r="J34" s="118">
        <f>ROUND(((SUM(BF86:BF242))*I34),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6" t="s">
        <v>42</v>
      </c>
      <c r="F35" s="118">
        <f>ROUND((SUM(BG86:BG242)),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6" t="s">
        <v>43</v>
      </c>
      <c r="F36" s="118">
        <f>ROUND((SUM(BH86:BH242)),  2)</f>
        <v>0</v>
      </c>
      <c r="G36" s="34"/>
      <c r="H36" s="34"/>
      <c r="I36" s="119">
        <v>0.12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44</v>
      </c>
      <c r="F37" s="118">
        <f>ROUND((SUM(BI86:BI242)),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3" t="s">
        <v>102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6"/>
      <c r="D48" s="36"/>
      <c r="E48" s="301" t="str">
        <f>E7</f>
        <v>Realizace SZ Suchdol nad Odrou - polní cesta C27 a sjezd HS10</v>
      </c>
      <c r="F48" s="302"/>
      <c r="G48" s="302"/>
      <c r="H48" s="302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99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273" t="str">
        <f>E9</f>
        <v>SO 132 - Hospodářský sjezd HS10</v>
      </c>
      <c r="F50" s="303"/>
      <c r="G50" s="303"/>
      <c r="H50" s="303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9" t="s">
        <v>21</v>
      </c>
      <c r="D52" s="36"/>
      <c r="E52" s="36"/>
      <c r="F52" s="27" t="str">
        <f>F12</f>
        <v>Suchdol nad Odrou</v>
      </c>
      <c r="G52" s="36"/>
      <c r="H52" s="36"/>
      <c r="I52" s="29" t="s">
        <v>23</v>
      </c>
      <c r="J52" s="59" t="str">
        <f>IF(J12="","",J12)</f>
        <v>8. 7. 2024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hidden="1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31" t="s">
        <v>103</v>
      </c>
      <c r="D57" s="132"/>
      <c r="E57" s="132"/>
      <c r="F57" s="132"/>
      <c r="G57" s="132"/>
      <c r="H57" s="132"/>
      <c r="I57" s="132"/>
      <c r="J57" s="133" t="s">
        <v>104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34" t="s">
        <v>67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105</v>
      </c>
    </row>
    <row r="60" spans="1:47" s="9" customFormat="1" ht="24.95" hidden="1" customHeight="1">
      <c r="B60" s="135"/>
      <c r="C60" s="136"/>
      <c r="D60" s="137" t="s">
        <v>106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899999999999999" hidden="1" customHeight="1">
      <c r="B61" s="141"/>
      <c r="C61" s="142"/>
      <c r="D61" s="143" t="s">
        <v>107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899999999999999" hidden="1" customHeight="1">
      <c r="B62" s="141"/>
      <c r="C62" s="142"/>
      <c r="D62" s="143" t="s">
        <v>108</v>
      </c>
      <c r="E62" s="144"/>
      <c r="F62" s="144"/>
      <c r="G62" s="144"/>
      <c r="H62" s="144"/>
      <c r="I62" s="144"/>
      <c r="J62" s="145">
        <f>J156</f>
        <v>0</v>
      </c>
      <c r="K62" s="142"/>
      <c r="L62" s="146"/>
    </row>
    <row r="63" spans="1:47" s="10" customFormat="1" ht="19.899999999999999" hidden="1" customHeight="1">
      <c r="B63" s="141"/>
      <c r="C63" s="142"/>
      <c r="D63" s="143" t="s">
        <v>110</v>
      </c>
      <c r="E63" s="144"/>
      <c r="F63" s="144"/>
      <c r="G63" s="144"/>
      <c r="H63" s="144"/>
      <c r="I63" s="144"/>
      <c r="J63" s="145">
        <f>J168</f>
        <v>0</v>
      </c>
      <c r="K63" s="142"/>
      <c r="L63" s="146"/>
    </row>
    <row r="64" spans="1:47" s="10" customFormat="1" ht="19.899999999999999" hidden="1" customHeight="1">
      <c r="B64" s="141"/>
      <c r="C64" s="142"/>
      <c r="D64" s="143" t="s">
        <v>112</v>
      </c>
      <c r="E64" s="144"/>
      <c r="F64" s="144"/>
      <c r="G64" s="144"/>
      <c r="H64" s="144"/>
      <c r="I64" s="144"/>
      <c r="J64" s="145">
        <f>J197</f>
        <v>0</v>
      </c>
      <c r="K64" s="142"/>
      <c r="L64" s="146"/>
    </row>
    <row r="65" spans="1:31" s="10" customFormat="1" ht="19.899999999999999" hidden="1" customHeight="1">
      <c r="B65" s="141"/>
      <c r="C65" s="142"/>
      <c r="D65" s="143" t="s">
        <v>113</v>
      </c>
      <c r="E65" s="144"/>
      <c r="F65" s="144"/>
      <c r="G65" s="144"/>
      <c r="H65" s="144"/>
      <c r="I65" s="144"/>
      <c r="J65" s="145">
        <f>J226</f>
        <v>0</v>
      </c>
      <c r="K65" s="142"/>
      <c r="L65" s="146"/>
    </row>
    <row r="66" spans="1:31" s="10" customFormat="1" ht="19.899999999999999" hidden="1" customHeight="1">
      <c r="B66" s="141"/>
      <c r="C66" s="142"/>
      <c r="D66" s="143" t="s">
        <v>114</v>
      </c>
      <c r="E66" s="144"/>
      <c r="F66" s="144"/>
      <c r="G66" s="144"/>
      <c r="H66" s="144"/>
      <c r="I66" s="144"/>
      <c r="J66" s="145">
        <f>J236</f>
        <v>0</v>
      </c>
      <c r="K66" s="142"/>
      <c r="L66" s="146"/>
    </row>
    <row r="67" spans="1:31" s="2" customFormat="1" ht="21.75" hidden="1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/>
    <row r="70" spans="1:31" ht="11.25" hidden="1"/>
    <row r="71" spans="1:31" ht="11.25" hidden="1"/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115</v>
      </c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6.25" customHeight="1">
      <c r="A76" s="34"/>
      <c r="B76" s="35"/>
      <c r="C76" s="36"/>
      <c r="D76" s="36"/>
      <c r="E76" s="301" t="str">
        <f>E7</f>
        <v>Realizace SZ Suchdol nad Odrou - polní cesta C27 a sjezd HS10</v>
      </c>
      <c r="F76" s="302"/>
      <c r="G76" s="302"/>
      <c r="H76" s="302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99</v>
      </c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273" t="str">
        <f>E9</f>
        <v>SO 132 - Hospodářský sjezd HS10</v>
      </c>
      <c r="F78" s="303"/>
      <c r="G78" s="303"/>
      <c r="H78" s="303"/>
      <c r="I78" s="36"/>
      <c r="J78" s="36"/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>Suchdol nad Odrou</v>
      </c>
      <c r="G80" s="36"/>
      <c r="H80" s="36"/>
      <c r="I80" s="29" t="s">
        <v>23</v>
      </c>
      <c r="J80" s="59" t="str">
        <f>IF(J12="","",J12)</f>
        <v>8. 7. 2024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E15</f>
        <v xml:space="preserve"> </v>
      </c>
      <c r="G82" s="36"/>
      <c r="H82" s="36"/>
      <c r="I82" s="29" t="s">
        <v>30</v>
      </c>
      <c r="J82" s="32" t="str">
        <f>E21</f>
        <v xml:space="preserve"> </v>
      </c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28</v>
      </c>
      <c r="D83" s="36"/>
      <c r="E83" s="36"/>
      <c r="F83" s="27" t="str">
        <f>IF(E18="","",E18)</f>
        <v>Vyplň údaj</v>
      </c>
      <c r="G83" s="36"/>
      <c r="H83" s="36"/>
      <c r="I83" s="29" t="s">
        <v>32</v>
      </c>
      <c r="J83" s="32" t="str">
        <f>E24</f>
        <v xml:space="preserve"> </v>
      </c>
      <c r="K83" s="36"/>
      <c r="L83" s="10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7"/>
      <c r="B85" s="148"/>
      <c r="C85" s="149" t="s">
        <v>116</v>
      </c>
      <c r="D85" s="150" t="s">
        <v>54</v>
      </c>
      <c r="E85" s="150" t="s">
        <v>50</v>
      </c>
      <c r="F85" s="150" t="s">
        <v>51</v>
      </c>
      <c r="G85" s="150" t="s">
        <v>117</v>
      </c>
      <c r="H85" s="150" t="s">
        <v>118</v>
      </c>
      <c r="I85" s="150" t="s">
        <v>119</v>
      </c>
      <c r="J85" s="150" t="s">
        <v>104</v>
      </c>
      <c r="K85" s="151" t="s">
        <v>120</v>
      </c>
      <c r="L85" s="152"/>
      <c r="M85" s="68" t="s">
        <v>19</v>
      </c>
      <c r="N85" s="69" t="s">
        <v>39</v>
      </c>
      <c r="O85" s="69" t="s">
        <v>121</v>
      </c>
      <c r="P85" s="69" t="s">
        <v>122</v>
      </c>
      <c r="Q85" s="69" t="s">
        <v>123</v>
      </c>
      <c r="R85" s="69" t="s">
        <v>124</v>
      </c>
      <c r="S85" s="69" t="s">
        <v>125</v>
      </c>
      <c r="T85" s="70" t="s">
        <v>126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9" customHeight="1">
      <c r="A86" s="34"/>
      <c r="B86" s="35"/>
      <c r="C86" s="75" t="s">
        <v>127</v>
      </c>
      <c r="D86" s="36"/>
      <c r="E86" s="36"/>
      <c r="F86" s="36"/>
      <c r="G86" s="36"/>
      <c r="H86" s="36"/>
      <c r="I86" s="36"/>
      <c r="J86" s="153">
        <f>BK86</f>
        <v>0</v>
      </c>
      <c r="K86" s="36"/>
      <c r="L86" s="39"/>
      <c r="M86" s="71"/>
      <c r="N86" s="154"/>
      <c r="O86" s="72"/>
      <c r="P86" s="155">
        <f>P87</f>
        <v>0</v>
      </c>
      <c r="Q86" s="72"/>
      <c r="R86" s="155">
        <f>R87</f>
        <v>397.18535008920003</v>
      </c>
      <c r="S86" s="72"/>
      <c r="T86" s="156">
        <f>T87</f>
        <v>10.905999999999999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68</v>
      </c>
      <c r="AU86" s="17" t="s">
        <v>105</v>
      </c>
      <c r="BK86" s="157">
        <f>BK87</f>
        <v>0</v>
      </c>
    </row>
    <row r="87" spans="1:65" s="12" customFormat="1" ht="25.9" customHeight="1">
      <c r="B87" s="158"/>
      <c r="C87" s="159"/>
      <c r="D87" s="160" t="s">
        <v>68</v>
      </c>
      <c r="E87" s="161" t="s">
        <v>128</v>
      </c>
      <c r="F87" s="161" t="s">
        <v>129</v>
      </c>
      <c r="G87" s="159"/>
      <c r="H87" s="159"/>
      <c r="I87" s="162"/>
      <c r="J87" s="163">
        <f>BK87</f>
        <v>0</v>
      </c>
      <c r="K87" s="159"/>
      <c r="L87" s="164"/>
      <c r="M87" s="165"/>
      <c r="N87" s="166"/>
      <c r="O87" s="166"/>
      <c r="P87" s="167">
        <f>P88+P156+P168+P197+P226+P236</f>
        <v>0</v>
      </c>
      <c r="Q87" s="166"/>
      <c r="R87" s="167">
        <f>R88+R156+R168+R197+R226+R236</f>
        <v>397.18535008920003</v>
      </c>
      <c r="S87" s="166"/>
      <c r="T87" s="168">
        <f>T88+T156+T168+T197+T226+T236</f>
        <v>10.905999999999999</v>
      </c>
      <c r="AR87" s="169" t="s">
        <v>77</v>
      </c>
      <c r="AT87" s="170" t="s">
        <v>68</v>
      </c>
      <c r="AU87" s="170" t="s">
        <v>69</v>
      </c>
      <c r="AY87" s="169" t="s">
        <v>130</v>
      </c>
      <c r="BK87" s="171">
        <f>BK88+BK156+BK168+BK197+BK226+BK236</f>
        <v>0</v>
      </c>
    </row>
    <row r="88" spans="1:65" s="12" customFormat="1" ht="22.9" customHeight="1">
      <c r="B88" s="158"/>
      <c r="C88" s="159"/>
      <c r="D88" s="160" t="s">
        <v>68</v>
      </c>
      <c r="E88" s="172" t="s">
        <v>77</v>
      </c>
      <c r="F88" s="172" t="s">
        <v>131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SUM(P89:P155)</f>
        <v>0</v>
      </c>
      <c r="Q88" s="166"/>
      <c r="R88" s="167">
        <f>SUM(R89:R155)</f>
        <v>235.374849512</v>
      </c>
      <c r="S88" s="166"/>
      <c r="T88" s="168">
        <f>SUM(T89:T155)</f>
        <v>10.905999999999999</v>
      </c>
      <c r="AR88" s="169" t="s">
        <v>77</v>
      </c>
      <c r="AT88" s="170" t="s">
        <v>68</v>
      </c>
      <c r="AU88" s="170" t="s">
        <v>77</v>
      </c>
      <c r="AY88" s="169" t="s">
        <v>130</v>
      </c>
      <c r="BK88" s="171">
        <f>SUM(BK89:BK155)</f>
        <v>0</v>
      </c>
    </row>
    <row r="89" spans="1:65" s="2" customFormat="1" ht="24.2" customHeight="1">
      <c r="A89" s="34"/>
      <c r="B89" s="35"/>
      <c r="C89" s="174" t="s">
        <v>77</v>
      </c>
      <c r="D89" s="174" t="s">
        <v>132</v>
      </c>
      <c r="E89" s="175" t="s">
        <v>421</v>
      </c>
      <c r="F89" s="176" t="s">
        <v>422</v>
      </c>
      <c r="G89" s="177" t="s">
        <v>135</v>
      </c>
      <c r="H89" s="178">
        <v>12.3</v>
      </c>
      <c r="I89" s="179"/>
      <c r="J89" s="180">
        <f>ROUND(I89*H89,2)</f>
        <v>0</v>
      </c>
      <c r="K89" s="176" t="s">
        <v>146</v>
      </c>
      <c r="L89" s="39"/>
      <c r="M89" s="181" t="s">
        <v>19</v>
      </c>
      <c r="N89" s="182" t="s">
        <v>40</v>
      </c>
      <c r="O89" s="64"/>
      <c r="P89" s="183">
        <f>O89*H89</f>
        <v>0</v>
      </c>
      <c r="Q89" s="183">
        <v>0</v>
      </c>
      <c r="R89" s="183">
        <f>Q89*H89</f>
        <v>0</v>
      </c>
      <c r="S89" s="183">
        <v>0.44</v>
      </c>
      <c r="T89" s="184">
        <f>S89*H89</f>
        <v>5.4119999999999999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5" t="s">
        <v>137</v>
      </c>
      <c r="AT89" s="185" t="s">
        <v>132</v>
      </c>
      <c r="AU89" s="185" t="s">
        <v>79</v>
      </c>
      <c r="AY89" s="17" t="s">
        <v>130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7" t="s">
        <v>77</v>
      </c>
      <c r="BK89" s="186">
        <f>ROUND(I89*H89,2)</f>
        <v>0</v>
      </c>
      <c r="BL89" s="17" t="s">
        <v>137</v>
      </c>
      <c r="BM89" s="185" t="s">
        <v>423</v>
      </c>
    </row>
    <row r="90" spans="1:65" s="2" customFormat="1" ht="39">
      <c r="A90" s="34"/>
      <c r="B90" s="35"/>
      <c r="C90" s="36"/>
      <c r="D90" s="187" t="s">
        <v>139</v>
      </c>
      <c r="E90" s="36"/>
      <c r="F90" s="188" t="s">
        <v>424</v>
      </c>
      <c r="G90" s="36"/>
      <c r="H90" s="36"/>
      <c r="I90" s="189"/>
      <c r="J90" s="36"/>
      <c r="K90" s="36"/>
      <c r="L90" s="39"/>
      <c r="M90" s="190"/>
      <c r="N90" s="191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139</v>
      </c>
      <c r="AU90" s="17" t="s">
        <v>79</v>
      </c>
    </row>
    <row r="91" spans="1:65" s="2" customFormat="1" ht="11.25">
      <c r="A91" s="34"/>
      <c r="B91" s="35"/>
      <c r="C91" s="36"/>
      <c r="D91" s="192" t="s">
        <v>141</v>
      </c>
      <c r="E91" s="36"/>
      <c r="F91" s="193" t="s">
        <v>425</v>
      </c>
      <c r="G91" s="36"/>
      <c r="H91" s="36"/>
      <c r="I91" s="189"/>
      <c r="J91" s="36"/>
      <c r="K91" s="36"/>
      <c r="L91" s="39"/>
      <c r="M91" s="190"/>
      <c r="N91" s="191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141</v>
      </c>
      <c r="AU91" s="17" t="s">
        <v>79</v>
      </c>
    </row>
    <row r="92" spans="1:65" s="13" customFormat="1" ht="11.25">
      <c r="B92" s="194"/>
      <c r="C92" s="195"/>
      <c r="D92" s="187" t="s">
        <v>150</v>
      </c>
      <c r="E92" s="196" t="s">
        <v>19</v>
      </c>
      <c r="F92" s="197" t="s">
        <v>426</v>
      </c>
      <c r="G92" s="195"/>
      <c r="H92" s="198">
        <v>12.3</v>
      </c>
      <c r="I92" s="199"/>
      <c r="J92" s="195"/>
      <c r="K92" s="195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150</v>
      </c>
      <c r="AU92" s="204" t="s">
        <v>79</v>
      </c>
      <c r="AV92" s="13" t="s">
        <v>79</v>
      </c>
      <c r="AW92" s="13" t="s">
        <v>31</v>
      </c>
      <c r="AX92" s="13" t="s">
        <v>77</v>
      </c>
      <c r="AY92" s="204" t="s">
        <v>130</v>
      </c>
    </row>
    <row r="93" spans="1:65" s="2" customFormat="1" ht="16.5" customHeight="1">
      <c r="A93" s="34"/>
      <c r="B93" s="35"/>
      <c r="C93" s="174" t="s">
        <v>79</v>
      </c>
      <c r="D93" s="174" t="s">
        <v>132</v>
      </c>
      <c r="E93" s="175" t="s">
        <v>427</v>
      </c>
      <c r="F93" s="176" t="s">
        <v>428</v>
      </c>
      <c r="G93" s="177" t="s">
        <v>135</v>
      </c>
      <c r="H93" s="178">
        <v>16.399999999999999</v>
      </c>
      <c r="I93" s="179"/>
      <c r="J93" s="180">
        <f>ROUND(I93*H93,2)</f>
        <v>0</v>
      </c>
      <c r="K93" s="176" t="s">
        <v>146</v>
      </c>
      <c r="L93" s="39"/>
      <c r="M93" s="181" t="s">
        <v>19</v>
      </c>
      <c r="N93" s="182" t="s">
        <v>40</v>
      </c>
      <c r="O93" s="64"/>
      <c r="P93" s="183">
        <f>O93*H93</f>
        <v>0</v>
      </c>
      <c r="Q93" s="183">
        <v>0</v>
      </c>
      <c r="R93" s="183">
        <f>Q93*H93</f>
        <v>0</v>
      </c>
      <c r="S93" s="183">
        <v>0.22</v>
      </c>
      <c r="T93" s="184">
        <f>S93*H93</f>
        <v>3.6079999999999997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5" t="s">
        <v>137</v>
      </c>
      <c r="AT93" s="185" t="s">
        <v>132</v>
      </c>
      <c r="AU93" s="185" t="s">
        <v>79</v>
      </c>
      <c r="AY93" s="17" t="s">
        <v>130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7" t="s">
        <v>77</v>
      </c>
      <c r="BK93" s="186">
        <f>ROUND(I93*H93,2)</f>
        <v>0</v>
      </c>
      <c r="BL93" s="17" t="s">
        <v>137</v>
      </c>
      <c r="BM93" s="185" t="s">
        <v>429</v>
      </c>
    </row>
    <row r="94" spans="1:65" s="2" customFormat="1" ht="29.25">
      <c r="A94" s="34"/>
      <c r="B94" s="35"/>
      <c r="C94" s="36"/>
      <c r="D94" s="187" t="s">
        <v>139</v>
      </c>
      <c r="E94" s="36"/>
      <c r="F94" s="188" t="s">
        <v>430</v>
      </c>
      <c r="G94" s="36"/>
      <c r="H94" s="36"/>
      <c r="I94" s="189"/>
      <c r="J94" s="36"/>
      <c r="K94" s="36"/>
      <c r="L94" s="39"/>
      <c r="M94" s="190"/>
      <c r="N94" s="191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139</v>
      </c>
      <c r="AU94" s="17" t="s">
        <v>79</v>
      </c>
    </row>
    <row r="95" spans="1:65" s="2" customFormat="1" ht="11.25">
      <c r="A95" s="34"/>
      <c r="B95" s="35"/>
      <c r="C95" s="36"/>
      <c r="D95" s="192" t="s">
        <v>141</v>
      </c>
      <c r="E95" s="36"/>
      <c r="F95" s="193" t="s">
        <v>431</v>
      </c>
      <c r="G95" s="36"/>
      <c r="H95" s="36"/>
      <c r="I95" s="189"/>
      <c r="J95" s="36"/>
      <c r="K95" s="36"/>
      <c r="L95" s="39"/>
      <c r="M95" s="190"/>
      <c r="N95" s="191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141</v>
      </c>
      <c r="AU95" s="17" t="s">
        <v>79</v>
      </c>
    </row>
    <row r="96" spans="1:65" s="13" customFormat="1" ht="11.25">
      <c r="B96" s="194"/>
      <c r="C96" s="195"/>
      <c r="D96" s="187" t="s">
        <v>150</v>
      </c>
      <c r="E96" s="196" t="s">
        <v>19</v>
      </c>
      <c r="F96" s="197" t="s">
        <v>432</v>
      </c>
      <c r="G96" s="195"/>
      <c r="H96" s="198">
        <v>16.399999999999999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150</v>
      </c>
      <c r="AU96" s="204" t="s">
        <v>79</v>
      </c>
      <c r="AV96" s="13" t="s">
        <v>79</v>
      </c>
      <c r="AW96" s="13" t="s">
        <v>31</v>
      </c>
      <c r="AX96" s="13" t="s">
        <v>77</v>
      </c>
      <c r="AY96" s="204" t="s">
        <v>130</v>
      </c>
    </row>
    <row r="97" spans="1:65" s="2" customFormat="1" ht="24.2" customHeight="1">
      <c r="A97" s="34"/>
      <c r="B97" s="35"/>
      <c r="C97" s="174" t="s">
        <v>152</v>
      </c>
      <c r="D97" s="174" t="s">
        <v>132</v>
      </c>
      <c r="E97" s="175" t="s">
        <v>433</v>
      </c>
      <c r="F97" s="176" t="s">
        <v>434</v>
      </c>
      <c r="G97" s="177" t="s">
        <v>135</v>
      </c>
      <c r="H97" s="178">
        <v>16.399999999999999</v>
      </c>
      <c r="I97" s="179"/>
      <c r="J97" s="180">
        <f>ROUND(I97*H97,2)</f>
        <v>0</v>
      </c>
      <c r="K97" s="176" t="s">
        <v>146</v>
      </c>
      <c r="L97" s="39"/>
      <c r="M97" s="181" t="s">
        <v>19</v>
      </c>
      <c r="N97" s="182" t="s">
        <v>40</v>
      </c>
      <c r="O97" s="64"/>
      <c r="P97" s="183">
        <f>O97*H97</f>
        <v>0</v>
      </c>
      <c r="Q97" s="183">
        <v>4.0580000000000001E-5</v>
      </c>
      <c r="R97" s="183">
        <f>Q97*H97</f>
        <v>6.6551199999999994E-4</v>
      </c>
      <c r="S97" s="183">
        <v>0.115</v>
      </c>
      <c r="T97" s="184">
        <f>S97*H97</f>
        <v>1.8859999999999999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5" t="s">
        <v>137</v>
      </c>
      <c r="AT97" s="185" t="s">
        <v>132</v>
      </c>
      <c r="AU97" s="185" t="s">
        <v>79</v>
      </c>
      <c r="AY97" s="17" t="s">
        <v>130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7" t="s">
        <v>77</v>
      </c>
      <c r="BK97" s="186">
        <f>ROUND(I97*H97,2)</f>
        <v>0</v>
      </c>
      <c r="BL97" s="17" t="s">
        <v>137</v>
      </c>
      <c r="BM97" s="185" t="s">
        <v>435</v>
      </c>
    </row>
    <row r="98" spans="1:65" s="2" customFormat="1" ht="29.25">
      <c r="A98" s="34"/>
      <c r="B98" s="35"/>
      <c r="C98" s="36"/>
      <c r="D98" s="187" t="s">
        <v>139</v>
      </c>
      <c r="E98" s="36"/>
      <c r="F98" s="188" t="s">
        <v>436</v>
      </c>
      <c r="G98" s="36"/>
      <c r="H98" s="36"/>
      <c r="I98" s="189"/>
      <c r="J98" s="36"/>
      <c r="K98" s="36"/>
      <c r="L98" s="39"/>
      <c r="M98" s="190"/>
      <c r="N98" s="191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139</v>
      </c>
      <c r="AU98" s="17" t="s">
        <v>79</v>
      </c>
    </row>
    <row r="99" spans="1:65" s="2" customFormat="1" ht="11.25">
      <c r="A99" s="34"/>
      <c r="B99" s="35"/>
      <c r="C99" s="36"/>
      <c r="D99" s="192" t="s">
        <v>141</v>
      </c>
      <c r="E99" s="36"/>
      <c r="F99" s="193" t="s">
        <v>437</v>
      </c>
      <c r="G99" s="36"/>
      <c r="H99" s="36"/>
      <c r="I99" s="189"/>
      <c r="J99" s="36"/>
      <c r="K99" s="36"/>
      <c r="L99" s="39"/>
      <c r="M99" s="190"/>
      <c r="N99" s="191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141</v>
      </c>
      <c r="AU99" s="17" t="s">
        <v>79</v>
      </c>
    </row>
    <row r="100" spans="1:65" s="13" customFormat="1" ht="11.25">
      <c r="B100" s="194"/>
      <c r="C100" s="195"/>
      <c r="D100" s="187" t="s">
        <v>150</v>
      </c>
      <c r="E100" s="196" t="s">
        <v>19</v>
      </c>
      <c r="F100" s="197" t="s">
        <v>432</v>
      </c>
      <c r="G100" s="195"/>
      <c r="H100" s="198">
        <v>16.399999999999999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150</v>
      </c>
      <c r="AU100" s="204" t="s">
        <v>79</v>
      </c>
      <c r="AV100" s="13" t="s">
        <v>79</v>
      </c>
      <c r="AW100" s="13" t="s">
        <v>31</v>
      </c>
      <c r="AX100" s="13" t="s">
        <v>77</v>
      </c>
      <c r="AY100" s="204" t="s">
        <v>130</v>
      </c>
    </row>
    <row r="101" spans="1:65" s="2" customFormat="1" ht="24.2" customHeight="1">
      <c r="A101" s="34"/>
      <c r="B101" s="35"/>
      <c r="C101" s="174" t="s">
        <v>137</v>
      </c>
      <c r="D101" s="174" t="s">
        <v>132</v>
      </c>
      <c r="E101" s="175" t="s">
        <v>438</v>
      </c>
      <c r="F101" s="176" t="s">
        <v>439</v>
      </c>
      <c r="G101" s="177" t="s">
        <v>135</v>
      </c>
      <c r="H101" s="178">
        <v>210</v>
      </c>
      <c r="I101" s="179"/>
      <c r="J101" s="180">
        <f>ROUND(I101*H101,2)</f>
        <v>0</v>
      </c>
      <c r="K101" s="176" t="s">
        <v>146</v>
      </c>
      <c r="L101" s="39"/>
      <c r="M101" s="181" t="s">
        <v>19</v>
      </c>
      <c r="N101" s="182" t="s">
        <v>40</v>
      </c>
      <c r="O101" s="64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5" t="s">
        <v>137</v>
      </c>
      <c r="AT101" s="185" t="s">
        <v>132</v>
      </c>
      <c r="AU101" s="185" t="s">
        <v>79</v>
      </c>
      <c r="AY101" s="17" t="s">
        <v>130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7" t="s">
        <v>77</v>
      </c>
      <c r="BK101" s="186">
        <f>ROUND(I101*H101,2)</f>
        <v>0</v>
      </c>
      <c r="BL101" s="17" t="s">
        <v>137</v>
      </c>
      <c r="BM101" s="185" t="s">
        <v>440</v>
      </c>
    </row>
    <row r="102" spans="1:65" s="2" customFormat="1" ht="19.5">
      <c r="A102" s="34"/>
      <c r="B102" s="35"/>
      <c r="C102" s="36"/>
      <c r="D102" s="187" t="s">
        <v>139</v>
      </c>
      <c r="E102" s="36"/>
      <c r="F102" s="188" t="s">
        <v>441</v>
      </c>
      <c r="G102" s="36"/>
      <c r="H102" s="36"/>
      <c r="I102" s="189"/>
      <c r="J102" s="36"/>
      <c r="K102" s="36"/>
      <c r="L102" s="39"/>
      <c r="M102" s="190"/>
      <c r="N102" s="191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139</v>
      </c>
      <c r="AU102" s="17" t="s">
        <v>79</v>
      </c>
    </row>
    <row r="103" spans="1:65" s="2" customFormat="1" ht="11.25">
      <c r="A103" s="34"/>
      <c r="B103" s="35"/>
      <c r="C103" s="36"/>
      <c r="D103" s="192" t="s">
        <v>141</v>
      </c>
      <c r="E103" s="36"/>
      <c r="F103" s="193" t="s">
        <v>442</v>
      </c>
      <c r="G103" s="36"/>
      <c r="H103" s="36"/>
      <c r="I103" s="189"/>
      <c r="J103" s="36"/>
      <c r="K103" s="36"/>
      <c r="L103" s="39"/>
      <c r="M103" s="190"/>
      <c r="N103" s="191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141</v>
      </c>
      <c r="AU103" s="17" t="s">
        <v>79</v>
      </c>
    </row>
    <row r="104" spans="1:65" s="13" customFormat="1" ht="11.25">
      <c r="B104" s="194"/>
      <c r="C104" s="195"/>
      <c r="D104" s="187" t="s">
        <v>150</v>
      </c>
      <c r="E104" s="196" t="s">
        <v>19</v>
      </c>
      <c r="F104" s="197" t="s">
        <v>443</v>
      </c>
      <c r="G104" s="195"/>
      <c r="H104" s="198">
        <v>210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150</v>
      </c>
      <c r="AU104" s="204" t="s">
        <v>79</v>
      </c>
      <c r="AV104" s="13" t="s">
        <v>79</v>
      </c>
      <c r="AW104" s="13" t="s">
        <v>31</v>
      </c>
      <c r="AX104" s="13" t="s">
        <v>77</v>
      </c>
      <c r="AY104" s="204" t="s">
        <v>130</v>
      </c>
    </row>
    <row r="105" spans="1:65" s="2" customFormat="1" ht="33" customHeight="1">
      <c r="A105" s="34"/>
      <c r="B105" s="35"/>
      <c r="C105" s="174" t="s">
        <v>166</v>
      </c>
      <c r="D105" s="174" t="s">
        <v>132</v>
      </c>
      <c r="E105" s="175" t="s">
        <v>444</v>
      </c>
      <c r="F105" s="176" t="s">
        <v>445</v>
      </c>
      <c r="G105" s="177" t="s">
        <v>145</v>
      </c>
      <c r="H105" s="178">
        <v>84</v>
      </c>
      <c r="I105" s="179"/>
      <c r="J105" s="180">
        <f>ROUND(I105*H105,2)</f>
        <v>0</v>
      </c>
      <c r="K105" s="176" t="s">
        <v>146</v>
      </c>
      <c r="L105" s="39"/>
      <c r="M105" s="181" t="s">
        <v>19</v>
      </c>
      <c r="N105" s="182" t="s">
        <v>40</v>
      </c>
      <c r="O105" s="64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5" t="s">
        <v>137</v>
      </c>
      <c r="AT105" s="185" t="s">
        <v>132</v>
      </c>
      <c r="AU105" s="185" t="s">
        <v>79</v>
      </c>
      <c r="AY105" s="17" t="s">
        <v>130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7" t="s">
        <v>77</v>
      </c>
      <c r="BK105" s="186">
        <f>ROUND(I105*H105,2)</f>
        <v>0</v>
      </c>
      <c r="BL105" s="17" t="s">
        <v>137</v>
      </c>
      <c r="BM105" s="185" t="s">
        <v>446</v>
      </c>
    </row>
    <row r="106" spans="1:65" s="2" customFormat="1" ht="19.5">
      <c r="A106" s="34"/>
      <c r="B106" s="35"/>
      <c r="C106" s="36"/>
      <c r="D106" s="187" t="s">
        <v>139</v>
      </c>
      <c r="E106" s="36"/>
      <c r="F106" s="188" t="s">
        <v>447</v>
      </c>
      <c r="G106" s="36"/>
      <c r="H106" s="36"/>
      <c r="I106" s="189"/>
      <c r="J106" s="36"/>
      <c r="K106" s="36"/>
      <c r="L106" s="39"/>
      <c r="M106" s="190"/>
      <c r="N106" s="191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139</v>
      </c>
      <c r="AU106" s="17" t="s">
        <v>79</v>
      </c>
    </row>
    <row r="107" spans="1:65" s="2" customFormat="1" ht="11.25">
      <c r="A107" s="34"/>
      <c r="B107" s="35"/>
      <c r="C107" s="36"/>
      <c r="D107" s="192" t="s">
        <v>141</v>
      </c>
      <c r="E107" s="36"/>
      <c r="F107" s="193" t="s">
        <v>448</v>
      </c>
      <c r="G107" s="36"/>
      <c r="H107" s="36"/>
      <c r="I107" s="189"/>
      <c r="J107" s="36"/>
      <c r="K107" s="36"/>
      <c r="L107" s="39"/>
      <c r="M107" s="190"/>
      <c r="N107" s="191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141</v>
      </c>
      <c r="AU107" s="17" t="s">
        <v>79</v>
      </c>
    </row>
    <row r="108" spans="1:65" s="13" customFormat="1" ht="11.25">
      <c r="B108" s="194"/>
      <c r="C108" s="195"/>
      <c r="D108" s="187" t="s">
        <v>150</v>
      </c>
      <c r="E108" s="196" t="s">
        <v>19</v>
      </c>
      <c r="F108" s="197" t="s">
        <v>449</v>
      </c>
      <c r="G108" s="195"/>
      <c r="H108" s="198">
        <v>84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150</v>
      </c>
      <c r="AU108" s="204" t="s">
        <v>79</v>
      </c>
      <c r="AV108" s="13" t="s">
        <v>79</v>
      </c>
      <c r="AW108" s="13" t="s">
        <v>31</v>
      </c>
      <c r="AX108" s="13" t="s">
        <v>77</v>
      </c>
      <c r="AY108" s="204" t="s">
        <v>130</v>
      </c>
    </row>
    <row r="109" spans="1:65" s="2" customFormat="1" ht="33" customHeight="1">
      <c r="A109" s="34"/>
      <c r="B109" s="35"/>
      <c r="C109" s="174" t="s">
        <v>173</v>
      </c>
      <c r="D109" s="174" t="s">
        <v>132</v>
      </c>
      <c r="E109" s="175" t="s">
        <v>167</v>
      </c>
      <c r="F109" s="176" t="s">
        <v>168</v>
      </c>
      <c r="G109" s="177" t="s">
        <v>145</v>
      </c>
      <c r="H109" s="178">
        <v>112.76</v>
      </c>
      <c r="I109" s="179"/>
      <c r="J109" s="180">
        <f>ROUND(I109*H109,2)</f>
        <v>0</v>
      </c>
      <c r="K109" s="176" t="s">
        <v>146</v>
      </c>
      <c r="L109" s="39"/>
      <c r="M109" s="181" t="s">
        <v>19</v>
      </c>
      <c r="N109" s="182" t="s">
        <v>40</v>
      </c>
      <c r="O109" s="64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5" t="s">
        <v>137</v>
      </c>
      <c r="AT109" s="185" t="s">
        <v>132</v>
      </c>
      <c r="AU109" s="185" t="s">
        <v>79</v>
      </c>
      <c r="AY109" s="17" t="s">
        <v>130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7" t="s">
        <v>77</v>
      </c>
      <c r="BK109" s="186">
        <f>ROUND(I109*H109,2)</f>
        <v>0</v>
      </c>
      <c r="BL109" s="17" t="s">
        <v>137</v>
      </c>
      <c r="BM109" s="185" t="s">
        <v>450</v>
      </c>
    </row>
    <row r="110" spans="1:65" s="2" customFormat="1" ht="39">
      <c r="A110" s="34"/>
      <c r="B110" s="35"/>
      <c r="C110" s="36"/>
      <c r="D110" s="187" t="s">
        <v>139</v>
      </c>
      <c r="E110" s="36"/>
      <c r="F110" s="188" t="s">
        <v>170</v>
      </c>
      <c r="G110" s="36"/>
      <c r="H110" s="36"/>
      <c r="I110" s="189"/>
      <c r="J110" s="36"/>
      <c r="K110" s="36"/>
      <c r="L110" s="39"/>
      <c r="M110" s="190"/>
      <c r="N110" s="191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139</v>
      </c>
      <c r="AU110" s="17" t="s">
        <v>79</v>
      </c>
    </row>
    <row r="111" spans="1:65" s="2" customFormat="1" ht="11.25">
      <c r="A111" s="34"/>
      <c r="B111" s="35"/>
      <c r="C111" s="36"/>
      <c r="D111" s="192" t="s">
        <v>141</v>
      </c>
      <c r="E111" s="36"/>
      <c r="F111" s="193" t="s">
        <v>171</v>
      </c>
      <c r="G111" s="36"/>
      <c r="H111" s="36"/>
      <c r="I111" s="189"/>
      <c r="J111" s="36"/>
      <c r="K111" s="36"/>
      <c r="L111" s="39"/>
      <c r="M111" s="190"/>
      <c r="N111" s="191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141</v>
      </c>
      <c r="AU111" s="17" t="s">
        <v>79</v>
      </c>
    </row>
    <row r="112" spans="1:65" s="13" customFormat="1" ht="11.25">
      <c r="B112" s="194"/>
      <c r="C112" s="195"/>
      <c r="D112" s="187" t="s">
        <v>150</v>
      </c>
      <c r="E112" s="196" t="s">
        <v>19</v>
      </c>
      <c r="F112" s="197" t="s">
        <v>451</v>
      </c>
      <c r="G112" s="195"/>
      <c r="H112" s="198">
        <v>112.76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150</v>
      </c>
      <c r="AU112" s="204" t="s">
        <v>79</v>
      </c>
      <c r="AV112" s="13" t="s">
        <v>79</v>
      </c>
      <c r="AW112" s="13" t="s">
        <v>31</v>
      </c>
      <c r="AX112" s="13" t="s">
        <v>77</v>
      </c>
      <c r="AY112" s="204" t="s">
        <v>130</v>
      </c>
    </row>
    <row r="113" spans="1:65" s="2" customFormat="1" ht="37.9" customHeight="1">
      <c r="A113" s="34"/>
      <c r="B113" s="35"/>
      <c r="C113" s="174" t="s">
        <v>179</v>
      </c>
      <c r="D113" s="174" t="s">
        <v>132</v>
      </c>
      <c r="E113" s="175" t="s">
        <v>174</v>
      </c>
      <c r="F113" s="176" t="s">
        <v>175</v>
      </c>
      <c r="G113" s="177" t="s">
        <v>145</v>
      </c>
      <c r="H113" s="178">
        <v>112.76</v>
      </c>
      <c r="I113" s="179"/>
      <c r="J113" s="180">
        <f>ROUND(I113*H113,2)</f>
        <v>0</v>
      </c>
      <c r="K113" s="176" t="s">
        <v>146</v>
      </c>
      <c r="L113" s="39"/>
      <c r="M113" s="181" t="s">
        <v>19</v>
      </c>
      <c r="N113" s="182" t="s">
        <v>40</v>
      </c>
      <c r="O113" s="64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5" t="s">
        <v>137</v>
      </c>
      <c r="AT113" s="185" t="s">
        <v>132</v>
      </c>
      <c r="AU113" s="185" t="s">
        <v>79</v>
      </c>
      <c r="AY113" s="17" t="s">
        <v>130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7" t="s">
        <v>77</v>
      </c>
      <c r="BK113" s="186">
        <f>ROUND(I113*H113,2)</f>
        <v>0</v>
      </c>
      <c r="BL113" s="17" t="s">
        <v>137</v>
      </c>
      <c r="BM113" s="185" t="s">
        <v>452</v>
      </c>
    </row>
    <row r="114" spans="1:65" s="2" customFormat="1" ht="48.75">
      <c r="A114" s="34"/>
      <c r="B114" s="35"/>
      <c r="C114" s="36"/>
      <c r="D114" s="187" t="s">
        <v>139</v>
      </c>
      <c r="E114" s="36"/>
      <c r="F114" s="188" t="s">
        <v>177</v>
      </c>
      <c r="G114" s="36"/>
      <c r="H114" s="36"/>
      <c r="I114" s="189"/>
      <c r="J114" s="36"/>
      <c r="K114" s="36"/>
      <c r="L114" s="39"/>
      <c r="M114" s="190"/>
      <c r="N114" s="191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139</v>
      </c>
      <c r="AU114" s="17" t="s">
        <v>79</v>
      </c>
    </row>
    <row r="115" spans="1:65" s="2" customFormat="1" ht="11.25">
      <c r="A115" s="34"/>
      <c r="B115" s="35"/>
      <c r="C115" s="36"/>
      <c r="D115" s="192" t="s">
        <v>141</v>
      </c>
      <c r="E115" s="36"/>
      <c r="F115" s="193" t="s">
        <v>178</v>
      </c>
      <c r="G115" s="36"/>
      <c r="H115" s="36"/>
      <c r="I115" s="189"/>
      <c r="J115" s="36"/>
      <c r="K115" s="36"/>
      <c r="L115" s="39"/>
      <c r="M115" s="190"/>
      <c r="N115" s="191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141</v>
      </c>
      <c r="AU115" s="17" t="s">
        <v>79</v>
      </c>
    </row>
    <row r="116" spans="1:65" s="13" customFormat="1" ht="11.25">
      <c r="B116" s="194"/>
      <c r="C116" s="195"/>
      <c r="D116" s="187" t="s">
        <v>150</v>
      </c>
      <c r="E116" s="196" t="s">
        <v>19</v>
      </c>
      <c r="F116" s="197" t="s">
        <v>451</v>
      </c>
      <c r="G116" s="195"/>
      <c r="H116" s="198">
        <v>112.76</v>
      </c>
      <c r="I116" s="199"/>
      <c r="J116" s="195"/>
      <c r="K116" s="195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150</v>
      </c>
      <c r="AU116" s="204" t="s">
        <v>79</v>
      </c>
      <c r="AV116" s="13" t="s">
        <v>79</v>
      </c>
      <c r="AW116" s="13" t="s">
        <v>31</v>
      </c>
      <c r="AX116" s="13" t="s">
        <v>77</v>
      </c>
      <c r="AY116" s="204" t="s">
        <v>130</v>
      </c>
    </row>
    <row r="117" spans="1:65" s="2" customFormat="1" ht="24.2" customHeight="1">
      <c r="A117" s="34"/>
      <c r="B117" s="35"/>
      <c r="C117" s="174" t="s">
        <v>186</v>
      </c>
      <c r="D117" s="174" t="s">
        <v>132</v>
      </c>
      <c r="E117" s="175" t="s">
        <v>180</v>
      </c>
      <c r="F117" s="176" t="s">
        <v>181</v>
      </c>
      <c r="G117" s="177" t="s">
        <v>145</v>
      </c>
      <c r="H117" s="178">
        <v>12</v>
      </c>
      <c r="I117" s="179"/>
      <c r="J117" s="180">
        <f>ROUND(I117*H117,2)</f>
        <v>0</v>
      </c>
      <c r="K117" s="176" t="s">
        <v>146</v>
      </c>
      <c r="L117" s="39"/>
      <c r="M117" s="181" t="s">
        <v>19</v>
      </c>
      <c r="N117" s="182" t="s">
        <v>40</v>
      </c>
      <c r="O117" s="64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5" t="s">
        <v>137</v>
      </c>
      <c r="AT117" s="185" t="s">
        <v>132</v>
      </c>
      <c r="AU117" s="185" t="s">
        <v>79</v>
      </c>
      <c r="AY117" s="17" t="s">
        <v>130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7" t="s">
        <v>77</v>
      </c>
      <c r="BK117" s="186">
        <f>ROUND(I117*H117,2)</f>
        <v>0</v>
      </c>
      <c r="BL117" s="17" t="s">
        <v>137</v>
      </c>
      <c r="BM117" s="185" t="s">
        <v>453</v>
      </c>
    </row>
    <row r="118" spans="1:65" s="2" customFormat="1" ht="29.25">
      <c r="A118" s="34"/>
      <c r="B118" s="35"/>
      <c r="C118" s="36"/>
      <c r="D118" s="187" t="s">
        <v>139</v>
      </c>
      <c r="E118" s="36"/>
      <c r="F118" s="188" t="s">
        <v>183</v>
      </c>
      <c r="G118" s="36"/>
      <c r="H118" s="36"/>
      <c r="I118" s="189"/>
      <c r="J118" s="36"/>
      <c r="K118" s="36"/>
      <c r="L118" s="39"/>
      <c r="M118" s="190"/>
      <c r="N118" s="191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139</v>
      </c>
      <c r="AU118" s="17" t="s">
        <v>79</v>
      </c>
    </row>
    <row r="119" spans="1:65" s="2" customFormat="1" ht="11.25">
      <c r="A119" s="34"/>
      <c r="B119" s="35"/>
      <c r="C119" s="36"/>
      <c r="D119" s="192" t="s">
        <v>141</v>
      </c>
      <c r="E119" s="36"/>
      <c r="F119" s="193" t="s">
        <v>184</v>
      </c>
      <c r="G119" s="36"/>
      <c r="H119" s="36"/>
      <c r="I119" s="189"/>
      <c r="J119" s="36"/>
      <c r="K119" s="36"/>
      <c r="L119" s="39"/>
      <c r="M119" s="190"/>
      <c r="N119" s="191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141</v>
      </c>
      <c r="AU119" s="17" t="s">
        <v>79</v>
      </c>
    </row>
    <row r="120" spans="1:65" s="13" customFormat="1" ht="11.25">
      <c r="B120" s="194"/>
      <c r="C120" s="195"/>
      <c r="D120" s="187" t="s">
        <v>150</v>
      </c>
      <c r="E120" s="196" t="s">
        <v>19</v>
      </c>
      <c r="F120" s="197" t="s">
        <v>454</v>
      </c>
      <c r="G120" s="195"/>
      <c r="H120" s="198">
        <v>12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150</v>
      </c>
      <c r="AU120" s="204" t="s">
        <v>79</v>
      </c>
      <c r="AV120" s="13" t="s">
        <v>79</v>
      </c>
      <c r="AW120" s="13" t="s">
        <v>31</v>
      </c>
      <c r="AX120" s="13" t="s">
        <v>77</v>
      </c>
      <c r="AY120" s="204" t="s">
        <v>130</v>
      </c>
    </row>
    <row r="121" spans="1:65" s="2" customFormat="1" ht="33" customHeight="1">
      <c r="A121" s="34"/>
      <c r="B121" s="35"/>
      <c r="C121" s="174" t="s">
        <v>192</v>
      </c>
      <c r="D121" s="174" t="s">
        <v>132</v>
      </c>
      <c r="E121" s="175" t="s">
        <v>187</v>
      </c>
      <c r="F121" s="176" t="s">
        <v>188</v>
      </c>
      <c r="G121" s="177" t="s">
        <v>145</v>
      </c>
      <c r="H121" s="178">
        <v>90.528000000000006</v>
      </c>
      <c r="I121" s="179"/>
      <c r="J121" s="180">
        <f>ROUND(I121*H121,2)</f>
        <v>0</v>
      </c>
      <c r="K121" s="176" t="s">
        <v>146</v>
      </c>
      <c r="L121" s="39"/>
      <c r="M121" s="181" t="s">
        <v>19</v>
      </c>
      <c r="N121" s="182" t="s">
        <v>40</v>
      </c>
      <c r="O121" s="64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5" t="s">
        <v>137</v>
      </c>
      <c r="AT121" s="185" t="s">
        <v>132</v>
      </c>
      <c r="AU121" s="185" t="s">
        <v>79</v>
      </c>
      <c r="AY121" s="17" t="s">
        <v>130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7" t="s">
        <v>77</v>
      </c>
      <c r="BK121" s="186">
        <f>ROUND(I121*H121,2)</f>
        <v>0</v>
      </c>
      <c r="BL121" s="17" t="s">
        <v>137</v>
      </c>
      <c r="BM121" s="185" t="s">
        <v>455</v>
      </c>
    </row>
    <row r="122" spans="1:65" s="2" customFormat="1" ht="39">
      <c r="A122" s="34"/>
      <c r="B122" s="35"/>
      <c r="C122" s="36"/>
      <c r="D122" s="187" t="s">
        <v>139</v>
      </c>
      <c r="E122" s="36"/>
      <c r="F122" s="188" t="s">
        <v>190</v>
      </c>
      <c r="G122" s="36"/>
      <c r="H122" s="36"/>
      <c r="I122" s="189"/>
      <c r="J122" s="36"/>
      <c r="K122" s="36"/>
      <c r="L122" s="39"/>
      <c r="M122" s="190"/>
      <c r="N122" s="191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139</v>
      </c>
      <c r="AU122" s="17" t="s">
        <v>79</v>
      </c>
    </row>
    <row r="123" spans="1:65" s="2" customFormat="1" ht="11.25">
      <c r="A123" s="34"/>
      <c r="B123" s="35"/>
      <c r="C123" s="36"/>
      <c r="D123" s="192" t="s">
        <v>141</v>
      </c>
      <c r="E123" s="36"/>
      <c r="F123" s="193" t="s">
        <v>191</v>
      </c>
      <c r="G123" s="36"/>
      <c r="H123" s="36"/>
      <c r="I123" s="189"/>
      <c r="J123" s="36"/>
      <c r="K123" s="36"/>
      <c r="L123" s="39"/>
      <c r="M123" s="190"/>
      <c r="N123" s="191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141</v>
      </c>
      <c r="AU123" s="17" t="s">
        <v>79</v>
      </c>
    </row>
    <row r="124" spans="1:65" s="13" customFormat="1" ht="11.25">
      <c r="B124" s="194"/>
      <c r="C124" s="195"/>
      <c r="D124" s="187" t="s">
        <v>150</v>
      </c>
      <c r="E124" s="196" t="s">
        <v>19</v>
      </c>
      <c r="F124" s="197" t="s">
        <v>456</v>
      </c>
      <c r="G124" s="195"/>
      <c r="H124" s="198">
        <v>90.528000000000006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150</v>
      </c>
      <c r="AU124" s="204" t="s">
        <v>79</v>
      </c>
      <c r="AV124" s="13" t="s">
        <v>79</v>
      </c>
      <c r="AW124" s="13" t="s">
        <v>31</v>
      </c>
      <c r="AX124" s="13" t="s">
        <v>77</v>
      </c>
      <c r="AY124" s="204" t="s">
        <v>130</v>
      </c>
    </row>
    <row r="125" spans="1:65" s="2" customFormat="1" ht="16.5" customHeight="1">
      <c r="A125" s="34"/>
      <c r="B125" s="35"/>
      <c r="C125" s="216" t="s">
        <v>200</v>
      </c>
      <c r="D125" s="216" t="s">
        <v>193</v>
      </c>
      <c r="E125" s="217" t="s">
        <v>457</v>
      </c>
      <c r="F125" s="218" t="s">
        <v>195</v>
      </c>
      <c r="G125" s="219" t="s">
        <v>196</v>
      </c>
      <c r="H125" s="220">
        <v>235.37299999999999</v>
      </c>
      <c r="I125" s="221"/>
      <c r="J125" s="222">
        <f>ROUND(I125*H125,2)</f>
        <v>0</v>
      </c>
      <c r="K125" s="218" t="s">
        <v>197</v>
      </c>
      <c r="L125" s="223"/>
      <c r="M125" s="224" t="s">
        <v>19</v>
      </c>
      <c r="N125" s="225" t="s">
        <v>40</v>
      </c>
      <c r="O125" s="64"/>
      <c r="P125" s="183">
        <f>O125*H125</f>
        <v>0</v>
      </c>
      <c r="Q125" s="183">
        <v>1</v>
      </c>
      <c r="R125" s="183">
        <f>Q125*H125</f>
        <v>235.37299999999999</v>
      </c>
      <c r="S125" s="183">
        <v>0</v>
      </c>
      <c r="T125" s="184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5" t="s">
        <v>186</v>
      </c>
      <c r="AT125" s="185" t="s">
        <v>193</v>
      </c>
      <c r="AU125" s="185" t="s">
        <v>79</v>
      </c>
      <c r="AY125" s="17" t="s">
        <v>130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7" t="s">
        <v>77</v>
      </c>
      <c r="BK125" s="186">
        <f>ROUND(I125*H125,2)</f>
        <v>0</v>
      </c>
      <c r="BL125" s="17" t="s">
        <v>137</v>
      </c>
      <c r="BM125" s="185" t="s">
        <v>458</v>
      </c>
    </row>
    <row r="126" spans="1:65" s="13" customFormat="1" ht="11.25">
      <c r="B126" s="194"/>
      <c r="C126" s="195"/>
      <c r="D126" s="187" t="s">
        <v>150</v>
      </c>
      <c r="E126" s="196" t="s">
        <v>19</v>
      </c>
      <c r="F126" s="197" t="s">
        <v>459</v>
      </c>
      <c r="G126" s="195"/>
      <c r="H126" s="198">
        <v>235.37299999999999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150</v>
      </c>
      <c r="AU126" s="204" t="s">
        <v>79</v>
      </c>
      <c r="AV126" s="13" t="s">
        <v>79</v>
      </c>
      <c r="AW126" s="13" t="s">
        <v>31</v>
      </c>
      <c r="AX126" s="13" t="s">
        <v>77</v>
      </c>
      <c r="AY126" s="204" t="s">
        <v>130</v>
      </c>
    </row>
    <row r="127" spans="1:65" s="15" customFormat="1" ht="11.25">
      <c r="B127" s="230"/>
      <c r="C127" s="231"/>
      <c r="D127" s="187" t="s">
        <v>150</v>
      </c>
      <c r="E127" s="232" t="s">
        <v>19</v>
      </c>
      <c r="F127" s="233" t="s">
        <v>460</v>
      </c>
      <c r="G127" s="231"/>
      <c r="H127" s="232" t="s">
        <v>19</v>
      </c>
      <c r="I127" s="234"/>
      <c r="J127" s="231"/>
      <c r="K127" s="231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150</v>
      </c>
      <c r="AU127" s="239" t="s">
        <v>79</v>
      </c>
      <c r="AV127" s="15" t="s">
        <v>77</v>
      </c>
      <c r="AW127" s="15" t="s">
        <v>31</v>
      </c>
      <c r="AX127" s="15" t="s">
        <v>69</v>
      </c>
      <c r="AY127" s="239" t="s">
        <v>130</v>
      </c>
    </row>
    <row r="128" spans="1:65" s="2" customFormat="1" ht="16.5" customHeight="1">
      <c r="A128" s="34"/>
      <c r="B128" s="35"/>
      <c r="C128" s="174" t="s">
        <v>206</v>
      </c>
      <c r="D128" s="174" t="s">
        <v>132</v>
      </c>
      <c r="E128" s="175" t="s">
        <v>201</v>
      </c>
      <c r="F128" s="176" t="s">
        <v>202</v>
      </c>
      <c r="G128" s="177" t="s">
        <v>145</v>
      </c>
      <c r="H128" s="178">
        <v>112.76</v>
      </c>
      <c r="I128" s="179"/>
      <c r="J128" s="180">
        <f>ROUND(I128*H128,2)</f>
        <v>0</v>
      </c>
      <c r="K128" s="176" t="s">
        <v>146</v>
      </c>
      <c r="L128" s="39"/>
      <c r="M128" s="181" t="s">
        <v>19</v>
      </c>
      <c r="N128" s="182" t="s">
        <v>40</v>
      </c>
      <c r="O128" s="64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5" t="s">
        <v>137</v>
      </c>
      <c r="AT128" s="185" t="s">
        <v>132</v>
      </c>
      <c r="AU128" s="185" t="s">
        <v>79</v>
      </c>
      <c r="AY128" s="17" t="s">
        <v>130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7" t="s">
        <v>77</v>
      </c>
      <c r="BK128" s="186">
        <f>ROUND(I128*H128,2)</f>
        <v>0</v>
      </c>
      <c r="BL128" s="17" t="s">
        <v>137</v>
      </c>
      <c r="BM128" s="185" t="s">
        <v>461</v>
      </c>
    </row>
    <row r="129" spans="1:65" s="2" customFormat="1" ht="19.5">
      <c r="A129" s="34"/>
      <c r="B129" s="35"/>
      <c r="C129" s="36"/>
      <c r="D129" s="187" t="s">
        <v>139</v>
      </c>
      <c r="E129" s="36"/>
      <c r="F129" s="188" t="s">
        <v>204</v>
      </c>
      <c r="G129" s="36"/>
      <c r="H129" s="36"/>
      <c r="I129" s="189"/>
      <c r="J129" s="36"/>
      <c r="K129" s="36"/>
      <c r="L129" s="39"/>
      <c r="M129" s="190"/>
      <c r="N129" s="191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139</v>
      </c>
      <c r="AU129" s="17" t="s">
        <v>79</v>
      </c>
    </row>
    <row r="130" spans="1:65" s="2" customFormat="1" ht="11.25">
      <c r="A130" s="34"/>
      <c r="B130" s="35"/>
      <c r="C130" s="36"/>
      <c r="D130" s="192" t="s">
        <v>141</v>
      </c>
      <c r="E130" s="36"/>
      <c r="F130" s="193" t="s">
        <v>205</v>
      </c>
      <c r="G130" s="36"/>
      <c r="H130" s="36"/>
      <c r="I130" s="189"/>
      <c r="J130" s="36"/>
      <c r="K130" s="36"/>
      <c r="L130" s="39"/>
      <c r="M130" s="190"/>
      <c r="N130" s="191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141</v>
      </c>
      <c r="AU130" s="17" t="s">
        <v>79</v>
      </c>
    </row>
    <row r="131" spans="1:65" s="2" customFormat="1" ht="24.2" customHeight="1">
      <c r="A131" s="34"/>
      <c r="B131" s="35"/>
      <c r="C131" s="174" t="s">
        <v>8</v>
      </c>
      <c r="D131" s="174" t="s">
        <v>132</v>
      </c>
      <c r="E131" s="175" t="s">
        <v>207</v>
      </c>
      <c r="F131" s="176" t="s">
        <v>208</v>
      </c>
      <c r="G131" s="177" t="s">
        <v>196</v>
      </c>
      <c r="H131" s="178">
        <v>225.52</v>
      </c>
      <c r="I131" s="179"/>
      <c r="J131" s="180">
        <f>ROUND(I131*H131,2)</f>
        <v>0</v>
      </c>
      <c r="K131" s="176" t="s">
        <v>146</v>
      </c>
      <c r="L131" s="39"/>
      <c r="M131" s="181" t="s">
        <v>19</v>
      </c>
      <c r="N131" s="182" t="s">
        <v>40</v>
      </c>
      <c r="O131" s="64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5" t="s">
        <v>137</v>
      </c>
      <c r="AT131" s="185" t="s">
        <v>132</v>
      </c>
      <c r="AU131" s="185" t="s">
        <v>79</v>
      </c>
      <c r="AY131" s="17" t="s">
        <v>130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7" t="s">
        <v>77</v>
      </c>
      <c r="BK131" s="186">
        <f>ROUND(I131*H131,2)</f>
        <v>0</v>
      </c>
      <c r="BL131" s="17" t="s">
        <v>137</v>
      </c>
      <c r="BM131" s="185" t="s">
        <v>462</v>
      </c>
    </row>
    <row r="132" spans="1:65" s="2" customFormat="1" ht="29.25">
      <c r="A132" s="34"/>
      <c r="B132" s="35"/>
      <c r="C132" s="36"/>
      <c r="D132" s="187" t="s">
        <v>139</v>
      </c>
      <c r="E132" s="36"/>
      <c r="F132" s="188" t="s">
        <v>210</v>
      </c>
      <c r="G132" s="36"/>
      <c r="H132" s="36"/>
      <c r="I132" s="189"/>
      <c r="J132" s="36"/>
      <c r="K132" s="36"/>
      <c r="L132" s="39"/>
      <c r="M132" s="190"/>
      <c r="N132" s="191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139</v>
      </c>
      <c r="AU132" s="17" t="s">
        <v>79</v>
      </c>
    </row>
    <row r="133" spans="1:65" s="2" customFormat="1" ht="11.25">
      <c r="A133" s="34"/>
      <c r="B133" s="35"/>
      <c r="C133" s="36"/>
      <c r="D133" s="192" t="s">
        <v>141</v>
      </c>
      <c r="E133" s="36"/>
      <c r="F133" s="193" t="s">
        <v>211</v>
      </c>
      <c r="G133" s="36"/>
      <c r="H133" s="36"/>
      <c r="I133" s="189"/>
      <c r="J133" s="36"/>
      <c r="K133" s="36"/>
      <c r="L133" s="39"/>
      <c r="M133" s="190"/>
      <c r="N133" s="191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141</v>
      </c>
      <c r="AU133" s="17" t="s">
        <v>79</v>
      </c>
    </row>
    <row r="134" spans="1:65" s="2" customFormat="1" ht="24.2" customHeight="1">
      <c r="A134" s="34"/>
      <c r="B134" s="35"/>
      <c r="C134" s="174" t="s">
        <v>219</v>
      </c>
      <c r="D134" s="174" t="s">
        <v>132</v>
      </c>
      <c r="E134" s="175" t="s">
        <v>463</v>
      </c>
      <c r="F134" s="176" t="s">
        <v>464</v>
      </c>
      <c r="G134" s="177" t="s">
        <v>145</v>
      </c>
      <c r="H134" s="178">
        <v>38.840000000000003</v>
      </c>
      <c r="I134" s="179"/>
      <c r="J134" s="180">
        <f>ROUND(I134*H134,2)</f>
        <v>0</v>
      </c>
      <c r="K134" s="176" t="s">
        <v>146</v>
      </c>
      <c r="L134" s="39"/>
      <c r="M134" s="181" t="s">
        <v>19</v>
      </c>
      <c r="N134" s="182" t="s">
        <v>40</v>
      </c>
      <c r="O134" s="64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5" t="s">
        <v>137</v>
      </c>
      <c r="AT134" s="185" t="s">
        <v>132</v>
      </c>
      <c r="AU134" s="185" t="s">
        <v>79</v>
      </c>
      <c r="AY134" s="17" t="s">
        <v>130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7" t="s">
        <v>77</v>
      </c>
      <c r="BK134" s="186">
        <f>ROUND(I134*H134,2)</f>
        <v>0</v>
      </c>
      <c r="BL134" s="17" t="s">
        <v>137</v>
      </c>
      <c r="BM134" s="185" t="s">
        <v>465</v>
      </c>
    </row>
    <row r="135" spans="1:65" s="2" customFormat="1" ht="29.25">
      <c r="A135" s="34"/>
      <c r="B135" s="35"/>
      <c r="C135" s="36"/>
      <c r="D135" s="187" t="s">
        <v>139</v>
      </c>
      <c r="E135" s="36"/>
      <c r="F135" s="188" t="s">
        <v>466</v>
      </c>
      <c r="G135" s="36"/>
      <c r="H135" s="36"/>
      <c r="I135" s="189"/>
      <c r="J135" s="36"/>
      <c r="K135" s="36"/>
      <c r="L135" s="39"/>
      <c r="M135" s="190"/>
      <c r="N135" s="191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139</v>
      </c>
      <c r="AU135" s="17" t="s">
        <v>79</v>
      </c>
    </row>
    <row r="136" spans="1:65" s="2" customFormat="1" ht="11.25">
      <c r="A136" s="34"/>
      <c r="B136" s="35"/>
      <c r="C136" s="36"/>
      <c r="D136" s="192" t="s">
        <v>141</v>
      </c>
      <c r="E136" s="36"/>
      <c r="F136" s="193" t="s">
        <v>467</v>
      </c>
      <c r="G136" s="36"/>
      <c r="H136" s="36"/>
      <c r="I136" s="189"/>
      <c r="J136" s="36"/>
      <c r="K136" s="36"/>
      <c r="L136" s="39"/>
      <c r="M136" s="190"/>
      <c r="N136" s="191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141</v>
      </c>
      <c r="AU136" s="17" t="s">
        <v>79</v>
      </c>
    </row>
    <row r="137" spans="1:65" s="13" customFormat="1" ht="11.25">
      <c r="B137" s="194"/>
      <c r="C137" s="195"/>
      <c r="D137" s="187" t="s">
        <v>150</v>
      </c>
      <c r="E137" s="196" t="s">
        <v>19</v>
      </c>
      <c r="F137" s="197" t="s">
        <v>468</v>
      </c>
      <c r="G137" s="195"/>
      <c r="H137" s="198">
        <v>38.840000000000003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150</v>
      </c>
      <c r="AU137" s="204" t="s">
        <v>79</v>
      </c>
      <c r="AV137" s="13" t="s">
        <v>79</v>
      </c>
      <c r="AW137" s="13" t="s">
        <v>31</v>
      </c>
      <c r="AX137" s="13" t="s">
        <v>77</v>
      </c>
      <c r="AY137" s="204" t="s">
        <v>130</v>
      </c>
    </row>
    <row r="138" spans="1:65" s="2" customFormat="1" ht="24.2" customHeight="1">
      <c r="A138" s="34"/>
      <c r="B138" s="35"/>
      <c r="C138" s="174" t="s">
        <v>226</v>
      </c>
      <c r="D138" s="174" t="s">
        <v>132</v>
      </c>
      <c r="E138" s="175" t="s">
        <v>469</v>
      </c>
      <c r="F138" s="176" t="s">
        <v>470</v>
      </c>
      <c r="G138" s="177" t="s">
        <v>135</v>
      </c>
      <c r="H138" s="178">
        <v>44</v>
      </c>
      <c r="I138" s="179"/>
      <c r="J138" s="180">
        <f>ROUND(I138*H138,2)</f>
        <v>0</v>
      </c>
      <c r="K138" s="176" t="s">
        <v>146</v>
      </c>
      <c r="L138" s="39"/>
      <c r="M138" s="181" t="s">
        <v>19</v>
      </c>
      <c r="N138" s="182" t="s">
        <v>40</v>
      </c>
      <c r="O138" s="64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5" t="s">
        <v>137</v>
      </c>
      <c r="AT138" s="185" t="s">
        <v>132</v>
      </c>
      <c r="AU138" s="185" t="s">
        <v>79</v>
      </c>
      <c r="AY138" s="17" t="s">
        <v>130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7" t="s">
        <v>77</v>
      </c>
      <c r="BK138" s="186">
        <f>ROUND(I138*H138,2)</f>
        <v>0</v>
      </c>
      <c r="BL138" s="17" t="s">
        <v>137</v>
      </c>
      <c r="BM138" s="185" t="s">
        <v>471</v>
      </c>
    </row>
    <row r="139" spans="1:65" s="2" customFormat="1" ht="19.5">
      <c r="A139" s="34"/>
      <c r="B139" s="35"/>
      <c r="C139" s="36"/>
      <c r="D139" s="187" t="s">
        <v>139</v>
      </c>
      <c r="E139" s="36"/>
      <c r="F139" s="188" t="s">
        <v>472</v>
      </c>
      <c r="G139" s="36"/>
      <c r="H139" s="36"/>
      <c r="I139" s="189"/>
      <c r="J139" s="36"/>
      <c r="K139" s="36"/>
      <c r="L139" s="39"/>
      <c r="M139" s="190"/>
      <c r="N139" s="191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139</v>
      </c>
      <c r="AU139" s="17" t="s">
        <v>79</v>
      </c>
    </row>
    <row r="140" spans="1:65" s="2" customFormat="1" ht="11.25">
      <c r="A140" s="34"/>
      <c r="B140" s="35"/>
      <c r="C140" s="36"/>
      <c r="D140" s="192" t="s">
        <v>141</v>
      </c>
      <c r="E140" s="36"/>
      <c r="F140" s="193" t="s">
        <v>473</v>
      </c>
      <c r="G140" s="36"/>
      <c r="H140" s="36"/>
      <c r="I140" s="189"/>
      <c r="J140" s="36"/>
      <c r="K140" s="36"/>
      <c r="L140" s="39"/>
      <c r="M140" s="190"/>
      <c r="N140" s="191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141</v>
      </c>
      <c r="AU140" s="17" t="s">
        <v>79</v>
      </c>
    </row>
    <row r="141" spans="1:65" s="13" customFormat="1" ht="11.25">
      <c r="B141" s="194"/>
      <c r="C141" s="195"/>
      <c r="D141" s="187" t="s">
        <v>150</v>
      </c>
      <c r="E141" s="196" t="s">
        <v>19</v>
      </c>
      <c r="F141" s="197" t="s">
        <v>474</v>
      </c>
      <c r="G141" s="195"/>
      <c r="H141" s="198">
        <v>44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150</v>
      </c>
      <c r="AU141" s="204" t="s">
        <v>79</v>
      </c>
      <c r="AV141" s="13" t="s">
        <v>79</v>
      </c>
      <c r="AW141" s="13" t="s">
        <v>31</v>
      </c>
      <c r="AX141" s="13" t="s">
        <v>77</v>
      </c>
      <c r="AY141" s="204" t="s">
        <v>130</v>
      </c>
    </row>
    <row r="142" spans="1:65" s="2" customFormat="1" ht="24.2" customHeight="1">
      <c r="A142" s="34"/>
      <c r="B142" s="35"/>
      <c r="C142" s="174" t="s">
        <v>232</v>
      </c>
      <c r="D142" s="174" t="s">
        <v>132</v>
      </c>
      <c r="E142" s="175" t="s">
        <v>227</v>
      </c>
      <c r="F142" s="176" t="s">
        <v>228</v>
      </c>
      <c r="G142" s="177" t="s">
        <v>135</v>
      </c>
      <c r="H142" s="178">
        <v>47.35</v>
      </c>
      <c r="I142" s="179"/>
      <c r="J142" s="180">
        <f>ROUND(I142*H142,2)</f>
        <v>0</v>
      </c>
      <c r="K142" s="176" t="s">
        <v>146</v>
      </c>
      <c r="L142" s="39"/>
      <c r="M142" s="181" t="s">
        <v>19</v>
      </c>
      <c r="N142" s="182" t="s">
        <v>40</v>
      </c>
      <c r="O142" s="64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5" t="s">
        <v>137</v>
      </c>
      <c r="AT142" s="185" t="s">
        <v>132</v>
      </c>
      <c r="AU142" s="185" t="s">
        <v>79</v>
      </c>
      <c r="AY142" s="17" t="s">
        <v>130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7" t="s">
        <v>77</v>
      </c>
      <c r="BK142" s="186">
        <f>ROUND(I142*H142,2)</f>
        <v>0</v>
      </c>
      <c r="BL142" s="17" t="s">
        <v>137</v>
      </c>
      <c r="BM142" s="185" t="s">
        <v>475</v>
      </c>
    </row>
    <row r="143" spans="1:65" s="2" customFormat="1" ht="19.5">
      <c r="A143" s="34"/>
      <c r="B143" s="35"/>
      <c r="C143" s="36"/>
      <c r="D143" s="187" t="s">
        <v>139</v>
      </c>
      <c r="E143" s="36"/>
      <c r="F143" s="188" t="s">
        <v>230</v>
      </c>
      <c r="G143" s="36"/>
      <c r="H143" s="36"/>
      <c r="I143" s="189"/>
      <c r="J143" s="36"/>
      <c r="K143" s="36"/>
      <c r="L143" s="39"/>
      <c r="M143" s="190"/>
      <c r="N143" s="191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139</v>
      </c>
      <c r="AU143" s="17" t="s">
        <v>79</v>
      </c>
    </row>
    <row r="144" spans="1:65" s="2" customFormat="1" ht="11.25">
      <c r="A144" s="34"/>
      <c r="B144" s="35"/>
      <c r="C144" s="36"/>
      <c r="D144" s="192" t="s">
        <v>141</v>
      </c>
      <c r="E144" s="36"/>
      <c r="F144" s="193" t="s">
        <v>231</v>
      </c>
      <c r="G144" s="36"/>
      <c r="H144" s="36"/>
      <c r="I144" s="189"/>
      <c r="J144" s="36"/>
      <c r="K144" s="36"/>
      <c r="L144" s="39"/>
      <c r="M144" s="190"/>
      <c r="N144" s="191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141</v>
      </c>
      <c r="AU144" s="17" t="s">
        <v>79</v>
      </c>
    </row>
    <row r="145" spans="1:65" s="13" customFormat="1" ht="11.25">
      <c r="B145" s="194"/>
      <c r="C145" s="195"/>
      <c r="D145" s="187" t="s">
        <v>150</v>
      </c>
      <c r="E145" s="196" t="s">
        <v>19</v>
      </c>
      <c r="F145" s="197" t="s">
        <v>474</v>
      </c>
      <c r="G145" s="195"/>
      <c r="H145" s="198">
        <v>44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150</v>
      </c>
      <c r="AU145" s="204" t="s">
        <v>79</v>
      </c>
      <c r="AV145" s="13" t="s">
        <v>79</v>
      </c>
      <c r="AW145" s="13" t="s">
        <v>31</v>
      </c>
      <c r="AX145" s="13" t="s">
        <v>69</v>
      </c>
      <c r="AY145" s="204" t="s">
        <v>130</v>
      </c>
    </row>
    <row r="146" spans="1:65" s="13" customFormat="1" ht="11.25">
      <c r="B146" s="194"/>
      <c r="C146" s="195"/>
      <c r="D146" s="187" t="s">
        <v>150</v>
      </c>
      <c r="E146" s="196" t="s">
        <v>19</v>
      </c>
      <c r="F146" s="197" t="s">
        <v>476</v>
      </c>
      <c r="G146" s="195"/>
      <c r="H146" s="198">
        <v>3.35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150</v>
      </c>
      <c r="AU146" s="204" t="s">
        <v>79</v>
      </c>
      <c r="AV146" s="13" t="s">
        <v>79</v>
      </c>
      <c r="AW146" s="13" t="s">
        <v>31</v>
      </c>
      <c r="AX146" s="13" t="s">
        <v>69</v>
      </c>
      <c r="AY146" s="204" t="s">
        <v>130</v>
      </c>
    </row>
    <row r="147" spans="1:65" s="14" customFormat="1" ht="11.25">
      <c r="B147" s="205"/>
      <c r="C147" s="206"/>
      <c r="D147" s="187" t="s">
        <v>150</v>
      </c>
      <c r="E147" s="207" t="s">
        <v>19</v>
      </c>
      <c r="F147" s="208" t="s">
        <v>159</v>
      </c>
      <c r="G147" s="206"/>
      <c r="H147" s="209">
        <v>47.35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150</v>
      </c>
      <c r="AU147" s="215" t="s">
        <v>79</v>
      </c>
      <c r="AV147" s="14" t="s">
        <v>137</v>
      </c>
      <c r="AW147" s="14" t="s">
        <v>31</v>
      </c>
      <c r="AX147" s="14" t="s">
        <v>77</v>
      </c>
      <c r="AY147" s="215" t="s">
        <v>130</v>
      </c>
    </row>
    <row r="148" spans="1:65" s="2" customFormat="1" ht="16.5" customHeight="1">
      <c r="A148" s="34"/>
      <c r="B148" s="35"/>
      <c r="C148" s="216" t="s">
        <v>238</v>
      </c>
      <c r="D148" s="216" t="s">
        <v>193</v>
      </c>
      <c r="E148" s="217" t="s">
        <v>233</v>
      </c>
      <c r="F148" s="218" t="s">
        <v>234</v>
      </c>
      <c r="G148" s="219" t="s">
        <v>235</v>
      </c>
      <c r="H148" s="220">
        <v>1.1839999999999999</v>
      </c>
      <c r="I148" s="221"/>
      <c r="J148" s="222">
        <f>ROUND(I148*H148,2)</f>
        <v>0</v>
      </c>
      <c r="K148" s="218" t="s">
        <v>146</v>
      </c>
      <c r="L148" s="223"/>
      <c r="M148" s="224" t="s">
        <v>19</v>
      </c>
      <c r="N148" s="225" t="s">
        <v>40</v>
      </c>
      <c r="O148" s="64"/>
      <c r="P148" s="183">
        <f>O148*H148</f>
        <v>0</v>
      </c>
      <c r="Q148" s="183">
        <v>1E-3</v>
      </c>
      <c r="R148" s="183">
        <f>Q148*H148</f>
        <v>1.1839999999999999E-3</v>
      </c>
      <c r="S148" s="183">
        <v>0</v>
      </c>
      <c r="T148" s="18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5" t="s">
        <v>186</v>
      </c>
      <c r="AT148" s="185" t="s">
        <v>193</v>
      </c>
      <c r="AU148" s="185" t="s">
        <v>79</v>
      </c>
      <c r="AY148" s="17" t="s">
        <v>130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7" t="s">
        <v>77</v>
      </c>
      <c r="BK148" s="186">
        <f>ROUND(I148*H148,2)</f>
        <v>0</v>
      </c>
      <c r="BL148" s="17" t="s">
        <v>137</v>
      </c>
      <c r="BM148" s="185" t="s">
        <v>477</v>
      </c>
    </row>
    <row r="149" spans="1:65" s="2" customFormat="1" ht="11.25">
      <c r="A149" s="34"/>
      <c r="B149" s="35"/>
      <c r="C149" s="36"/>
      <c r="D149" s="187" t="s">
        <v>139</v>
      </c>
      <c r="E149" s="36"/>
      <c r="F149" s="188" t="s">
        <v>234</v>
      </c>
      <c r="G149" s="36"/>
      <c r="H149" s="36"/>
      <c r="I149" s="189"/>
      <c r="J149" s="36"/>
      <c r="K149" s="36"/>
      <c r="L149" s="39"/>
      <c r="M149" s="190"/>
      <c r="N149" s="191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139</v>
      </c>
      <c r="AU149" s="17" t="s">
        <v>79</v>
      </c>
    </row>
    <row r="150" spans="1:65" s="2" customFormat="1" ht="24.2" customHeight="1">
      <c r="A150" s="34"/>
      <c r="B150" s="35"/>
      <c r="C150" s="174" t="s">
        <v>245</v>
      </c>
      <c r="D150" s="174" t="s">
        <v>132</v>
      </c>
      <c r="E150" s="175" t="s">
        <v>239</v>
      </c>
      <c r="F150" s="176" t="s">
        <v>240</v>
      </c>
      <c r="G150" s="177" t="s">
        <v>135</v>
      </c>
      <c r="H150" s="178">
        <v>420.58</v>
      </c>
      <c r="I150" s="179"/>
      <c r="J150" s="180">
        <f>ROUND(I150*H150,2)</f>
        <v>0</v>
      </c>
      <c r="K150" s="176" t="s">
        <v>146</v>
      </c>
      <c r="L150" s="39"/>
      <c r="M150" s="181" t="s">
        <v>19</v>
      </c>
      <c r="N150" s="182" t="s">
        <v>40</v>
      </c>
      <c r="O150" s="64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5" t="s">
        <v>137</v>
      </c>
      <c r="AT150" s="185" t="s">
        <v>132</v>
      </c>
      <c r="AU150" s="185" t="s">
        <v>79</v>
      </c>
      <c r="AY150" s="17" t="s">
        <v>130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7" t="s">
        <v>77</v>
      </c>
      <c r="BK150" s="186">
        <f>ROUND(I150*H150,2)</f>
        <v>0</v>
      </c>
      <c r="BL150" s="17" t="s">
        <v>137</v>
      </c>
      <c r="BM150" s="185" t="s">
        <v>478</v>
      </c>
    </row>
    <row r="151" spans="1:65" s="2" customFormat="1" ht="19.5">
      <c r="A151" s="34"/>
      <c r="B151" s="35"/>
      <c r="C151" s="36"/>
      <c r="D151" s="187" t="s">
        <v>139</v>
      </c>
      <c r="E151" s="36"/>
      <c r="F151" s="188" t="s">
        <v>242</v>
      </c>
      <c r="G151" s="36"/>
      <c r="H151" s="36"/>
      <c r="I151" s="189"/>
      <c r="J151" s="36"/>
      <c r="K151" s="36"/>
      <c r="L151" s="39"/>
      <c r="M151" s="190"/>
      <c r="N151" s="191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139</v>
      </c>
      <c r="AU151" s="17" t="s">
        <v>79</v>
      </c>
    </row>
    <row r="152" spans="1:65" s="2" customFormat="1" ht="11.25">
      <c r="A152" s="34"/>
      <c r="B152" s="35"/>
      <c r="C152" s="36"/>
      <c r="D152" s="192" t="s">
        <v>141</v>
      </c>
      <c r="E152" s="36"/>
      <c r="F152" s="193" t="s">
        <v>243</v>
      </c>
      <c r="G152" s="36"/>
      <c r="H152" s="36"/>
      <c r="I152" s="189"/>
      <c r="J152" s="36"/>
      <c r="K152" s="36"/>
      <c r="L152" s="39"/>
      <c r="M152" s="190"/>
      <c r="N152" s="191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141</v>
      </c>
      <c r="AU152" s="17" t="s">
        <v>79</v>
      </c>
    </row>
    <row r="153" spans="1:65" s="13" customFormat="1" ht="11.25">
      <c r="B153" s="194"/>
      <c r="C153" s="195"/>
      <c r="D153" s="187" t="s">
        <v>150</v>
      </c>
      <c r="E153" s="196" t="s">
        <v>19</v>
      </c>
      <c r="F153" s="197" t="s">
        <v>479</v>
      </c>
      <c r="G153" s="195"/>
      <c r="H153" s="198">
        <v>200.08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150</v>
      </c>
      <c r="AU153" s="204" t="s">
        <v>79</v>
      </c>
      <c r="AV153" s="13" t="s">
        <v>79</v>
      </c>
      <c r="AW153" s="13" t="s">
        <v>31</v>
      </c>
      <c r="AX153" s="13" t="s">
        <v>69</v>
      </c>
      <c r="AY153" s="204" t="s">
        <v>130</v>
      </c>
    </row>
    <row r="154" spans="1:65" s="13" customFormat="1" ht="11.25">
      <c r="B154" s="194"/>
      <c r="C154" s="195"/>
      <c r="D154" s="187" t="s">
        <v>150</v>
      </c>
      <c r="E154" s="196" t="s">
        <v>19</v>
      </c>
      <c r="F154" s="197" t="s">
        <v>480</v>
      </c>
      <c r="G154" s="195"/>
      <c r="H154" s="198">
        <v>220.5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150</v>
      </c>
      <c r="AU154" s="204" t="s">
        <v>79</v>
      </c>
      <c r="AV154" s="13" t="s">
        <v>79</v>
      </c>
      <c r="AW154" s="13" t="s">
        <v>31</v>
      </c>
      <c r="AX154" s="13" t="s">
        <v>69</v>
      </c>
      <c r="AY154" s="204" t="s">
        <v>130</v>
      </c>
    </row>
    <row r="155" spans="1:65" s="14" customFormat="1" ht="11.25">
      <c r="B155" s="205"/>
      <c r="C155" s="206"/>
      <c r="D155" s="187" t="s">
        <v>150</v>
      </c>
      <c r="E155" s="207" t="s">
        <v>19</v>
      </c>
      <c r="F155" s="208" t="s">
        <v>159</v>
      </c>
      <c r="G155" s="206"/>
      <c r="H155" s="209">
        <v>420.58000000000004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150</v>
      </c>
      <c r="AU155" s="215" t="s">
        <v>79</v>
      </c>
      <c r="AV155" s="14" t="s">
        <v>137</v>
      </c>
      <c r="AW155" s="14" t="s">
        <v>31</v>
      </c>
      <c r="AX155" s="14" t="s">
        <v>77</v>
      </c>
      <c r="AY155" s="215" t="s">
        <v>130</v>
      </c>
    </row>
    <row r="156" spans="1:65" s="12" customFormat="1" ht="22.9" customHeight="1">
      <c r="B156" s="158"/>
      <c r="C156" s="159"/>
      <c r="D156" s="160" t="s">
        <v>68</v>
      </c>
      <c r="E156" s="172" t="s">
        <v>79</v>
      </c>
      <c r="F156" s="172" t="s">
        <v>258</v>
      </c>
      <c r="G156" s="159"/>
      <c r="H156" s="159"/>
      <c r="I156" s="162"/>
      <c r="J156" s="173">
        <f>BK156</f>
        <v>0</v>
      </c>
      <c r="K156" s="159"/>
      <c r="L156" s="164"/>
      <c r="M156" s="165"/>
      <c r="N156" s="166"/>
      <c r="O156" s="166"/>
      <c r="P156" s="167">
        <f>SUM(P157:P167)</f>
        <v>0</v>
      </c>
      <c r="Q156" s="166"/>
      <c r="R156" s="167">
        <f>SUM(R157:R167)</f>
        <v>7.8828750000000003E-2</v>
      </c>
      <c r="S156" s="166"/>
      <c r="T156" s="168">
        <f>SUM(T157:T167)</f>
        <v>0</v>
      </c>
      <c r="AR156" s="169" t="s">
        <v>77</v>
      </c>
      <c r="AT156" s="170" t="s">
        <v>68</v>
      </c>
      <c r="AU156" s="170" t="s">
        <v>77</v>
      </c>
      <c r="AY156" s="169" t="s">
        <v>130</v>
      </c>
      <c r="BK156" s="171">
        <f>SUM(BK157:BK167)</f>
        <v>0</v>
      </c>
    </row>
    <row r="157" spans="1:65" s="2" customFormat="1" ht="24.2" customHeight="1">
      <c r="A157" s="34"/>
      <c r="B157" s="35"/>
      <c r="C157" s="174" t="s">
        <v>251</v>
      </c>
      <c r="D157" s="174" t="s">
        <v>132</v>
      </c>
      <c r="E157" s="175" t="s">
        <v>267</v>
      </c>
      <c r="F157" s="176" t="s">
        <v>268</v>
      </c>
      <c r="G157" s="177" t="s">
        <v>135</v>
      </c>
      <c r="H157" s="178">
        <v>220.5</v>
      </c>
      <c r="I157" s="179"/>
      <c r="J157" s="180">
        <f>ROUND(I157*H157,2)</f>
        <v>0</v>
      </c>
      <c r="K157" s="176" t="s">
        <v>146</v>
      </c>
      <c r="L157" s="39"/>
      <c r="M157" s="181" t="s">
        <v>19</v>
      </c>
      <c r="N157" s="182" t="s">
        <v>40</v>
      </c>
      <c r="O157" s="64"/>
      <c r="P157" s="183">
        <f>O157*H157</f>
        <v>0</v>
      </c>
      <c r="Q157" s="183">
        <v>1.3750000000000001E-4</v>
      </c>
      <c r="R157" s="183">
        <f>Q157*H157</f>
        <v>3.0318750000000002E-2</v>
      </c>
      <c r="S157" s="183">
        <v>0</v>
      </c>
      <c r="T157" s="18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5" t="s">
        <v>137</v>
      </c>
      <c r="AT157" s="185" t="s">
        <v>132</v>
      </c>
      <c r="AU157" s="185" t="s">
        <v>79</v>
      </c>
      <c r="AY157" s="17" t="s">
        <v>130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7" t="s">
        <v>77</v>
      </c>
      <c r="BK157" s="186">
        <f>ROUND(I157*H157,2)</f>
        <v>0</v>
      </c>
      <c r="BL157" s="17" t="s">
        <v>137</v>
      </c>
      <c r="BM157" s="185" t="s">
        <v>481</v>
      </c>
    </row>
    <row r="158" spans="1:65" s="2" customFormat="1" ht="29.25">
      <c r="A158" s="34"/>
      <c r="B158" s="35"/>
      <c r="C158" s="36"/>
      <c r="D158" s="187" t="s">
        <v>139</v>
      </c>
      <c r="E158" s="36"/>
      <c r="F158" s="188" t="s">
        <v>270</v>
      </c>
      <c r="G158" s="36"/>
      <c r="H158" s="36"/>
      <c r="I158" s="189"/>
      <c r="J158" s="36"/>
      <c r="K158" s="36"/>
      <c r="L158" s="39"/>
      <c r="M158" s="190"/>
      <c r="N158" s="191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139</v>
      </c>
      <c r="AU158" s="17" t="s">
        <v>79</v>
      </c>
    </row>
    <row r="159" spans="1:65" s="2" customFormat="1" ht="11.25">
      <c r="A159" s="34"/>
      <c r="B159" s="35"/>
      <c r="C159" s="36"/>
      <c r="D159" s="192" t="s">
        <v>141</v>
      </c>
      <c r="E159" s="36"/>
      <c r="F159" s="193" t="s">
        <v>271</v>
      </c>
      <c r="G159" s="36"/>
      <c r="H159" s="36"/>
      <c r="I159" s="189"/>
      <c r="J159" s="36"/>
      <c r="K159" s="36"/>
      <c r="L159" s="39"/>
      <c r="M159" s="190"/>
      <c r="N159" s="191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141</v>
      </c>
      <c r="AU159" s="17" t="s">
        <v>79</v>
      </c>
    </row>
    <row r="160" spans="1:65" s="13" customFormat="1" ht="11.25">
      <c r="B160" s="194"/>
      <c r="C160" s="195"/>
      <c r="D160" s="187" t="s">
        <v>150</v>
      </c>
      <c r="E160" s="196" t="s">
        <v>19</v>
      </c>
      <c r="F160" s="197" t="s">
        <v>482</v>
      </c>
      <c r="G160" s="195"/>
      <c r="H160" s="198">
        <v>220.5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150</v>
      </c>
      <c r="AU160" s="204" t="s">
        <v>79</v>
      </c>
      <c r="AV160" s="13" t="s">
        <v>79</v>
      </c>
      <c r="AW160" s="13" t="s">
        <v>31</v>
      </c>
      <c r="AX160" s="13" t="s">
        <v>77</v>
      </c>
      <c r="AY160" s="204" t="s">
        <v>130</v>
      </c>
    </row>
    <row r="161" spans="1:65" s="2" customFormat="1" ht="24.2" customHeight="1">
      <c r="A161" s="34"/>
      <c r="B161" s="35"/>
      <c r="C161" s="216" t="s">
        <v>259</v>
      </c>
      <c r="D161" s="216" t="s">
        <v>193</v>
      </c>
      <c r="E161" s="217" t="s">
        <v>483</v>
      </c>
      <c r="F161" s="218" t="s">
        <v>484</v>
      </c>
      <c r="G161" s="219" t="s">
        <v>135</v>
      </c>
      <c r="H161" s="220">
        <v>242.55</v>
      </c>
      <c r="I161" s="221"/>
      <c r="J161" s="222">
        <f>ROUND(I161*H161,2)</f>
        <v>0</v>
      </c>
      <c r="K161" s="218" t="s">
        <v>146</v>
      </c>
      <c r="L161" s="223"/>
      <c r="M161" s="224" t="s">
        <v>19</v>
      </c>
      <c r="N161" s="225" t="s">
        <v>40</v>
      </c>
      <c r="O161" s="64"/>
      <c r="P161" s="183">
        <f>O161*H161</f>
        <v>0</v>
      </c>
      <c r="Q161" s="183">
        <v>2.0000000000000001E-4</v>
      </c>
      <c r="R161" s="183">
        <f>Q161*H161</f>
        <v>4.8510000000000005E-2</v>
      </c>
      <c r="S161" s="183">
        <v>0</v>
      </c>
      <c r="T161" s="18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5" t="s">
        <v>186</v>
      </c>
      <c r="AT161" s="185" t="s">
        <v>193</v>
      </c>
      <c r="AU161" s="185" t="s">
        <v>79</v>
      </c>
      <c r="AY161" s="17" t="s">
        <v>130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7" t="s">
        <v>77</v>
      </c>
      <c r="BK161" s="186">
        <f>ROUND(I161*H161,2)</f>
        <v>0</v>
      </c>
      <c r="BL161" s="17" t="s">
        <v>137</v>
      </c>
      <c r="BM161" s="185" t="s">
        <v>485</v>
      </c>
    </row>
    <row r="162" spans="1:65" s="2" customFormat="1" ht="19.5">
      <c r="A162" s="34"/>
      <c r="B162" s="35"/>
      <c r="C162" s="36"/>
      <c r="D162" s="187" t="s">
        <v>139</v>
      </c>
      <c r="E162" s="36"/>
      <c r="F162" s="188" t="s">
        <v>484</v>
      </c>
      <c r="G162" s="36"/>
      <c r="H162" s="36"/>
      <c r="I162" s="189"/>
      <c r="J162" s="36"/>
      <c r="K162" s="36"/>
      <c r="L162" s="39"/>
      <c r="M162" s="190"/>
      <c r="N162" s="191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139</v>
      </c>
      <c r="AU162" s="17" t="s">
        <v>79</v>
      </c>
    </row>
    <row r="163" spans="1:65" s="13" customFormat="1" ht="11.25">
      <c r="B163" s="194"/>
      <c r="C163" s="195"/>
      <c r="D163" s="187" t="s">
        <v>150</v>
      </c>
      <c r="E163" s="195"/>
      <c r="F163" s="197" t="s">
        <v>486</v>
      </c>
      <c r="G163" s="195"/>
      <c r="H163" s="198">
        <v>242.55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150</v>
      </c>
      <c r="AU163" s="204" t="s">
        <v>79</v>
      </c>
      <c r="AV163" s="13" t="s">
        <v>79</v>
      </c>
      <c r="AW163" s="13" t="s">
        <v>4</v>
      </c>
      <c r="AX163" s="13" t="s">
        <v>77</v>
      </c>
      <c r="AY163" s="204" t="s">
        <v>130</v>
      </c>
    </row>
    <row r="164" spans="1:65" s="2" customFormat="1" ht="24.2" customHeight="1">
      <c r="A164" s="34"/>
      <c r="B164" s="35"/>
      <c r="C164" s="174" t="s">
        <v>266</v>
      </c>
      <c r="D164" s="174" t="s">
        <v>132</v>
      </c>
      <c r="E164" s="175" t="s">
        <v>487</v>
      </c>
      <c r="F164" s="176" t="s">
        <v>488</v>
      </c>
      <c r="G164" s="177" t="s">
        <v>135</v>
      </c>
      <c r="H164" s="178">
        <v>220.5</v>
      </c>
      <c r="I164" s="179"/>
      <c r="J164" s="180">
        <f>ROUND(I164*H164,2)</f>
        <v>0</v>
      </c>
      <c r="K164" s="176" t="s">
        <v>146</v>
      </c>
      <c r="L164" s="39"/>
      <c r="M164" s="181" t="s">
        <v>19</v>
      </c>
      <c r="N164" s="182" t="s">
        <v>40</v>
      </c>
      <c r="O164" s="64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5" t="s">
        <v>137</v>
      </c>
      <c r="AT164" s="185" t="s">
        <v>132</v>
      </c>
      <c r="AU164" s="185" t="s">
        <v>79</v>
      </c>
      <c r="AY164" s="17" t="s">
        <v>130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7" t="s">
        <v>77</v>
      </c>
      <c r="BK164" s="186">
        <f>ROUND(I164*H164,2)</f>
        <v>0</v>
      </c>
      <c r="BL164" s="17" t="s">
        <v>137</v>
      </c>
      <c r="BM164" s="185" t="s">
        <v>489</v>
      </c>
    </row>
    <row r="165" spans="1:65" s="2" customFormat="1" ht="19.5">
      <c r="A165" s="34"/>
      <c r="B165" s="35"/>
      <c r="C165" s="36"/>
      <c r="D165" s="187" t="s">
        <v>139</v>
      </c>
      <c r="E165" s="36"/>
      <c r="F165" s="188" t="s">
        <v>490</v>
      </c>
      <c r="G165" s="36"/>
      <c r="H165" s="36"/>
      <c r="I165" s="189"/>
      <c r="J165" s="36"/>
      <c r="K165" s="36"/>
      <c r="L165" s="39"/>
      <c r="M165" s="190"/>
      <c r="N165" s="191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139</v>
      </c>
      <c r="AU165" s="17" t="s">
        <v>79</v>
      </c>
    </row>
    <row r="166" spans="1:65" s="2" customFormat="1" ht="11.25">
      <c r="A166" s="34"/>
      <c r="B166" s="35"/>
      <c r="C166" s="36"/>
      <c r="D166" s="192" t="s">
        <v>141</v>
      </c>
      <c r="E166" s="36"/>
      <c r="F166" s="193" t="s">
        <v>491</v>
      </c>
      <c r="G166" s="36"/>
      <c r="H166" s="36"/>
      <c r="I166" s="189"/>
      <c r="J166" s="36"/>
      <c r="K166" s="36"/>
      <c r="L166" s="39"/>
      <c r="M166" s="190"/>
      <c r="N166" s="191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141</v>
      </c>
      <c r="AU166" s="17" t="s">
        <v>79</v>
      </c>
    </row>
    <row r="167" spans="1:65" s="13" customFormat="1" ht="11.25">
      <c r="B167" s="194"/>
      <c r="C167" s="195"/>
      <c r="D167" s="187" t="s">
        <v>150</v>
      </c>
      <c r="E167" s="196" t="s">
        <v>19</v>
      </c>
      <c r="F167" s="197" t="s">
        <v>482</v>
      </c>
      <c r="G167" s="195"/>
      <c r="H167" s="198">
        <v>220.5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150</v>
      </c>
      <c r="AU167" s="204" t="s">
        <v>79</v>
      </c>
      <c r="AV167" s="13" t="s">
        <v>79</v>
      </c>
      <c r="AW167" s="13" t="s">
        <v>31</v>
      </c>
      <c r="AX167" s="13" t="s">
        <v>77</v>
      </c>
      <c r="AY167" s="204" t="s">
        <v>130</v>
      </c>
    </row>
    <row r="168" spans="1:65" s="12" customFormat="1" ht="22.9" customHeight="1">
      <c r="B168" s="158"/>
      <c r="C168" s="159"/>
      <c r="D168" s="160" t="s">
        <v>68</v>
      </c>
      <c r="E168" s="172" t="s">
        <v>166</v>
      </c>
      <c r="F168" s="172" t="s">
        <v>295</v>
      </c>
      <c r="G168" s="159"/>
      <c r="H168" s="159"/>
      <c r="I168" s="162"/>
      <c r="J168" s="173">
        <f>BK168</f>
        <v>0</v>
      </c>
      <c r="K168" s="159"/>
      <c r="L168" s="164"/>
      <c r="M168" s="165"/>
      <c r="N168" s="166"/>
      <c r="O168" s="166"/>
      <c r="P168" s="167">
        <f>SUM(P169:P196)</f>
        <v>0</v>
      </c>
      <c r="Q168" s="166"/>
      <c r="R168" s="167">
        <f>SUM(R169:R196)</f>
        <v>158.62714719999997</v>
      </c>
      <c r="S168" s="166"/>
      <c r="T168" s="168">
        <f>SUM(T169:T196)</f>
        <v>0</v>
      </c>
      <c r="AR168" s="169" t="s">
        <v>77</v>
      </c>
      <c r="AT168" s="170" t="s">
        <v>68</v>
      </c>
      <c r="AU168" s="170" t="s">
        <v>77</v>
      </c>
      <c r="AY168" s="169" t="s">
        <v>130</v>
      </c>
      <c r="BK168" s="171">
        <f>SUM(BK169:BK196)</f>
        <v>0</v>
      </c>
    </row>
    <row r="169" spans="1:65" s="2" customFormat="1" ht="16.5" customHeight="1">
      <c r="A169" s="34"/>
      <c r="B169" s="35"/>
      <c r="C169" s="174" t="s">
        <v>7</v>
      </c>
      <c r="D169" s="174" t="s">
        <v>132</v>
      </c>
      <c r="E169" s="175" t="s">
        <v>492</v>
      </c>
      <c r="F169" s="176" t="s">
        <v>493</v>
      </c>
      <c r="G169" s="177" t="s">
        <v>135</v>
      </c>
      <c r="H169" s="178">
        <v>188.6</v>
      </c>
      <c r="I169" s="179"/>
      <c r="J169" s="180">
        <f>ROUND(I169*H169,2)</f>
        <v>0</v>
      </c>
      <c r="K169" s="176" t="s">
        <v>146</v>
      </c>
      <c r="L169" s="39"/>
      <c r="M169" s="181" t="s">
        <v>19</v>
      </c>
      <c r="N169" s="182" t="s">
        <v>40</v>
      </c>
      <c r="O169" s="64"/>
      <c r="P169" s="183">
        <f>O169*H169</f>
        <v>0</v>
      </c>
      <c r="Q169" s="183">
        <v>0.57499999999999996</v>
      </c>
      <c r="R169" s="183">
        <f>Q169*H169</f>
        <v>108.44499999999999</v>
      </c>
      <c r="S169" s="183">
        <v>0</v>
      </c>
      <c r="T169" s="18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5" t="s">
        <v>137</v>
      </c>
      <c r="AT169" s="185" t="s">
        <v>132</v>
      </c>
      <c r="AU169" s="185" t="s">
        <v>79</v>
      </c>
      <c r="AY169" s="17" t="s">
        <v>130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7" t="s">
        <v>77</v>
      </c>
      <c r="BK169" s="186">
        <f>ROUND(I169*H169,2)</f>
        <v>0</v>
      </c>
      <c r="BL169" s="17" t="s">
        <v>137</v>
      </c>
      <c r="BM169" s="185" t="s">
        <v>494</v>
      </c>
    </row>
    <row r="170" spans="1:65" s="2" customFormat="1" ht="19.5">
      <c r="A170" s="34"/>
      <c r="B170" s="35"/>
      <c r="C170" s="36"/>
      <c r="D170" s="187" t="s">
        <v>139</v>
      </c>
      <c r="E170" s="36"/>
      <c r="F170" s="188" t="s">
        <v>495</v>
      </c>
      <c r="G170" s="36"/>
      <c r="H170" s="36"/>
      <c r="I170" s="189"/>
      <c r="J170" s="36"/>
      <c r="K170" s="36"/>
      <c r="L170" s="39"/>
      <c r="M170" s="190"/>
      <c r="N170" s="191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139</v>
      </c>
      <c r="AU170" s="17" t="s">
        <v>79</v>
      </c>
    </row>
    <row r="171" spans="1:65" s="2" customFormat="1" ht="11.25">
      <c r="A171" s="34"/>
      <c r="B171" s="35"/>
      <c r="C171" s="36"/>
      <c r="D171" s="192" t="s">
        <v>141</v>
      </c>
      <c r="E171" s="36"/>
      <c r="F171" s="193" t="s">
        <v>496</v>
      </c>
      <c r="G171" s="36"/>
      <c r="H171" s="36"/>
      <c r="I171" s="189"/>
      <c r="J171" s="36"/>
      <c r="K171" s="36"/>
      <c r="L171" s="39"/>
      <c r="M171" s="190"/>
      <c r="N171" s="191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141</v>
      </c>
      <c r="AU171" s="17" t="s">
        <v>79</v>
      </c>
    </row>
    <row r="172" spans="1:65" s="13" customFormat="1" ht="11.25">
      <c r="B172" s="194"/>
      <c r="C172" s="195"/>
      <c r="D172" s="187" t="s">
        <v>150</v>
      </c>
      <c r="E172" s="196" t="s">
        <v>19</v>
      </c>
      <c r="F172" s="197" t="s">
        <v>497</v>
      </c>
      <c r="G172" s="195"/>
      <c r="H172" s="198">
        <v>188.6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150</v>
      </c>
      <c r="AU172" s="204" t="s">
        <v>79</v>
      </c>
      <c r="AV172" s="13" t="s">
        <v>79</v>
      </c>
      <c r="AW172" s="13" t="s">
        <v>31</v>
      </c>
      <c r="AX172" s="13" t="s">
        <v>77</v>
      </c>
      <c r="AY172" s="204" t="s">
        <v>130</v>
      </c>
    </row>
    <row r="173" spans="1:65" s="2" customFormat="1" ht="33" customHeight="1">
      <c r="A173" s="34"/>
      <c r="B173" s="35"/>
      <c r="C173" s="174" t="s">
        <v>276</v>
      </c>
      <c r="D173" s="174" t="s">
        <v>132</v>
      </c>
      <c r="E173" s="175" t="s">
        <v>311</v>
      </c>
      <c r="F173" s="176" t="s">
        <v>312</v>
      </c>
      <c r="G173" s="177" t="s">
        <v>135</v>
      </c>
      <c r="H173" s="178">
        <v>172.2</v>
      </c>
      <c r="I173" s="179"/>
      <c r="J173" s="180">
        <f>ROUND(I173*H173,2)</f>
        <v>0</v>
      </c>
      <c r="K173" s="176" t="s">
        <v>146</v>
      </c>
      <c r="L173" s="39"/>
      <c r="M173" s="181" t="s">
        <v>19</v>
      </c>
      <c r="N173" s="182" t="s">
        <v>40</v>
      </c>
      <c r="O173" s="64"/>
      <c r="P173" s="183">
        <f>O173*H173</f>
        <v>0</v>
      </c>
      <c r="Q173" s="183">
        <v>0.18462999999999999</v>
      </c>
      <c r="R173" s="183">
        <f>Q173*H173</f>
        <v>31.793285999999995</v>
      </c>
      <c r="S173" s="183">
        <v>0</v>
      </c>
      <c r="T173" s="18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5" t="s">
        <v>137</v>
      </c>
      <c r="AT173" s="185" t="s">
        <v>132</v>
      </c>
      <c r="AU173" s="185" t="s">
        <v>79</v>
      </c>
      <c r="AY173" s="17" t="s">
        <v>130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7" t="s">
        <v>77</v>
      </c>
      <c r="BK173" s="186">
        <f>ROUND(I173*H173,2)</f>
        <v>0</v>
      </c>
      <c r="BL173" s="17" t="s">
        <v>137</v>
      </c>
      <c r="BM173" s="185" t="s">
        <v>498</v>
      </c>
    </row>
    <row r="174" spans="1:65" s="2" customFormat="1" ht="29.25">
      <c r="A174" s="34"/>
      <c r="B174" s="35"/>
      <c r="C174" s="36"/>
      <c r="D174" s="187" t="s">
        <v>139</v>
      </c>
      <c r="E174" s="36"/>
      <c r="F174" s="188" t="s">
        <v>314</v>
      </c>
      <c r="G174" s="36"/>
      <c r="H174" s="36"/>
      <c r="I174" s="189"/>
      <c r="J174" s="36"/>
      <c r="K174" s="36"/>
      <c r="L174" s="39"/>
      <c r="M174" s="190"/>
      <c r="N174" s="191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139</v>
      </c>
      <c r="AU174" s="17" t="s">
        <v>79</v>
      </c>
    </row>
    <row r="175" spans="1:65" s="2" customFormat="1" ht="11.25">
      <c r="A175" s="34"/>
      <c r="B175" s="35"/>
      <c r="C175" s="36"/>
      <c r="D175" s="192" t="s">
        <v>141</v>
      </c>
      <c r="E175" s="36"/>
      <c r="F175" s="193" t="s">
        <v>315</v>
      </c>
      <c r="G175" s="36"/>
      <c r="H175" s="36"/>
      <c r="I175" s="189"/>
      <c r="J175" s="36"/>
      <c r="K175" s="36"/>
      <c r="L175" s="39"/>
      <c r="M175" s="190"/>
      <c r="N175" s="191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141</v>
      </c>
      <c r="AU175" s="17" t="s">
        <v>79</v>
      </c>
    </row>
    <row r="176" spans="1:65" s="13" customFormat="1" ht="11.25">
      <c r="B176" s="194"/>
      <c r="C176" s="195"/>
      <c r="D176" s="187" t="s">
        <v>150</v>
      </c>
      <c r="E176" s="196" t="s">
        <v>19</v>
      </c>
      <c r="F176" s="197" t="s">
        <v>499</v>
      </c>
      <c r="G176" s="195"/>
      <c r="H176" s="198">
        <v>172.2</v>
      </c>
      <c r="I176" s="199"/>
      <c r="J176" s="195"/>
      <c r="K176" s="195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150</v>
      </c>
      <c r="AU176" s="204" t="s">
        <v>79</v>
      </c>
      <c r="AV176" s="13" t="s">
        <v>79</v>
      </c>
      <c r="AW176" s="13" t="s">
        <v>31</v>
      </c>
      <c r="AX176" s="13" t="s">
        <v>77</v>
      </c>
      <c r="AY176" s="204" t="s">
        <v>130</v>
      </c>
    </row>
    <row r="177" spans="1:65" s="2" customFormat="1" ht="16.5" customHeight="1">
      <c r="A177" s="34"/>
      <c r="B177" s="35"/>
      <c r="C177" s="174" t="s">
        <v>282</v>
      </c>
      <c r="D177" s="174" t="s">
        <v>132</v>
      </c>
      <c r="E177" s="175" t="s">
        <v>319</v>
      </c>
      <c r="F177" s="176" t="s">
        <v>320</v>
      </c>
      <c r="G177" s="177" t="s">
        <v>145</v>
      </c>
      <c r="H177" s="178">
        <v>3.35</v>
      </c>
      <c r="I177" s="179"/>
      <c r="J177" s="180">
        <f>ROUND(I177*H177,2)</f>
        <v>0</v>
      </c>
      <c r="K177" s="176" t="s">
        <v>146</v>
      </c>
      <c r="L177" s="39"/>
      <c r="M177" s="181" t="s">
        <v>19</v>
      </c>
      <c r="N177" s="182" t="s">
        <v>40</v>
      </c>
      <c r="O177" s="64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5" t="s">
        <v>137</v>
      </c>
      <c r="AT177" s="185" t="s">
        <v>132</v>
      </c>
      <c r="AU177" s="185" t="s">
        <v>79</v>
      </c>
      <c r="AY177" s="17" t="s">
        <v>130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7" t="s">
        <v>77</v>
      </c>
      <c r="BK177" s="186">
        <f>ROUND(I177*H177,2)</f>
        <v>0</v>
      </c>
      <c r="BL177" s="17" t="s">
        <v>137</v>
      </c>
      <c r="BM177" s="185" t="s">
        <v>500</v>
      </c>
    </row>
    <row r="178" spans="1:65" s="2" customFormat="1" ht="11.25">
      <c r="A178" s="34"/>
      <c r="B178" s="35"/>
      <c r="C178" s="36"/>
      <c r="D178" s="187" t="s">
        <v>139</v>
      </c>
      <c r="E178" s="36"/>
      <c r="F178" s="188" t="s">
        <v>322</v>
      </c>
      <c r="G178" s="36"/>
      <c r="H178" s="36"/>
      <c r="I178" s="189"/>
      <c r="J178" s="36"/>
      <c r="K178" s="36"/>
      <c r="L178" s="39"/>
      <c r="M178" s="190"/>
      <c r="N178" s="191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139</v>
      </c>
      <c r="AU178" s="17" t="s">
        <v>79</v>
      </c>
    </row>
    <row r="179" spans="1:65" s="2" customFormat="1" ht="11.25">
      <c r="A179" s="34"/>
      <c r="B179" s="35"/>
      <c r="C179" s="36"/>
      <c r="D179" s="192" t="s">
        <v>141</v>
      </c>
      <c r="E179" s="36"/>
      <c r="F179" s="193" t="s">
        <v>323</v>
      </c>
      <c r="G179" s="36"/>
      <c r="H179" s="36"/>
      <c r="I179" s="189"/>
      <c r="J179" s="36"/>
      <c r="K179" s="36"/>
      <c r="L179" s="39"/>
      <c r="M179" s="190"/>
      <c r="N179" s="191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141</v>
      </c>
      <c r="AU179" s="17" t="s">
        <v>79</v>
      </c>
    </row>
    <row r="180" spans="1:65" s="13" customFormat="1" ht="11.25">
      <c r="B180" s="194"/>
      <c r="C180" s="195"/>
      <c r="D180" s="187" t="s">
        <v>150</v>
      </c>
      <c r="E180" s="196" t="s">
        <v>19</v>
      </c>
      <c r="F180" s="197" t="s">
        <v>476</v>
      </c>
      <c r="G180" s="195"/>
      <c r="H180" s="198">
        <v>3.35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150</v>
      </c>
      <c r="AU180" s="204" t="s">
        <v>79</v>
      </c>
      <c r="AV180" s="13" t="s">
        <v>79</v>
      </c>
      <c r="AW180" s="13" t="s">
        <v>31</v>
      </c>
      <c r="AX180" s="13" t="s">
        <v>77</v>
      </c>
      <c r="AY180" s="204" t="s">
        <v>130</v>
      </c>
    </row>
    <row r="181" spans="1:65" s="2" customFormat="1" ht="24.2" customHeight="1">
      <c r="A181" s="34"/>
      <c r="B181" s="35"/>
      <c r="C181" s="174" t="s">
        <v>288</v>
      </c>
      <c r="D181" s="174" t="s">
        <v>132</v>
      </c>
      <c r="E181" s="175" t="s">
        <v>326</v>
      </c>
      <c r="F181" s="176" t="s">
        <v>327</v>
      </c>
      <c r="G181" s="177" t="s">
        <v>135</v>
      </c>
      <c r="H181" s="178">
        <v>175.48</v>
      </c>
      <c r="I181" s="179"/>
      <c r="J181" s="180">
        <f>ROUND(I181*H181,2)</f>
        <v>0</v>
      </c>
      <c r="K181" s="176" t="s">
        <v>146</v>
      </c>
      <c r="L181" s="39"/>
      <c r="M181" s="181" t="s">
        <v>19</v>
      </c>
      <c r="N181" s="182" t="s">
        <v>40</v>
      </c>
      <c r="O181" s="64"/>
      <c r="P181" s="183">
        <f>O181*H181</f>
        <v>0</v>
      </c>
      <c r="Q181" s="183">
        <v>6.0099999999999997E-3</v>
      </c>
      <c r="R181" s="183">
        <f>Q181*H181</f>
        <v>1.0546347999999999</v>
      </c>
      <c r="S181" s="183">
        <v>0</v>
      </c>
      <c r="T181" s="18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5" t="s">
        <v>137</v>
      </c>
      <c r="AT181" s="185" t="s">
        <v>132</v>
      </c>
      <c r="AU181" s="185" t="s">
        <v>79</v>
      </c>
      <c r="AY181" s="17" t="s">
        <v>130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7" t="s">
        <v>77</v>
      </c>
      <c r="BK181" s="186">
        <f>ROUND(I181*H181,2)</f>
        <v>0</v>
      </c>
      <c r="BL181" s="17" t="s">
        <v>137</v>
      </c>
      <c r="BM181" s="185" t="s">
        <v>501</v>
      </c>
    </row>
    <row r="182" spans="1:65" s="2" customFormat="1" ht="19.5">
      <c r="A182" s="34"/>
      <c r="B182" s="35"/>
      <c r="C182" s="36"/>
      <c r="D182" s="187" t="s">
        <v>139</v>
      </c>
      <c r="E182" s="36"/>
      <c r="F182" s="188" t="s">
        <v>329</v>
      </c>
      <c r="G182" s="36"/>
      <c r="H182" s="36"/>
      <c r="I182" s="189"/>
      <c r="J182" s="36"/>
      <c r="K182" s="36"/>
      <c r="L182" s="39"/>
      <c r="M182" s="190"/>
      <c r="N182" s="191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139</v>
      </c>
      <c r="AU182" s="17" t="s">
        <v>79</v>
      </c>
    </row>
    <row r="183" spans="1:65" s="2" customFormat="1" ht="11.25">
      <c r="A183" s="34"/>
      <c r="B183" s="35"/>
      <c r="C183" s="36"/>
      <c r="D183" s="192" t="s">
        <v>141</v>
      </c>
      <c r="E183" s="36"/>
      <c r="F183" s="193" t="s">
        <v>330</v>
      </c>
      <c r="G183" s="36"/>
      <c r="H183" s="36"/>
      <c r="I183" s="189"/>
      <c r="J183" s="36"/>
      <c r="K183" s="36"/>
      <c r="L183" s="39"/>
      <c r="M183" s="190"/>
      <c r="N183" s="191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141</v>
      </c>
      <c r="AU183" s="17" t="s">
        <v>79</v>
      </c>
    </row>
    <row r="184" spans="1:65" s="13" customFormat="1" ht="11.25">
      <c r="B184" s="194"/>
      <c r="C184" s="195"/>
      <c r="D184" s="187" t="s">
        <v>150</v>
      </c>
      <c r="E184" s="196" t="s">
        <v>19</v>
      </c>
      <c r="F184" s="197" t="s">
        <v>502</v>
      </c>
      <c r="G184" s="195"/>
      <c r="H184" s="198">
        <v>175.48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150</v>
      </c>
      <c r="AU184" s="204" t="s">
        <v>79</v>
      </c>
      <c r="AV184" s="13" t="s">
        <v>79</v>
      </c>
      <c r="AW184" s="13" t="s">
        <v>31</v>
      </c>
      <c r="AX184" s="13" t="s">
        <v>77</v>
      </c>
      <c r="AY184" s="204" t="s">
        <v>130</v>
      </c>
    </row>
    <row r="185" spans="1:65" s="2" customFormat="1" ht="21.75" customHeight="1">
      <c r="A185" s="34"/>
      <c r="B185" s="35"/>
      <c r="C185" s="174" t="s">
        <v>296</v>
      </c>
      <c r="D185" s="174" t="s">
        <v>132</v>
      </c>
      <c r="E185" s="175" t="s">
        <v>334</v>
      </c>
      <c r="F185" s="176" t="s">
        <v>335</v>
      </c>
      <c r="G185" s="177" t="s">
        <v>135</v>
      </c>
      <c r="H185" s="178">
        <v>168.92</v>
      </c>
      <c r="I185" s="179"/>
      <c r="J185" s="180">
        <f>ROUND(I185*H185,2)</f>
        <v>0</v>
      </c>
      <c r="K185" s="176" t="s">
        <v>146</v>
      </c>
      <c r="L185" s="39"/>
      <c r="M185" s="181" t="s">
        <v>19</v>
      </c>
      <c r="N185" s="182" t="s">
        <v>40</v>
      </c>
      <c r="O185" s="64"/>
      <c r="P185" s="183">
        <f>O185*H185</f>
        <v>0</v>
      </c>
      <c r="Q185" s="183">
        <v>5.1000000000000004E-4</v>
      </c>
      <c r="R185" s="183">
        <f>Q185*H185</f>
        <v>8.6149199999999995E-2</v>
      </c>
      <c r="S185" s="183">
        <v>0</v>
      </c>
      <c r="T185" s="18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5" t="s">
        <v>137</v>
      </c>
      <c r="AT185" s="185" t="s">
        <v>132</v>
      </c>
      <c r="AU185" s="185" t="s">
        <v>79</v>
      </c>
      <c r="AY185" s="17" t="s">
        <v>130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7" t="s">
        <v>77</v>
      </c>
      <c r="BK185" s="186">
        <f>ROUND(I185*H185,2)</f>
        <v>0</v>
      </c>
      <c r="BL185" s="17" t="s">
        <v>137</v>
      </c>
      <c r="BM185" s="185" t="s">
        <v>503</v>
      </c>
    </row>
    <row r="186" spans="1:65" s="2" customFormat="1" ht="19.5">
      <c r="A186" s="34"/>
      <c r="B186" s="35"/>
      <c r="C186" s="36"/>
      <c r="D186" s="187" t="s">
        <v>139</v>
      </c>
      <c r="E186" s="36"/>
      <c r="F186" s="188" t="s">
        <v>337</v>
      </c>
      <c r="G186" s="36"/>
      <c r="H186" s="36"/>
      <c r="I186" s="189"/>
      <c r="J186" s="36"/>
      <c r="K186" s="36"/>
      <c r="L186" s="39"/>
      <c r="M186" s="190"/>
      <c r="N186" s="191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139</v>
      </c>
      <c r="AU186" s="17" t="s">
        <v>79</v>
      </c>
    </row>
    <row r="187" spans="1:65" s="2" customFormat="1" ht="11.25">
      <c r="A187" s="34"/>
      <c r="B187" s="35"/>
      <c r="C187" s="36"/>
      <c r="D187" s="192" t="s">
        <v>141</v>
      </c>
      <c r="E187" s="36"/>
      <c r="F187" s="193" t="s">
        <v>338</v>
      </c>
      <c r="G187" s="36"/>
      <c r="H187" s="36"/>
      <c r="I187" s="189"/>
      <c r="J187" s="36"/>
      <c r="K187" s="36"/>
      <c r="L187" s="39"/>
      <c r="M187" s="190"/>
      <c r="N187" s="191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141</v>
      </c>
      <c r="AU187" s="17" t="s">
        <v>79</v>
      </c>
    </row>
    <row r="188" spans="1:65" s="13" customFormat="1" ht="11.25">
      <c r="B188" s="194"/>
      <c r="C188" s="195"/>
      <c r="D188" s="187" t="s">
        <v>150</v>
      </c>
      <c r="E188" s="196" t="s">
        <v>19</v>
      </c>
      <c r="F188" s="197" t="s">
        <v>504</v>
      </c>
      <c r="G188" s="195"/>
      <c r="H188" s="198">
        <v>168.92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150</v>
      </c>
      <c r="AU188" s="204" t="s">
        <v>79</v>
      </c>
      <c r="AV188" s="13" t="s">
        <v>79</v>
      </c>
      <c r="AW188" s="13" t="s">
        <v>31</v>
      </c>
      <c r="AX188" s="13" t="s">
        <v>77</v>
      </c>
      <c r="AY188" s="204" t="s">
        <v>130</v>
      </c>
    </row>
    <row r="189" spans="1:65" s="2" customFormat="1" ht="33" customHeight="1">
      <c r="A189" s="34"/>
      <c r="B189" s="35"/>
      <c r="C189" s="174" t="s">
        <v>303</v>
      </c>
      <c r="D189" s="174" t="s">
        <v>132</v>
      </c>
      <c r="E189" s="175" t="s">
        <v>505</v>
      </c>
      <c r="F189" s="176" t="s">
        <v>506</v>
      </c>
      <c r="G189" s="177" t="s">
        <v>135</v>
      </c>
      <c r="H189" s="178">
        <v>165.64</v>
      </c>
      <c r="I189" s="179"/>
      <c r="J189" s="180">
        <f>ROUND(I189*H189,2)</f>
        <v>0</v>
      </c>
      <c r="K189" s="176" t="s">
        <v>146</v>
      </c>
      <c r="L189" s="39"/>
      <c r="M189" s="181" t="s">
        <v>19</v>
      </c>
      <c r="N189" s="182" t="s">
        <v>40</v>
      </c>
      <c r="O189" s="64"/>
      <c r="P189" s="183">
        <f>O189*H189</f>
        <v>0</v>
      </c>
      <c r="Q189" s="183">
        <v>0.10373</v>
      </c>
      <c r="R189" s="183">
        <f>Q189*H189</f>
        <v>17.1818372</v>
      </c>
      <c r="S189" s="183">
        <v>0</v>
      </c>
      <c r="T189" s="18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5" t="s">
        <v>137</v>
      </c>
      <c r="AT189" s="185" t="s">
        <v>132</v>
      </c>
      <c r="AU189" s="185" t="s">
        <v>79</v>
      </c>
      <c r="AY189" s="17" t="s">
        <v>130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7" t="s">
        <v>77</v>
      </c>
      <c r="BK189" s="186">
        <f>ROUND(I189*H189,2)</f>
        <v>0</v>
      </c>
      <c r="BL189" s="17" t="s">
        <v>137</v>
      </c>
      <c r="BM189" s="185" t="s">
        <v>507</v>
      </c>
    </row>
    <row r="190" spans="1:65" s="2" customFormat="1" ht="29.25">
      <c r="A190" s="34"/>
      <c r="B190" s="35"/>
      <c r="C190" s="36"/>
      <c r="D190" s="187" t="s">
        <v>139</v>
      </c>
      <c r="E190" s="36"/>
      <c r="F190" s="188" t="s">
        <v>508</v>
      </c>
      <c r="G190" s="36"/>
      <c r="H190" s="36"/>
      <c r="I190" s="189"/>
      <c r="J190" s="36"/>
      <c r="K190" s="36"/>
      <c r="L190" s="39"/>
      <c r="M190" s="190"/>
      <c r="N190" s="191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139</v>
      </c>
      <c r="AU190" s="17" t="s">
        <v>79</v>
      </c>
    </row>
    <row r="191" spans="1:65" s="2" customFormat="1" ht="11.25">
      <c r="A191" s="34"/>
      <c r="B191" s="35"/>
      <c r="C191" s="36"/>
      <c r="D191" s="192" t="s">
        <v>141</v>
      </c>
      <c r="E191" s="36"/>
      <c r="F191" s="193" t="s">
        <v>509</v>
      </c>
      <c r="G191" s="36"/>
      <c r="H191" s="36"/>
      <c r="I191" s="189"/>
      <c r="J191" s="36"/>
      <c r="K191" s="36"/>
      <c r="L191" s="39"/>
      <c r="M191" s="190"/>
      <c r="N191" s="191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141</v>
      </c>
      <c r="AU191" s="17" t="s">
        <v>79</v>
      </c>
    </row>
    <row r="192" spans="1:65" s="13" customFormat="1" ht="11.25">
      <c r="B192" s="194"/>
      <c r="C192" s="195"/>
      <c r="D192" s="187" t="s">
        <v>150</v>
      </c>
      <c r="E192" s="196" t="s">
        <v>19</v>
      </c>
      <c r="F192" s="197" t="s">
        <v>510</v>
      </c>
      <c r="G192" s="195"/>
      <c r="H192" s="198">
        <v>165.64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150</v>
      </c>
      <c r="AU192" s="204" t="s">
        <v>79</v>
      </c>
      <c r="AV192" s="13" t="s">
        <v>79</v>
      </c>
      <c r="AW192" s="13" t="s">
        <v>31</v>
      </c>
      <c r="AX192" s="13" t="s">
        <v>77</v>
      </c>
      <c r="AY192" s="204" t="s">
        <v>130</v>
      </c>
    </row>
    <row r="193" spans="1:65" s="2" customFormat="1" ht="21.75" customHeight="1">
      <c r="A193" s="34"/>
      <c r="B193" s="35"/>
      <c r="C193" s="174" t="s">
        <v>310</v>
      </c>
      <c r="D193" s="174" t="s">
        <v>132</v>
      </c>
      <c r="E193" s="175" t="s">
        <v>511</v>
      </c>
      <c r="F193" s="176" t="s">
        <v>512</v>
      </c>
      <c r="G193" s="177" t="s">
        <v>352</v>
      </c>
      <c r="H193" s="178">
        <v>18.399999999999999</v>
      </c>
      <c r="I193" s="179"/>
      <c r="J193" s="180">
        <f>ROUND(I193*H193,2)</f>
        <v>0</v>
      </c>
      <c r="K193" s="176" t="s">
        <v>146</v>
      </c>
      <c r="L193" s="39"/>
      <c r="M193" s="181" t="s">
        <v>19</v>
      </c>
      <c r="N193" s="182" t="s">
        <v>40</v>
      </c>
      <c r="O193" s="64"/>
      <c r="P193" s="183">
        <f>O193*H193</f>
        <v>0</v>
      </c>
      <c r="Q193" s="183">
        <v>3.5999999999999999E-3</v>
      </c>
      <c r="R193" s="183">
        <f>Q193*H193</f>
        <v>6.6239999999999993E-2</v>
      </c>
      <c r="S193" s="183">
        <v>0</v>
      </c>
      <c r="T193" s="18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5" t="s">
        <v>137</v>
      </c>
      <c r="AT193" s="185" t="s">
        <v>132</v>
      </c>
      <c r="AU193" s="185" t="s">
        <v>79</v>
      </c>
      <c r="AY193" s="17" t="s">
        <v>130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7" t="s">
        <v>77</v>
      </c>
      <c r="BK193" s="186">
        <f>ROUND(I193*H193,2)</f>
        <v>0</v>
      </c>
      <c r="BL193" s="17" t="s">
        <v>137</v>
      </c>
      <c r="BM193" s="185" t="s">
        <v>513</v>
      </c>
    </row>
    <row r="194" spans="1:65" s="2" customFormat="1" ht="19.5">
      <c r="A194" s="34"/>
      <c r="B194" s="35"/>
      <c r="C194" s="36"/>
      <c r="D194" s="187" t="s">
        <v>139</v>
      </c>
      <c r="E194" s="36"/>
      <c r="F194" s="188" t="s">
        <v>514</v>
      </c>
      <c r="G194" s="36"/>
      <c r="H194" s="36"/>
      <c r="I194" s="189"/>
      <c r="J194" s="36"/>
      <c r="K194" s="36"/>
      <c r="L194" s="39"/>
      <c r="M194" s="190"/>
      <c r="N194" s="191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139</v>
      </c>
      <c r="AU194" s="17" t="s">
        <v>79</v>
      </c>
    </row>
    <row r="195" spans="1:65" s="2" customFormat="1" ht="11.25">
      <c r="A195" s="34"/>
      <c r="B195" s="35"/>
      <c r="C195" s="36"/>
      <c r="D195" s="192" t="s">
        <v>141</v>
      </c>
      <c r="E195" s="36"/>
      <c r="F195" s="193" t="s">
        <v>515</v>
      </c>
      <c r="G195" s="36"/>
      <c r="H195" s="36"/>
      <c r="I195" s="189"/>
      <c r="J195" s="36"/>
      <c r="K195" s="36"/>
      <c r="L195" s="39"/>
      <c r="M195" s="190"/>
      <c r="N195" s="191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141</v>
      </c>
      <c r="AU195" s="17" t="s">
        <v>79</v>
      </c>
    </row>
    <row r="196" spans="1:65" s="13" customFormat="1" ht="11.25">
      <c r="B196" s="194"/>
      <c r="C196" s="195"/>
      <c r="D196" s="187" t="s">
        <v>150</v>
      </c>
      <c r="E196" s="196" t="s">
        <v>19</v>
      </c>
      <c r="F196" s="197" t="s">
        <v>516</v>
      </c>
      <c r="G196" s="195"/>
      <c r="H196" s="198">
        <v>18.399999999999999</v>
      </c>
      <c r="I196" s="199"/>
      <c r="J196" s="195"/>
      <c r="K196" s="195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150</v>
      </c>
      <c r="AU196" s="204" t="s">
        <v>79</v>
      </c>
      <c r="AV196" s="13" t="s">
        <v>79</v>
      </c>
      <c r="AW196" s="13" t="s">
        <v>31</v>
      </c>
      <c r="AX196" s="13" t="s">
        <v>77</v>
      </c>
      <c r="AY196" s="204" t="s">
        <v>130</v>
      </c>
    </row>
    <row r="197" spans="1:65" s="12" customFormat="1" ht="22.9" customHeight="1">
      <c r="B197" s="158"/>
      <c r="C197" s="159"/>
      <c r="D197" s="160" t="s">
        <v>68</v>
      </c>
      <c r="E197" s="172" t="s">
        <v>192</v>
      </c>
      <c r="F197" s="172" t="s">
        <v>354</v>
      </c>
      <c r="G197" s="159"/>
      <c r="H197" s="159"/>
      <c r="I197" s="162"/>
      <c r="J197" s="173">
        <f>BK197</f>
        <v>0</v>
      </c>
      <c r="K197" s="159"/>
      <c r="L197" s="164"/>
      <c r="M197" s="165"/>
      <c r="N197" s="166"/>
      <c r="O197" s="166"/>
      <c r="P197" s="167">
        <f>SUM(P198:P225)</f>
        <v>0</v>
      </c>
      <c r="Q197" s="166"/>
      <c r="R197" s="167">
        <f>SUM(R198:R225)</f>
        <v>3.1045246271999996</v>
      </c>
      <c r="S197" s="166"/>
      <c r="T197" s="168">
        <f>SUM(T198:T225)</f>
        <v>0</v>
      </c>
      <c r="AR197" s="169" t="s">
        <v>77</v>
      </c>
      <c r="AT197" s="170" t="s">
        <v>68</v>
      </c>
      <c r="AU197" s="170" t="s">
        <v>77</v>
      </c>
      <c r="AY197" s="169" t="s">
        <v>130</v>
      </c>
      <c r="BK197" s="171">
        <f>SUM(BK198:BK225)</f>
        <v>0</v>
      </c>
    </row>
    <row r="198" spans="1:65" s="2" customFormat="1" ht="24.2" customHeight="1">
      <c r="A198" s="34"/>
      <c r="B198" s="35"/>
      <c r="C198" s="174" t="s">
        <v>318</v>
      </c>
      <c r="D198" s="174" t="s">
        <v>132</v>
      </c>
      <c r="E198" s="175" t="s">
        <v>517</v>
      </c>
      <c r="F198" s="176" t="s">
        <v>518</v>
      </c>
      <c r="G198" s="177" t="s">
        <v>254</v>
      </c>
      <c r="H198" s="178">
        <v>2</v>
      </c>
      <c r="I198" s="179"/>
      <c r="J198" s="180">
        <f>ROUND(I198*H198,2)</f>
        <v>0</v>
      </c>
      <c r="K198" s="176" t="s">
        <v>146</v>
      </c>
      <c r="L198" s="39"/>
      <c r="M198" s="181" t="s">
        <v>19</v>
      </c>
      <c r="N198" s="182" t="s">
        <v>40</v>
      </c>
      <c r="O198" s="64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5" t="s">
        <v>137</v>
      </c>
      <c r="AT198" s="185" t="s">
        <v>132</v>
      </c>
      <c r="AU198" s="185" t="s">
        <v>79</v>
      </c>
      <c r="AY198" s="17" t="s">
        <v>130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7" t="s">
        <v>77</v>
      </c>
      <c r="BK198" s="186">
        <f>ROUND(I198*H198,2)</f>
        <v>0</v>
      </c>
      <c r="BL198" s="17" t="s">
        <v>137</v>
      </c>
      <c r="BM198" s="185" t="s">
        <v>519</v>
      </c>
    </row>
    <row r="199" spans="1:65" s="2" customFormat="1" ht="19.5">
      <c r="A199" s="34"/>
      <c r="B199" s="35"/>
      <c r="C199" s="36"/>
      <c r="D199" s="187" t="s">
        <v>139</v>
      </c>
      <c r="E199" s="36"/>
      <c r="F199" s="188" t="s">
        <v>520</v>
      </c>
      <c r="G199" s="36"/>
      <c r="H199" s="36"/>
      <c r="I199" s="189"/>
      <c r="J199" s="36"/>
      <c r="K199" s="36"/>
      <c r="L199" s="39"/>
      <c r="M199" s="190"/>
      <c r="N199" s="191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139</v>
      </c>
      <c r="AU199" s="17" t="s">
        <v>79</v>
      </c>
    </row>
    <row r="200" spans="1:65" s="2" customFormat="1" ht="11.25">
      <c r="A200" s="34"/>
      <c r="B200" s="35"/>
      <c r="C200" s="36"/>
      <c r="D200" s="192" t="s">
        <v>141</v>
      </c>
      <c r="E200" s="36"/>
      <c r="F200" s="193" t="s">
        <v>521</v>
      </c>
      <c r="G200" s="36"/>
      <c r="H200" s="36"/>
      <c r="I200" s="189"/>
      <c r="J200" s="36"/>
      <c r="K200" s="36"/>
      <c r="L200" s="39"/>
      <c r="M200" s="190"/>
      <c r="N200" s="191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141</v>
      </c>
      <c r="AU200" s="17" t="s">
        <v>79</v>
      </c>
    </row>
    <row r="201" spans="1:65" s="2" customFormat="1" ht="16.5" customHeight="1">
      <c r="A201" s="34"/>
      <c r="B201" s="35"/>
      <c r="C201" s="216" t="s">
        <v>325</v>
      </c>
      <c r="D201" s="216" t="s">
        <v>193</v>
      </c>
      <c r="E201" s="217" t="s">
        <v>522</v>
      </c>
      <c r="F201" s="218" t="s">
        <v>523</v>
      </c>
      <c r="G201" s="219" t="s">
        <v>254</v>
      </c>
      <c r="H201" s="220">
        <v>2</v>
      </c>
      <c r="I201" s="221"/>
      <c r="J201" s="222">
        <f>ROUND(I201*H201,2)</f>
        <v>0</v>
      </c>
      <c r="K201" s="218" t="s">
        <v>146</v>
      </c>
      <c r="L201" s="223"/>
      <c r="M201" s="224" t="s">
        <v>19</v>
      </c>
      <c r="N201" s="225" t="s">
        <v>40</v>
      </c>
      <c r="O201" s="64"/>
      <c r="P201" s="183">
        <f>O201*H201</f>
        <v>0</v>
      </c>
      <c r="Q201" s="183">
        <v>2.0999999999999999E-3</v>
      </c>
      <c r="R201" s="183">
        <f>Q201*H201</f>
        <v>4.1999999999999997E-3</v>
      </c>
      <c r="S201" s="183">
        <v>0</v>
      </c>
      <c r="T201" s="18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5" t="s">
        <v>186</v>
      </c>
      <c r="AT201" s="185" t="s">
        <v>193</v>
      </c>
      <c r="AU201" s="185" t="s">
        <v>79</v>
      </c>
      <c r="AY201" s="17" t="s">
        <v>130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7" t="s">
        <v>77</v>
      </c>
      <c r="BK201" s="186">
        <f>ROUND(I201*H201,2)</f>
        <v>0</v>
      </c>
      <c r="BL201" s="17" t="s">
        <v>137</v>
      </c>
      <c r="BM201" s="185" t="s">
        <v>524</v>
      </c>
    </row>
    <row r="202" spans="1:65" s="2" customFormat="1" ht="11.25">
      <c r="A202" s="34"/>
      <c r="B202" s="35"/>
      <c r="C202" s="36"/>
      <c r="D202" s="187" t="s">
        <v>139</v>
      </c>
      <c r="E202" s="36"/>
      <c r="F202" s="188" t="s">
        <v>523</v>
      </c>
      <c r="G202" s="36"/>
      <c r="H202" s="36"/>
      <c r="I202" s="189"/>
      <c r="J202" s="36"/>
      <c r="K202" s="36"/>
      <c r="L202" s="39"/>
      <c r="M202" s="190"/>
      <c r="N202" s="191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139</v>
      </c>
      <c r="AU202" s="17" t="s">
        <v>79</v>
      </c>
    </row>
    <row r="203" spans="1:65" s="13" customFormat="1" ht="11.25">
      <c r="B203" s="194"/>
      <c r="C203" s="195"/>
      <c r="D203" s="187" t="s">
        <v>150</v>
      </c>
      <c r="E203" s="196" t="s">
        <v>19</v>
      </c>
      <c r="F203" s="197" t="s">
        <v>525</v>
      </c>
      <c r="G203" s="195"/>
      <c r="H203" s="198">
        <v>2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150</v>
      </c>
      <c r="AU203" s="204" t="s">
        <v>79</v>
      </c>
      <c r="AV203" s="13" t="s">
        <v>79</v>
      </c>
      <c r="AW203" s="13" t="s">
        <v>31</v>
      </c>
      <c r="AX203" s="13" t="s">
        <v>77</v>
      </c>
      <c r="AY203" s="204" t="s">
        <v>130</v>
      </c>
    </row>
    <row r="204" spans="1:65" s="2" customFormat="1" ht="24.2" customHeight="1">
      <c r="A204" s="34"/>
      <c r="B204" s="35"/>
      <c r="C204" s="174" t="s">
        <v>333</v>
      </c>
      <c r="D204" s="174" t="s">
        <v>132</v>
      </c>
      <c r="E204" s="175" t="s">
        <v>526</v>
      </c>
      <c r="F204" s="176" t="s">
        <v>527</v>
      </c>
      <c r="G204" s="177" t="s">
        <v>352</v>
      </c>
      <c r="H204" s="178">
        <v>17</v>
      </c>
      <c r="I204" s="179"/>
      <c r="J204" s="180">
        <f>ROUND(I204*H204,2)</f>
        <v>0</v>
      </c>
      <c r="K204" s="176" t="s">
        <v>146</v>
      </c>
      <c r="L204" s="39"/>
      <c r="M204" s="181" t="s">
        <v>19</v>
      </c>
      <c r="N204" s="182" t="s">
        <v>40</v>
      </c>
      <c r="O204" s="64"/>
      <c r="P204" s="183">
        <f>O204*H204</f>
        <v>0</v>
      </c>
      <c r="Q204" s="183">
        <v>1.4999999999999999E-4</v>
      </c>
      <c r="R204" s="183">
        <f>Q204*H204</f>
        <v>2.5499999999999997E-3</v>
      </c>
      <c r="S204" s="183">
        <v>0</v>
      </c>
      <c r="T204" s="18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5" t="s">
        <v>137</v>
      </c>
      <c r="AT204" s="185" t="s">
        <v>132</v>
      </c>
      <c r="AU204" s="185" t="s">
        <v>79</v>
      </c>
      <c r="AY204" s="17" t="s">
        <v>130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7" t="s">
        <v>77</v>
      </c>
      <c r="BK204" s="186">
        <f>ROUND(I204*H204,2)</f>
        <v>0</v>
      </c>
      <c r="BL204" s="17" t="s">
        <v>137</v>
      </c>
      <c r="BM204" s="185" t="s">
        <v>528</v>
      </c>
    </row>
    <row r="205" spans="1:65" s="2" customFormat="1" ht="19.5">
      <c r="A205" s="34"/>
      <c r="B205" s="35"/>
      <c r="C205" s="36"/>
      <c r="D205" s="187" t="s">
        <v>139</v>
      </c>
      <c r="E205" s="36"/>
      <c r="F205" s="188" t="s">
        <v>529</v>
      </c>
      <c r="G205" s="36"/>
      <c r="H205" s="36"/>
      <c r="I205" s="189"/>
      <c r="J205" s="36"/>
      <c r="K205" s="36"/>
      <c r="L205" s="39"/>
      <c r="M205" s="190"/>
      <c r="N205" s="191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139</v>
      </c>
      <c r="AU205" s="17" t="s">
        <v>79</v>
      </c>
    </row>
    <row r="206" spans="1:65" s="2" customFormat="1" ht="11.25">
      <c r="A206" s="34"/>
      <c r="B206" s="35"/>
      <c r="C206" s="36"/>
      <c r="D206" s="192" t="s">
        <v>141</v>
      </c>
      <c r="E206" s="36"/>
      <c r="F206" s="193" t="s">
        <v>530</v>
      </c>
      <c r="G206" s="36"/>
      <c r="H206" s="36"/>
      <c r="I206" s="189"/>
      <c r="J206" s="36"/>
      <c r="K206" s="36"/>
      <c r="L206" s="39"/>
      <c r="M206" s="190"/>
      <c r="N206" s="191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141</v>
      </c>
      <c r="AU206" s="17" t="s">
        <v>79</v>
      </c>
    </row>
    <row r="207" spans="1:65" s="2" customFormat="1" ht="24.2" customHeight="1">
      <c r="A207" s="34"/>
      <c r="B207" s="35"/>
      <c r="C207" s="174" t="s">
        <v>340</v>
      </c>
      <c r="D207" s="174" t="s">
        <v>132</v>
      </c>
      <c r="E207" s="175" t="s">
        <v>531</v>
      </c>
      <c r="F207" s="176" t="s">
        <v>532</v>
      </c>
      <c r="G207" s="177" t="s">
        <v>352</v>
      </c>
      <c r="H207" s="178">
        <v>32.799999999999997</v>
      </c>
      <c r="I207" s="179"/>
      <c r="J207" s="180">
        <f>ROUND(I207*H207,2)</f>
        <v>0</v>
      </c>
      <c r="K207" s="176" t="s">
        <v>146</v>
      </c>
      <c r="L207" s="39"/>
      <c r="M207" s="181" t="s">
        <v>19</v>
      </c>
      <c r="N207" s="182" t="s">
        <v>40</v>
      </c>
      <c r="O207" s="64"/>
      <c r="P207" s="183">
        <f>O207*H207</f>
        <v>0</v>
      </c>
      <c r="Q207" s="183">
        <v>7.1903999999999996E-2</v>
      </c>
      <c r="R207" s="183">
        <f>Q207*H207</f>
        <v>2.3584511999999997</v>
      </c>
      <c r="S207" s="183">
        <v>0</v>
      </c>
      <c r="T207" s="18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5" t="s">
        <v>137</v>
      </c>
      <c r="AT207" s="185" t="s">
        <v>132</v>
      </c>
      <c r="AU207" s="185" t="s">
        <v>79</v>
      </c>
      <c r="AY207" s="17" t="s">
        <v>130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7" t="s">
        <v>77</v>
      </c>
      <c r="BK207" s="186">
        <f>ROUND(I207*H207,2)</f>
        <v>0</v>
      </c>
      <c r="BL207" s="17" t="s">
        <v>137</v>
      </c>
      <c r="BM207" s="185" t="s">
        <v>533</v>
      </c>
    </row>
    <row r="208" spans="1:65" s="2" customFormat="1" ht="39">
      <c r="A208" s="34"/>
      <c r="B208" s="35"/>
      <c r="C208" s="36"/>
      <c r="D208" s="187" t="s">
        <v>139</v>
      </c>
      <c r="E208" s="36"/>
      <c r="F208" s="188" t="s">
        <v>534</v>
      </c>
      <c r="G208" s="36"/>
      <c r="H208" s="36"/>
      <c r="I208" s="189"/>
      <c r="J208" s="36"/>
      <c r="K208" s="36"/>
      <c r="L208" s="39"/>
      <c r="M208" s="190"/>
      <c r="N208" s="191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139</v>
      </c>
      <c r="AU208" s="17" t="s">
        <v>79</v>
      </c>
    </row>
    <row r="209" spans="1:65" s="2" customFormat="1" ht="11.25">
      <c r="A209" s="34"/>
      <c r="B209" s="35"/>
      <c r="C209" s="36"/>
      <c r="D209" s="192" t="s">
        <v>141</v>
      </c>
      <c r="E209" s="36"/>
      <c r="F209" s="193" t="s">
        <v>535</v>
      </c>
      <c r="G209" s="36"/>
      <c r="H209" s="36"/>
      <c r="I209" s="189"/>
      <c r="J209" s="36"/>
      <c r="K209" s="36"/>
      <c r="L209" s="39"/>
      <c r="M209" s="190"/>
      <c r="N209" s="191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141</v>
      </c>
      <c r="AU209" s="17" t="s">
        <v>79</v>
      </c>
    </row>
    <row r="210" spans="1:65" s="13" customFormat="1" ht="11.25">
      <c r="B210" s="194"/>
      <c r="C210" s="195"/>
      <c r="D210" s="187" t="s">
        <v>150</v>
      </c>
      <c r="E210" s="196" t="s">
        <v>19</v>
      </c>
      <c r="F210" s="197" t="s">
        <v>536</v>
      </c>
      <c r="G210" s="195"/>
      <c r="H210" s="198">
        <v>32.799999999999997</v>
      </c>
      <c r="I210" s="199"/>
      <c r="J210" s="195"/>
      <c r="K210" s="195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150</v>
      </c>
      <c r="AU210" s="204" t="s">
        <v>79</v>
      </c>
      <c r="AV210" s="13" t="s">
        <v>79</v>
      </c>
      <c r="AW210" s="13" t="s">
        <v>31</v>
      </c>
      <c r="AX210" s="13" t="s">
        <v>77</v>
      </c>
      <c r="AY210" s="204" t="s">
        <v>130</v>
      </c>
    </row>
    <row r="211" spans="1:65" s="2" customFormat="1" ht="16.5" customHeight="1">
      <c r="A211" s="34"/>
      <c r="B211" s="35"/>
      <c r="C211" s="216" t="s">
        <v>349</v>
      </c>
      <c r="D211" s="216" t="s">
        <v>193</v>
      </c>
      <c r="E211" s="217" t="s">
        <v>537</v>
      </c>
      <c r="F211" s="218" t="s">
        <v>538</v>
      </c>
      <c r="G211" s="219" t="s">
        <v>135</v>
      </c>
      <c r="H211" s="220">
        <v>3.28</v>
      </c>
      <c r="I211" s="221"/>
      <c r="J211" s="222">
        <f>ROUND(I211*H211,2)</f>
        <v>0</v>
      </c>
      <c r="K211" s="218" t="s">
        <v>146</v>
      </c>
      <c r="L211" s="223"/>
      <c r="M211" s="224" t="s">
        <v>19</v>
      </c>
      <c r="N211" s="225" t="s">
        <v>40</v>
      </c>
      <c r="O211" s="64"/>
      <c r="P211" s="183">
        <f>O211*H211</f>
        <v>0</v>
      </c>
      <c r="Q211" s="183">
        <v>0.222</v>
      </c>
      <c r="R211" s="183">
        <f>Q211*H211</f>
        <v>0.72815999999999992</v>
      </c>
      <c r="S211" s="183">
        <v>0</v>
      </c>
      <c r="T211" s="18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5" t="s">
        <v>186</v>
      </c>
      <c r="AT211" s="185" t="s">
        <v>193</v>
      </c>
      <c r="AU211" s="185" t="s">
        <v>79</v>
      </c>
      <c r="AY211" s="17" t="s">
        <v>130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7" t="s">
        <v>77</v>
      </c>
      <c r="BK211" s="186">
        <f>ROUND(I211*H211,2)</f>
        <v>0</v>
      </c>
      <c r="BL211" s="17" t="s">
        <v>137</v>
      </c>
      <c r="BM211" s="185" t="s">
        <v>539</v>
      </c>
    </row>
    <row r="212" spans="1:65" s="2" customFormat="1" ht="11.25">
      <c r="A212" s="34"/>
      <c r="B212" s="35"/>
      <c r="C212" s="36"/>
      <c r="D212" s="187" t="s">
        <v>139</v>
      </c>
      <c r="E212" s="36"/>
      <c r="F212" s="188" t="s">
        <v>538</v>
      </c>
      <c r="G212" s="36"/>
      <c r="H212" s="36"/>
      <c r="I212" s="189"/>
      <c r="J212" s="36"/>
      <c r="K212" s="36"/>
      <c r="L212" s="39"/>
      <c r="M212" s="190"/>
      <c r="N212" s="191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139</v>
      </c>
      <c r="AU212" s="17" t="s">
        <v>79</v>
      </c>
    </row>
    <row r="213" spans="1:65" s="13" customFormat="1" ht="11.25">
      <c r="B213" s="194"/>
      <c r="C213" s="195"/>
      <c r="D213" s="187" t="s">
        <v>150</v>
      </c>
      <c r="E213" s="196" t="s">
        <v>19</v>
      </c>
      <c r="F213" s="197" t="s">
        <v>540</v>
      </c>
      <c r="G213" s="195"/>
      <c r="H213" s="198">
        <v>3.28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150</v>
      </c>
      <c r="AU213" s="204" t="s">
        <v>79</v>
      </c>
      <c r="AV213" s="13" t="s">
        <v>79</v>
      </c>
      <c r="AW213" s="13" t="s">
        <v>31</v>
      </c>
      <c r="AX213" s="13" t="s">
        <v>77</v>
      </c>
      <c r="AY213" s="204" t="s">
        <v>130</v>
      </c>
    </row>
    <row r="214" spans="1:65" s="2" customFormat="1" ht="24.2" customHeight="1">
      <c r="A214" s="34"/>
      <c r="B214" s="35"/>
      <c r="C214" s="174" t="s">
        <v>355</v>
      </c>
      <c r="D214" s="174" t="s">
        <v>132</v>
      </c>
      <c r="E214" s="175" t="s">
        <v>541</v>
      </c>
      <c r="F214" s="176" t="s">
        <v>542</v>
      </c>
      <c r="G214" s="177" t="s">
        <v>352</v>
      </c>
      <c r="H214" s="178">
        <v>17.899999999999999</v>
      </c>
      <c r="I214" s="179"/>
      <c r="J214" s="180">
        <f>ROUND(I214*H214,2)</f>
        <v>0</v>
      </c>
      <c r="K214" s="176" t="s">
        <v>146</v>
      </c>
      <c r="L214" s="39"/>
      <c r="M214" s="181" t="s">
        <v>19</v>
      </c>
      <c r="N214" s="182" t="s">
        <v>40</v>
      </c>
      <c r="O214" s="64"/>
      <c r="P214" s="183">
        <f>O214*H214</f>
        <v>0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5" t="s">
        <v>137</v>
      </c>
      <c r="AT214" s="185" t="s">
        <v>132</v>
      </c>
      <c r="AU214" s="185" t="s">
        <v>79</v>
      </c>
      <c r="AY214" s="17" t="s">
        <v>130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7" t="s">
        <v>77</v>
      </c>
      <c r="BK214" s="186">
        <f>ROUND(I214*H214,2)</f>
        <v>0</v>
      </c>
      <c r="BL214" s="17" t="s">
        <v>137</v>
      </c>
      <c r="BM214" s="185" t="s">
        <v>543</v>
      </c>
    </row>
    <row r="215" spans="1:65" s="2" customFormat="1" ht="29.25">
      <c r="A215" s="34"/>
      <c r="B215" s="35"/>
      <c r="C215" s="36"/>
      <c r="D215" s="187" t="s">
        <v>139</v>
      </c>
      <c r="E215" s="36"/>
      <c r="F215" s="188" t="s">
        <v>544</v>
      </c>
      <c r="G215" s="36"/>
      <c r="H215" s="36"/>
      <c r="I215" s="189"/>
      <c r="J215" s="36"/>
      <c r="K215" s="36"/>
      <c r="L215" s="39"/>
      <c r="M215" s="190"/>
      <c r="N215" s="191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139</v>
      </c>
      <c r="AU215" s="17" t="s">
        <v>79</v>
      </c>
    </row>
    <row r="216" spans="1:65" s="2" customFormat="1" ht="11.25">
      <c r="A216" s="34"/>
      <c r="B216" s="35"/>
      <c r="C216" s="36"/>
      <c r="D216" s="192" t="s">
        <v>141</v>
      </c>
      <c r="E216" s="36"/>
      <c r="F216" s="193" t="s">
        <v>545</v>
      </c>
      <c r="G216" s="36"/>
      <c r="H216" s="36"/>
      <c r="I216" s="189"/>
      <c r="J216" s="36"/>
      <c r="K216" s="36"/>
      <c r="L216" s="39"/>
      <c r="M216" s="190"/>
      <c r="N216" s="191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141</v>
      </c>
      <c r="AU216" s="17" t="s">
        <v>79</v>
      </c>
    </row>
    <row r="217" spans="1:65" s="13" customFormat="1" ht="11.25">
      <c r="B217" s="194"/>
      <c r="C217" s="195"/>
      <c r="D217" s="187" t="s">
        <v>150</v>
      </c>
      <c r="E217" s="196" t="s">
        <v>19</v>
      </c>
      <c r="F217" s="197" t="s">
        <v>546</v>
      </c>
      <c r="G217" s="195"/>
      <c r="H217" s="198">
        <v>17.899999999999999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150</v>
      </c>
      <c r="AU217" s="204" t="s">
        <v>79</v>
      </c>
      <c r="AV217" s="13" t="s">
        <v>79</v>
      </c>
      <c r="AW217" s="13" t="s">
        <v>31</v>
      </c>
      <c r="AX217" s="13" t="s">
        <v>77</v>
      </c>
      <c r="AY217" s="204" t="s">
        <v>130</v>
      </c>
    </row>
    <row r="218" spans="1:65" s="2" customFormat="1" ht="33" customHeight="1">
      <c r="A218" s="34"/>
      <c r="B218" s="35"/>
      <c r="C218" s="174" t="s">
        <v>362</v>
      </c>
      <c r="D218" s="174" t="s">
        <v>132</v>
      </c>
      <c r="E218" s="175" t="s">
        <v>547</v>
      </c>
      <c r="F218" s="176" t="s">
        <v>548</v>
      </c>
      <c r="G218" s="177" t="s">
        <v>352</v>
      </c>
      <c r="H218" s="178">
        <v>18.399999999999999</v>
      </c>
      <c r="I218" s="179"/>
      <c r="J218" s="180">
        <f>ROUND(I218*H218,2)</f>
        <v>0</v>
      </c>
      <c r="K218" s="176" t="s">
        <v>146</v>
      </c>
      <c r="L218" s="39"/>
      <c r="M218" s="181" t="s">
        <v>19</v>
      </c>
      <c r="N218" s="182" t="s">
        <v>40</v>
      </c>
      <c r="O218" s="64"/>
      <c r="P218" s="183">
        <f>O218*H218</f>
        <v>0</v>
      </c>
      <c r="Q218" s="183">
        <v>6.0506299999999998E-4</v>
      </c>
      <c r="R218" s="183">
        <f>Q218*H218</f>
        <v>1.1133159199999999E-2</v>
      </c>
      <c r="S218" s="183">
        <v>0</v>
      </c>
      <c r="T218" s="18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5" t="s">
        <v>137</v>
      </c>
      <c r="AT218" s="185" t="s">
        <v>132</v>
      </c>
      <c r="AU218" s="185" t="s">
        <v>79</v>
      </c>
      <c r="AY218" s="17" t="s">
        <v>130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7" t="s">
        <v>77</v>
      </c>
      <c r="BK218" s="186">
        <f>ROUND(I218*H218,2)</f>
        <v>0</v>
      </c>
      <c r="BL218" s="17" t="s">
        <v>137</v>
      </c>
      <c r="BM218" s="185" t="s">
        <v>549</v>
      </c>
    </row>
    <row r="219" spans="1:65" s="2" customFormat="1" ht="39">
      <c r="A219" s="34"/>
      <c r="B219" s="35"/>
      <c r="C219" s="36"/>
      <c r="D219" s="187" t="s">
        <v>139</v>
      </c>
      <c r="E219" s="36"/>
      <c r="F219" s="188" t="s">
        <v>550</v>
      </c>
      <c r="G219" s="36"/>
      <c r="H219" s="36"/>
      <c r="I219" s="189"/>
      <c r="J219" s="36"/>
      <c r="K219" s="36"/>
      <c r="L219" s="39"/>
      <c r="M219" s="190"/>
      <c r="N219" s="191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139</v>
      </c>
      <c r="AU219" s="17" t="s">
        <v>79</v>
      </c>
    </row>
    <row r="220" spans="1:65" s="2" customFormat="1" ht="11.25">
      <c r="A220" s="34"/>
      <c r="B220" s="35"/>
      <c r="C220" s="36"/>
      <c r="D220" s="192" t="s">
        <v>141</v>
      </c>
      <c r="E220" s="36"/>
      <c r="F220" s="193" t="s">
        <v>551</v>
      </c>
      <c r="G220" s="36"/>
      <c r="H220" s="36"/>
      <c r="I220" s="189"/>
      <c r="J220" s="36"/>
      <c r="K220" s="36"/>
      <c r="L220" s="39"/>
      <c r="M220" s="190"/>
      <c r="N220" s="191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141</v>
      </c>
      <c r="AU220" s="17" t="s">
        <v>79</v>
      </c>
    </row>
    <row r="221" spans="1:65" s="13" customFormat="1" ht="11.25">
      <c r="B221" s="194"/>
      <c r="C221" s="195"/>
      <c r="D221" s="187" t="s">
        <v>150</v>
      </c>
      <c r="E221" s="196" t="s">
        <v>19</v>
      </c>
      <c r="F221" s="197" t="s">
        <v>516</v>
      </c>
      <c r="G221" s="195"/>
      <c r="H221" s="198">
        <v>18.399999999999999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150</v>
      </c>
      <c r="AU221" s="204" t="s">
        <v>79</v>
      </c>
      <c r="AV221" s="13" t="s">
        <v>79</v>
      </c>
      <c r="AW221" s="13" t="s">
        <v>31</v>
      </c>
      <c r="AX221" s="13" t="s">
        <v>77</v>
      </c>
      <c r="AY221" s="204" t="s">
        <v>130</v>
      </c>
    </row>
    <row r="222" spans="1:65" s="2" customFormat="1" ht="21.75" customHeight="1">
      <c r="A222" s="34"/>
      <c r="B222" s="35"/>
      <c r="C222" s="174" t="s">
        <v>366</v>
      </c>
      <c r="D222" s="174" t="s">
        <v>132</v>
      </c>
      <c r="E222" s="175" t="s">
        <v>552</v>
      </c>
      <c r="F222" s="176" t="s">
        <v>553</v>
      </c>
      <c r="G222" s="177" t="s">
        <v>352</v>
      </c>
      <c r="H222" s="178">
        <v>18.399999999999999</v>
      </c>
      <c r="I222" s="179"/>
      <c r="J222" s="180">
        <f>ROUND(I222*H222,2)</f>
        <v>0</v>
      </c>
      <c r="K222" s="176" t="s">
        <v>146</v>
      </c>
      <c r="L222" s="39"/>
      <c r="M222" s="181" t="s">
        <v>19</v>
      </c>
      <c r="N222" s="182" t="s">
        <v>40</v>
      </c>
      <c r="O222" s="64"/>
      <c r="P222" s="183">
        <f>O222*H222</f>
        <v>0</v>
      </c>
      <c r="Q222" s="183">
        <v>1.6449999999999999E-6</v>
      </c>
      <c r="R222" s="183">
        <f>Q222*H222</f>
        <v>3.0267999999999995E-5</v>
      </c>
      <c r="S222" s="183">
        <v>0</v>
      </c>
      <c r="T222" s="18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5" t="s">
        <v>137</v>
      </c>
      <c r="AT222" s="185" t="s">
        <v>132</v>
      </c>
      <c r="AU222" s="185" t="s">
        <v>79</v>
      </c>
      <c r="AY222" s="17" t="s">
        <v>130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7" t="s">
        <v>77</v>
      </c>
      <c r="BK222" s="186">
        <f>ROUND(I222*H222,2)</f>
        <v>0</v>
      </c>
      <c r="BL222" s="17" t="s">
        <v>137</v>
      </c>
      <c r="BM222" s="185" t="s">
        <v>554</v>
      </c>
    </row>
    <row r="223" spans="1:65" s="2" customFormat="1" ht="19.5">
      <c r="A223" s="34"/>
      <c r="B223" s="35"/>
      <c r="C223" s="36"/>
      <c r="D223" s="187" t="s">
        <v>139</v>
      </c>
      <c r="E223" s="36"/>
      <c r="F223" s="188" t="s">
        <v>555</v>
      </c>
      <c r="G223" s="36"/>
      <c r="H223" s="36"/>
      <c r="I223" s="189"/>
      <c r="J223" s="36"/>
      <c r="K223" s="36"/>
      <c r="L223" s="39"/>
      <c r="M223" s="190"/>
      <c r="N223" s="191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139</v>
      </c>
      <c r="AU223" s="17" t="s">
        <v>79</v>
      </c>
    </row>
    <row r="224" spans="1:65" s="2" customFormat="1" ht="11.25">
      <c r="A224" s="34"/>
      <c r="B224" s="35"/>
      <c r="C224" s="36"/>
      <c r="D224" s="192" t="s">
        <v>141</v>
      </c>
      <c r="E224" s="36"/>
      <c r="F224" s="193" t="s">
        <v>556</v>
      </c>
      <c r="G224" s="36"/>
      <c r="H224" s="36"/>
      <c r="I224" s="189"/>
      <c r="J224" s="36"/>
      <c r="K224" s="36"/>
      <c r="L224" s="39"/>
      <c r="M224" s="190"/>
      <c r="N224" s="191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141</v>
      </c>
      <c r="AU224" s="17" t="s">
        <v>79</v>
      </c>
    </row>
    <row r="225" spans="1:65" s="13" customFormat="1" ht="11.25">
      <c r="B225" s="194"/>
      <c r="C225" s="195"/>
      <c r="D225" s="187" t="s">
        <v>150</v>
      </c>
      <c r="E225" s="196" t="s">
        <v>19</v>
      </c>
      <c r="F225" s="197" t="s">
        <v>516</v>
      </c>
      <c r="G225" s="195"/>
      <c r="H225" s="198">
        <v>18.399999999999999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150</v>
      </c>
      <c r="AU225" s="204" t="s">
        <v>79</v>
      </c>
      <c r="AV225" s="13" t="s">
        <v>79</v>
      </c>
      <c r="AW225" s="13" t="s">
        <v>31</v>
      </c>
      <c r="AX225" s="13" t="s">
        <v>77</v>
      </c>
      <c r="AY225" s="204" t="s">
        <v>130</v>
      </c>
    </row>
    <row r="226" spans="1:65" s="12" customFormat="1" ht="22.9" customHeight="1">
      <c r="B226" s="158"/>
      <c r="C226" s="159"/>
      <c r="D226" s="160" t="s">
        <v>68</v>
      </c>
      <c r="E226" s="172" t="s">
        <v>382</v>
      </c>
      <c r="F226" s="172" t="s">
        <v>383</v>
      </c>
      <c r="G226" s="159"/>
      <c r="H226" s="159"/>
      <c r="I226" s="162"/>
      <c r="J226" s="173">
        <f>BK226</f>
        <v>0</v>
      </c>
      <c r="K226" s="159"/>
      <c r="L226" s="164"/>
      <c r="M226" s="165"/>
      <c r="N226" s="166"/>
      <c r="O226" s="166"/>
      <c r="P226" s="167">
        <f>SUM(P227:P235)</f>
        <v>0</v>
      </c>
      <c r="Q226" s="166"/>
      <c r="R226" s="167">
        <f>SUM(R227:R235)</f>
        <v>0</v>
      </c>
      <c r="S226" s="166"/>
      <c r="T226" s="168">
        <f>SUM(T227:T235)</f>
        <v>0</v>
      </c>
      <c r="AR226" s="169" t="s">
        <v>77</v>
      </c>
      <c r="AT226" s="170" t="s">
        <v>68</v>
      </c>
      <c r="AU226" s="170" t="s">
        <v>77</v>
      </c>
      <c r="AY226" s="169" t="s">
        <v>130</v>
      </c>
      <c r="BK226" s="171">
        <f>SUM(BK227:BK235)</f>
        <v>0</v>
      </c>
    </row>
    <row r="227" spans="1:65" s="2" customFormat="1" ht="21.75" customHeight="1">
      <c r="A227" s="34"/>
      <c r="B227" s="35"/>
      <c r="C227" s="174" t="s">
        <v>372</v>
      </c>
      <c r="D227" s="174" t="s">
        <v>132</v>
      </c>
      <c r="E227" s="175" t="s">
        <v>385</v>
      </c>
      <c r="F227" s="176" t="s">
        <v>386</v>
      </c>
      <c r="G227" s="177" t="s">
        <v>196</v>
      </c>
      <c r="H227" s="178">
        <v>10.906000000000001</v>
      </c>
      <c r="I227" s="179"/>
      <c r="J227" s="180">
        <f>ROUND(I227*H227,2)</f>
        <v>0</v>
      </c>
      <c r="K227" s="176" t="s">
        <v>146</v>
      </c>
      <c r="L227" s="39"/>
      <c r="M227" s="181" t="s">
        <v>19</v>
      </c>
      <c r="N227" s="182" t="s">
        <v>40</v>
      </c>
      <c r="O227" s="64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5" t="s">
        <v>137</v>
      </c>
      <c r="AT227" s="185" t="s">
        <v>132</v>
      </c>
      <c r="AU227" s="185" t="s">
        <v>79</v>
      </c>
      <c r="AY227" s="17" t="s">
        <v>130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7" t="s">
        <v>77</v>
      </c>
      <c r="BK227" s="186">
        <f>ROUND(I227*H227,2)</f>
        <v>0</v>
      </c>
      <c r="BL227" s="17" t="s">
        <v>137</v>
      </c>
      <c r="BM227" s="185" t="s">
        <v>557</v>
      </c>
    </row>
    <row r="228" spans="1:65" s="2" customFormat="1" ht="19.5">
      <c r="A228" s="34"/>
      <c r="B228" s="35"/>
      <c r="C228" s="36"/>
      <c r="D228" s="187" t="s">
        <v>139</v>
      </c>
      <c r="E228" s="36"/>
      <c r="F228" s="188" t="s">
        <v>388</v>
      </c>
      <c r="G228" s="36"/>
      <c r="H228" s="36"/>
      <c r="I228" s="189"/>
      <c r="J228" s="36"/>
      <c r="K228" s="36"/>
      <c r="L228" s="39"/>
      <c r="M228" s="190"/>
      <c r="N228" s="191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139</v>
      </c>
      <c r="AU228" s="17" t="s">
        <v>79</v>
      </c>
    </row>
    <row r="229" spans="1:65" s="2" customFormat="1" ht="11.25">
      <c r="A229" s="34"/>
      <c r="B229" s="35"/>
      <c r="C229" s="36"/>
      <c r="D229" s="192" t="s">
        <v>141</v>
      </c>
      <c r="E229" s="36"/>
      <c r="F229" s="193" t="s">
        <v>389</v>
      </c>
      <c r="G229" s="36"/>
      <c r="H229" s="36"/>
      <c r="I229" s="189"/>
      <c r="J229" s="36"/>
      <c r="K229" s="36"/>
      <c r="L229" s="39"/>
      <c r="M229" s="190"/>
      <c r="N229" s="191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141</v>
      </c>
      <c r="AU229" s="17" t="s">
        <v>79</v>
      </c>
    </row>
    <row r="230" spans="1:65" s="2" customFormat="1" ht="24.2" customHeight="1">
      <c r="A230" s="34"/>
      <c r="B230" s="35"/>
      <c r="C230" s="174" t="s">
        <v>376</v>
      </c>
      <c r="D230" s="174" t="s">
        <v>132</v>
      </c>
      <c r="E230" s="175" t="s">
        <v>391</v>
      </c>
      <c r="F230" s="176" t="s">
        <v>392</v>
      </c>
      <c r="G230" s="177" t="s">
        <v>196</v>
      </c>
      <c r="H230" s="178">
        <v>10.906000000000001</v>
      </c>
      <c r="I230" s="179"/>
      <c r="J230" s="180">
        <f>ROUND(I230*H230,2)</f>
        <v>0</v>
      </c>
      <c r="K230" s="176" t="s">
        <v>146</v>
      </c>
      <c r="L230" s="39"/>
      <c r="M230" s="181" t="s">
        <v>19</v>
      </c>
      <c r="N230" s="182" t="s">
        <v>40</v>
      </c>
      <c r="O230" s="64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5" t="s">
        <v>137</v>
      </c>
      <c r="AT230" s="185" t="s">
        <v>132</v>
      </c>
      <c r="AU230" s="185" t="s">
        <v>79</v>
      </c>
      <c r="AY230" s="17" t="s">
        <v>130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7" t="s">
        <v>77</v>
      </c>
      <c r="BK230" s="186">
        <f>ROUND(I230*H230,2)</f>
        <v>0</v>
      </c>
      <c r="BL230" s="17" t="s">
        <v>137</v>
      </c>
      <c r="BM230" s="185" t="s">
        <v>558</v>
      </c>
    </row>
    <row r="231" spans="1:65" s="2" customFormat="1" ht="29.25">
      <c r="A231" s="34"/>
      <c r="B231" s="35"/>
      <c r="C231" s="36"/>
      <c r="D231" s="187" t="s">
        <v>139</v>
      </c>
      <c r="E231" s="36"/>
      <c r="F231" s="188" t="s">
        <v>394</v>
      </c>
      <c r="G231" s="36"/>
      <c r="H231" s="36"/>
      <c r="I231" s="189"/>
      <c r="J231" s="36"/>
      <c r="K231" s="36"/>
      <c r="L231" s="39"/>
      <c r="M231" s="190"/>
      <c r="N231" s="191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139</v>
      </c>
      <c r="AU231" s="17" t="s">
        <v>79</v>
      </c>
    </row>
    <row r="232" spans="1:65" s="2" customFormat="1" ht="11.25">
      <c r="A232" s="34"/>
      <c r="B232" s="35"/>
      <c r="C232" s="36"/>
      <c r="D232" s="192" t="s">
        <v>141</v>
      </c>
      <c r="E232" s="36"/>
      <c r="F232" s="193" t="s">
        <v>395</v>
      </c>
      <c r="G232" s="36"/>
      <c r="H232" s="36"/>
      <c r="I232" s="189"/>
      <c r="J232" s="36"/>
      <c r="K232" s="36"/>
      <c r="L232" s="39"/>
      <c r="M232" s="190"/>
      <c r="N232" s="191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141</v>
      </c>
      <c r="AU232" s="17" t="s">
        <v>79</v>
      </c>
    </row>
    <row r="233" spans="1:65" s="2" customFormat="1" ht="24.2" customHeight="1">
      <c r="A233" s="34"/>
      <c r="B233" s="35"/>
      <c r="C233" s="174" t="s">
        <v>384</v>
      </c>
      <c r="D233" s="174" t="s">
        <v>132</v>
      </c>
      <c r="E233" s="175" t="s">
        <v>397</v>
      </c>
      <c r="F233" s="176" t="s">
        <v>398</v>
      </c>
      <c r="G233" s="177" t="s">
        <v>196</v>
      </c>
      <c r="H233" s="178">
        <v>10.906000000000001</v>
      </c>
      <c r="I233" s="179"/>
      <c r="J233" s="180">
        <f>ROUND(I233*H233,2)</f>
        <v>0</v>
      </c>
      <c r="K233" s="176" t="s">
        <v>146</v>
      </c>
      <c r="L233" s="39"/>
      <c r="M233" s="181" t="s">
        <v>19</v>
      </c>
      <c r="N233" s="182" t="s">
        <v>40</v>
      </c>
      <c r="O233" s="64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5" t="s">
        <v>137</v>
      </c>
      <c r="AT233" s="185" t="s">
        <v>132</v>
      </c>
      <c r="AU233" s="185" t="s">
        <v>79</v>
      </c>
      <c r="AY233" s="17" t="s">
        <v>130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7" t="s">
        <v>77</v>
      </c>
      <c r="BK233" s="186">
        <f>ROUND(I233*H233,2)</f>
        <v>0</v>
      </c>
      <c r="BL233" s="17" t="s">
        <v>137</v>
      </c>
      <c r="BM233" s="185" t="s">
        <v>559</v>
      </c>
    </row>
    <row r="234" spans="1:65" s="2" customFormat="1" ht="11.25">
      <c r="A234" s="34"/>
      <c r="B234" s="35"/>
      <c r="C234" s="36"/>
      <c r="D234" s="187" t="s">
        <v>139</v>
      </c>
      <c r="E234" s="36"/>
      <c r="F234" s="188" t="s">
        <v>400</v>
      </c>
      <c r="G234" s="36"/>
      <c r="H234" s="36"/>
      <c r="I234" s="189"/>
      <c r="J234" s="36"/>
      <c r="K234" s="36"/>
      <c r="L234" s="39"/>
      <c r="M234" s="190"/>
      <c r="N234" s="191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139</v>
      </c>
      <c r="AU234" s="17" t="s">
        <v>79</v>
      </c>
    </row>
    <row r="235" spans="1:65" s="2" customFormat="1" ht="11.25">
      <c r="A235" s="34"/>
      <c r="B235" s="35"/>
      <c r="C235" s="36"/>
      <c r="D235" s="192" t="s">
        <v>141</v>
      </c>
      <c r="E235" s="36"/>
      <c r="F235" s="193" t="s">
        <v>401</v>
      </c>
      <c r="G235" s="36"/>
      <c r="H235" s="36"/>
      <c r="I235" s="189"/>
      <c r="J235" s="36"/>
      <c r="K235" s="36"/>
      <c r="L235" s="39"/>
      <c r="M235" s="190"/>
      <c r="N235" s="191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141</v>
      </c>
      <c r="AU235" s="17" t="s">
        <v>79</v>
      </c>
    </row>
    <row r="236" spans="1:65" s="12" customFormat="1" ht="22.9" customHeight="1">
      <c r="B236" s="158"/>
      <c r="C236" s="159"/>
      <c r="D236" s="160" t="s">
        <v>68</v>
      </c>
      <c r="E236" s="172" t="s">
        <v>406</v>
      </c>
      <c r="F236" s="172" t="s">
        <v>407</v>
      </c>
      <c r="G236" s="159"/>
      <c r="H236" s="159"/>
      <c r="I236" s="162"/>
      <c r="J236" s="173">
        <f>BK236</f>
        <v>0</v>
      </c>
      <c r="K236" s="159"/>
      <c r="L236" s="164"/>
      <c r="M236" s="165"/>
      <c r="N236" s="166"/>
      <c r="O236" s="166"/>
      <c r="P236" s="167">
        <f>SUM(P237:P242)</f>
        <v>0</v>
      </c>
      <c r="Q236" s="166"/>
      <c r="R236" s="167">
        <f>SUM(R237:R242)</f>
        <v>0</v>
      </c>
      <c r="S236" s="166"/>
      <c r="T236" s="168">
        <f>SUM(T237:T242)</f>
        <v>0</v>
      </c>
      <c r="AR236" s="169" t="s">
        <v>77</v>
      </c>
      <c r="AT236" s="170" t="s">
        <v>68</v>
      </c>
      <c r="AU236" s="170" t="s">
        <v>77</v>
      </c>
      <c r="AY236" s="169" t="s">
        <v>130</v>
      </c>
      <c r="BK236" s="171">
        <f>SUM(BK237:BK242)</f>
        <v>0</v>
      </c>
    </row>
    <row r="237" spans="1:65" s="2" customFormat="1" ht="33" customHeight="1">
      <c r="A237" s="34"/>
      <c r="B237" s="35"/>
      <c r="C237" s="174" t="s">
        <v>390</v>
      </c>
      <c r="D237" s="174" t="s">
        <v>132</v>
      </c>
      <c r="E237" s="175" t="s">
        <v>409</v>
      </c>
      <c r="F237" s="176" t="s">
        <v>410</v>
      </c>
      <c r="G237" s="177" t="s">
        <v>196</v>
      </c>
      <c r="H237" s="178">
        <v>397.185</v>
      </c>
      <c r="I237" s="179"/>
      <c r="J237" s="180">
        <f>ROUND(I237*H237,2)</f>
        <v>0</v>
      </c>
      <c r="K237" s="176" t="s">
        <v>146</v>
      </c>
      <c r="L237" s="39"/>
      <c r="M237" s="181" t="s">
        <v>19</v>
      </c>
      <c r="N237" s="182" t="s">
        <v>40</v>
      </c>
      <c r="O237" s="64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5" t="s">
        <v>137</v>
      </c>
      <c r="AT237" s="185" t="s">
        <v>132</v>
      </c>
      <c r="AU237" s="185" t="s">
        <v>79</v>
      </c>
      <c r="AY237" s="17" t="s">
        <v>130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7" t="s">
        <v>77</v>
      </c>
      <c r="BK237" s="186">
        <f>ROUND(I237*H237,2)</f>
        <v>0</v>
      </c>
      <c r="BL237" s="17" t="s">
        <v>137</v>
      </c>
      <c r="BM237" s="185" t="s">
        <v>560</v>
      </c>
    </row>
    <row r="238" spans="1:65" s="2" customFormat="1" ht="29.25">
      <c r="A238" s="34"/>
      <c r="B238" s="35"/>
      <c r="C238" s="36"/>
      <c r="D238" s="187" t="s">
        <v>139</v>
      </c>
      <c r="E238" s="36"/>
      <c r="F238" s="188" t="s">
        <v>412</v>
      </c>
      <c r="G238" s="36"/>
      <c r="H238" s="36"/>
      <c r="I238" s="189"/>
      <c r="J238" s="36"/>
      <c r="K238" s="36"/>
      <c r="L238" s="39"/>
      <c r="M238" s="190"/>
      <c r="N238" s="191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139</v>
      </c>
      <c r="AU238" s="17" t="s">
        <v>79</v>
      </c>
    </row>
    <row r="239" spans="1:65" s="2" customFormat="1" ht="11.25">
      <c r="A239" s="34"/>
      <c r="B239" s="35"/>
      <c r="C239" s="36"/>
      <c r="D239" s="192" t="s">
        <v>141</v>
      </c>
      <c r="E239" s="36"/>
      <c r="F239" s="193" t="s">
        <v>413</v>
      </c>
      <c r="G239" s="36"/>
      <c r="H239" s="36"/>
      <c r="I239" s="189"/>
      <c r="J239" s="36"/>
      <c r="K239" s="36"/>
      <c r="L239" s="39"/>
      <c r="M239" s="190"/>
      <c r="N239" s="191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141</v>
      </c>
      <c r="AU239" s="17" t="s">
        <v>79</v>
      </c>
    </row>
    <row r="240" spans="1:65" s="2" customFormat="1" ht="33" customHeight="1">
      <c r="A240" s="34"/>
      <c r="B240" s="35"/>
      <c r="C240" s="174" t="s">
        <v>396</v>
      </c>
      <c r="D240" s="174" t="s">
        <v>132</v>
      </c>
      <c r="E240" s="175" t="s">
        <v>561</v>
      </c>
      <c r="F240" s="176" t="s">
        <v>562</v>
      </c>
      <c r="G240" s="177" t="s">
        <v>196</v>
      </c>
      <c r="H240" s="178">
        <v>397.185</v>
      </c>
      <c r="I240" s="179"/>
      <c r="J240" s="180">
        <f>ROUND(I240*H240,2)</f>
        <v>0</v>
      </c>
      <c r="K240" s="176" t="s">
        <v>146</v>
      </c>
      <c r="L240" s="39"/>
      <c r="M240" s="181" t="s">
        <v>19</v>
      </c>
      <c r="N240" s="182" t="s">
        <v>40</v>
      </c>
      <c r="O240" s="64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5" t="s">
        <v>137</v>
      </c>
      <c r="AT240" s="185" t="s">
        <v>132</v>
      </c>
      <c r="AU240" s="185" t="s">
        <v>79</v>
      </c>
      <c r="AY240" s="17" t="s">
        <v>130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7" t="s">
        <v>77</v>
      </c>
      <c r="BK240" s="186">
        <f>ROUND(I240*H240,2)</f>
        <v>0</v>
      </c>
      <c r="BL240" s="17" t="s">
        <v>137</v>
      </c>
      <c r="BM240" s="185" t="s">
        <v>563</v>
      </c>
    </row>
    <row r="241" spans="1:47" s="2" customFormat="1" ht="29.25">
      <c r="A241" s="34"/>
      <c r="B241" s="35"/>
      <c r="C241" s="36"/>
      <c r="D241" s="187" t="s">
        <v>139</v>
      </c>
      <c r="E241" s="36"/>
      <c r="F241" s="188" t="s">
        <v>564</v>
      </c>
      <c r="G241" s="36"/>
      <c r="H241" s="36"/>
      <c r="I241" s="189"/>
      <c r="J241" s="36"/>
      <c r="K241" s="36"/>
      <c r="L241" s="39"/>
      <c r="M241" s="190"/>
      <c r="N241" s="191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139</v>
      </c>
      <c r="AU241" s="17" t="s">
        <v>79</v>
      </c>
    </row>
    <row r="242" spans="1:47" s="2" customFormat="1" ht="11.25">
      <c r="A242" s="34"/>
      <c r="B242" s="35"/>
      <c r="C242" s="36"/>
      <c r="D242" s="192" t="s">
        <v>141</v>
      </c>
      <c r="E242" s="36"/>
      <c r="F242" s="193" t="s">
        <v>565</v>
      </c>
      <c r="G242" s="36"/>
      <c r="H242" s="36"/>
      <c r="I242" s="189"/>
      <c r="J242" s="36"/>
      <c r="K242" s="36"/>
      <c r="L242" s="39"/>
      <c r="M242" s="226"/>
      <c r="N242" s="227"/>
      <c r="O242" s="228"/>
      <c r="P242" s="228"/>
      <c r="Q242" s="228"/>
      <c r="R242" s="228"/>
      <c r="S242" s="228"/>
      <c r="T242" s="229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141</v>
      </c>
      <c r="AU242" s="17" t="s">
        <v>79</v>
      </c>
    </row>
    <row r="243" spans="1:47" s="2" customFormat="1" ht="6.95" customHeight="1">
      <c r="A243" s="34"/>
      <c r="B243" s="47"/>
      <c r="C243" s="48"/>
      <c r="D243" s="48"/>
      <c r="E243" s="48"/>
      <c r="F243" s="48"/>
      <c r="G243" s="48"/>
      <c r="H243" s="48"/>
      <c r="I243" s="48"/>
      <c r="J243" s="48"/>
      <c r="K243" s="48"/>
      <c r="L243" s="39"/>
      <c r="M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</row>
  </sheetData>
  <sheetProtection algorithmName="SHA-512" hashValue="MiizGO+Gzvkob/1B7eTz2i8QCGrb1g74Bot5KbWgvX+rv9BQjceBdLhEfaLbWD0+s7/xFH3qBXTyoqsFX4T50A==" saltValue="0Z9r7XiTETGbQRFcAuhrBUSMhchtoggJ6RzCzX8x/DJnJr/Azmkr/npJ9kiEd9lTOoruR9fxJMQTFOpWqbZfXw==" spinCount="100000" sheet="1" objects="1" scenarios="1" formatColumns="0" formatRows="0" autoFilter="0"/>
  <autoFilter ref="C85:K242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9" r:id="rId3"/>
    <hyperlink ref="F103" r:id="rId4"/>
    <hyperlink ref="F107" r:id="rId5"/>
    <hyperlink ref="F111" r:id="rId6"/>
    <hyperlink ref="F115" r:id="rId7"/>
    <hyperlink ref="F119" r:id="rId8"/>
    <hyperlink ref="F123" r:id="rId9"/>
    <hyperlink ref="F130" r:id="rId10"/>
    <hyperlink ref="F133" r:id="rId11"/>
    <hyperlink ref="F136" r:id="rId12"/>
    <hyperlink ref="F140" r:id="rId13"/>
    <hyperlink ref="F144" r:id="rId14"/>
    <hyperlink ref="F152" r:id="rId15"/>
    <hyperlink ref="F159" r:id="rId16"/>
    <hyperlink ref="F166" r:id="rId17"/>
    <hyperlink ref="F171" r:id="rId18"/>
    <hyperlink ref="F175" r:id="rId19"/>
    <hyperlink ref="F179" r:id="rId20"/>
    <hyperlink ref="F183" r:id="rId21"/>
    <hyperlink ref="F187" r:id="rId22"/>
    <hyperlink ref="F191" r:id="rId23"/>
    <hyperlink ref="F195" r:id="rId24"/>
    <hyperlink ref="F200" r:id="rId25"/>
    <hyperlink ref="F206" r:id="rId26"/>
    <hyperlink ref="F209" r:id="rId27"/>
    <hyperlink ref="F216" r:id="rId28"/>
    <hyperlink ref="F220" r:id="rId29"/>
    <hyperlink ref="F224" r:id="rId30"/>
    <hyperlink ref="F229" r:id="rId31"/>
    <hyperlink ref="F232" r:id="rId32"/>
    <hyperlink ref="F235" r:id="rId33"/>
    <hyperlink ref="F239" r:id="rId34"/>
    <hyperlink ref="F242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79</v>
      </c>
    </row>
    <row r="4" spans="1:46" s="1" customFormat="1" ht="24.95" customHeight="1">
      <c r="B4" s="20"/>
      <c r="D4" s="104" t="s">
        <v>90</v>
      </c>
      <c r="L4" s="20"/>
      <c r="M4" s="105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26.25" customHeight="1">
      <c r="B7" s="20"/>
      <c r="E7" s="294" t="str">
        <f>'Rekapitulace stavby'!K6</f>
        <v>Realizace SZ Suchdol nad Odrou - polní cesta C27 a sjezd HS10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06" t="s">
        <v>99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566</v>
      </c>
      <c r="F9" s="297"/>
      <c r="G9" s="297"/>
      <c r="H9" s="297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21</v>
      </c>
      <c r="E12" s="34"/>
      <c r="F12" s="108" t="s">
        <v>22</v>
      </c>
      <c r="G12" s="34"/>
      <c r="H12" s="34"/>
      <c r="I12" s="106" t="s">
        <v>23</v>
      </c>
      <c r="J12" s="109" t="str">
        <f>'Rekapitulace stavby'!AN8</f>
        <v>8. 7. 2024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tr">
        <f>IF('Rekapitulace stavby'!AN10="","",'Rekapitulace stavby'!AN10)</f>
        <v/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tr">
        <f>IF('Rekapitulace stavby'!E11="","",'Rekapitulace stavby'!E11)</f>
        <v xml:space="preserve"> </v>
      </c>
      <c r="F15" s="34"/>
      <c r="G15" s="34"/>
      <c r="H15" s="34"/>
      <c r="I15" s="106" t="s">
        <v>27</v>
      </c>
      <c r="J15" s="108" t="str">
        <f>IF('Rekapitulace stavby'!AN11="","",'Rekapitulace stavby'!AN11)</f>
        <v/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28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06" t="s">
        <v>27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30</v>
      </c>
      <c r="E20" s="34"/>
      <c r="F20" s="34"/>
      <c r="G20" s="34"/>
      <c r="H20" s="34"/>
      <c r="I20" s="106" t="s">
        <v>26</v>
      </c>
      <c r="J20" s="108" t="str">
        <f>IF('Rekapitulace stavby'!AN16="","",'Rekapitulace stavby'!AN16)</f>
        <v/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tr">
        <f>IF('Rekapitulace stavby'!E17="","",'Rekapitulace stavby'!E17)</f>
        <v xml:space="preserve"> </v>
      </c>
      <c r="F21" s="34"/>
      <c r="G21" s="34"/>
      <c r="H21" s="34"/>
      <c r="I21" s="106" t="s">
        <v>27</v>
      </c>
      <c r="J21" s="108" t="str">
        <f>IF('Rekapitulace stavby'!AN17="","",'Rekapitulace stavby'!AN17)</f>
        <v/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32</v>
      </c>
      <c r="E23" s="34"/>
      <c r="F23" s="34"/>
      <c r="G23" s="34"/>
      <c r="H23" s="34"/>
      <c r="I23" s="106" t="s">
        <v>26</v>
      </c>
      <c r="J23" s="108" t="str">
        <f>IF('Rekapitulace stavby'!AN19="","",'Rekapitulace stavby'!AN19)</f>
        <v/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tr">
        <f>IF('Rekapitulace stavby'!E20="","",'Rekapitulace stavby'!E20)</f>
        <v xml:space="preserve"> </v>
      </c>
      <c r="F24" s="34"/>
      <c r="G24" s="34"/>
      <c r="H24" s="34"/>
      <c r="I24" s="106" t="s">
        <v>27</v>
      </c>
      <c r="J24" s="108" t="str">
        <f>IF('Rekapitulace stavby'!AN20="","",'Rekapitulace stavby'!AN20)</f>
        <v/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33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00" t="s">
        <v>19</v>
      </c>
      <c r="F27" s="300"/>
      <c r="G27" s="300"/>
      <c r="H27" s="300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4" t="s">
        <v>35</v>
      </c>
      <c r="E30" s="34"/>
      <c r="F30" s="34"/>
      <c r="G30" s="34"/>
      <c r="H30" s="34"/>
      <c r="I30" s="34"/>
      <c r="J30" s="115">
        <f>ROUND(J80,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6" t="s">
        <v>37</v>
      </c>
      <c r="G32" s="34"/>
      <c r="H32" s="34"/>
      <c r="I32" s="116" t="s">
        <v>36</v>
      </c>
      <c r="J32" s="116" t="s">
        <v>38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7" t="s">
        <v>39</v>
      </c>
      <c r="E33" s="106" t="s">
        <v>40</v>
      </c>
      <c r="F33" s="118">
        <f>ROUND((SUM(BE80:BE111)),  2)</f>
        <v>0</v>
      </c>
      <c r="G33" s="34"/>
      <c r="H33" s="34"/>
      <c r="I33" s="119">
        <v>0.21</v>
      </c>
      <c r="J33" s="118">
        <f>ROUND(((SUM(BE80:BE111))*I33),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6" t="s">
        <v>41</v>
      </c>
      <c r="F34" s="118">
        <f>ROUND((SUM(BF80:BF111)),  2)</f>
        <v>0</v>
      </c>
      <c r="G34" s="34"/>
      <c r="H34" s="34"/>
      <c r="I34" s="119">
        <v>0.12</v>
      </c>
      <c r="J34" s="118">
        <f>ROUND(((SUM(BF80:BF111))*I34),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6" t="s">
        <v>42</v>
      </c>
      <c r="F35" s="118">
        <f>ROUND((SUM(BG80:BG111)),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6" t="s">
        <v>43</v>
      </c>
      <c r="F36" s="118">
        <f>ROUND((SUM(BH80:BH111)),  2)</f>
        <v>0</v>
      </c>
      <c r="G36" s="34"/>
      <c r="H36" s="34"/>
      <c r="I36" s="119">
        <v>0.12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44</v>
      </c>
      <c r="F37" s="118">
        <f>ROUND((SUM(BI80:BI111)),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3" t="s">
        <v>102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6"/>
      <c r="D48" s="36"/>
      <c r="E48" s="301" t="str">
        <f>E7</f>
        <v>Realizace SZ Suchdol nad Odrou - polní cesta C27 a sjezd HS10</v>
      </c>
      <c r="F48" s="302"/>
      <c r="G48" s="302"/>
      <c r="H48" s="302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99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273" t="str">
        <f>E9</f>
        <v>SO 001 - Vedlejší a ostatní náklady</v>
      </c>
      <c r="F50" s="303"/>
      <c r="G50" s="303"/>
      <c r="H50" s="303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8. 7. 2024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hidden="1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31" t="s">
        <v>103</v>
      </c>
      <c r="D57" s="132"/>
      <c r="E57" s="132"/>
      <c r="F57" s="132"/>
      <c r="G57" s="132"/>
      <c r="H57" s="132"/>
      <c r="I57" s="132"/>
      <c r="J57" s="133" t="s">
        <v>104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34" t="s">
        <v>67</v>
      </c>
      <c r="D59" s="36"/>
      <c r="E59" s="36"/>
      <c r="F59" s="36"/>
      <c r="G59" s="36"/>
      <c r="H59" s="36"/>
      <c r="I59" s="36"/>
      <c r="J59" s="77">
        <f>J80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105</v>
      </c>
    </row>
    <row r="60" spans="1:47" s="9" customFormat="1" ht="24.95" hidden="1" customHeight="1">
      <c r="B60" s="135"/>
      <c r="C60" s="136"/>
      <c r="D60" s="137" t="s">
        <v>567</v>
      </c>
      <c r="E60" s="138"/>
      <c r="F60" s="138"/>
      <c r="G60" s="138"/>
      <c r="H60" s="138"/>
      <c r="I60" s="138"/>
      <c r="J60" s="139">
        <f>J81</f>
        <v>0</v>
      </c>
      <c r="K60" s="136"/>
      <c r="L60" s="140"/>
    </row>
    <row r="61" spans="1:47" s="2" customFormat="1" ht="21.75" hidden="1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0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6.95" hidden="1" customHeight="1">
      <c r="A62" s="34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10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ht="11.25" hidden="1"/>
    <row r="64" spans="1:47" ht="11.25" hidden="1"/>
    <row r="65" spans="1:63" ht="11.25" hidden="1"/>
    <row r="66" spans="1:63" s="2" customFormat="1" ht="6.95" customHeight="1">
      <c r="A66" s="34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3" s="2" customFormat="1" ht="24.95" customHeight="1">
      <c r="A67" s="34"/>
      <c r="B67" s="35"/>
      <c r="C67" s="23" t="s">
        <v>115</v>
      </c>
      <c r="D67" s="36"/>
      <c r="E67" s="36"/>
      <c r="F67" s="36"/>
      <c r="G67" s="36"/>
      <c r="H67" s="36"/>
      <c r="I67" s="36"/>
      <c r="J67" s="36"/>
      <c r="K67" s="36"/>
      <c r="L67" s="10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3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3" s="2" customFormat="1" ht="12" customHeight="1">
      <c r="A69" s="34"/>
      <c r="B69" s="35"/>
      <c r="C69" s="29" t="s">
        <v>16</v>
      </c>
      <c r="D69" s="36"/>
      <c r="E69" s="36"/>
      <c r="F69" s="36"/>
      <c r="G69" s="36"/>
      <c r="H69" s="36"/>
      <c r="I69" s="36"/>
      <c r="J69" s="36"/>
      <c r="K69" s="36"/>
      <c r="L69" s="10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3" s="2" customFormat="1" ht="26.25" customHeight="1">
      <c r="A70" s="34"/>
      <c r="B70" s="35"/>
      <c r="C70" s="36"/>
      <c r="D70" s="36"/>
      <c r="E70" s="301" t="str">
        <f>E7</f>
        <v>Realizace SZ Suchdol nad Odrou - polní cesta C27 a sjezd HS10</v>
      </c>
      <c r="F70" s="302"/>
      <c r="G70" s="302"/>
      <c r="H70" s="302"/>
      <c r="I70" s="36"/>
      <c r="J70" s="36"/>
      <c r="K70" s="36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3" s="2" customFormat="1" ht="12" customHeight="1">
      <c r="A71" s="34"/>
      <c r="B71" s="35"/>
      <c r="C71" s="29" t="s">
        <v>99</v>
      </c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3" s="2" customFormat="1" ht="16.5" customHeight="1">
      <c r="A72" s="34"/>
      <c r="B72" s="35"/>
      <c r="C72" s="36"/>
      <c r="D72" s="36"/>
      <c r="E72" s="273" t="str">
        <f>E9</f>
        <v>SO 001 - Vedlejší a ostatní náklady</v>
      </c>
      <c r="F72" s="303"/>
      <c r="G72" s="303"/>
      <c r="H72" s="303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3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3" s="2" customFormat="1" ht="12" customHeight="1">
      <c r="A74" s="34"/>
      <c r="B74" s="35"/>
      <c r="C74" s="29" t="s">
        <v>21</v>
      </c>
      <c r="D74" s="36"/>
      <c r="E74" s="36"/>
      <c r="F74" s="27" t="str">
        <f>F12</f>
        <v xml:space="preserve"> </v>
      </c>
      <c r="G74" s="36"/>
      <c r="H74" s="36"/>
      <c r="I74" s="29" t="s">
        <v>23</v>
      </c>
      <c r="J74" s="59" t="str">
        <f>IF(J12="","",J12)</f>
        <v>8. 7. 2024</v>
      </c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3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3" s="2" customFormat="1" ht="15.2" customHeight="1">
      <c r="A76" s="34"/>
      <c r="B76" s="35"/>
      <c r="C76" s="29" t="s">
        <v>25</v>
      </c>
      <c r="D76" s="36"/>
      <c r="E76" s="36"/>
      <c r="F76" s="27" t="str">
        <f>E15</f>
        <v xml:space="preserve"> </v>
      </c>
      <c r="G76" s="36"/>
      <c r="H76" s="36"/>
      <c r="I76" s="29" t="s">
        <v>30</v>
      </c>
      <c r="J76" s="32" t="str">
        <f>E21</f>
        <v xml:space="preserve"> </v>
      </c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3" s="2" customFormat="1" ht="15.2" customHeight="1">
      <c r="A77" s="34"/>
      <c r="B77" s="35"/>
      <c r="C77" s="29" t="s">
        <v>28</v>
      </c>
      <c r="D77" s="36"/>
      <c r="E77" s="36"/>
      <c r="F77" s="27" t="str">
        <f>IF(E18="","",E18)</f>
        <v>Vyplň údaj</v>
      </c>
      <c r="G77" s="36"/>
      <c r="H77" s="36"/>
      <c r="I77" s="29" t="s">
        <v>32</v>
      </c>
      <c r="J77" s="32" t="str">
        <f>E24</f>
        <v xml:space="preserve"> </v>
      </c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63" s="2" customFormat="1" ht="10.3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63" s="11" customFormat="1" ht="29.25" customHeight="1">
      <c r="A79" s="147"/>
      <c r="B79" s="148"/>
      <c r="C79" s="149" t="s">
        <v>116</v>
      </c>
      <c r="D79" s="150" t="s">
        <v>54</v>
      </c>
      <c r="E79" s="150" t="s">
        <v>50</v>
      </c>
      <c r="F79" s="150" t="s">
        <v>51</v>
      </c>
      <c r="G79" s="150" t="s">
        <v>117</v>
      </c>
      <c r="H79" s="150" t="s">
        <v>118</v>
      </c>
      <c r="I79" s="150" t="s">
        <v>119</v>
      </c>
      <c r="J79" s="150" t="s">
        <v>104</v>
      </c>
      <c r="K79" s="151" t="s">
        <v>120</v>
      </c>
      <c r="L79" s="152"/>
      <c r="M79" s="68" t="s">
        <v>19</v>
      </c>
      <c r="N79" s="69" t="s">
        <v>39</v>
      </c>
      <c r="O79" s="69" t="s">
        <v>121</v>
      </c>
      <c r="P79" s="69" t="s">
        <v>122</v>
      </c>
      <c r="Q79" s="69" t="s">
        <v>123</v>
      </c>
      <c r="R79" s="69" t="s">
        <v>124</v>
      </c>
      <c r="S79" s="69" t="s">
        <v>125</v>
      </c>
      <c r="T79" s="70" t="s">
        <v>126</v>
      </c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</row>
    <row r="80" spans="1:63" s="2" customFormat="1" ht="22.9" customHeight="1">
      <c r="A80" s="34"/>
      <c r="B80" s="35"/>
      <c r="C80" s="75" t="s">
        <v>127</v>
      </c>
      <c r="D80" s="36"/>
      <c r="E80" s="36"/>
      <c r="F80" s="36"/>
      <c r="G80" s="36"/>
      <c r="H80" s="36"/>
      <c r="I80" s="36"/>
      <c r="J80" s="153">
        <f>BK80</f>
        <v>0</v>
      </c>
      <c r="K80" s="36"/>
      <c r="L80" s="39"/>
      <c r="M80" s="71"/>
      <c r="N80" s="154"/>
      <c r="O80" s="72"/>
      <c r="P80" s="155">
        <f>P81</f>
        <v>0</v>
      </c>
      <c r="Q80" s="72"/>
      <c r="R80" s="155">
        <f>R81</f>
        <v>0</v>
      </c>
      <c r="S80" s="72"/>
      <c r="T80" s="156">
        <f>T81</f>
        <v>0.01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68</v>
      </c>
      <c r="AU80" s="17" t="s">
        <v>105</v>
      </c>
      <c r="BK80" s="157">
        <f>BK81</f>
        <v>0</v>
      </c>
    </row>
    <row r="81" spans="1:65" s="12" customFormat="1" ht="25.9" customHeight="1">
      <c r="B81" s="158"/>
      <c r="C81" s="159"/>
      <c r="D81" s="160" t="s">
        <v>68</v>
      </c>
      <c r="E81" s="161" t="s">
        <v>568</v>
      </c>
      <c r="F81" s="161" t="s">
        <v>569</v>
      </c>
      <c r="G81" s="159"/>
      <c r="H81" s="159"/>
      <c r="I81" s="162"/>
      <c r="J81" s="163">
        <f>BK81</f>
        <v>0</v>
      </c>
      <c r="K81" s="159"/>
      <c r="L81" s="164"/>
      <c r="M81" s="165"/>
      <c r="N81" s="166"/>
      <c r="O81" s="166"/>
      <c r="P81" s="167">
        <f>SUM(P82:P111)</f>
        <v>0</v>
      </c>
      <c r="Q81" s="166"/>
      <c r="R81" s="167">
        <f>SUM(R82:R111)</f>
        <v>0</v>
      </c>
      <c r="S81" s="166"/>
      <c r="T81" s="168">
        <f>SUM(T82:T111)</f>
        <v>0.01</v>
      </c>
      <c r="AR81" s="169" t="s">
        <v>166</v>
      </c>
      <c r="AT81" s="170" t="s">
        <v>68</v>
      </c>
      <c r="AU81" s="170" t="s">
        <v>69</v>
      </c>
      <c r="AY81" s="169" t="s">
        <v>130</v>
      </c>
      <c r="BK81" s="171">
        <f>SUM(BK82:BK111)</f>
        <v>0</v>
      </c>
    </row>
    <row r="82" spans="1:65" s="2" customFormat="1" ht="16.5" customHeight="1">
      <c r="A82" s="34"/>
      <c r="B82" s="35"/>
      <c r="C82" s="174" t="s">
        <v>77</v>
      </c>
      <c r="D82" s="174" t="s">
        <v>132</v>
      </c>
      <c r="E82" s="175" t="s">
        <v>570</v>
      </c>
      <c r="F82" s="176" t="s">
        <v>571</v>
      </c>
      <c r="G82" s="177" t="s">
        <v>572</v>
      </c>
      <c r="H82" s="178">
        <v>1</v>
      </c>
      <c r="I82" s="179"/>
      <c r="J82" s="180">
        <f>ROUND(I82*H82,2)</f>
        <v>0</v>
      </c>
      <c r="K82" s="176" t="s">
        <v>197</v>
      </c>
      <c r="L82" s="39"/>
      <c r="M82" s="181" t="s">
        <v>19</v>
      </c>
      <c r="N82" s="182" t="s">
        <v>40</v>
      </c>
      <c r="O82" s="64"/>
      <c r="P82" s="183">
        <f>O82*H82</f>
        <v>0</v>
      </c>
      <c r="Q82" s="183">
        <v>0</v>
      </c>
      <c r="R82" s="183">
        <f>Q82*H82</f>
        <v>0</v>
      </c>
      <c r="S82" s="183">
        <v>0</v>
      </c>
      <c r="T82" s="184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85" t="s">
        <v>573</v>
      </c>
      <c r="AT82" s="185" t="s">
        <v>132</v>
      </c>
      <c r="AU82" s="185" t="s">
        <v>77</v>
      </c>
      <c r="AY82" s="17" t="s">
        <v>130</v>
      </c>
      <c r="BE82" s="186">
        <f>IF(N82="základní",J82,0)</f>
        <v>0</v>
      </c>
      <c r="BF82" s="186">
        <f>IF(N82="snížená",J82,0)</f>
        <v>0</v>
      </c>
      <c r="BG82" s="186">
        <f>IF(N82="zákl. přenesená",J82,0)</f>
        <v>0</v>
      </c>
      <c r="BH82" s="186">
        <f>IF(N82="sníž. přenesená",J82,0)</f>
        <v>0</v>
      </c>
      <c r="BI82" s="186">
        <f>IF(N82="nulová",J82,0)</f>
        <v>0</v>
      </c>
      <c r="BJ82" s="17" t="s">
        <v>77</v>
      </c>
      <c r="BK82" s="186">
        <f>ROUND(I82*H82,2)</f>
        <v>0</v>
      </c>
      <c r="BL82" s="17" t="s">
        <v>573</v>
      </c>
      <c r="BM82" s="185" t="s">
        <v>574</v>
      </c>
    </row>
    <row r="83" spans="1:65" s="2" customFormat="1" ht="19.5">
      <c r="A83" s="34"/>
      <c r="B83" s="35"/>
      <c r="C83" s="36"/>
      <c r="D83" s="187" t="s">
        <v>139</v>
      </c>
      <c r="E83" s="36"/>
      <c r="F83" s="188" t="s">
        <v>575</v>
      </c>
      <c r="G83" s="36"/>
      <c r="H83" s="36"/>
      <c r="I83" s="189"/>
      <c r="J83" s="36"/>
      <c r="K83" s="36"/>
      <c r="L83" s="39"/>
      <c r="M83" s="190"/>
      <c r="N83" s="191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139</v>
      </c>
      <c r="AU83" s="17" t="s">
        <v>77</v>
      </c>
    </row>
    <row r="84" spans="1:65" s="2" customFormat="1" ht="24.2" customHeight="1">
      <c r="A84" s="34"/>
      <c r="B84" s="35"/>
      <c r="C84" s="174" t="s">
        <v>79</v>
      </c>
      <c r="D84" s="174" t="s">
        <v>132</v>
      </c>
      <c r="E84" s="175" t="s">
        <v>576</v>
      </c>
      <c r="F84" s="176" t="s">
        <v>577</v>
      </c>
      <c r="G84" s="177" t="s">
        <v>572</v>
      </c>
      <c r="H84" s="178">
        <v>1</v>
      </c>
      <c r="I84" s="179"/>
      <c r="J84" s="180">
        <f>ROUND(I84*H84,2)</f>
        <v>0</v>
      </c>
      <c r="K84" s="176" t="s">
        <v>197</v>
      </c>
      <c r="L84" s="39"/>
      <c r="M84" s="181" t="s">
        <v>19</v>
      </c>
      <c r="N84" s="182" t="s">
        <v>40</v>
      </c>
      <c r="O84" s="64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5" t="s">
        <v>573</v>
      </c>
      <c r="AT84" s="185" t="s">
        <v>132</v>
      </c>
      <c r="AU84" s="185" t="s">
        <v>77</v>
      </c>
      <c r="AY84" s="17" t="s">
        <v>130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7" t="s">
        <v>77</v>
      </c>
      <c r="BK84" s="186">
        <f>ROUND(I84*H84,2)</f>
        <v>0</v>
      </c>
      <c r="BL84" s="17" t="s">
        <v>573</v>
      </c>
      <c r="BM84" s="185" t="s">
        <v>578</v>
      </c>
    </row>
    <row r="85" spans="1:65" s="2" customFormat="1" ht="11.25">
      <c r="A85" s="34"/>
      <c r="B85" s="35"/>
      <c r="C85" s="36"/>
      <c r="D85" s="187" t="s">
        <v>139</v>
      </c>
      <c r="E85" s="36"/>
      <c r="F85" s="188" t="s">
        <v>577</v>
      </c>
      <c r="G85" s="36"/>
      <c r="H85" s="36"/>
      <c r="I85" s="189"/>
      <c r="J85" s="36"/>
      <c r="K85" s="36"/>
      <c r="L85" s="39"/>
      <c r="M85" s="190"/>
      <c r="N85" s="191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139</v>
      </c>
      <c r="AU85" s="17" t="s">
        <v>77</v>
      </c>
    </row>
    <row r="86" spans="1:65" s="2" customFormat="1" ht="16.5" customHeight="1">
      <c r="A86" s="34"/>
      <c r="B86" s="35"/>
      <c r="C86" s="174" t="s">
        <v>152</v>
      </c>
      <c r="D86" s="174" t="s">
        <v>132</v>
      </c>
      <c r="E86" s="175" t="s">
        <v>579</v>
      </c>
      <c r="F86" s="176" t="s">
        <v>580</v>
      </c>
      <c r="G86" s="177" t="s">
        <v>572</v>
      </c>
      <c r="H86" s="178">
        <v>1</v>
      </c>
      <c r="I86" s="179"/>
      <c r="J86" s="180">
        <f>ROUND(I86*H86,2)</f>
        <v>0</v>
      </c>
      <c r="K86" s="176" t="s">
        <v>197</v>
      </c>
      <c r="L86" s="39"/>
      <c r="M86" s="181" t="s">
        <v>19</v>
      </c>
      <c r="N86" s="182" t="s">
        <v>40</v>
      </c>
      <c r="O86" s="64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5" t="s">
        <v>573</v>
      </c>
      <c r="AT86" s="185" t="s">
        <v>132</v>
      </c>
      <c r="AU86" s="185" t="s">
        <v>77</v>
      </c>
      <c r="AY86" s="17" t="s">
        <v>130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7" t="s">
        <v>77</v>
      </c>
      <c r="BK86" s="186">
        <f>ROUND(I86*H86,2)</f>
        <v>0</v>
      </c>
      <c r="BL86" s="17" t="s">
        <v>573</v>
      </c>
      <c r="BM86" s="185" t="s">
        <v>581</v>
      </c>
    </row>
    <row r="87" spans="1:65" s="2" customFormat="1" ht="11.25">
      <c r="A87" s="34"/>
      <c r="B87" s="35"/>
      <c r="C87" s="36"/>
      <c r="D87" s="187" t="s">
        <v>139</v>
      </c>
      <c r="E87" s="36"/>
      <c r="F87" s="188" t="s">
        <v>580</v>
      </c>
      <c r="G87" s="36"/>
      <c r="H87" s="36"/>
      <c r="I87" s="189"/>
      <c r="J87" s="36"/>
      <c r="K87" s="36"/>
      <c r="L87" s="39"/>
      <c r="M87" s="190"/>
      <c r="N87" s="191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139</v>
      </c>
      <c r="AU87" s="17" t="s">
        <v>77</v>
      </c>
    </row>
    <row r="88" spans="1:65" s="2" customFormat="1" ht="16.5" customHeight="1">
      <c r="A88" s="34"/>
      <c r="B88" s="35"/>
      <c r="C88" s="174" t="s">
        <v>137</v>
      </c>
      <c r="D88" s="174" t="s">
        <v>132</v>
      </c>
      <c r="E88" s="175" t="s">
        <v>582</v>
      </c>
      <c r="F88" s="176" t="s">
        <v>583</v>
      </c>
      <c r="G88" s="177" t="s">
        <v>572</v>
      </c>
      <c r="H88" s="178">
        <v>1</v>
      </c>
      <c r="I88" s="179"/>
      <c r="J88" s="180">
        <f>ROUND(I88*H88,2)</f>
        <v>0</v>
      </c>
      <c r="K88" s="176" t="s">
        <v>197</v>
      </c>
      <c r="L88" s="39"/>
      <c r="M88" s="181" t="s">
        <v>19</v>
      </c>
      <c r="N88" s="182" t="s">
        <v>40</v>
      </c>
      <c r="O88" s="64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5" t="s">
        <v>573</v>
      </c>
      <c r="AT88" s="185" t="s">
        <v>132</v>
      </c>
      <c r="AU88" s="185" t="s">
        <v>77</v>
      </c>
      <c r="AY88" s="17" t="s">
        <v>130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7" t="s">
        <v>77</v>
      </c>
      <c r="BK88" s="186">
        <f>ROUND(I88*H88,2)</f>
        <v>0</v>
      </c>
      <c r="BL88" s="17" t="s">
        <v>573</v>
      </c>
      <c r="BM88" s="185" t="s">
        <v>584</v>
      </c>
    </row>
    <row r="89" spans="1:65" s="2" customFormat="1" ht="78">
      <c r="A89" s="34"/>
      <c r="B89" s="35"/>
      <c r="C89" s="36"/>
      <c r="D89" s="187" t="s">
        <v>139</v>
      </c>
      <c r="E89" s="36"/>
      <c r="F89" s="188" t="s">
        <v>585</v>
      </c>
      <c r="G89" s="36"/>
      <c r="H89" s="36"/>
      <c r="I89" s="189"/>
      <c r="J89" s="36"/>
      <c r="K89" s="36"/>
      <c r="L89" s="39"/>
      <c r="M89" s="190"/>
      <c r="N89" s="191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139</v>
      </c>
      <c r="AU89" s="17" t="s">
        <v>77</v>
      </c>
    </row>
    <row r="90" spans="1:65" s="13" customFormat="1" ht="11.25">
      <c r="B90" s="194"/>
      <c r="C90" s="195"/>
      <c r="D90" s="187" t="s">
        <v>150</v>
      </c>
      <c r="E90" s="196" t="s">
        <v>19</v>
      </c>
      <c r="F90" s="197" t="s">
        <v>77</v>
      </c>
      <c r="G90" s="195"/>
      <c r="H90" s="198">
        <v>1</v>
      </c>
      <c r="I90" s="199"/>
      <c r="J90" s="195"/>
      <c r="K90" s="195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150</v>
      </c>
      <c r="AU90" s="204" t="s">
        <v>77</v>
      </c>
      <c r="AV90" s="13" t="s">
        <v>79</v>
      </c>
      <c r="AW90" s="13" t="s">
        <v>31</v>
      </c>
      <c r="AX90" s="13" t="s">
        <v>77</v>
      </c>
      <c r="AY90" s="204" t="s">
        <v>130</v>
      </c>
    </row>
    <row r="91" spans="1:65" s="2" customFormat="1" ht="24.2" customHeight="1">
      <c r="A91" s="34"/>
      <c r="B91" s="35"/>
      <c r="C91" s="174" t="s">
        <v>166</v>
      </c>
      <c r="D91" s="174" t="s">
        <v>132</v>
      </c>
      <c r="E91" s="175" t="s">
        <v>586</v>
      </c>
      <c r="F91" s="176" t="s">
        <v>587</v>
      </c>
      <c r="G91" s="177" t="s">
        <v>572</v>
      </c>
      <c r="H91" s="178">
        <v>1</v>
      </c>
      <c r="I91" s="179"/>
      <c r="J91" s="180">
        <f>ROUND(I91*H91,2)</f>
        <v>0</v>
      </c>
      <c r="K91" s="176" t="s">
        <v>197</v>
      </c>
      <c r="L91" s="39"/>
      <c r="M91" s="181" t="s">
        <v>19</v>
      </c>
      <c r="N91" s="182" t="s">
        <v>40</v>
      </c>
      <c r="O91" s="64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5" t="s">
        <v>573</v>
      </c>
      <c r="AT91" s="185" t="s">
        <v>132</v>
      </c>
      <c r="AU91" s="185" t="s">
        <v>77</v>
      </c>
      <c r="AY91" s="17" t="s">
        <v>130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7" t="s">
        <v>77</v>
      </c>
      <c r="BK91" s="186">
        <f>ROUND(I91*H91,2)</f>
        <v>0</v>
      </c>
      <c r="BL91" s="17" t="s">
        <v>573</v>
      </c>
      <c r="BM91" s="185" t="s">
        <v>588</v>
      </c>
    </row>
    <row r="92" spans="1:65" s="2" customFormat="1" ht="11.25">
      <c r="A92" s="34"/>
      <c r="B92" s="35"/>
      <c r="C92" s="36"/>
      <c r="D92" s="187" t="s">
        <v>139</v>
      </c>
      <c r="E92" s="36"/>
      <c r="F92" s="188" t="s">
        <v>589</v>
      </c>
      <c r="G92" s="36"/>
      <c r="H92" s="36"/>
      <c r="I92" s="189"/>
      <c r="J92" s="36"/>
      <c r="K92" s="36"/>
      <c r="L92" s="39"/>
      <c r="M92" s="190"/>
      <c r="N92" s="19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139</v>
      </c>
      <c r="AU92" s="17" t="s">
        <v>77</v>
      </c>
    </row>
    <row r="93" spans="1:65" s="13" customFormat="1" ht="11.25">
      <c r="B93" s="194"/>
      <c r="C93" s="195"/>
      <c r="D93" s="187" t="s">
        <v>150</v>
      </c>
      <c r="E93" s="196" t="s">
        <v>19</v>
      </c>
      <c r="F93" s="197" t="s">
        <v>77</v>
      </c>
      <c r="G93" s="195"/>
      <c r="H93" s="198">
        <v>1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150</v>
      </c>
      <c r="AU93" s="204" t="s">
        <v>77</v>
      </c>
      <c r="AV93" s="13" t="s">
        <v>79</v>
      </c>
      <c r="AW93" s="13" t="s">
        <v>31</v>
      </c>
      <c r="AX93" s="13" t="s">
        <v>77</v>
      </c>
      <c r="AY93" s="204" t="s">
        <v>130</v>
      </c>
    </row>
    <row r="94" spans="1:65" s="2" customFormat="1" ht="16.5" customHeight="1">
      <c r="A94" s="34"/>
      <c r="B94" s="35"/>
      <c r="C94" s="174" t="s">
        <v>173</v>
      </c>
      <c r="D94" s="174" t="s">
        <v>132</v>
      </c>
      <c r="E94" s="175" t="s">
        <v>590</v>
      </c>
      <c r="F94" s="176" t="s">
        <v>591</v>
      </c>
      <c r="G94" s="177" t="s">
        <v>572</v>
      </c>
      <c r="H94" s="178">
        <v>1</v>
      </c>
      <c r="I94" s="179"/>
      <c r="J94" s="180">
        <f>ROUND(I94*H94,2)</f>
        <v>0</v>
      </c>
      <c r="K94" s="176" t="s">
        <v>197</v>
      </c>
      <c r="L94" s="39"/>
      <c r="M94" s="181" t="s">
        <v>19</v>
      </c>
      <c r="N94" s="182" t="s">
        <v>40</v>
      </c>
      <c r="O94" s="64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5" t="s">
        <v>573</v>
      </c>
      <c r="AT94" s="185" t="s">
        <v>132</v>
      </c>
      <c r="AU94" s="185" t="s">
        <v>77</v>
      </c>
      <c r="AY94" s="17" t="s">
        <v>130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7" t="s">
        <v>77</v>
      </c>
      <c r="BK94" s="186">
        <f>ROUND(I94*H94,2)</f>
        <v>0</v>
      </c>
      <c r="BL94" s="17" t="s">
        <v>573</v>
      </c>
      <c r="BM94" s="185" t="s">
        <v>592</v>
      </c>
    </row>
    <row r="95" spans="1:65" s="2" customFormat="1" ht="11.25">
      <c r="A95" s="34"/>
      <c r="B95" s="35"/>
      <c r="C95" s="36"/>
      <c r="D95" s="187" t="s">
        <v>139</v>
      </c>
      <c r="E95" s="36"/>
      <c r="F95" s="188" t="s">
        <v>593</v>
      </c>
      <c r="G95" s="36"/>
      <c r="H95" s="36"/>
      <c r="I95" s="189"/>
      <c r="J95" s="36"/>
      <c r="K95" s="36"/>
      <c r="L95" s="39"/>
      <c r="M95" s="190"/>
      <c r="N95" s="191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139</v>
      </c>
      <c r="AU95" s="17" t="s">
        <v>77</v>
      </c>
    </row>
    <row r="96" spans="1:65" s="2" customFormat="1" ht="16.5" customHeight="1">
      <c r="A96" s="34"/>
      <c r="B96" s="35"/>
      <c r="C96" s="174" t="s">
        <v>179</v>
      </c>
      <c r="D96" s="174" t="s">
        <v>132</v>
      </c>
      <c r="E96" s="175" t="s">
        <v>594</v>
      </c>
      <c r="F96" s="176" t="s">
        <v>595</v>
      </c>
      <c r="G96" s="177" t="s">
        <v>572</v>
      </c>
      <c r="H96" s="178">
        <v>1</v>
      </c>
      <c r="I96" s="179"/>
      <c r="J96" s="180">
        <f>ROUND(I96*H96,2)</f>
        <v>0</v>
      </c>
      <c r="K96" s="176" t="s">
        <v>197</v>
      </c>
      <c r="L96" s="39"/>
      <c r="M96" s="181" t="s">
        <v>19</v>
      </c>
      <c r="N96" s="182" t="s">
        <v>40</v>
      </c>
      <c r="O96" s="64"/>
      <c r="P96" s="183">
        <f>O96*H96</f>
        <v>0</v>
      </c>
      <c r="Q96" s="183">
        <v>0</v>
      </c>
      <c r="R96" s="183">
        <f>Q96*H96</f>
        <v>0</v>
      </c>
      <c r="S96" s="183">
        <v>0.01</v>
      </c>
      <c r="T96" s="184">
        <f>S96*H96</f>
        <v>0.01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5" t="s">
        <v>137</v>
      </c>
      <c r="AT96" s="185" t="s">
        <v>132</v>
      </c>
      <c r="AU96" s="185" t="s">
        <v>77</v>
      </c>
      <c r="AY96" s="17" t="s">
        <v>130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7" t="s">
        <v>77</v>
      </c>
      <c r="BK96" s="186">
        <f>ROUND(I96*H96,2)</f>
        <v>0</v>
      </c>
      <c r="BL96" s="17" t="s">
        <v>137</v>
      </c>
      <c r="BM96" s="185" t="s">
        <v>596</v>
      </c>
    </row>
    <row r="97" spans="1:65" s="13" customFormat="1" ht="22.5">
      <c r="B97" s="194"/>
      <c r="C97" s="195"/>
      <c r="D97" s="187" t="s">
        <v>150</v>
      </c>
      <c r="E97" s="196" t="s">
        <v>19</v>
      </c>
      <c r="F97" s="197" t="s">
        <v>597</v>
      </c>
      <c r="G97" s="195"/>
      <c r="H97" s="198">
        <v>1</v>
      </c>
      <c r="I97" s="199"/>
      <c r="J97" s="195"/>
      <c r="K97" s="195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150</v>
      </c>
      <c r="AU97" s="204" t="s">
        <v>77</v>
      </c>
      <c r="AV97" s="13" t="s">
        <v>79</v>
      </c>
      <c r="AW97" s="13" t="s">
        <v>31</v>
      </c>
      <c r="AX97" s="13" t="s">
        <v>77</v>
      </c>
      <c r="AY97" s="204" t="s">
        <v>130</v>
      </c>
    </row>
    <row r="98" spans="1:65" s="2" customFormat="1" ht="62.65" customHeight="1">
      <c r="A98" s="34"/>
      <c r="B98" s="35"/>
      <c r="C98" s="174" t="s">
        <v>186</v>
      </c>
      <c r="D98" s="174" t="s">
        <v>132</v>
      </c>
      <c r="E98" s="175" t="s">
        <v>598</v>
      </c>
      <c r="F98" s="176" t="s">
        <v>599</v>
      </c>
      <c r="G98" s="177" t="s">
        <v>572</v>
      </c>
      <c r="H98" s="178">
        <v>1</v>
      </c>
      <c r="I98" s="179"/>
      <c r="J98" s="180">
        <f>ROUND(I98*H98,2)</f>
        <v>0</v>
      </c>
      <c r="K98" s="176" t="s">
        <v>197</v>
      </c>
      <c r="L98" s="39"/>
      <c r="M98" s="181" t="s">
        <v>19</v>
      </c>
      <c r="N98" s="182" t="s">
        <v>40</v>
      </c>
      <c r="O98" s="64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5" t="s">
        <v>137</v>
      </c>
      <c r="AT98" s="185" t="s">
        <v>132</v>
      </c>
      <c r="AU98" s="185" t="s">
        <v>77</v>
      </c>
      <c r="AY98" s="17" t="s">
        <v>130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7" t="s">
        <v>77</v>
      </c>
      <c r="BK98" s="186">
        <f>ROUND(I98*H98,2)</f>
        <v>0</v>
      </c>
      <c r="BL98" s="17" t="s">
        <v>137</v>
      </c>
      <c r="BM98" s="185" t="s">
        <v>600</v>
      </c>
    </row>
    <row r="99" spans="1:65" s="2" customFormat="1" ht="39">
      <c r="A99" s="34"/>
      <c r="B99" s="35"/>
      <c r="C99" s="36"/>
      <c r="D99" s="187" t="s">
        <v>139</v>
      </c>
      <c r="E99" s="36"/>
      <c r="F99" s="188" t="s">
        <v>599</v>
      </c>
      <c r="G99" s="36"/>
      <c r="H99" s="36"/>
      <c r="I99" s="189"/>
      <c r="J99" s="36"/>
      <c r="K99" s="36"/>
      <c r="L99" s="39"/>
      <c r="M99" s="190"/>
      <c r="N99" s="191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139</v>
      </c>
      <c r="AU99" s="17" t="s">
        <v>77</v>
      </c>
    </row>
    <row r="100" spans="1:65" s="2" customFormat="1" ht="44.25" customHeight="1">
      <c r="A100" s="34"/>
      <c r="B100" s="35"/>
      <c r="C100" s="174" t="s">
        <v>192</v>
      </c>
      <c r="D100" s="174" t="s">
        <v>132</v>
      </c>
      <c r="E100" s="175" t="s">
        <v>601</v>
      </c>
      <c r="F100" s="176" t="s">
        <v>602</v>
      </c>
      <c r="G100" s="177" t="s">
        <v>572</v>
      </c>
      <c r="H100" s="178">
        <v>1</v>
      </c>
      <c r="I100" s="179"/>
      <c r="J100" s="180">
        <f>ROUND(I100*H100,2)</f>
        <v>0</v>
      </c>
      <c r="K100" s="176" t="s">
        <v>197</v>
      </c>
      <c r="L100" s="39"/>
      <c r="M100" s="181" t="s">
        <v>19</v>
      </c>
      <c r="N100" s="182" t="s">
        <v>40</v>
      </c>
      <c r="O100" s="64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5" t="s">
        <v>137</v>
      </c>
      <c r="AT100" s="185" t="s">
        <v>132</v>
      </c>
      <c r="AU100" s="185" t="s">
        <v>77</v>
      </c>
      <c r="AY100" s="17" t="s">
        <v>130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7" t="s">
        <v>77</v>
      </c>
      <c r="BK100" s="186">
        <f>ROUND(I100*H100,2)</f>
        <v>0</v>
      </c>
      <c r="BL100" s="17" t="s">
        <v>137</v>
      </c>
      <c r="BM100" s="185" t="s">
        <v>603</v>
      </c>
    </row>
    <row r="101" spans="1:65" s="2" customFormat="1" ht="29.25">
      <c r="A101" s="34"/>
      <c r="B101" s="35"/>
      <c r="C101" s="36"/>
      <c r="D101" s="187" t="s">
        <v>139</v>
      </c>
      <c r="E101" s="36"/>
      <c r="F101" s="188" t="s">
        <v>602</v>
      </c>
      <c r="G101" s="36"/>
      <c r="H101" s="36"/>
      <c r="I101" s="189"/>
      <c r="J101" s="36"/>
      <c r="K101" s="36"/>
      <c r="L101" s="39"/>
      <c r="M101" s="190"/>
      <c r="N101" s="191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139</v>
      </c>
      <c r="AU101" s="17" t="s">
        <v>77</v>
      </c>
    </row>
    <row r="102" spans="1:65" s="2" customFormat="1" ht="37.9" customHeight="1">
      <c r="A102" s="34"/>
      <c r="B102" s="35"/>
      <c r="C102" s="174" t="s">
        <v>200</v>
      </c>
      <c r="D102" s="174" t="s">
        <v>132</v>
      </c>
      <c r="E102" s="175" t="s">
        <v>604</v>
      </c>
      <c r="F102" s="176" t="s">
        <v>605</v>
      </c>
      <c r="G102" s="177" t="s">
        <v>572</v>
      </c>
      <c r="H102" s="178">
        <v>1</v>
      </c>
      <c r="I102" s="179"/>
      <c r="J102" s="180">
        <f>ROUND(I102*H102,2)</f>
        <v>0</v>
      </c>
      <c r="K102" s="176" t="s">
        <v>197</v>
      </c>
      <c r="L102" s="39"/>
      <c r="M102" s="181" t="s">
        <v>19</v>
      </c>
      <c r="N102" s="182" t="s">
        <v>40</v>
      </c>
      <c r="O102" s="64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5" t="s">
        <v>137</v>
      </c>
      <c r="AT102" s="185" t="s">
        <v>132</v>
      </c>
      <c r="AU102" s="185" t="s">
        <v>77</v>
      </c>
      <c r="AY102" s="17" t="s">
        <v>130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7" t="s">
        <v>77</v>
      </c>
      <c r="BK102" s="186">
        <f>ROUND(I102*H102,2)</f>
        <v>0</v>
      </c>
      <c r="BL102" s="17" t="s">
        <v>137</v>
      </c>
      <c r="BM102" s="185" t="s">
        <v>606</v>
      </c>
    </row>
    <row r="103" spans="1:65" s="2" customFormat="1" ht="19.5">
      <c r="A103" s="34"/>
      <c r="B103" s="35"/>
      <c r="C103" s="36"/>
      <c r="D103" s="187" t="s">
        <v>139</v>
      </c>
      <c r="E103" s="36"/>
      <c r="F103" s="188" t="s">
        <v>605</v>
      </c>
      <c r="G103" s="36"/>
      <c r="H103" s="36"/>
      <c r="I103" s="189"/>
      <c r="J103" s="36"/>
      <c r="K103" s="36"/>
      <c r="L103" s="39"/>
      <c r="M103" s="190"/>
      <c r="N103" s="191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139</v>
      </c>
      <c r="AU103" s="17" t="s">
        <v>77</v>
      </c>
    </row>
    <row r="104" spans="1:65" s="2" customFormat="1" ht="49.15" customHeight="1">
      <c r="A104" s="34"/>
      <c r="B104" s="35"/>
      <c r="C104" s="174" t="s">
        <v>206</v>
      </c>
      <c r="D104" s="174" t="s">
        <v>132</v>
      </c>
      <c r="E104" s="175" t="s">
        <v>607</v>
      </c>
      <c r="F104" s="176" t="s">
        <v>608</v>
      </c>
      <c r="G104" s="177" t="s">
        <v>572</v>
      </c>
      <c r="H104" s="178">
        <v>1</v>
      </c>
      <c r="I104" s="179"/>
      <c r="J104" s="180">
        <f>ROUND(I104*H104,2)</f>
        <v>0</v>
      </c>
      <c r="K104" s="176" t="s">
        <v>197</v>
      </c>
      <c r="L104" s="39"/>
      <c r="M104" s="181" t="s">
        <v>19</v>
      </c>
      <c r="N104" s="182" t="s">
        <v>40</v>
      </c>
      <c r="O104" s="64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5" t="s">
        <v>137</v>
      </c>
      <c r="AT104" s="185" t="s">
        <v>132</v>
      </c>
      <c r="AU104" s="185" t="s">
        <v>77</v>
      </c>
      <c r="AY104" s="17" t="s">
        <v>130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7" t="s">
        <v>77</v>
      </c>
      <c r="BK104" s="186">
        <f>ROUND(I104*H104,2)</f>
        <v>0</v>
      </c>
      <c r="BL104" s="17" t="s">
        <v>137</v>
      </c>
      <c r="BM104" s="185" t="s">
        <v>609</v>
      </c>
    </row>
    <row r="105" spans="1:65" s="2" customFormat="1" ht="48.75">
      <c r="A105" s="34"/>
      <c r="B105" s="35"/>
      <c r="C105" s="36"/>
      <c r="D105" s="187" t="s">
        <v>139</v>
      </c>
      <c r="E105" s="36"/>
      <c r="F105" s="188" t="s">
        <v>610</v>
      </c>
      <c r="G105" s="36"/>
      <c r="H105" s="36"/>
      <c r="I105" s="189"/>
      <c r="J105" s="36"/>
      <c r="K105" s="36"/>
      <c r="L105" s="39"/>
      <c r="M105" s="190"/>
      <c r="N105" s="191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139</v>
      </c>
      <c r="AU105" s="17" t="s">
        <v>77</v>
      </c>
    </row>
    <row r="106" spans="1:65" s="2" customFormat="1" ht="16.5" customHeight="1">
      <c r="A106" s="34"/>
      <c r="B106" s="35"/>
      <c r="C106" s="174" t="s">
        <v>8</v>
      </c>
      <c r="D106" s="174" t="s">
        <v>132</v>
      </c>
      <c r="E106" s="175" t="s">
        <v>611</v>
      </c>
      <c r="F106" s="176" t="s">
        <v>612</v>
      </c>
      <c r="G106" s="177" t="s">
        <v>572</v>
      </c>
      <c r="H106" s="178">
        <v>1</v>
      </c>
      <c r="I106" s="179"/>
      <c r="J106" s="180">
        <f>ROUND(I106*H106,2)</f>
        <v>0</v>
      </c>
      <c r="K106" s="176" t="s">
        <v>197</v>
      </c>
      <c r="L106" s="39"/>
      <c r="M106" s="181" t="s">
        <v>19</v>
      </c>
      <c r="N106" s="182" t="s">
        <v>40</v>
      </c>
      <c r="O106" s="64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5" t="s">
        <v>573</v>
      </c>
      <c r="AT106" s="185" t="s">
        <v>132</v>
      </c>
      <c r="AU106" s="185" t="s">
        <v>77</v>
      </c>
      <c r="AY106" s="17" t="s">
        <v>130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7" t="s">
        <v>77</v>
      </c>
      <c r="BK106" s="186">
        <f>ROUND(I106*H106,2)</f>
        <v>0</v>
      </c>
      <c r="BL106" s="17" t="s">
        <v>573</v>
      </c>
      <c r="BM106" s="185" t="s">
        <v>613</v>
      </c>
    </row>
    <row r="107" spans="1:65" s="2" customFormat="1" ht="39">
      <c r="A107" s="34"/>
      <c r="B107" s="35"/>
      <c r="C107" s="36"/>
      <c r="D107" s="187" t="s">
        <v>139</v>
      </c>
      <c r="E107" s="36"/>
      <c r="F107" s="188" t="s">
        <v>614</v>
      </c>
      <c r="G107" s="36"/>
      <c r="H107" s="36"/>
      <c r="I107" s="189"/>
      <c r="J107" s="36"/>
      <c r="K107" s="36"/>
      <c r="L107" s="39"/>
      <c r="M107" s="190"/>
      <c r="N107" s="191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139</v>
      </c>
      <c r="AU107" s="17" t="s">
        <v>77</v>
      </c>
    </row>
    <row r="108" spans="1:65" s="2" customFormat="1" ht="24.2" customHeight="1">
      <c r="A108" s="34"/>
      <c r="B108" s="35"/>
      <c r="C108" s="174" t="s">
        <v>219</v>
      </c>
      <c r="D108" s="174" t="s">
        <v>132</v>
      </c>
      <c r="E108" s="175" t="s">
        <v>615</v>
      </c>
      <c r="F108" s="176" t="s">
        <v>616</v>
      </c>
      <c r="G108" s="177" t="s">
        <v>572</v>
      </c>
      <c r="H108" s="178">
        <v>1</v>
      </c>
      <c r="I108" s="179"/>
      <c r="J108" s="180">
        <f>ROUND(I108*H108,2)</f>
        <v>0</v>
      </c>
      <c r="K108" s="176" t="s">
        <v>197</v>
      </c>
      <c r="L108" s="39"/>
      <c r="M108" s="181" t="s">
        <v>19</v>
      </c>
      <c r="N108" s="182" t="s">
        <v>40</v>
      </c>
      <c r="O108" s="64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5" t="s">
        <v>573</v>
      </c>
      <c r="AT108" s="185" t="s">
        <v>132</v>
      </c>
      <c r="AU108" s="185" t="s">
        <v>77</v>
      </c>
      <c r="AY108" s="17" t="s">
        <v>130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7" t="s">
        <v>77</v>
      </c>
      <c r="BK108" s="186">
        <f>ROUND(I108*H108,2)</f>
        <v>0</v>
      </c>
      <c r="BL108" s="17" t="s">
        <v>573</v>
      </c>
      <c r="BM108" s="185" t="s">
        <v>617</v>
      </c>
    </row>
    <row r="109" spans="1:65" s="2" customFormat="1" ht="11.25">
      <c r="A109" s="34"/>
      <c r="B109" s="35"/>
      <c r="C109" s="36"/>
      <c r="D109" s="187" t="s">
        <v>139</v>
      </c>
      <c r="E109" s="36"/>
      <c r="F109" s="188" t="s">
        <v>618</v>
      </c>
      <c r="G109" s="36"/>
      <c r="H109" s="36"/>
      <c r="I109" s="189"/>
      <c r="J109" s="36"/>
      <c r="K109" s="36"/>
      <c r="L109" s="39"/>
      <c r="M109" s="190"/>
      <c r="N109" s="191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139</v>
      </c>
      <c r="AU109" s="17" t="s">
        <v>77</v>
      </c>
    </row>
    <row r="110" spans="1:65" s="2" customFormat="1" ht="66.75" customHeight="1">
      <c r="A110" s="34"/>
      <c r="B110" s="35"/>
      <c r="C110" s="174" t="s">
        <v>226</v>
      </c>
      <c r="D110" s="174" t="s">
        <v>132</v>
      </c>
      <c r="E110" s="175" t="s">
        <v>619</v>
      </c>
      <c r="F110" s="176" t="s">
        <v>620</v>
      </c>
      <c r="G110" s="177" t="s">
        <v>572</v>
      </c>
      <c r="H110" s="178">
        <v>1</v>
      </c>
      <c r="I110" s="179"/>
      <c r="J110" s="180">
        <f>ROUND(I110*H110,2)</f>
        <v>0</v>
      </c>
      <c r="K110" s="176" t="s">
        <v>197</v>
      </c>
      <c r="L110" s="39"/>
      <c r="M110" s="181" t="s">
        <v>19</v>
      </c>
      <c r="N110" s="182" t="s">
        <v>40</v>
      </c>
      <c r="O110" s="64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5" t="s">
        <v>137</v>
      </c>
      <c r="AT110" s="185" t="s">
        <v>132</v>
      </c>
      <c r="AU110" s="185" t="s">
        <v>77</v>
      </c>
      <c r="AY110" s="17" t="s">
        <v>130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7" t="s">
        <v>77</v>
      </c>
      <c r="BK110" s="186">
        <f>ROUND(I110*H110,2)</f>
        <v>0</v>
      </c>
      <c r="BL110" s="17" t="s">
        <v>137</v>
      </c>
      <c r="BM110" s="185" t="s">
        <v>621</v>
      </c>
    </row>
    <row r="111" spans="1:65" s="2" customFormat="1" ht="97.5">
      <c r="A111" s="34"/>
      <c r="B111" s="35"/>
      <c r="C111" s="36"/>
      <c r="D111" s="187" t="s">
        <v>139</v>
      </c>
      <c r="E111" s="36"/>
      <c r="F111" s="188" t="s">
        <v>622</v>
      </c>
      <c r="G111" s="36"/>
      <c r="H111" s="36"/>
      <c r="I111" s="189"/>
      <c r="J111" s="36"/>
      <c r="K111" s="36"/>
      <c r="L111" s="39"/>
      <c r="M111" s="226"/>
      <c r="N111" s="227"/>
      <c r="O111" s="228"/>
      <c r="P111" s="228"/>
      <c r="Q111" s="228"/>
      <c r="R111" s="228"/>
      <c r="S111" s="228"/>
      <c r="T111" s="229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139</v>
      </c>
      <c r="AU111" s="17" t="s">
        <v>77</v>
      </c>
    </row>
    <row r="112" spans="1:65" s="2" customFormat="1" ht="6.95" customHeight="1">
      <c r="A112" s="34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9"/>
      <c r="M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</sheetData>
  <sheetProtection algorithmName="SHA-512" hashValue="i32+9hqMtwdIV4k7jwXDlDrPHea8PL4OywPHPtX48Un8iovDL88kqKFCAa2OoOqiDu+a8ogk9CBlpqWeRmDKBg==" saltValue="LEF1OHdNBsnTW7/Jw00v8sASyVt7QmM6RykvB/YK1RL7bBGPiwviFhA6aziDJ1FBxwN+2j4k43qOqTCxOHH8Fg==" spinCount="100000" sheet="1" objects="1" scenarios="1" formatColumns="0" formatRows="0" autoFilter="0"/>
  <autoFilter ref="C79:K111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2"/>
      <c r="C3" s="103"/>
      <c r="D3" s="103"/>
      <c r="E3" s="103"/>
      <c r="F3" s="103"/>
      <c r="G3" s="103"/>
      <c r="H3" s="20"/>
    </row>
    <row r="4" spans="1:8" s="1" customFormat="1" ht="24.95" customHeight="1">
      <c r="B4" s="20"/>
      <c r="C4" s="104" t="s">
        <v>623</v>
      </c>
      <c r="H4" s="20"/>
    </row>
    <row r="5" spans="1:8" s="1" customFormat="1" ht="12" customHeight="1">
      <c r="B5" s="20"/>
      <c r="C5" s="240" t="s">
        <v>13</v>
      </c>
      <c r="D5" s="300" t="s">
        <v>14</v>
      </c>
      <c r="E5" s="293"/>
      <c r="F5" s="293"/>
      <c r="H5" s="20"/>
    </row>
    <row r="6" spans="1:8" s="1" customFormat="1" ht="36.950000000000003" customHeight="1">
      <c r="B6" s="20"/>
      <c r="C6" s="241" t="s">
        <v>16</v>
      </c>
      <c r="D6" s="304" t="s">
        <v>17</v>
      </c>
      <c r="E6" s="293"/>
      <c r="F6" s="293"/>
      <c r="H6" s="20"/>
    </row>
    <row r="7" spans="1:8" s="1" customFormat="1" ht="16.5" customHeight="1">
      <c r="B7" s="20"/>
      <c r="C7" s="106" t="s">
        <v>23</v>
      </c>
      <c r="D7" s="109" t="str">
        <f>'Rekapitulace stavby'!AN8</f>
        <v>8. 7. 2024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47"/>
      <c r="B9" s="242"/>
      <c r="C9" s="243" t="s">
        <v>50</v>
      </c>
      <c r="D9" s="244" t="s">
        <v>51</v>
      </c>
      <c r="E9" s="244" t="s">
        <v>117</v>
      </c>
      <c r="F9" s="245" t="s">
        <v>624</v>
      </c>
      <c r="G9" s="147"/>
      <c r="H9" s="242"/>
    </row>
    <row r="10" spans="1:8" s="2" customFormat="1" ht="26.45" customHeight="1">
      <c r="A10" s="34"/>
      <c r="B10" s="39"/>
      <c r="C10" s="246" t="s">
        <v>74</v>
      </c>
      <c r="D10" s="246" t="s">
        <v>75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47" t="s">
        <v>97</v>
      </c>
      <c r="D11" s="248" t="s">
        <v>19</v>
      </c>
      <c r="E11" s="249" t="s">
        <v>19</v>
      </c>
      <c r="F11" s="250">
        <v>5462</v>
      </c>
      <c r="G11" s="34"/>
      <c r="H11" s="39"/>
    </row>
    <row r="12" spans="1:8" s="2" customFormat="1" ht="16.899999999999999" customHeight="1">
      <c r="A12" s="34"/>
      <c r="B12" s="39"/>
      <c r="C12" s="251" t="s">
        <v>97</v>
      </c>
      <c r="D12" s="251" t="s">
        <v>225</v>
      </c>
      <c r="E12" s="17" t="s">
        <v>19</v>
      </c>
      <c r="F12" s="252">
        <v>5462</v>
      </c>
      <c r="G12" s="34"/>
      <c r="H12" s="39"/>
    </row>
    <row r="13" spans="1:8" s="2" customFormat="1" ht="16.899999999999999" customHeight="1">
      <c r="A13" s="34"/>
      <c r="B13" s="39"/>
      <c r="C13" s="253" t="s">
        <v>625</v>
      </c>
      <c r="D13" s="34"/>
      <c r="E13" s="34"/>
      <c r="F13" s="34"/>
      <c r="G13" s="34"/>
      <c r="H13" s="39"/>
    </row>
    <row r="14" spans="1:8" s="2" customFormat="1" ht="22.5">
      <c r="A14" s="34"/>
      <c r="B14" s="39"/>
      <c r="C14" s="251" t="s">
        <v>220</v>
      </c>
      <c r="D14" s="251" t="s">
        <v>221</v>
      </c>
      <c r="E14" s="17" t="s">
        <v>135</v>
      </c>
      <c r="F14" s="252">
        <v>5462</v>
      </c>
      <c r="G14" s="34"/>
      <c r="H14" s="39"/>
    </row>
    <row r="15" spans="1:8" s="2" customFormat="1" ht="16.899999999999999" customHeight="1">
      <c r="A15" s="34"/>
      <c r="B15" s="39"/>
      <c r="C15" s="251" t="s">
        <v>227</v>
      </c>
      <c r="D15" s="251" t="s">
        <v>228</v>
      </c>
      <c r="E15" s="17" t="s">
        <v>135</v>
      </c>
      <c r="F15" s="252">
        <v>5462</v>
      </c>
      <c r="G15" s="34"/>
      <c r="H15" s="39"/>
    </row>
    <row r="16" spans="1:8" s="2" customFormat="1" ht="16.899999999999999" customHeight="1">
      <c r="A16" s="34"/>
      <c r="B16" s="39"/>
      <c r="C16" s="251" t="s">
        <v>246</v>
      </c>
      <c r="D16" s="251" t="s">
        <v>247</v>
      </c>
      <c r="E16" s="17" t="s">
        <v>135</v>
      </c>
      <c r="F16" s="252">
        <v>5462</v>
      </c>
      <c r="G16" s="34"/>
      <c r="H16" s="39"/>
    </row>
    <row r="17" spans="1:8" s="2" customFormat="1" ht="16.899999999999999" customHeight="1">
      <c r="A17" s="34"/>
      <c r="B17" s="39"/>
      <c r="C17" s="251" t="s">
        <v>233</v>
      </c>
      <c r="D17" s="251" t="s">
        <v>234</v>
      </c>
      <c r="E17" s="17" t="s">
        <v>235</v>
      </c>
      <c r="F17" s="252">
        <v>136.55000000000001</v>
      </c>
      <c r="G17" s="34"/>
      <c r="H17" s="39"/>
    </row>
    <row r="18" spans="1:8" s="2" customFormat="1" ht="16.899999999999999" customHeight="1">
      <c r="A18" s="34"/>
      <c r="B18" s="39"/>
      <c r="C18" s="247" t="s">
        <v>91</v>
      </c>
      <c r="D18" s="248" t="s">
        <v>19</v>
      </c>
      <c r="E18" s="249" t="s">
        <v>19</v>
      </c>
      <c r="F18" s="250">
        <v>77.625</v>
      </c>
      <c r="G18" s="34"/>
      <c r="H18" s="39"/>
    </row>
    <row r="19" spans="1:8" s="2" customFormat="1" ht="16.899999999999999" customHeight="1">
      <c r="A19" s="34"/>
      <c r="B19" s="39"/>
      <c r="C19" s="251" t="s">
        <v>91</v>
      </c>
      <c r="D19" s="251" t="s">
        <v>165</v>
      </c>
      <c r="E19" s="17" t="s">
        <v>19</v>
      </c>
      <c r="F19" s="252">
        <v>77.625</v>
      </c>
      <c r="G19" s="34"/>
      <c r="H19" s="39"/>
    </row>
    <row r="20" spans="1:8" s="2" customFormat="1" ht="16.899999999999999" customHeight="1">
      <c r="A20" s="34"/>
      <c r="B20" s="39"/>
      <c r="C20" s="253" t="s">
        <v>625</v>
      </c>
      <c r="D20" s="34"/>
      <c r="E20" s="34"/>
      <c r="F20" s="34"/>
      <c r="G20" s="34"/>
      <c r="H20" s="39"/>
    </row>
    <row r="21" spans="1:8" s="2" customFormat="1" ht="16.899999999999999" customHeight="1">
      <c r="A21" s="34"/>
      <c r="B21" s="39"/>
      <c r="C21" s="251" t="s">
        <v>160</v>
      </c>
      <c r="D21" s="251" t="s">
        <v>161</v>
      </c>
      <c r="E21" s="17" t="s">
        <v>145</v>
      </c>
      <c r="F21" s="252">
        <v>77.625</v>
      </c>
      <c r="G21" s="34"/>
      <c r="H21" s="39"/>
    </row>
    <row r="22" spans="1:8" s="2" customFormat="1" ht="22.5">
      <c r="A22" s="34"/>
      <c r="B22" s="39"/>
      <c r="C22" s="251" t="s">
        <v>167</v>
      </c>
      <c r="D22" s="251" t="s">
        <v>168</v>
      </c>
      <c r="E22" s="17" t="s">
        <v>145</v>
      </c>
      <c r="F22" s="252">
        <v>447.43599999999998</v>
      </c>
      <c r="G22" s="34"/>
      <c r="H22" s="39"/>
    </row>
    <row r="23" spans="1:8" s="2" customFormat="1" ht="16.899999999999999" customHeight="1">
      <c r="A23" s="34"/>
      <c r="B23" s="39"/>
      <c r="C23" s="247" t="s">
        <v>86</v>
      </c>
      <c r="D23" s="248" t="s">
        <v>19</v>
      </c>
      <c r="E23" s="249" t="s">
        <v>19</v>
      </c>
      <c r="F23" s="250">
        <v>765.36</v>
      </c>
      <c r="G23" s="34"/>
      <c r="H23" s="39"/>
    </row>
    <row r="24" spans="1:8" s="2" customFormat="1" ht="16.899999999999999" customHeight="1">
      <c r="A24" s="34"/>
      <c r="B24" s="39"/>
      <c r="C24" s="251" t="s">
        <v>86</v>
      </c>
      <c r="D24" s="251" t="s">
        <v>151</v>
      </c>
      <c r="E24" s="17" t="s">
        <v>19</v>
      </c>
      <c r="F24" s="252">
        <v>765.36</v>
      </c>
      <c r="G24" s="34"/>
      <c r="H24" s="39"/>
    </row>
    <row r="25" spans="1:8" s="2" customFormat="1" ht="16.899999999999999" customHeight="1">
      <c r="A25" s="34"/>
      <c r="B25" s="39"/>
      <c r="C25" s="253" t="s">
        <v>625</v>
      </c>
      <c r="D25" s="34"/>
      <c r="E25" s="34"/>
      <c r="F25" s="34"/>
      <c r="G25" s="34"/>
      <c r="H25" s="39"/>
    </row>
    <row r="26" spans="1:8" s="2" customFormat="1" ht="22.5">
      <c r="A26" s="34"/>
      <c r="B26" s="39"/>
      <c r="C26" s="251" t="s">
        <v>143</v>
      </c>
      <c r="D26" s="251" t="s">
        <v>144</v>
      </c>
      <c r="E26" s="17" t="s">
        <v>145</v>
      </c>
      <c r="F26" s="252">
        <v>765.36</v>
      </c>
      <c r="G26" s="34"/>
      <c r="H26" s="39"/>
    </row>
    <row r="27" spans="1:8" s="2" customFormat="1" ht="22.5">
      <c r="A27" s="34"/>
      <c r="B27" s="39"/>
      <c r="C27" s="251" t="s">
        <v>167</v>
      </c>
      <c r="D27" s="251" t="s">
        <v>168</v>
      </c>
      <c r="E27" s="17" t="s">
        <v>145</v>
      </c>
      <c r="F27" s="252">
        <v>447.43599999999998</v>
      </c>
      <c r="G27" s="34"/>
      <c r="H27" s="39"/>
    </row>
    <row r="28" spans="1:8" s="2" customFormat="1" ht="16.899999999999999" customHeight="1">
      <c r="A28" s="34"/>
      <c r="B28" s="39"/>
      <c r="C28" s="247" t="s">
        <v>93</v>
      </c>
      <c r="D28" s="248" t="s">
        <v>19</v>
      </c>
      <c r="E28" s="249" t="s">
        <v>19</v>
      </c>
      <c r="F28" s="250">
        <v>447.43599999999998</v>
      </c>
      <c r="G28" s="34"/>
      <c r="H28" s="39"/>
    </row>
    <row r="29" spans="1:8" s="2" customFormat="1" ht="16.899999999999999" customHeight="1">
      <c r="A29" s="34"/>
      <c r="B29" s="39"/>
      <c r="C29" s="251" t="s">
        <v>93</v>
      </c>
      <c r="D29" s="251" t="s">
        <v>172</v>
      </c>
      <c r="E29" s="17" t="s">
        <v>19</v>
      </c>
      <c r="F29" s="252">
        <v>447.43599999999998</v>
      </c>
      <c r="G29" s="34"/>
      <c r="H29" s="39"/>
    </row>
    <row r="30" spans="1:8" s="2" customFormat="1" ht="16.899999999999999" customHeight="1">
      <c r="A30" s="34"/>
      <c r="B30" s="39"/>
      <c r="C30" s="253" t="s">
        <v>625</v>
      </c>
      <c r="D30" s="34"/>
      <c r="E30" s="34"/>
      <c r="F30" s="34"/>
      <c r="G30" s="34"/>
      <c r="H30" s="39"/>
    </row>
    <row r="31" spans="1:8" s="2" customFormat="1" ht="22.5">
      <c r="A31" s="34"/>
      <c r="B31" s="39"/>
      <c r="C31" s="251" t="s">
        <v>167</v>
      </c>
      <c r="D31" s="251" t="s">
        <v>168</v>
      </c>
      <c r="E31" s="17" t="s">
        <v>145</v>
      </c>
      <c r="F31" s="252">
        <v>447.43599999999998</v>
      </c>
      <c r="G31" s="34"/>
      <c r="H31" s="39"/>
    </row>
    <row r="32" spans="1:8" s="2" customFormat="1" ht="22.5">
      <c r="A32" s="34"/>
      <c r="B32" s="39"/>
      <c r="C32" s="251" t="s">
        <v>174</v>
      </c>
      <c r="D32" s="251" t="s">
        <v>175</v>
      </c>
      <c r="E32" s="17" t="s">
        <v>145</v>
      </c>
      <c r="F32" s="252">
        <v>447.43599999999998</v>
      </c>
      <c r="G32" s="34"/>
      <c r="H32" s="39"/>
    </row>
    <row r="33" spans="1:8" s="2" customFormat="1" ht="16.899999999999999" customHeight="1">
      <c r="A33" s="34"/>
      <c r="B33" s="39"/>
      <c r="C33" s="251" t="s">
        <v>201</v>
      </c>
      <c r="D33" s="251" t="s">
        <v>202</v>
      </c>
      <c r="E33" s="17" t="s">
        <v>145</v>
      </c>
      <c r="F33" s="252">
        <v>447.43599999999998</v>
      </c>
      <c r="G33" s="34"/>
      <c r="H33" s="39"/>
    </row>
    <row r="34" spans="1:8" s="2" customFormat="1" ht="16.899999999999999" customHeight="1">
      <c r="A34" s="34"/>
      <c r="B34" s="39"/>
      <c r="C34" s="251" t="s">
        <v>207</v>
      </c>
      <c r="D34" s="251" t="s">
        <v>208</v>
      </c>
      <c r="E34" s="17" t="s">
        <v>196</v>
      </c>
      <c r="F34" s="252">
        <v>850.12800000000004</v>
      </c>
      <c r="G34" s="34"/>
      <c r="H34" s="39"/>
    </row>
    <row r="35" spans="1:8" s="2" customFormat="1" ht="16.899999999999999" customHeight="1">
      <c r="A35" s="34"/>
      <c r="B35" s="39"/>
      <c r="C35" s="247" t="s">
        <v>88</v>
      </c>
      <c r="D35" s="248" t="s">
        <v>19</v>
      </c>
      <c r="E35" s="249" t="s">
        <v>19</v>
      </c>
      <c r="F35" s="250">
        <v>454.45100000000002</v>
      </c>
      <c r="G35" s="34"/>
      <c r="H35" s="39"/>
    </row>
    <row r="36" spans="1:8" s="2" customFormat="1" ht="16.899999999999999" customHeight="1">
      <c r="A36" s="34"/>
      <c r="B36" s="39"/>
      <c r="C36" s="251" t="s">
        <v>19</v>
      </c>
      <c r="D36" s="251" t="s">
        <v>158</v>
      </c>
      <c r="E36" s="17" t="s">
        <v>19</v>
      </c>
      <c r="F36" s="252">
        <v>454.45100000000002</v>
      </c>
      <c r="G36" s="34"/>
      <c r="H36" s="39"/>
    </row>
    <row r="37" spans="1:8" s="2" customFormat="1" ht="16.899999999999999" customHeight="1">
      <c r="A37" s="34"/>
      <c r="B37" s="39"/>
      <c r="C37" s="251" t="s">
        <v>88</v>
      </c>
      <c r="D37" s="251" t="s">
        <v>159</v>
      </c>
      <c r="E37" s="17" t="s">
        <v>19</v>
      </c>
      <c r="F37" s="252">
        <v>454.45100000000002</v>
      </c>
      <c r="G37" s="34"/>
      <c r="H37" s="39"/>
    </row>
    <row r="38" spans="1:8" s="2" customFormat="1" ht="16.899999999999999" customHeight="1">
      <c r="A38" s="34"/>
      <c r="B38" s="39"/>
      <c r="C38" s="253" t="s">
        <v>625</v>
      </c>
      <c r="D38" s="34"/>
      <c r="E38" s="34"/>
      <c r="F38" s="34"/>
      <c r="G38" s="34"/>
      <c r="H38" s="39"/>
    </row>
    <row r="39" spans="1:8" s="2" customFormat="1" ht="22.5">
      <c r="A39" s="34"/>
      <c r="B39" s="39"/>
      <c r="C39" s="251" t="s">
        <v>153</v>
      </c>
      <c r="D39" s="251" t="s">
        <v>154</v>
      </c>
      <c r="E39" s="17" t="s">
        <v>145</v>
      </c>
      <c r="F39" s="252">
        <v>454.45100000000002</v>
      </c>
      <c r="G39" s="34"/>
      <c r="H39" s="39"/>
    </row>
    <row r="40" spans="1:8" s="2" customFormat="1" ht="22.5">
      <c r="A40" s="34"/>
      <c r="B40" s="39"/>
      <c r="C40" s="251" t="s">
        <v>167</v>
      </c>
      <c r="D40" s="251" t="s">
        <v>168</v>
      </c>
      <c r="E40" s="17" t="s">
        <v>145</v>
      </c>
      <c r="F40" s="252">
        <v>447.43599999999998</v>
      </c>
      <c r="G40" s="34"/>
      <c r="H40" s="39"/>
    </row>
    <row r="41" spans="1:8" s="2" customFormat="1" ht="16.899999999999999" customHeight="1">
      <c r="A41" s="34"/>
      <c r="B41" s="39"/>
      <c r="C41" s="247" t="s">
        <v>95</v>
      </c>
      <c r="D41" s="248" t="s">
        <v>19</v>
      </c>
      <c r="E41" s="249" t="s">
        <v>19</v>
      </c>
      <c r="F41" s="250">
        <v>850</v>
      </c>
      <c r="G41" s="34"/>
      <c r="H41" s="39"/>
    </row>
    <row r="42" spans="1:8" s="2" customFormat="1" ht="16.899999999999999" customHeight="1">
      <c r="A42" s="34"/>
      <c r="B42" s="39"/>
      <c r="C42" s="251" t="s">
        <v>95</v>
      </c>
      <c r="D42" s="251" t="s">
        <v>218</v>
      </c>
      <c r="E42" s="17" t="s">
        <v>19</v>
      </c>
      <c r="F42" s="252">
        <v>850</v>
      </c>
      <c r="G42" s="34"/>
      <c r="H42" s="39"/>
    </row>
    <row r="43" spans="1:8" s="2" customFormat="1" ht="16.899999999999999" customHeight="1">
      <c r="A43" s="34"/>
      <c r="B43" s="39"/>
      <c r="C43" s="253" t="s">
        <v>625</v>
      </c>
      <c r="D43" s="34"/>
      <c r="E43" s="34"/>
      <c r="F43" s="34"/>
      <c r="G43" s="34"/>
      <c r="H43" s="39"/>
    </row>
    <row r="44" spans="1:8" s="2" customFormat="1" ht="16.899999999999999" customHeight="1">
      <c r="A44" s="34"/>
      <c r="B44" s="39"/>
      <c r="C44" s="251" t="s">
        <v>213</v>
      </c>
      <c r="D44" s="251" t="s">
        <v>214</v>
      </c>
      <c r="E44" s="17" t="s">
        <v>145</v>
      </c>
      <c r="F44" s="252">
        <v>850</v>
      </c>
      <c r="G44" s="34"/>
      <c r="H44" s="39"/>
    </row>
    <row r="45" spans="1:8" s="2" customFormat="1" ht="22.5">
      <c r="A45" s="34"/>
      <c r="B45" s="39"/>
      <c r="C45" s="251" t="s">
        <v>167</v>
      </c>
      <c r="D45" s="251" t="s">
        <v>168</v>
      </c>
      <c r="E45" s="17" t="s">
        <v>145</v>
      </c>
      <c r="F45" s="252">
        <v>447.43599999999998</v>
      </c>
      <c r="G45" s="34"/>
      <c r="H45" s="39"/>
    </row>
    <row r="46" spans="1:8" s="2" customFormat="1" ht="7.35" customHeight="1">
      <c r="A46" s="34"/>
      <c r="B46" s="127"/>
      <c r="C46" s="128"/>
      <c r="D46" s="128"/>
      <c r="E46" s="128"/>
      <c r="F46" s="128"/>
      <c r="G46" s="128"/>
      <c r="H46" s="39"/>
    </row>
    <row r="47" spans="1:8" s="2" customFormat="1" ht="11.25">
      <c r="A47" s="34"/>
      <c r="B47" s="34"/>
      <c r="C47" s="34"/>
      <c r="D47" s="34"/>
      <c r="E47" s="34"/>
      <c r="F47" s="34"/>
      <c r="G47" s="34"/>
      <c r="H47" s="34"/>
    </row>
  </sheetData>
  <sheetProtection algorithmName="SHA-512" hashValue="dLt+8mKIJzU/VQQSmWcJSOLXOvU+JtU7uyphb3ylFIQzuj/Dp6y8jxMY+rCXIVYMa8iJbZcD+xVOo828yfFhYw==" saltValue="sviYgmir4QXUw9udvlXASkv/va/GPSIqS2z/BW3P9ZCr/zIJEehktvGelgln2iHF1SwQKAOV6e1Q4dMIBBF0E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121 - Vedlejší polní c...</vt:lpstr>
      <vt:lpstr>SO 132 - Hospodářský sjez...</vt:lpstr>
      <vt:lpstr>SO 001 - Vedlejší a ostat...</vt:lpstr>
      <vt:lpstr>Seznam figur</vt:lpstr>
      <vt:lpstr>'Rekapitulace stavby'!Názvy_tisku</vt:lpstr>
      <vt:lpstr>'Seznam figur'!Názvy_tisku</vt:lpstr>
      <vt:lpstr>'SO 001 - Vedlejší a ostat...'!Názvy_tisku</vt:lpstr>
      <vt:lpstr>'SO 121 - Vedlejší polní c...'!Názvy_tisku</vt:lpstr>
      <vt:lpstr>'SO 132 - Hospodářský sjez...'!Názvy_tisku</vt:lpstr>
      <vt:lpstr>'Rekapitulace stavby'!Oblast_tisku</vt:lpstr>
      <vt:lpstr>'Seznam figur'!Oblast_tisku</vt:lpstr>
      <vt:lpstr>'SO 001 - Vedlejší a ostat...'!Oblast_tisku</vt:lpstr>
      <vt:lpstr>'SO 121 - Vedlejší polní c...'!Oblast_tisku</vt:lpstr>
      <vt:lpstr>'SO 132 - Hospodářský sjez...'!Oblast_tisku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2024-08-15T08:15:37Z</dcterms:created>
  <dcterms:modified xsi:type="dcterms:W3CDTF">2024-08-15T08:16:47Z</dcterms:modified>
</cp:coreProperties>
</file>