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KoPÚ Nová Ves u Oslavan\CHVALOVA\INVENTURY\CHVÁLOVÁ\CHVÁLOVÁ\NPO - Biocentrum BC5 v k.ú. Dyjákovičky\ZD\"/>
    </mc:Choice>
  </mc:AlternateContent>
  <xr:revisionPtr revIDLastSave="0" documentId="8_{9BE74729-3BF3-4BB4-8E8B-47B31F6956F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1 - Výsadba BC5 v k.ú. Dy..." sheetId="2" r:id="rId2"/>
    <sheet name="1-1 - BC5  1.rok následná..." sheetId="3" r:id="rId3"/>
    <sheet name="1-2 - BC5  2.rok následná..." sheetId="4" r:id="rId4"/>
    <sheet name="1-3 - BC5  3.rok následná..." sheetId="5" r:id="rId5"/>
  </sheets>
  <definedNames>
    <definedName name="_xlnm._FilterDatabase" localSheetId="1" hidden="1">'1 - Výsadba BC5 v k.ú. Dy...'!$C$89:$K$227</definedName>
    <definedName name="_xlnm._FilterDatabase" localSheetId="2" hidden="1">'1-1 - BC5  1.rok následná...'!$C$86:$K$120</definedName>
    <definedName name="_xlnm._FilterDatabase" localSheetId="3" hidden="1">'1-2 - BC5  2.rok následná...'!$C$86:$K$120</definedName>
    <definedName name="_xlnm._FilterDatabase" localSheetId="4" hidden="1">'1-3 - BC5  3.rok následná...'!$C$86:$K$120</definedName>
    <definedName name="_xlnm.Print_Titles" localSheetId="1">'1 - Výsadba BC5 v k.ú. Dy...'!$89:$89</definedName>
    <definedName name="_xlnm.Print_Titles" localSheetId="2">'1-1 - BC5  1.rok následná...'!$86:$86</definedName>
    <definedName name="_xlnm.Print_Titles" localSheetId="3">'1-2 - BC5  2.rok následná...'!$86:$86</definedName>
    <definedName name="_xlnm.Print_Titles" localSheetId="4">'1-3 - BC5  3.rok následná...'!$86:$86</definedName>
    <definedName name="_xlnm.Print_Titles" localSheetId="0">'Rekapitulace stavby'!$52:$52</definedName>
    <definedName name="_xlnm.Print_Area" localSheetId="1">'1 - Výsadba BC5 v k.ú. Dy...'!$C$4:$J$39,'1 - Výsadba BC5 v k.ú. Dy...'!$C$77:$K$227</definedName>
    <definedName name="_xlnm.Print_Area" localSheetId="2">'1-1 - BC5  1.rok následná...'!$C$4:$J$41,'1-1 - BC5  1.rok následná...'!$C$72:$K$120</definedName>
    <definedName name="_xlnm.Print_Area" localSheetId="3">'1-2 - BC5  2.rok následná...'!$C$4:$J$41,'1-2 - BC5  2.rok následná...'!$C$72:$K$120</definedName>
    <definedName name="_xlnm.Print_Area" localSheetId="4">'1-3 - BC5  3.rok následná...'!$C$4:$J$41,'1-3 - BC5  3.rok následná...'!$C$72:$K$120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5" l="1"/>
  <c r="J38" i="5"/>
  <c r="AY59" i="1"/>
  <c r="J37" i="5"/>
  <c r="AX59" i="1" s="1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4" i="5"/>
  <c r="BH94" i="5"/>
  <c r="BG94" i="5"/>
  <c r="BF94" i="5"/>
  <c r="T94" i="5"/>
  <c r="R94" i="5"/>
  <c r="P94" i="5"/>
  <c r="BI90" i="5"/>
  <c r="BH90" i="5"/>
  <c r="BG90" i="5"/>
  <c r="BF90" i="5"/>
  <c r="T90" i="5"/>
  <c r="R90" i="5"/>
  <c r="P90" i="5"/>
  <c r="F83" i="5"/>
  <c r="F81" i="5"/>
  <c r="E79" i="5"/>
  <c r="F58" i="5"/>
  <c r="F56" i="5"/>
  <c r="E54" i="5"/>
  <c r="J26" i="5"/>
  <c r="E26" i="5"/>
  <c r="J84" i="5" s="1"/>
  <c r="J25" i="5"/>
  <c r="J23" i="5"/>
  <c r="E23" i="5"/>
  <c r="J83" i="5"/>
  <c r="J22" i="5"/>
  <c r="J20" i="5"/>
  <c r="E20" i="5"/>
  <c r="F59" i="5" s="1"/>
  <c r="J19" i="5"/>
  <c r="J14" i="5"/>
  <c r="J81" i="5"/>
  <c r="E7" i="5"/>
  <c r="E75" i="5"/>
  <c r="J39" i="4"/>
  <c r="J38" i="4"/>
  <c r="AY58" i="1"/>
  <c r="J37" i="4"/>
  <c r="AX58" i="1" s="1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F83" i="4"/>
  <c r="F81" i="4"/>
  <c r="E79" i="4"/>
  <c r="F58" i="4"/>
  <c r="F56" i="4"/>
  <c r="E54" i="4"/>
  <c r="J26" i="4"/>
  <c r="E26" i="4"/>
  <c r="J84" i="4" s="1"/>
  <c r="J25" i="4"/>
  <c r="J23" i="4"/>
  <c r="E23" i="4"/>
  <c r="J83" i="4"/>
  <c r="J22" i="4"/>
  <c r="J20" i="4"/>
  <c r="E20" i="4"/>
  <c r="F84" i="4"/>
  <c r="J19" i="4"/>
  <c r="J14" i="4"/>
  <c r="J56" i="4"/>
  <c r="E7" i="4"/>
  <c r="E75" i="4"/>
  <c r="J39" i="3"/>
  <c r="J38" i="3"/>
  <c r="AY57" i="1"/>
  <c r="J37" i="3"/>
  <c r="AX57" i="1" s="1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BI90" i="3"/>
  <c r="BH90" i="3"/>
  <c r="BG90" i="3"/>
  <c r="BF90" i="3"/>
  <c r="T90" i="3"/>
  <c r="R90" i="3"/>
  <c r="P90" i="3"/>
  <c r="F83" i="3"/>
  <c r="F81" i="3"/>
  <c r="E79" i="3"/>
  <c r="F58" i="3"/>
  <c r="F56" i="3"/>
  <c r="E54" i="3"/>
  <c r="J26" i="3"/>
  <c r="E26" i="3"/>
  <c r="J59" i="3" s="1"/>
  <c r="J25" i="3"/>
  <c r="J23" i="3"/>
  <c r="E23" i="3"/>
  <c r="J83" i="3"/>
  <c r="J22" i="3"/>
  <c r="J20" i="3"/>
  <c r="E20" i="3"/>
  <c r="F84" i="3" s="1"/>
  <c r="J19" i="3"/>
  <c r="J14" i="3"/>
  <c r="J81" i="3" s="1"/>
  <c r="E7" i="3"/>
  <c r="E75" i="3"/>
  <c r="J37" i="2"/>
  <c r="J36" i="2"/>
  <c r="AY56" i="1"/>
  <c r="J35" i="2"/>
  <c r="AX56" i="1" s="1"/>
  <c r="BI226" i="2"/>
  <c r="BH226" i="2"/>
  <c r="BG226" i="2"/>
  <c r="BF226" i="2"/>
  <c r="T226" i="2"/>
  <c r="T225" i="2" s="1"/>
  <c r="R226" i="2"/>
  <c r="R225" i="2"/>
  <c r="P226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F86" i="2"/>
  <c r="F84" i="2"/>
  <c r="E82" i="2"/>
  <c r="F54" i="2"/>
  <c r="F52" i="2"/>
  <c r="E50" i="2"/>
  <c r="J24" i="2"/>
  <c r="E24" i="2"/>
  <c r="J87" i="2"/>
  <c r="J23" i="2"/>
  <c r="J21" i="2"/>
  <c r="E21" i="2"/>
  <c r="J54" i="2" s="1"/>
  <c r="J20" i="2"/>
  <c r="J18" i="2"/>
  <c r="E18" i="2"/>
  <c r="F55" i="2" s="1"/>
  <c r="J17" i="2"/>
  <c r="J12" i="2"/>
  <c r="J52" i="2" s="1"/>
  <c r="E7" i="2"/>
  <c r="E80" i="2"/>
  <c r="L50" i="1"/>
  <c r="AM50" i="1"/>
  <c r="AM49" i="1"/>
  <c r="L49" i="1"/>
  <c r="AM47" i="1"/>
  <c r="L47" i="1"/>
  <c r="L45" i="1"/>
  <c r="L44" i="1"/>
  <c r="J159" i="2"/>
  <c r="J171" i="2"/>
  <c r="J167" i="2"/>
  <c r="BK195" i="2"/>
  <c r="BK117" i="2"/>
  <c r="BK201" i="2"/>
  <c r="J147" i="2"/>
  <c r="BK191" i="2"/>
  <c r="BK111" i="3"/>
  <c r="BK105" i="4"/>
  <c r="BK94" i="5"/>
  <c r="BK90" i="5"/>
  <c r="J133" i="2"/>
  <c r="BK137" i="2"/>
  <c r="J210" i="2"/>
  <c r="J162" i="2"/>
  <c r="J101" i="3"/>
  <c r="BK118" i="4"/>
  <c r="J101" i="5"/>
  <c r="J94" i="5"/>
  <c r="J93" i="2"/>
  <c r="J117" i="2"/>
  <c r="BK110" i="2"/>
  <c r="BK97" i="2"/>
  <c r="BK196" i="2"/>
  <c r="BK151" i="2"/>
  <c r="BK132" i="2"/>
  <c r="J226" i="2"/>
  <c r="BK184" i="2"/>
  <c r="BK94" i="3"/>
  <c r="BK105" i="3"/>
  <c r="J116" i="4"/>
  <c r="BK116" i="5"/>
  <c r="J156" i="2"/>
  <c r="BK143" i="2"/>
  <c r="BK190" i="2"/>
  <c r="BK189" i="2"/>
  <c r="BK113" i="2"/>
  <c r="BK156" i="2"/>
  <c r="J110" i="2"/>
  <c r="J220" i="2"/>
  <c r="BK116" i="3"/>
  <c r="J98" i="3"/>
  <c r="F38" i="4"/>
  <c r="BK212" i="2"/>
  <c r="J108" i="2"/>
  <c r="BK207" i="2"/>
  <c r="BK224" i="2"/>
  <c r="J116" i="3"/>
  <c r="J118" i="4"/>
  <c r="BK90" i="4"/>
  <c r="J109" i="5"/>
  <c r="J116" i="5"/>
  <c r="J191" i="2"/>
  <c r="J189" i="2"/>
  <c r="J202" i="2"/>
  <c r="BK188" i="2"/>
  <c r="J124" i="2"/>
  <c r="J204" i="2"/>
  <c r="BK204" i="2"/>
  <c r="J207" i="2"/>
  <c r="J212" i="2"/>
  <c r="BK103" i="2"/>
  <c r="J94" i="3"/>
  <c r="BK98" i="4"/>
  <c r="J105" i="4"/>
  <c r="J193" i="2"/>
  <c r="J198" i="2"/>
  <c r="BK193" i="2"/>
  <c r="J137" i="2"/>
  <c r="BK198" i="2"/>
  <c r="J128" i="2"/>
  <c r="BK108" i="2"/>
  <c r="J184" i="2"/>
  <c r="BK118" i="3"/>
  <c r="J101" i="4"/>
  <c r="BK116" i="4"/>
  <c r="J105" i="5"/>
  <c r="J111" i="5"/>
  <c r="BK162" i="2"/>
  <c r="BK93" i="2"/>
  <c r="BK159" i="2"/>
  <c r="J197" i="2"/>
  <c r="BK128" i="2"/>
  <c r="BK202" i="2"/>
  <c r="J152" i="2"/>
  <c r="BK167" i="2"/>
  <c r="J208" i="2"/>
  <c r="J99" i="2"/>
  <c r="J105" i="3"/>
  <c r="J94" i="4"/>
  <c r="J90" i="5"/>
  <c r="BK121" i="2"/>
  <c r="J151" i="2"/>
  <c r="BK197" i="2"/>
  <c r="J103" i="2"/>
  <c r="J111" i="3"/>
  <c r="BK90" i="3"/>
  <c r="BK111" i="4"/>
  <c r="BK98" i="5"/>
  <c r="BK109" i="5"/>
  <c r="BK200" i="2"/>
  <c r="BK192" i="2"/>
  <c r="J200" i="2"/>
  <c r="J190" i="2"/>
  <c r="J222" i="2"/>
  <c r="BK210" i="2"/>
  <c r="J206" i="2"/>
  <c r="BK98" i="3"/>
  <c r="BK94" i="4"/>
  <c r="J98" i="4"/>
  <c r="J98" i="5"/>
  <c r="BK215" i="2"/>
  <c r="BK206" i="2"/>
  <c r="J173" i="2"/>
  <c r="J121" i="2"/>
  <c r="J132" i="2"/>
  <c r="BK106" i="2"/>
  <c r="BK171" i="2"/>
  <c r="J188" i="2"/>
  <c r="J118" i="3"/>
  <c r="J111" i="4"/>
  <c r="BK111" i="5"/>
  <c r="J118" i="5"/>
  <c r="J195" i="2"/>
  <c r="BK139" i="2"/>
  <c r="J139" i="2"/>
  <c r="BK205" i="2"/>
  <c r="J178" i="2"/>
  <c r="AS55" i="1"/>
  <c r="J209" i="2"/>
  <c r="J109" i="3"/>
  <c r="BK101" i="4"/>
  <c r="BK109" i="4"/>
  <c r="BK101" i="5"/>
  <c r="BK199" i="2"/>
  <c r="BK165" i="2"/>
  <c r="J143" i="2"/>
  <c r="J181" i="2"/>
  <c r="BK211" i="2"/>
  <c r="BK220" i="2"/>
  <c r="J205" i="2"/>
  <c r="BK222" i="2"/>
  <c r="BK101" i="3"/>
  <c r="J109" i="4"/>
  <c r="BK105" i="5"/>
  <c r="BK209" i="2"/>
  <c r="BK147" i="2"/>
  <c r="BK173" i="2"/>
  <c r="J196" i="2"/>
  <c r="J97" i="2"/>
  <c r="BK124" i="2"/>
  <c r="J90" i="4"/>
  <c r="BK118" i="5"/>
  <c r="BK208" i="2"/>
  <c r="BK152" i="2"/>
  <c r="BK178" i="2"/>
  <c r="J201" i="2"/>
  <c r="J106" i="2"/>
  <c r="BK181" i="2"/>
  <c r="J211" i="2"/>
  <c r="J113" i="2"/>
  <c r="BK99" i="2"/>
  <c r="J199" i="2"/>
  <c r="J192" i="2"/>
  <c r="BK133" i="2"/>
  <c r="BK226" i="2"/>
  <c r="J224" i="2"/>
  <c r="J215" i="2"/>
  <c r="J165" i="2"/>
  <c r="J90" i="3"/>
  <c r="BK109" i="3"/>
  <c r="R123" i="2" l="1"/>
  <c r="R194" i="2"/>
  <c r="P123" i="2"/>
  <c r="P214" i="2"/>
  <c r="P213" i="2"/>
  <c r="BK89" i="4"/>
  <c r="J89" i="4" s="1"/>
  <c r="J65" i="4" s="1"/>
  <c r="BK88" i="4"/>
  <c r="J88" i="4" s="1"/>
  <c r="J64" i="4" s="1"/>
  <c r="BK87" i="4"/>
  <c r="J87" i="4"/>
  <c r="J32" i="4" s="1"/>
  <c r="J63" i="4"/>
  <c r="P92" i="2"/>
  <c r="BK187" i="2"/>
  <c r="J187" i="2" s="1"/>
  <c r="J65" i="2" s="1"/>
  <c r="P203" i="2"/>
  <c r="T89" i="3"/>
  <c r="T88" i="3" s="1"/>
  <c r="T87" i="3" s="1"/>
  <c r="BK116" i="2"/>
  <c r="J116" i="2"/>
  <c r="J62" i="2"/>
  <c r="T203" i="2"/>
  <c r="P89" i="4"/>
  <c r="P88" i="4" s="1"/>
  <c r="P87" i="4" s="1"/>
  <c r="AU58" i="1" s="1"/>
  <c r="T92" i="2"/>
  <c r="R187" i="2"/>
  <c r="BK203" i="2"/>
  <c r="J203" i="2"/>
  <c r="J67" i="2"/>
  <c r="P89" i="3"/>
  <c r="P88" i="3"/>
  <c r="P87" i="3"/>
  <c r="AU57" i="1" s="1"/>
  <c r="P116" i="2"/>
  <c r="BK123" i="2"/>
  <c r="J123" i="2"/>
  <c r="J63" i="2" s="1"/>
  <c r="P194" i="2"/>
  <c r="T214" i="2"/>
  <c r="T213" i="2"/>
  <c r="BK89" i="5"/>
  <c r="J89" i="5"/>
  <c r="J65" i="5"/>
  <c r="R92" i="2"/>
  <c r="P187" i="2"/>
  <c r="P186" i="2" s="1"/>
  <c r="R203" i="2"/>
  <c r="BK89" i="3"/>
  <c r="J89" i="3" s="1"/>
  <c r="J65" i="3" s="1"/>
  <c r="T123" i="2"/>
  <c r="T194" i="2"/>
  <c r="P89" i="5"/>
  <c r="P88" i="5"/>
  <c r="P87" i="5" s="1"/>
  <c r="AU59" i="1" s="1"/>
  <c r="R116" i="2"/>
  <c r="T187" i="2"/>
  <c r="T186" i="2" s="1"/>
  <c r="BK214" i="2"/>
  <c r="J214" i="2" s="1"/>
  <c r="J69" i="2" s="1"/>
  <c r="R89" i="3"/>
  <c r="R88" i="3"/>
  <c r="R87" i="3"/>
  <c r="T89" i="4"/>
  <c r="T88" i="4"/>
  <c r="T87" i="4"/>
  <c r="R89" i="5"/>
  <c r="R88" i="5" s="1"/>
  <c r="R87" i="5" s="1"/>
  <c r="BK92" i="2"/>
  <c r="T116" i="2"/>
  <c r="BK194" i="2"/>
  <c r="J194" i="2"/>
  <c r="J66" i="2"/>
  <c r="R214" i="2"/>
  <c r="R213" i="2"/>
  <c r="R89" i="4"/>
  <c r="R88" i="4"/>
  <c r="R87" i="4" s="1"/>
  <c r="T89" i="5"/>
  <c r="T88" i="5" s="1"/>
  <c r="T87" i="5" s="1"/>
  <c r="BK225" i="2"/>
  <c r="J225" i="2" s="1"/>
  <c r="J70" i="2" s="1"/>
  <c r="J56" i="5"/>
  <c r="BE98" i="5"/>
  <c r="F84" i="5"/>
  <c r="BE105" i="5"/>
  <c r="BE116" i="5"/>
  <c r="J58" i="5"/>
  <c r="BE90" i="5"/>
  <c r="E50" i="5"/>
  <c r="BE109" i="5"/>
  <c r="BE111" i="5"/>
  <c r="BE118" i="5"/>
  <c r="J59" i="5"/>
  <c r="BE101" i="5"/>
  <c r="BE94" i="5"/>
  <c r="J58" i="4"/>
  <c r="J81" i="4"/>
  <c r="BE90" i="4"/>
  <c r="BE101" i="4"/>
  <c r="J59" i="4"/>
  <c r="BE109" i="4"/>
  <c r="E50" i="4"/>
  <c r="BE98" i="4"/>
  <c r="BK88" i="3"/>
  <c r="J88" i="3"/>
  <c r="J64" i="3"/>
  <c r="F59" i="4"/>
  <c r="BE111" i="4"/>
  <c r="BE105" i="4"/>
  <c r="BC58" i="1"/>
  <c r="BE94" i="4"/>
  <c r="BE116" i="4"/>
  <c r="BE118" i="4"/>
  <c r="J56" i="3"/>
  <c r="J92" i="2"/>
  <c r="J61" i="2"/>
  <c r="J58" i="3"/>
  <c r="BE94" i="3"/>
  <c r="J84" i="3"/>
  <c r="BK186" i="2"/>
  <c r="J186" i="2" s="1"/>
  <c r="J64" i="2" s="1"/>
  <c r="F59" i="3"/>
  <c r="BE90" i="3"/>
  <c r="BE111" i="3"/>
  <c r="E50" i="3"/>
  <c r="BE105" i="3"/>
  <c r="BE109" i="3"/>
  <c r="BE118" i="3"/>
  <c r="BE98" i="3"/>
  <c r="BE101" i="3"/>
  <c r="BE116" i="3"/>
  <c r="J55" i="2"/>
  <c r="BE152" i="2"/>
  <c r="BE93" i="2"/>
  <c r="BE139" i="2"/>
  <c r="BE189" i="2"/>
  <c r="BE198" i="2"/>
  <c r="BE202" i="2"/>
  <c r="J84" i="2"/>
  <c r="BE205" i="2"/>
  <c r="BE215" i="2"/>
  <c r="BE220" i="2"/>
  <c r="BE222" i="2"/>
  <c r="BE224" i="2"/>
  <c r="E48" i="2"/>
  <c r="BE137" i="2"/>
  <c r="BE167" i="2"/>
  <c r="BE173" i="2"/>
  <c r="BE178" i="2"/>
  <c r="BE226" i="2"/>
  <c r="BE103" i="2"/>
  <c r="BE151" i="2"/>
  <c r="BE121" i="2"/>
  <c r="BE143" i="2"/>
  <c r="J86" i="2"/>
  <c r="BE195" i="2"/>
  <c r="BE197" i="2"/>
  <c r="BE208" i="2"/>
  <c r="BE212" i="2"/>
  <c r="BE97" i="2"/>
  <c r="BE108" i="2"/>
  <c r="BE133" i="2"/>
  <c r="BE162" i="2"/>
  <c r="BE209" i="2"/>
  <c r="BE147" i="2"/>
  <c r="BE171" i="2"/>
  <c r="BE190" i="2"/>
  <c r="BE192" i="2"/>
  <c r="BE199" i="2"/>
  <c r="BE206" i="2"/>
  <c r="BE99" i="2"/>
  <c r="BE132" i="2"/>
  <c r="BE181" i="2"/>
  <c r="BE204" i="2"/>
  <c r="BE207" i="2"/>
  <c r="BE211" i="2"/>
  <c r="F87" i="2"/>
  <c r="BE110" i="2"/>
  <c r="BE117" i="2"/>
  <c r="BE188" i="2"/>
  <c r="BE191" i="2"/>
  <c r="BE124" i="2"/>
  <c r="BE156" i="2"/>
  <c r="BE159" i="2"/>
  <c r="BE196" i="2"/>
  <c r="BE200" i="2"/>
  <c r="BE210" i="2"/>
  <c r="BE165" i="2"/>
  <c r="BE184" i="2"/>
  <c r="BE193" i="2"/>
  <c r="BE201" i="2"/>
  <c r="BE106" i="2"/>
  <c r="BE113" i="2"/>
  <c r="BE128" i="2"/>
  <c r="F34" i="2"/>
  <c r="BA56" i="1"/>
  <c r="J34" i="2"/>
  <c r="AW56" i="1"/>
  <c r="F37" i="3"/>
  <c r="BB57" i="1" s="1"/>
  <c r="J36" i="5"/>
  <c r="AW59" i="1"/>
  <c r="F39" i="3"/>
  <c r="BD57" i="1" s="1"/>
  <c r="F38" i="5"/>
  <c r="BC59" i="1"/>
  <c r="F35" i="2"/>
  <c r="BB56" i="1"/>
  <c r="F39" i="4"/>
  <c r="BD58" i="1"/>
  <c r="F37" i="5"/>
  <c r="BB59" i="1" s="1"/>
  <c r="J36" i="4"/>
  <c r="AW58" i="1"/>
  <c r="F37" i="2"/>
  <c r="BD56" i="1"/>
  <c r="F36" i="3"/>
  <c r="BA57" i="1"/>
  <c r="F36" i="4"/>
  <c r="BA58" i="1"/>
  <c r="J36" i="3"/>
  <c r="AW57" i="1" s="1"/>
  <c r="F36" i="5"/>
  <c r="BA59" i="1"/>
  <c r="F36" i="2"/>
  <c r="BC56" i="1" s="1"/>
  <c r="AS54" i="1"/>
  <c r="F37" i="4"/>
  <c r="BB58" i="1" s="1"/>
  <c r="F39" i="5"/>
  <c r="BD59" i="1"/>
  <c r="F38" i="3"/>
  <c r="BC57" i="1"/>
  <c r="BK213" i="2" l="1"/>
  <c r="J213" i="2" s="1"/>
  <c r="J68" i="2" s="1"/>
  <c r="T91" i="2"/>
  <c r="T90" i="2" s="1"/>
  <c r="R186" i="2"/>
  <c r="R91" i="2" s="1"/>
  <c r="R90" i="2" s="1"/>
  <c r="P91" i="2"/>
  <c r="P90" i="2"/>
  <c r="AU56" i="1"/>
  <c r="AU55" i="1" s="1"/>
  <c r="AU54" i="1" s="1"/>
  <c r="BK88" i="5"/>
  <c r="J88" i="5" s="1"/>
  <c r="J64" i="5" s="1"/>
  <c r="AG58" i="1"/>
  <c r="BK87" i="3"/>
  <c r="J87" i="3" s="1"/>
  <c r="J32" i="3" s="1"/>
  <c r="AG57" i="1" s="1"/>
  <c r="BK91" i="2"/>
  <c r="J91" i="2" s="1"/>
  <c r="J60" i="2" s="1"/>
  <c r="F33" i="2"/>
  <c r="AZ56" i="1" s="1"/>
  <c r="J33" i="2"/>
  <c r="AV56" i="1" s="1"/>
  <c r="AT56" i="1" s="1"/>
  <c r="J35" i="3"/>
  <c r="AV57" i="1" s="1"/>
  <c r="AT57" i="1" s="1"/>
  <c r="F35" i="3"/>
  <c r="AZ57" i="1"/>
  <c r="BC55" i="1"/>
  <c r="AY55" i="1" s="1"/>
  <c r="BB55" i="1"/>
  <c r="BB54" i="1" s="1"/>
  <c r="AX54" i="1" s="1"/>
  <c r="J35" i="4"/>
  <c r="AV58" i="1" s="1"/>
  <c r="AT58" i="1" s="1"/>
  <c r="AN58" i="1" s="1"/>
  <c r="F35" i="4"/>
  <c r="AZ58" i="1"/>
  <c r="J35" i="5"/>
  <c r="AV59" i="1" s="1"/>
  <c r="AT59" i="1" s="1"/>
  <c r="BA55" i="1"/>
  <c r="BA54" i="1" s="1"/>
  <c r="W30" i="1" s="1"/>
  <c r="F35" i="5"/>
  <c r="AZ59" i="1" s="1"/>
  <c r="BD55" i="1"/>
  <c r="BD54" i="1" s="1"/>
  <c r="W33" i="1" s="1"/>
  <c r="BK87" i="5" l="1"/>
  <c r="J87" i="5"/>
  <c r="J63" i="5"/>
  <c r="AN57" i="1"/>
  <c r="J63" i="3"/>
  <c r="J41" i="4"/>
  <c r="BK90" i="2"/>
  <c r="J90" i="2"/>
  <c r="J59" i="2" s="1"/>
  <c r="J41" i="3"/>
  <c r="AZ55" i="1"/>
  <c r="AV55" i="1"/>
  <c r="BC54" i="1"/>
  <c r="W32" i="1"/>
  <c r="AX55" i="1"/>
  <c r="AW54" i="1"/>
  <c r="AK30" i="1"/>
  <c r="AW55" i="1"/>
  <c r="W31" i="1"/>
  <c r="J32" i="5" l="1"/>
  <c r="AG59" i="1"/>
  <c r="J30" i="2"/>
  <c r="AG56" i="1" s="1"/>
  <c r="AZ54" i="1"/>
  <c r="W29" i="1" s="1"/>
  <c r="AY54" i="1"/>
  <c r="AT55" i="1"/>
  <c r="J41" i="5" l="1"/>
  <c r="AN56" i="1"/>
  <c r="J39" i="2"/>
  <c r="AN59" i="1"/>
  <c r="AG55" i="1"/>
  <c r="AG54" i="1"/>
  <c r="AK26" i="1"/>
  <c r="AK35" i="1" s="1"/>
  <c r="AV54" i="1"/>
  <c r="AK29" i="1"/>
  <c r="AN55" i="1" l="1"/>
  <c r="AT54" i="1"/>
  <c r="AN54" i="1" s="1"/>
</calcChain>
</file>

<file path=xl/sharedStrings.xml><?xml version="1.0" encoding="utf-8"?>
<sst xmlns="http://schemas.openxmlformats.org/spreadsheetml/2006/main" count="2962" uniqueCount="496">
  <si>
    <t>Export Komplet</t>
  </si>
  <si>
    <t>VZ</t>
  </si>
  <si>
    <t>2.0</t>
  </si>
  <si>
    <t>ZAMOK</t>
  </si>
  <si>
    <t>False</t>
  </si>
  <si>
    <t>{0b206ced-f5c8-4f57-94a4-26ffc6c8b89e}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</si>
  <si>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</si>
  <si>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</si>
  <si>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</si>
  <si>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</si>
  <si>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</si>
  <si>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</si>
  <si>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</si>
  <si>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</si>
  <si>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24-03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</si>
  <si>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</si>
  <si>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</si>
  <si>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Výsadba BC5 v k.ú. Dyjákovičky</t>
  </si>
  <si>
    <t>KSO:</t>
  </si>
  <si>
    <t/>
  </si>
  <si>
    <t>CC-CZ:</t>
  </si>
  <si>
    <t>Místo:</t>
  </si>
  <si>
    <t>Dyjákovičky</t>
  </si>
  <si>
    <t>Datum:</t>
  </si>
  <si>
    <t>5. 2. 2024</t>
  </si>
  <si>
    <t>Zadavatel:</t>
  </si>
  <si>
    <t>IČ:</t>
  </si>
  <si>
    <t>ČR-SPU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</si>
  <si>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</si>
  <si>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</si>
  <si>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</si>
  <si>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</si>
  <si>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</si>
  <si>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</si>
  <si>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</si>
  <si>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</si>
  <si>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</si>
  <si>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</si>
  <si>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</si>
  <si>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</si>
  <si>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</si>
  <si>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</si>
  <si>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</si>
  <si>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</si>
  <si>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</si>
  <si>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</si>
  <si>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</si>
  <si>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</si>
  <si>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</si>
  <si>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</si>
  <si>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</si>
  <si>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</si>
  <si>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</si>
  <si>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</si>
  <si>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</si>
  <si>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</si>
  <si>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</si>
  <si>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</si>
  <si>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</si>
  <si>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</si>
  <si>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</si>
  <si>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</si>
  <si>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</si>
  <si>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</si>
  <si>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</si>
  <si>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</si>
  <si>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</si>
  <si>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</si>
  <si>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</si>
  <si>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</si>
  <si>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</si>
  <si>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</si>
  <si>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</si>
  <si>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</si>
  <si>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</si>
  <si>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</si>
  <si>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STA</t>
  </si>
  <si>
    <t>{d14281e0-5791-4779-b77b-5ec0a125c2d1}</t>
  </si>
  <si>
    <t>2</t>
  </si>
  <si>
    <t>/</t>
  </si>
  <si>
    <t>Soupis</t>
  </si>
  <si>
    <t>###NOINSERT###</t>
  </si>
  <si>
    <t>1-1</t>
  </si>
  <si>
    <t>BC5  1.rok následná péče</t>
  </si>
  <si>
    <t>{4661a37c-34bc-4eb5-a1af-a3f2a1b24966}</t>
  </si>
  <si>
    <t>1-2</t>
  </si>
  <si>
    <t>BC5  2.rok následná péče</t>
  </si>
  <si>
    <t>{0b69d092-ce20-4030-8723-921200b7e1f3}</t>
  </si>
  <si>
    <t>1-3</t>
  </si>
  <si>
    <t>BC5  3.rok následná péče</t>
  </si>
  <si>
    <t>{84c1f111-0654-4c14-be81-ac7125c8a6b2}</t>
  </si>
  <si>
    <t>KRYCÍ LIST SOUPISU PRACÍ</t>
  </si>
  <si>
    <t>Objekt:</t>
  </si>
  <si>
    <t>1 - Výsadba BC5 v k.ú. Dyjákovičky</t>
  </si>
  <si>
    <t>ČŘ-Státní pozemkový úřad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</si>
  <si>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</si>
  <si>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</si>
  <si>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</si>
  <si>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</si>
  <si>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</si>
  <si>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Příprava půdy</t>
  </si>
  <si>
    <t xml:space="preserve">    2 - Oplocení</t>
  </si>
  <si>
    <t xml:space="preserve">    3 - Výsadba</t>
  </si>
  <si>
    <t xml:space="preserve">    4 - Rostlinný materiál</t>
  </si>
  <si>
    <t xml:space="preserve">      4.1 - Soliterní stromy</t>
  </si>
  <si>
    <t xml:space="preserve">      4.2 - Poloodrostky</t>
  </si>
  <si>
    <t xml:space="preserve">      4.3 - Sazenice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</si>
  <si>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</si>
  <si>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</si>
  <si>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</si>
  <si>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</si>
  <si>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</si>
  <si>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</si>
  <si>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</si>
  <si>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</si>
  <si>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</si>
  <si>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</si>
  <si>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</si>
  <si>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</si>
  <si>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</si>
  <si>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</si>
  <si>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</si>
  <si>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</si>
  <si>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</si>
  <si>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</si>
  <si>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</si>
  <si>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Příprava půdy</t>
  </si>
  <si>
    <t>7</t>
  </si>
  <si>
    <t>K</t>
  </si>
  <si>
    <t>184853511</t>
  </si>
  <si>
    <t>Chemické odplevelení půdy před založením kultury, trávníku nebo zpevněných ploch strojně o výměře jednotlivě přes 20 m2 postřikem na široko v rovině nebo na svahu do 1:5</t>
  </si>
  <si>
    <t>m2</t>
  </si>
  <si>
    <t>CS ÚRS 2024 01</t>
  </si>
  <si>
    <t>4</t>
  </si>
  <si>
    <t>-325328788</t>
  </si>
  <si>
    <t>Online PSC</t>
  </si>
  <si>
    <t>https://podminky.urs.cz/item/CS_URS_2024_01/184853511</t>
  </si>
  <si>
    <t>VV</t>
  </si>
  <si>
    <t xml:space="preserve">22357,35 * 2 </t>
  </si>
  <si>
    <t>plocha pozemku, 2x postřikem</t>
  </si>
  <si>
    <t>8</t>
  </si>
  <si>
    <t>M</t>
  </si>
  <si>
    <t>25234001</t>
  </si>
  <si>
    <t>herbicid totální systémový neselektivní</t>
  </si>
  <si>
    <t>litr</t>
  </si>
  <si>
    <t>-1531392577</t>
  </si>
  <si>
    <t>44714,7 * 0,0003   "použití postřiku   0,0003 litrů = 1m2"</t>
  </si>
  <si>
    <t>9</t>
  </si>
  <si>
    <t>183551113</t>
  </si>
  <si>
    <t>Úprava zemědělské půdy - orba první hl. do 0,30 m, na ploše jednotlivě do 5 ha, o sklonu do 5°</t>
  </si>
  <si>
    <t>ha</t>
  </si>
  <si>
    <t>-1884191869</t>
  </si>
  <si>
    <t>https://podminky.urs.cz/item/CS_URS_2024_01/183551113</t>
  </si>
  <si>
    <t xml:space="preserve">22357,35 / 10000 </t>
  </si>
  <si>
    <t>plocha pozemku v m2, převod na ha</t>
  </si>
  <si>
    <t>10</t>
  </si>
  <si>
    <t>183403151</t>
  </si>
  <si>
    <t>Obdělání půdy smykováním v rovině nebo na svahu do 1:5</t>
  </si>
  <si>
    <t>-212638761</t>
  </si>
  <si>
    <t>https://podminky.urs.cz/item/CS_URS_2024_01/183403151</t>
  </si>
  <si>
    <t>22357,35</t>
  </si>
  <si>
    <t>11</t>
  </si>
  <si>
    <t>183403152</t>
  </si>
  <si>
    <t>Obdělání půdy vláčením v rovině nebo na svahu do 1:5</t>
  </si>
  <si>
    <t>-1772571262</t>
  </si>
  <si>
    <t>https://podminky.urs.cz/item/CS_URS_2024_01/183403152</t>
  </si>
  <si>
    <t>183403161</t>
  </si>
  <si>
    <t>Obdělání půdy válením v rovině nebo na svahu do 1:5</t>
  </si>
  <si>
    <t>-1699152640</t>
  </si>
  <si>
    <t>https://podminky.urs.cz/item/CS_URS_2024_01/183403161</t>
  </si>
  <si>
    <t>13</t>
  </si>
  <si>
    <t>180451111</t>
  </si>
  <si>
    <t>Setí zemědělských kultur na plochách do 5 ha, o sklonu do 5°</t>
  </si>
  <si>
    <t>-1832763587</t>
  </si>
  <si>
    <t>https://podminky.urs.cz/item/CS_URS_2024_01/180451111</t>
  </si>
  <si>
    <t>22357,35 * 0,0001</t>
  </si>
  <si>
    <t>14</t>
  </si>
  <si>
    <t>00572472</t>
  </si>
  <si>
    <t>osivo směs travní krajinná-rovinná</t>
  </si>
  <si>
    <t>kg</t>
  </si>
  <si>
    <t>453591367</t>
  </si>
  <si>
    <t>2,236 * 40</t>
  </si>
  <si>
    <t>travní semeno  (4g travního osiva na 1m2) (40kg osiva na 1ha)</t>
  </si>
  <si>
    <t>Oplocení</t>
  </si>
  <si>
    <t>15</t>
  </si>
  <si>
    <t>R348951251</t>
  </si>
  <si>
    <t>Osazení oplocení lesních kultur včetně dřevěných kůlů průměru do 120 mm, v osové vzdálenosti 3 m (dodávka řeziva ve specifikaci) v oplocení výšky do 1,5 m s drátěným pletivem</t>
  </si>
  <si>
    <t>m</t>
  </si>
  <si>
    <t>813835237</t>
  </si>
  <si>
    <t>https://podminky.urs.cz/item/CS_URS_2024_01/R348951251</t>
  </si>
  <si>
    <t>1381</t>
  </si>
  <si>
    <t>Oplocení lesních kultur, výška 1,5 m s drátěným pletivem,  vč. vjezdových bran , dřevěnými kůly rozteč 3m s drátěným pletivem vč. materiálu</t>
  </si>
  <si>
    <t>16</t>
  </si>
  <si>
    <t>R348952172</t>
  </si>
  <si>
    <t xml:space="preserve">Vjezdové brany, dvoukřídlé, výška 1,5 m - vrata z plotových tyček s drátěným pletivem, vč. materiálu (dvoukřídlé brány - 4_x000D_
bm šířka)_x000D_
</t>
  </si>
  <si>
    <t>bm</t>
  </si>
  <si>
    <t>-692267222</t>
  </si>
  <si>
    <t>22 * 4  " dvoukřídlá   vjezdové brány "</t>
  </si>
  <si>
    <t>3</t>
  </si>
  <si>
    <t>Výsadba</t>
  </si>
  <si>
    <t>17</t>
  </si>
  <si>
    <t>184211311</t>
  </si>
  <si>
    <t>Jamková výsadba sazenic sklon terénu do 1:5 s kopáním jamky 25 x 25 cm ve stupni zabuřenění 0 v zemině 1 a 2</t>
  </si>
  <si>
    <t>kus</t>
  </si>
  <si>
    <t>-2039716391</t>
  </si>
  <si>
    <t>https://podminky.urs.cz/item/CS_URS_2024_01/184211311</t>
  </si>
  <si>
    <t>420 + 1560</t>
  </si>
  <si>
    <t xml:space="preserve">poloodrostek 51-120 cm , sazenice 30-60 cm, </t>
  </si>
  <si>
    <t>18</t>
  </si>
  <si>
    <t>184215112</t>
  </si>
  <si>
    <t>Ukotvení dřeviny kůly v rovině nebo na svahu do 1:5 jedním kůlem, délky přes 1 do 2 m</t>
  </si>
  <si>
    <t>-1316645193</t>
  </si>
  <si>
    <t>https://podminky.urs.cz/item/CS_URS_2024_01/184215112</t>
  </si>
  <si>
    <t>420</t>
  </si>
  <si>
    <t xml:space="preserve">ukotvení poloodrostku </t>
  </si>
  <si>
    <t>19</t>
  </si>
  <si>
    <t>R60591251</t>
  </si>
  <si>
    <t>kůly k upevnění dřeviny, délka 1,5-  2m + úvazek, (1strom - poloodrostek - 1 kůl)</t>
  </si>
  <si>
    <t>ks</t>
  </si>
  <si>
    <t>1660472784</t>
  </si>
  <si>
    <t>20</t>
  </si>
  <si>
    <t>184813113</t>
  </si>
  <si>
    <t>Ošetřování a ochrana stromů proti škodám způsobeným zvěří ovázání papírem</t>
  </si>
  <si>
    <t>565084938</t>
  </si>
  <si>
    <t>https://podminky.urs.cz/item/CS_URS_2024_01/184813113</t>
  </si>
  <si>
    <t>1strom - poloodrostek - 1 chránička</t>
  </si>
  <si>
    <t>RM184813113</t>
  </si>
  <si>
    <t>individuální ochrana dřevin - plastová tubusová ochrana listnatých dřevin čtvercového průřezu (10 x 10 cm) , vyrobená ze speciální pórovité fólie PP Tekpol, která je odolná vůči UV záření, výška 120 cm  (pro poloodrostek)</t>
  </si>
  <si>
    <t>-1421688663</t>
  </si>
  <si>
    <t>420  "poloodrostky"</t>
  </si>
  <si>
    <t>22</t>
  </si>
  <si>
    <t>183101114</t>
  </si>
  <si>
    <t>Hloubení jamek pro vysazování rostlin v zemině skupiny 1 až 4 bez výměny půdy v rovině nebo na svahu do 1:5, objemu přes 0,05 do 0,125 m3</t>
  </si>
  <si>
    <t>102302687</t>
  </si>
  <si>
    <t>https://podminky.urs.cz/item/CS_URS_2024_01/183101114</t>
  </si>
  <si>
    <t>58</t>
  </si>
  <si>
    <t>soliterní stromy</t>
  </si>
  <si>
    <t>23</t>
  </si>
  <si>
    <t>184102111</t>
  </si>
  <si>
    <t>Výsadba dřeviny s balem do předem vyhloubené jamky se zalitím v rovině nebo na svahu do 1:5, při průměru balu přes 100 do 200 mm</t>
  </si>
  <si>
    <t>1907724534</t>
  </si>
  <si>
    <t>https://podminky.urs.cz/item/CS_URS_2024_01/184102111</t>
  </si>
  <si>
    <t>24</t>
  </si>
  <si>
    <t>184215132</t>
  </si>
  <si>
    <t>Ukotvení dřeviny kůly v rovině nebo na svahu do 1:5 třemi kůly, délky přes 1 do 2 m</t>
  </si>
  <si>
    <t>1725945832</t>
  </si>
  <si>
    <t>https://podminky.urs.cz/item/CS_URS_2024_01/184215132</t>
  </si>
  <si>
    <t>25</t>
  </si>
  <si>
    <t>RM60591253</t>
  </si>
  <si>
    <t>kůly k upevnění soliterní dřeviny, kůly D do 0,1 m délky do 2 m + úvazek, (1strom - 3 kůl)</t>
  </si>
  <si>
    <t>soubor</t>
  </si>
  <si>
    <t>-1267102964</t>
  </si>
  <si>
    <t>26</t>
  </si>
  <si>
    <t>184813121</t>
  </si>
  <si>
    <t>Ochrana dřevin před okusem zvěří ručně v rovině nebo ve svahu do 1:5, pletivem, výšky do 2 m</t>
  </si>
  <si>
    <t>962225078</t>
  </si>
  <si>
    <t>https://podminky.urs.cz/item/CS_URS_2024_01/184813121</t>
  </si>
  <si>
    <t>soliterní stromy , cena práce včetně pletiva"</t>
  </si>
  <si>
    <t>27</t>
  </si>
  <si>
    <t>25111112</t>
  </si>
  <si>
    <t>hnojivo NPK</t>
  </si>
  <si>
    <t>11404867</t>
  </si>
  <si>
    <t>hnojivo NPK - vícesložkové hnojivo - tableta – (1 rostlina  2 ks)</t>
  </si>
  <si>
    <t>(420 + 1560 + 58 ) *  2 * 0,01   " ( ks dřevin ) *   počet tablet / 1ks dřeviny  *  0,01 =&gt; jedna tableta 10g = 0,01kg"</t>
  </si>
  <si>
    <t>28</t>
  </si>
  <si>
    <t>10390001</t>
  </si>
  <si>
    <t>hnojivo aerifikující + sorpce vody + biopreparát obsahující živné látky organického původu a biouhel</t>
  </si>
  <si>
    <t>-1065646765</t>
  </si>
  <si>
    <t>2  * ( (420 + 1560) * (0,25 * 0,25 * 0,25) ) + ( 58 * 0,125)</t>
  </si>
  <si>
    <t>2kg x ( ks dřevin =&gt; (poloodrostky + sazenice) *  m3 objem substrátu ) + ( ks dřevin =&gt;soliterní  stromy *  m3 objem substrátu )</t>
  </si>
  <si>
    <t>29</t>
  </si>
  <si>
    <t>184911421</t>
  </si>
  <si>
    <t>Mulčování vysazených rostlin mulčovací kůrou, tl. do 100 mm v rovině nebo na svahu do 1:5</t>
  </si>
  <si>
    <t>237822341</t>
  </si>
  <si>
    <t>https://podminky.urs.cz/item/CS_URS_2024_01/184911421</t>
  </si>
  <si>
    <t>1830 + 58 " linie + soliterní stromy"</t>
  </si>
  <si>
    <t>30</t>
  </si>
  <si>
    <t>10391100</t>
  </si>
  <si>
    <t>kůra mulčovací VL</t>
  </si>
  <si>
    <t>m3</t>
  </si>
  <si>
    <t>-1558100397</t>
  </si>
  <si>
    <t>( 1830 + 58 ) *0,1</t>
  </si>
  <si>
    <t>31</t>
  </si>
  <si>
    <t>184813111</t>
  </si>
  <si>
    <t>Ošetřování a ochrana stromů proti škodám způsobeným zvěří nátěrem nebo postřikem</t>
  </si>
  <si>
    <t>-1955654205</t>
  </si>
  <si>
    <t>https://podminky.urs.cz/item/CS_URS_2024_01/184813111</t>
  </si>
  <si>
    <t>420 + 1560 + 58</t>
  </si>
  <si>
    <t>poloodrostek + sazenice + soliterní stromy</t>
  </si>
  <si>
    <t>65</t>
  </si>
  <si>
    <t>RM184813111</t>
  </si>
  <si>
    <t>repeletní přípravek proti škodám způs. zvěří a  hlodavci (1kg na 250ks sazenic)</t>
  </si>
  <si>
    <t>1119045287</t>
  </si>
  <si>
    <t>2038 / 250</t>
  </si>
  <si>
    <t>32</t>
  </si>
  <si>
    <t>185804312</t>
  </si>
  <si>
    <t>Zalití rostlin vodou plochy záhonů jednotlivě přes 20 m2</t>
  </si>
  <si>
    <t>-1003067954</t>
  </si>
  <si>
    <t>https://podminky.urs.cz/item/CS_URS_2024_01/185804312</t>
  </si>
  <si>
    <t>((5*58) +(5*420) +(2*1560))/1000</t>
  </si>
  <si>
    <t xml:space="preserve">( ks soliterní  stromů  x 5 l  za 1 týden) + (ks poloodrostků  x 5 l za 1 týden) + (keřů x 2 l za 1 týden) /  přepočet 1000l =1 m3 </t>
  </si>
  <si>
    <t>celkem 5510 l vody za týden  =  5,51 m3</t>
  </si>
  <si>
    <t>33</t>
  </si>
  <si>
    <t>185851121</t>
  </si>
  <si>
    <t>Dovoz vody pro zálivku rostlin na vzdálenost do 1000 m</t>
  </si>
  <si>
    <t>-347531798</t>
  </si>
  <si>
    <t>https://podminky.urs.cz/item/CS_URS_2024_01/185851121</t>
  </si>
  <si>
    <t>5,51</t>
  </si>
  <si>
    <t>34</t>
  </si>
  <si>
    <t>185851129</t>
  </si>
  <si>
    <t>Dovoz vody pro zálivku rostlin Příplatek k ceně za každých dalších i započatých 1000 m</t>
  </si>
  <si>
    <t>-1688445485</t>
  </si>
  <si>
    <t>https://podminky.urs.cz/item/CS_URS_2024_01/185851129</t>
  </si>
  <si>
    <t>"+ 6 km"  6*5,51</t>
  </si>
  <si>
    <t>35</t>
  </si>
  <si>
    <t>998231311</t>
  </si>
  <si>
    <t>Přesun hmot pro sadovnické a krajinářské úpravy strojně dopravní vzdálenost do 5000 m</t>
  </si>
  <si>
    <t>t</t>
  </si>
  <si>
    <t>565128248</t>
  </si>
  <si>
    <t>https://podminky.urs.cz/item/CS_URS_2024_01/998231311</t>
  </si>
  <si>
    <t>Rostlinný materiál</t>
  </si>
  <si>
    <t>4.1</t>
  </si>
  <si>
    <t>Soliterní stromy</t>
  </si>
  <si>
    <t>36</t>
  </si>
  <si>
    <t>ST1</t>
  </si>
  <si>
    <t>Acer campestre - javor babyka, vysokokmen ok 10-12</t>
  </si>
  <si>
    <t>1635972026</t>
  </si>
  <si>
    <t>37</t>
  </si>
  <si>
    <t>ST2</t>
  </si>
  <si>
    <t>Fraxinus angustifolia – jasan úzkolistý, vysokokmen ok ok 10-12</t>
  </si>
  <si>
    <t>-1350376773</t>
  </si>
  <si>
    <t>38</t>
  </si>
  <si>
    <t>ST3</t>
  </si>
  <si>
    <t>Fraxinus excelsior – jasan ztepilý, vysokokmen ok 10-12</t>
  </si>
  <si>
    <t>1637060421</t>
  </si>
  <si>
    <t>39</t>
  </si>
  <si>
    <t>ST4</t>
  </si>
  <si>
    <t>Populus nigra – topol černý, vysokokmen ok 10-12</t>
  </si>
  <si>
    <t>-392782818</t>
  </si>
  <si>
    <t>40</t>
  </si>
  <si>
    <t>ST5</t>
  </si>
  <si>
    <t>Quercus robur – dub letní, vysokokmen ok 10-12</t>
  </si>
  <si>
    <t>-551610753</t>
  </si>
  <si>
    <t>41</t>
  </si>
  <si>
    <t>ST6</t>
  </si>
  <si>
    <t>Ulmus minor – jilm habrolistý, vysokokmen ok 10-12</t>
  </si>
  <si>
    <t>-287998385</t>
  </si>
  <si>
    <t>4.2</t>
  </si>
  <si>
    <t>Poloodrostky</t>
  </si>
  <si>
    <t>42</t>
  </si>
  <si>
    <t>POL1</t>
  </si>
  <si>
    <t>Acer campestre - javor babyka, poloodrostek 51 do 120</t>
  </si>
  <si>
    <t>1602750301</t>
  </si>
  <si>
    <t>43</t>
  </si>
  <si>
    <t>POL2</t>
  </si>
  <si>
    <t>Carpinus betulus – habr obecný, poloodrostek 51 do 120</t>
  </si>
  <si>
    <t>384283835</t>
  </si>
  <si>
    <t>44</t>
  </si>
  <si>
    <t>POL3</t>
  </si>
  <si>
    <t>Fraxinus angustifolia – jasan úzkolistý, poloodrostek 51 do 120</t>
  </si>
  <si>
    <t>2100571958</t>
  </si>
  <si>
    <t>45</t>
  </si>
  <si>
    <t>POL4</t>
  </si>
  <si>
    <t>Padus avium – střemcha hroznatá, poloodrostek 51 do 120</t>
  </si>
  <si>
    <t>-252722745</t>
  </si>
  <si>
    <t>46</t>
  </si>
  <si>
    <t>POL5</t>
  </si>
  <si>
    <t>Populus nigra – topol černý, poloodrostek 51 do 120</t>
  </si>
  <si>
    <t>-708503483</t>
  </si>
  <si>
    <t>47</t>
  </si>
  <si>
    <t>POL6</t>
  </si>
  <si>
    <t>Quercus robur – dub letní, poloodrostek 51 do 120</t>
  </si>
  <si>
    <t>-360511297</t>
  </si>
  <si>
    <t>48</t>
  </si>
  <si>
    <t>POL7</t>
  </si>
  <si>
    <t>Tilia cordata – lípa malolistá, poloodrostek 51 do 120</t>
  </si>
  <si>
    <t>1434500004</t>
  </si>
  <si>
    <t>49</t>
  </si>
  <si>
    <t>POL8</t>
  </si>
  <si>
    <t>Ulmus minor – jilm habrolistý, poloodrostek 51 do 120</t>
  </si>
  <si>
    <t>438682685</t>
  </si>
  <si>
    <t>4.3</t>
  </si>
  <si>
    <t>Sazenice</t>
  </si>
  <si>
    <t>51</t>
  </si>
  <si>
    <t>SAZ1</t>
  </si>
  <si>
    <t>Corylus avellana - líska obecná, sazenice 30-60</t>
  </si>
  <si>
    <t>-272856427</t>
  </si>
  <si>
    <t>52</t>
  </si>
  <si>
    <t>SAZ2</t>
  </si>
  <si>
    <t>Crataegus laevigata – hloh obecný, sazenice 30-60</t>
  </si>
  <si>
    <t>963814266</t>
  </si>
  <si>
    <t>53</t>
  </si>
  <si>
    <t>SAZ3</t>
  </si>
  <si>
    <t>Crataegus monogyna – hloh jednosemenný, sazenice 30-60</t>
  </si>
  <si>
    <t>994722053</t>
  </si>
  <si>
    <t>54</t>
  </si>
  <si>
    <t>SAZ4</t>
  </si>
  <si>
    <t>Euonymus europaeus – brslen evropský, sazenice 30-60</t>
  </si>
  <si>
    <t>1572936400</t>
  </si>
  <si>
    <t>55</t>
  </si>
  <si>
    <t>SAZ5</t>
  </si>
  <si>
    <t>Prunus spinosa – trnka obecná, sazenice 30-60</t>
  </si>
  <si>
    <t>1144973384</t>
  </si>
  <si>
    <t>56</t>
  </si>
  <si>
    <t>SAZ6</t>
  </si>
  <si>
    <t>Salix cinerea – vrba popelavá, sazenice 30-60</t>
  </si>
  <si>
    <t>-1273276479</t>
  </si>
  <si>
    <t>57</t>
  </si>
  <si>
    <t>SAZ7</t>
  </si>
  <si>
    <t>Salix viminalis – vrba košařská, sazenice 30-60</t>
  </si>
  <si>
    <t>-1185656986</t>
  </si>
  <si>
    <t>SAZ8</t>
  </si>
  <si>
    <t>Swida sanguinea - svída krvavá, sazenice 30-60</t>
  </si>
  <si>
    <t>-233767602</t>
  </si>
  <si>
    <t>59</t>
  </si>
  <si>
    <t>SAZ9</t>
  </si>
  <si>
    <t>Viburnum opulus – kalina obecná, sazenice 30-60</t>
  </si>
  <si>
    <t>-385464581</t>
  </si>
  <si>
    <t>VRN</t>
  </si>
  <si>
    <t>Vedlejší rozpočtové náklady</t>
  </si>
  <si>
    <t>5</t>
  </si>
  <si>
    <t>VRN1</t>
  </si>
  <si>
    <t>Průzkumné, geodetické a projektové práce</t>
  </si>
  <si>
    <t>60</t>
  </si>
  <si>
    <t>012002000</t>
  </si>
  <si>
    <t>Geodetické práce</t>
  </si>
  <si>
    <t>1024</t>
  </si>
  <si>
    <t>1671772131</t>
  </si>
  <si>
    <t>https://podminky.urs.cz/item/CS_URS_2024_01/012002000</t>
  </si>
  <si>
    <t xml:space="preserve">    734 "Zaměření příjezdové cesty "</t>
  </si>
  <si>
    <t xml:space="preserve">  2171  "Zaměření před stavbou, vytyčení stavby, vytyčení lomových bodů parcel "</t>
  </si>
  <si>
    <t>Součet</t>
  </si>
  <si>
    <t>61</t>
  </si>
  <si>
    <t>011303000</t>
  </si>
  <si>
    <t>Archeologická činnost bez rozlišení</t>
  </si>
  <si>
    <t>-162023215</t>
  </si>
  <si>
    <t>https://podminky.urs.cz/item/CS_URS_2024_01/011303000</t>
  </si>
  <si>
    <t>62</t>
  </si>
  <si>
    <t>031002000</t>
  </si>
  <si>
    <t>Související práce pro zařízení staveniště</t>
  </si>
  <si>
    <t>794340898</t>
  </si>
  <si>
    <t>https://podminky.urs.cz/item/CS_URS_2024_01/031002000</t>
  </si>
  <si>
    <t>63</t>
  </si>
  <si>
    <t>R119005111</t>
  </si>
  <si>
    <t xml:space="preserve">Vytyčení výsadeb </t>
  </si>
  <si>
    <t>1222636456</t>
  </si>
  <si>
    <t>VRN3</t>
  </si>
  <si>
    <t>Zařízení staveniště</t>
  </si>
  <si>
    <t>64</t>
  </si>
  <si>
    <t>034503000</t>
  </si>
  <si>
    <t>Informační tabule na staveništi</t>
  </si>
  <si>
    <t>ks…</t>
  </si>
  <si>
    <t>-1100860685</t>
  </si>
  <si>
    <t>https://podminky.urs.cz/item/CS_URS_2024_01/034503000</t>
  </si>
  <si>
    <t>Soupis:</t>
  </si>
  <si>
    <t>1-1 - BC5  1.rok následná péče</t>
  </si>
  <si>
    <t>01312774</t>
  </si>
  <si>
    <t>CZ01312774</t>
  </si>
  <si>
    <t xml:space="preserve">    1 - Následná péče v 1.roce - BC5 v k.ú. Dyjákovičky</t>
  </si>
  <si>
    <t>Následná péče v 1.roce - BC5 v k.ú. Dyjákovičky</t>
  </si>
  <si>
    <t>111151331</t>
  </si>
  <si>
    <t>Pokosení trávníku při souvislé ploše přes 10000 m2 lučního v rovině nebo svahu do 1:5</t>
  </si>
  <si>
    <t>-2064383488</t>
  </si>
  <si>
    <t>https://podminky.urs.cz/item/CS_URS_2024_01/111151331</t>
  </si>
  <si>
    <t>(22357 - 1888 )*3      "(celková plocha setí  - mulč ) * 3  "</t>
  </si>
  <si>
    <t>pokosení trávníku - 3 x ročně</t>
  </si>
  <si>
    <t>-1591079138</t>
  </si>
  <si>
    <t>(1830 + 58) * 0,1</t>
  </si>
  <si>
    <t xml:space="preserve"> doplnění mulče v místech kde není požadovaná tloušťka 10cm  (10 %),     (linie m2 + soliterní stromy m2  ) x 0,1</t>
  </si>
  <si>
    <t>1808567030</t>
  </si>
  <si>
    <t xml:space="preserve"> 188,8  *  0,1  </t>
  </si>
  <si>
    <t>(tl. do 0,1 m /m2)</t>
  </si>
  <si>
    <t>6</t>
  </si>
  <si>
    <t>184815166</t>
  </si>
  <si>
    <t>Ochrana sazenic ručním ožínáním celoplošné sklon do 1:5 při viditelnosti dobré, výšky od 30 do 60 cm</t>
  </si>
  <si>
    <t>ar</t>
  </si>
  <si>
    <t>-546741643</t>
  </si>
  <si>
    <t>https://podminky.urs.cz/item/CS_URS_2024_01/184815166</t>
  </si>
  <si>
    <t>((1830 + 58) * 0,01)*2</t>
  </si>
  <si>
    <t>celoplošně (2x ročně) - ruční ožínání , plocha mulče ((linie m2 + soliterní stromy m2  ) x2 ročně) , 1m2=0,01ar</t>
  </si>
  <si>
    <t>199313433</t>
  </si>
  <si>
    <t>poloodrostek 51-120 cm , sazenice 30-60 cm, soliterní  stromy</t>
  </si>
  <si>
    <t>-230669645</t>
  </si>
  <si>
    <t>1035905011</t>
  </si>
  <si>
    <t xml:space="preserve">((5*58) + (5*420) + (2*1560)) / 1000 * 16    </t>
  </si>
  <si>
    <t>( ks soliterní  stromů  x 5 l  za 1 týden) + (ks poloodrostků  x 5 l za 1 týden) + (keřů x 2 l za 1 týden) /  přepočet 1000l =1 m3   * 16 x ročně</t>
  </si>
  <si>
    <t>Zalití rostlin vodou bodově k rostlinám (1m3 = 1000 litrů) ,     vč.vody, (16 x ročně)</t>
  </si>
  <si>
    <t>1036330055</t>
  </si>
  <si>
    <t>-1428693153</t>
  </si>
  <si>
    <t>"+ 6 km" (6 * 88,160)</t>
  </si>
  <si>
    <t>1-2 - BC5  2.rok následná péče</t>
  </si>
  <si>
    <t xml:space="preserve">    1 - Následná péče v 2.roce - BC5 v k.ú. Dyjákovičky</t>
  </si>
  <si>
    <t>Následná péče v 2.roce - BC5 v k.ú. Dyjákovičky</t>
  </si>
  <si>
    <t>1-3 - BC5  3.rok následná péče</t>
  </si>
  <si>
    <t xml:space="preserve">    1 - Následná péče v 3.roce - BC5 v k.ú. Dyjákovičky</t>
  </si>
  <si>
    <t>Následná péče v 3.roce - BC5 v k.ú. Dyjákovičky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</si>
</sst>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4211311" TargetMode="External"/><Relationship Id="rId13" Type="http://schemas.openxmlformats.org/officeDocument/2006/relationships/hyperlink" Target="https://podminky.urs.cz/item/CS_URS_2024_01/184215132" TargetMode="External"/><Relationship Id="rId18" Type="http://schemas.openxmlformats.org/officeDocument/2006/relationships/hyperlink" Target="https://podminky.urs.cz/item/CS_URS_2024_01/185851121" TargetMode="External"/><Relationship Id="rId3" Type="http://schemas.openxmlformats.org/officeDocument/2006/relationships/hyperlink" Target="https://podminky.urs.cz/item/CS_URS_2024_01/183403151" TargetMode="External"/><Relationship Id="rId21" Type="http://schemas.openxmlformats.org/officeDocument/2006/relationships/hyperlink" Target="https://podminky.urs.cz/item/CS_URS_2024_01/012002000" TargetMode="External"/><Relationship Id="rId7" Type="http://schemas.openxmlformats.org/officeDocument/2006/relationships/hyperlink" Target="https://podminky.urs.cz/item/CS_URS_2024_01/R348951251" TargetMode="External"/><Relationship Id="rId12" Type="http://schemas.openxmlformats.org/officeDocument/2006/relationships/hyperlink" Target="https://podminky.urs.cz/item/CS_URS_2024_01/184102111" TargetMode="External"/><Relationship Id="rId17" Type="http://schemas.openxmlformats.org/officeDocument/2006/relationships/hyperlink" Target="https://podminky.urs.cz/item/CS_URS_2024_01/185804312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podminky.urs.cz/item/CS_URS_2024_01/183551113" TargetMode="External"/><Relationship Id="rId16" Type="http://schemas.openxmlformats.org/officeDocument/2006/relationships/hyperlink" Target="https://podminky.urs.cz/item/CS_URS_2024_01/184813111" TargetMode="External"/><Relationship Id="rId20" Type="http://schemas.openxmlformats.org/officeDocument/2006/relationships/hyperlink" Target="https://podminky.urs.cz/item/CS_URS_2024_01/998231311" TargetMode="External"/><Relationship Id="rId1" Type="http://schemas.openxmlformats.org/officeDocument/2006/relationships/hyperlink" Target="https://podminky.urs.cz/item/CS_URS_2024_01/184853511" TargetMode="External"/><Relationship Id="rId6" Type="http://schemas.openxmlformats.org/officeDocument/2006/relationships/hyperlink" Target="https://podminky.urs.cz/item/CS_URS_2024_01/180451111" TargetMode="External"/><Relationship Id="rId11" Type="http://schemas.openxmlformats.org/officeDocument/2006/relationships/hyperlink" Target="https://podminky.urs.cz/item/CS_URS_2024_01/183101114" TargetMode="External"/><Relationship Id="rId24" Type="http://schemas.openxmlformats.org/officeDocument/2006/relationships/hyperlink" Target="https://podminky.urs.cz/item/CS_URS_2024_01/034503000" TargetMode="External"/><Relationship Id="rId5" Type="http://schemas.openxmlformats.org/officeDocument/2006/relationships/hyperlink" Target="https://podminky.urs.cz/item/CS_URS_2024_01/183403161" TargetMode="External"/><Relationship Id="rId15" Type="http://schemas.openxmlformats.org/officeDocument/2006/relationships/hyperlink" Target="https://podminky.urs.cz/item/CS_URS_2024_01/184911421" TargetMode="External"/><Relationship Id="rId23" Type="http://schemas.openxmlformats.org/officeDocument/2006/relationships/hyperlink" Target="https://podminky.urs.cz/item/CS_URS_2024_01/031002000" TargetMode="External"/><Relationship Id="rId10" Type="http://schemas.openxmlformats.org/officeDocument/2006/relationships/hyperlink" Target="https://podminky.urs.cz/item/CS_URS_2024_01/184813113" TargetMode="External"/><Relationship Id="rId19" Type="http://schemas.openxmlformats.org/officeDocument/2006/relationships/hyperlink" Target="https://podminky.urs.cz/item/CS_URS_2024_01/185851129" TargetMode="External"/><Relationship Id="rId4" Type="http://schemas.openxmlformats.org/officeDocument/2006/relationships/hyperlink" Target="https://podminky.urs.cz/item/CS_URS_2024_01/183403152" TargetMode="External"/><Relationship Id="rId9" Type="http://schemas.openxmlformats.org/officeDocument/2006/relationships/hyperlink" Target="https://podminky.urs.cz/item/CS_URS_2024_01/184215112" TargetMode="External"/><Relationship Id="rId14" Type="http://schemas.openxmlformats.org/officeDocument/2006/relationships/hyperlink" Target="https://podminky.urs.cz/item/CS_URS_2024_01/184813121" TargetMode="External"/><Relationship Id="rId22" Type="http://schemas.openxmlformats.org/officeDocument/2006/relationships/hyperlink" Target="https://podminky.urs.cz/item/CS_URS_2024_01/011303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4_01/184815166" TargetMode="External"/><Relationship Id="rId7" Type="http://schemas.openxmlformats.org/officeDocument/2006/relationships/hyperlink" Target="https://podminky.urs.cz/item/CS_URS_2024_01/185851129" TargetMode="External"/><Relationship Id="rId2" Type="http://schemas.openxmlformats.org/officeDocument/2006/relationships/hyperlink" Target="https://podminky.urs.cz/item/CS_URS_2024_01/184911421" TargetMode="External"/><Relationship Id="rId1" Type="http://schemas.openxmlformats.org/officeDocument/2006/relationships/hyperlink" Target="https://podminky.urs.cz/item/CS_URS_2024_01/111151331" TargetMode="External"/><Relationship Id="rId6" Type="http://schemas.openxmlformats.org/officeDocument/2006/relationships/hyperlink" Target="https://podminky.urs.cz/item/CS_URS_2024_01/185851121" TargetMode="External"/><Relationship Id="rId5" Type="http://schemas.openxmlformats.org/officeDocument/2006/relationships/hyperlink" Target="https://podminky.urs.cz/item/CS_URS_2024_01/185804312" TargetMode="External"/><Relationship Id="rId4" Type="http://schemas.openxmlformats.org/officeDocument/2006/relationships/hyperlink" Target="https://podminky.urs.cz/item/CS_URS_2024_01/184813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4_01/184815166" TargetMode="External"/><Relationship Id="rId7" Type="http://schemas.openxmlformats.org/officeDocument/2006/relationships/hyperlink" Target="https://podminky.urs.cz/item/CS_URS_2024_01/185851129" TargetMode="External"/><Relationship Id="rId2" Type="http://schemas.openxmlformats.org/officeDocument/2006/relationships/hyperlink" Target="https://podminky.urs.cz/item/CS_URS_2024_01/184911421" TargetMode="External"/><Relationship Id="rId1" Type="http://schemas.openxmlformats.org/officeDocument/2006/relationships/hyperlink" Target="https://podminky.urs.cz/item/CS_URS_2024_01/111151331" TargetMode="External"/><Relationship Id="rId6" Type="http://schemas.openxmlformats.org/officeDocument/2006/relationships/hyperlink" Target="https://podminky.urs.cz/item/CS_URS_2024_01/185851121" TargetMode="External"/><Relationship Id="rId5" Type="http://schemas.openxmlformats.org/officeDocument/2006/relationships/hyperlink" Target="https://podminky.urs.cz/item/CS_URS_2024_01/185804312" TargetMode="External"/><Relationship Id="rId4" Type="http://schemas.openxmlformats.org/officeDocument/2006/relationships/hyperlink" Target="https://podminky.urs.cz/item/CS_URS_2024_01/184813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5.xml"/><Relationship Id="rId3" Type="http://schemas.openxmlformats.org/officeDocument/2006/relationships/hyperlink" Target="https://podminky.urs.cz/item/CS_URS_2024_01/184815166" TargetMode="External"/><Relationship Id="rId7" Type="http://schemas.openxmlformats.org/officeDocument/2006/relationships/hyperlink" Target="https://podminky.urs.cz/item/CS_URS_2024_01/185851129" TargetMode="External"/><Relationship Id="rId2" Type="http://schemas.openxmlformats.org/officeDocument/2006/relationships/hyperlink" Target="https://podminky.urs.cz/item/CS_URS_2024_01/184911421" TargetMode="External"/><Relationship Id="rId1" Type="http://schemas.openxmlformats.org/officeDocument/2006/relationships/hyperlink" Target="https://podminky.urs.cz/item/CS_URS_2024_01/111151331" TargetMode="External"/><Relationship Id="rId6" Type="http://schemas.openxmlformats.org/officeDocument/2006/relationships/hyperlink" Target="https://podminky.urs.cz/item/CS_URS_2024_01/185851121" TargetMode="External"/><Relationship Id="rId5" Type="http://schemas.openxmlformats.org/officeDocument/2006/relationships/hyperlink" Target="https://podminky.urs.cz/item/CS_URS_2024_01/185804312" TargetMode="External"/><Relationship Id="rId4" Type="http://schemas.openxmlformats.org/officeDocument/2006/relationships/hyperlink" Target="https://podminky.urs.cz/item/CS_URS_2024_01/184813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opLeftCell="A1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2"/>
      <c r="AQ5" s="22"/>
      <c r="AR5" s="20"/>
      <c r="BE5" s="27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2"/>
      <c r="AQ6" s="22"/>
      <c r="AR6" s="20"/>
      <c r="BE6" s="27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71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7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1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7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27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1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71"/>
      <c r="BS13" s="17" t="s">
        <v>6</v>
      </c>
    </row>
    <row r="14" spans="1:74" ht="12.75">
      <c r="B14" s="21"/>
      <c r="C14" s="22"/>
      <c r="D14" s="22"/>
      <c r="E14" s="276" t="s">
        <v>30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7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1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7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271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1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7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71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1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1"/>
    </row>
    <row r="23" spans="1:71" s="1" customFormat="1" ht="47.25" customHeight="1">
      <c r="B23" s="21"/>
      <c r="C23" s="22"/>
      <c r="D23" s="22"/>
      <c r="E23" s="278" t="s">
        <v>36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2"/>
      <c r="AP23" s="22"/>
      <c r="AQ23" s="22"/>
      <c r="AR23" s="20"/>
      <c r="BE23" s="27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1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9">
        <f>ROUND(AG54,2)</f>
        <v>0</v>
      </c>
      <c r="AL26" s="280"/>
      <c r="AM26" s="280"/>
      <c r="AN26" s="280"/>
      <c r="AO26" s="280"/>
      <c r="AP26" s="36"/>
      <c r="AQ26" s="36"/>
      <c r="AR26" s="39"/>
      <c r="BE26" s="27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1" t="s">
        <v>38</v>
      </c>
      <c r="M28" s="281"/>
      <c r="N28" s="281"/>
      <c r="O28" s="281"/>
      <c r="P28" s="281"/>
      <c r="Q28" s="36"/>
      <c r="R28" s="36"/>
      <c r="S28" s="36"/>
      <c r="T28" s="36"/>
      <c r="U28" s="36"/>
      <c r="V28" s="36"/>
      <c r="W28" s="281" t="s">
        <v>39</v>
      </c>
      <c r="X28" s="281"/>
      <c r="Y28" s="281"/>
      <c r="Z28" s="281"/>
      <c r="AA28" s="281"/>
      <c r="AB28" s="281"/>
      <c r="AC28" s="281"/>
      <c r="AD28" s="281"/>
      <c r="AE28" s="281"/>
      <c r="AF28" s="36"/>
      <c r="AG28" s="36"/>
      <c r="AH28" s="36"/>
      <c r="AI28" s="36"/>
      <c r="AJ28" s="36"/>
      <c r="AK28" s="281" t="s">
        <v>40</v>
      </c>
      <c r="AL28" s="281"/>
      <c r="AM28" s="281"/>
      <c r="AN28" s="281"/>
      <c r="AO28" s="281"/>
      <c r="AP28" s="36"/>
      <c r="AQ28" s="36"/>
      <c r="AR28" s="39"/>
      <c r="BE28" s="271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84">
        <v>0.21</v>
      </c>
      <c r="M29" s="283"/>
      <c r="N29" s="283"/>
      <c r="O29" s="283"/>
      <c r="P29" s="283"/>
      <c r="Q29" s="41"/>
      <c r="R29" s="41"/>
      <c r="S29" s="41"/>
      <c r="T29" s="41"/>
      <c r="U29" s="41"/>
      <c r="V29" s="41"/>
      <c r="W29" s="282">
        <f>ROUND(AZ54,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1"/>
      <c r="AG29" s="41"/>
      <c r="AH29" s="41"/>
      <c r="AI29" s="41"/>
      <c r="AJ29" s="41"/>
      <c r="AK29" s="282">
        <f>ROUND(AV54, 2)</f>
        <v>0</v>
      </c>
      <c r="AL29" s="283"/>
      <c r="AM29" s="283"/>
      <c r="AN29" s="283"/>
      <c r="AO29" s="283"/>
      <c r="AP29" s="41"/>
      <c r="AQ29" s="41"/>
      <c r="AR29" s="42"/>
      <c r="BE29" s="272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84">
        <v>0.12</v>
      </c>
      <c r="M30" s="283"/>
      <c r="N30" s="283"/>
      <c r="O30" s="283"/>
      <c r="P30" s="283"/>
      <c r="Q30" s="41"/>
      <c r="R30" s="41"/>
      <c r="S30" s="41"/>
      <c r="T30" s="41"/>
      <c r="U30" s="41"/>
      <c r="V30" s="41"/>
      <c r="W30" s="282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1"/>
      <c r="AG30" s="41"/>
      <c r="AH30" s="41"/>
      <c r="AI30" s="41"/>
      <c r="AJ30" s="41"/>
      <c r="AK30" s="282">
        <f>ROUND(AW54, 2)</f>
        <v>0</v>
      </c>
      <c r="AL30" s="283"/>
      <c r="AM30" s="283"/>
      <c r="AN30" s="283"/>
      <c r="AO30" s="283"/>
      <c r="AP30" s="41"/>
      <c r="AQ30" s="41"/>
      <c r="AR30" s="42"/>
      <c r="BE30" s="272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84">
        <v>0.21</v>
      </c>
      <c r="M31" s="283"/>
      <c r="N31" s="283"/>
      <c r="O31" s="283"/>
      <c r="P31" s="283"/>
      <c r="Q31" s="41"/>
      <c r="R31" s="41"/>
      <c r="S31" s="41"/>
      <c r="T31" s="41"/>
      <c r="U31" s="41"/>
      <c r="V31" s="41"/>
      <c r="W31" s="282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1"/>
      <c r="AG31" s="41"/>
      <c r="AH31" s="41"/>
      <c r="AI31" s="41"/>
      <c r="AJ31" s="41"/>
      <c r="AK31" s="282">
        <v>0</v>
      </c>
      <c r="AL31" s="283"/>
      <c r="AM31" s="283"/>
      <c r="AN31" s="283"/>
      <c r="AO31" s="283"/>
      <c r="AP31" s="41"/>
      <c r="AQ31" s="41"/>
      <c r="AR31" s="42"/>
      <c r="BE31" s="272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84">
        <v>0.12</v>
      </c>
      <c r="M32" s="283"/>
      <c r="N32" s="283"/>
      <c r="O32" s="283"/>
      <c r="P32" s="283"/>
      <c r="Q32" s="41"/>
      <c r="R32" s="41"/>
      <c r="S32" s="41"/>
      <c r="T32" s="41"/>
      <c r="U32" s="41"/>
      <c r="V32" s="41"/>
      <c r="W32" s="282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1"/>
      <c r="AG32" s="41"/>
      <c r="AH32" s="41"/>
      <c r="AI32" s="41"/>
      <c r="AJ32" s="41"/>
      <c r="AK32" s="282">
        <v>0</v>
      </c>
      <c r="AL32" s="283"/>
      <c r="AM32" s="283"/>
      <c r="AN32" s="283"/>
      <c r="AO32" s="283"/>
      <c r="AP32" s="41"/>
      <c r="AQ32" s="41"/>
      <c r="AR32" s="42"/>
      <c r="BE32" s="272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84">
        <v>0</v>
      </c>
      <c r="M33" s="283"/>
      <c r="N33" s="283"/>
      <c r="O33" s="283"/>
      <c r="P33" s="283"/>
      <c r="Q33" s="41"/>
      <c r="R33" s="41"/>
      <c r="S33" s="41"/>
      <c r="T33" s="41"/>
      <c r="U33" s="41"/>
      <c r="V33" s="41"/>
      <c r="W33" s="282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1"/>
      <c r="AG33" s="41"/>
      <c r="AH33" s="41"/>
      <c r="AI33" s="41"/>
      <c r="AJ33" s="41"/>
      <c r="AK33" s="282">
        <v>0</v>
      </c>
      <c r="AL33" s="283"/>
      <c r="AM33" s="283"/>
      <c r="AN33" s="283"/>
      <c r="AO33" s="283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88" t="s">
        <v>49</v>
      </c>
      <c r="Y35" s="286"/>
      <c r="Z35" s="286"/>
      <c r="AA35" s="286"/>
      <c r="AB35" s="286"/>
      <c r="AC35" s="45"/>
      <c r="AD35" s="45"/>
      <c r="AE35" s="45"/>
      <c r="AF35" s="45"/>
      <c r="AG35" s="45"/>
      <c r="AH35" s="45"/>
      <c r="AI35" s="45"/>
      <c r="AJ35" s="45"/>
      <c r="AK35" s="285">
        <f>SUM(AK26:AK33)</f>
        <v>0</v>
      </c>
      <c r="AL35" s="286"/>
      <c r="AM35" s="286"/>
      <c r="AN35" s="286"/>
      <c r="AO35" s="28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24-03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46" t="str">
        <f>K6</f>
        <v>Výsadba BC5 v k.ú. Dyjákovičky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Dyjákovičky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48" t="str">
        <f>IF(AN8= "","",AN8)</f>
        <v>5. 2. 2024</v>
      </c>
      <c r="AN47" s="248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ČR-SPU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255" t="str">
        <f>IF(E17="","",E17)</f>
        <v xml:space="preserve"> </v>
      </c>
      <c r="AN49" s="256"/>
      <c r="AO49" s="256"/>
      <c r="AP49" s="256"/>
      <c r="AQ49" s="36"/>
      <c r="AR49" s="39"/>
      <c r="AS49" s="249" t="s">
        <v>51</v>
      </c>
      <c r="AT49" s="250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255" t="str">
        <f>IF(E20="","",E20)</f>
        <v xml:space="preserve"> </v>
      </c>
      <c r="AN50" s="256"/>
      <c r="AO50" s="256"/>
      <c r="AP50" s="256"/>
      <c r="AQ50" s="36"/>
      <c r="AR50" s="39"/>
      <c r="AS50" s="251"/>
      <c r="AT50" s="252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53"/>
      <c r="AT51" s="254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57" t="s">
        <v>52</v>
      </c>
      <c r="D52" s="258"/>
      <c r="E52" s="258"/>
      <c r="F52" s="258"/>
      <c r="G52" s="258"/>
      <c r="H52" s="66"/>
      <c r="I52" s="260" t="s">
        <v>53</v>
      </c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59" t="s">
        <v>54</v>
      </c>
      <c r="AH52" s="258"/>
      <c r="AI52" s="258"/>
      <c r="AJ52" s="258"/>
      <c r="AK52" s="258"/>
      <c r="AL52" s="258"/>
      <c r="AM52" s="258"/>
      <c r="AN52" s="260" t="s">
        <v>55</v>
      </c>
      <c r="AO52" s="258"/>
      <c r="AP52" s="258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68">
        <f>ROUND(AG55,2)</f>
        <v>0</v>
      </c>
      <c r="AH54" s="268"/>
      <c r="AI54" s="268"/>
      <c r="AJ54" s="268"/>
      <c r="AK54" s="268"/>
      <c r="AL54" s="268"/>
      <c r="AM54" s="268"/>
      <c r="AN54" s="269">
        <f t="shared" ref="AN54:AN59" si="0">SUM(AG54,AT54)</f>
        <v>0</v>
      </c>
      <c r="AO54" s="269"/>
      <c r="AP54" s="269"/>
      <c r="AQ54" s="78" t="s">
        <v>19</v>
      </c>
      <c r="AR54" s="79"/>
      <c r="AS54" s="80">
        <f>ROUND(AS55,2)</f>
        <v>0</v>
      </c>
      <c r="AT54" s="81">
        <f t="shared" ref="AT54:AT59" si="1">ROUND(SUM(AV54:AW54),2)</f>
        <v>0</v>
      </c>
      <c r="AU54" s="82">
        <f>ROUND(AU55,5)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ROUND(AZ55,2)</f>
        <v>0</v>
      </c>
      <c r="BA54" s="81">
        <f>ROUND(BA55,2)</f>
        <v>0</v>
      </c>
      <c r="BB54" s="81">
        <f>ROUND(BB55,2)</f>
        <v>0</v>
      </c>
      <c r="BC54" s="81">
        <f>ROUND(BC55,2)</f>
        <v>0</v>
      </c>
      <c r="BD54" s="83">
        <f>ROUND(BD55,2)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B55" s="86"/>
      <c r="C55" s="87"/>
      <c r="D55" s="264" t="s">
        <v>75</v>
      </c>
      <c r="E55" s="264"/>
      <c r="F55" s="264"/>
      <c r="G55" s="264"/>
      <c r="H55" s="264"/>
      <c r="I55" s="88"/>
      <c r="J55" s="264" t="s">
        <v>17</v>
      </c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1">
        <f>ROUND(SUM(AG56:AG59),2)</f>
        <v>0</v>
      </c>
      <c r="AH55" s="262"/>
      <c r="AI55" s="262"/>
      <c r="AJ55" s="262"/>
      <c r="AK55" s="262"/>
      <c r="AL55" s="262"/>
      <c r="AM55" s="262"/>
      <c r="AN55" s="263">
        <f t="shared" si="0"/>
        <v>0</v>
      </c>
      <c r="AO55" s="262"/>
      <c r="AP55" s="262"/>
      <c r="AQ55" s="89" t="s">
        <v>76</v>
      </c>
      <c r="AR55" s="90"/>
      <c r="AS55" s="91">
        <f>ROUND(SUM(AS56:AS59),2)</f>
        <v>0</v>
      </c>
      <c r="AT55" s="92">
        <f t="shared" si="1"/>
        <v>0</v>
      </c>
      <c r="AU55" s="93">
        <f>ROUND(SUM(AU56:AU59),5)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ROUND(SUM(AZ56:AZ59),2)</f>
        <v>0</v>
      </c>
      <c r="BA55" s="92">
        <f>ROUND(SUM(BA56:BA59),2)</f>
        <v>0</v>
      </c>
      <c r="BB55" s="92">
        <f>ROUND(SUM(BB56:BB59),2)</f>
        <v>0</v>
      </c>
      <c r="BC55" s="92">
        <f>ROUND(SUM(BC56:BC59),2)</f>
        <v>0</v>
      </c>
      <c r="BD55" s="94">
        <f>ROUND(SUM(BD56:BD59),2)</f>
        <v>0</v>
      </c>
      <c r="BS55" s="95" t="s">
        <v>70</v>
      </c>
      <c r="BT55" s="95" t="s">
        <v>75</v>
      </c>
      <c r="BV55" s="95" t="s">
        <v>73</v>
      </c>
      <c r="BW55" s="95" t="s">
        <v>77</v>
      </c>
      <c r="BX55" s="95" t="s">
        <v>5</v>
      </c>
      <c r="CL55" s="95" t="s">
        <v>19</v>
      </c>
      <c r="CM55" s="95" t="s">
        <v>78</v>
      </c>
    </row>
    <row r="56" spans="1:91" s="4" customFormat="1" ht="16.5" customHeight="1">
      <c r="A56" s="96" t="s">
        <v>79</v>
      </c>
      <c r="B56" s="51"/>
      <c r="C56" s="97"/>
      <c r="D56" s="97"/>
      <c r="E56" s="267" t="s">
        <v>75</v>
      </c>
      <c r="F56" s="267"/>
      <c r="G56" s="267"/>
      <c r="H56" s="267"/>
      <c r="I56" s="267"/>
      <c r="J56" s="97"/>
      <c r="K56" s="267" t="s">
        <v>17</v>
      </c>
      <c r="L56" s="267"/>
      <c r="M56" s="267"/>
      <c r="N56" s="267"/>
      <c r="O56" s="267"/>
      <c r="P56" s="267"/>
      <c r="Q56" s="267"/>
      <c r="R56" s="267"/>
      <c r="S56" s="267"/>
      <c r="T56" s="267"/>
      <c r="U56" s="267"/>
      <c r="V56" s="267"/>
      <c r="W56" s="267"/>
      <c r="X56" s="267"/>
      <c r="Y56" s="267"/>
      <c r="Z56" s="267"/>
      <c r="AA56" s="267"/>
      <c r="AB56" s="267"/>
      <c r="AC56" s="267"/>
      <c r="AD56" s="267"/>
      <c r="AE56" s="267"/>
      <c r="AF56" s="267"/>
      <c r="AG56" s="265">
        <f>'1 - Výsadba BC5 v k.ú. Dy...'!J30</f>
        <v>0</v>
      </c>
      <c r="AH56" s="266"/>
      <c r="AI56" s="266"/>
      <c r="AJ56" s="266"/>
      <c r="AK56" s="266"/>
      <c r="AL56" s="266"/>
      <c r="AM56" s="266"/>
      <c r="AN56" s="265">
        <f t="shared" si="0"/>
        <v>0</v>
      </c>
      <c r="AO56" s="266"/>
      <c r="AP56" s="266"/>
      <c r="AQ56" s="98" t="s">
        <v>80</v>
      </c>
      <c r="AR56" s="53"/>
      <c r="AS56" s="99">
        <v>0</v>
      </c>
      <c r="AT56" s="100">
        <f t="shared" si="1"/>
        <v>0</v>
      </c>
      <c r="AU56" s="101">
        <f>'1 - Výsadba BC5 v k.ú. Dy...'!P90</f>
        <v>0</v>
      </c>
      <c r="AV56" s="100">
        <f>'1 - Výsadba BC5 v k.ú. Dy...'!J33</f>
        <v>0</v>
      </c>
      <c r="AW56" s="100">
        <f>'1 - Výsadba BC5 v k.ú. Dy...'!J34</f>
        <v>0</v>
      </c>
      <c r="AX56" s="100">
        <f>'1 - Výsadba BC5 v k.ú. Dy...'!J35</f>
        <v>0</v>
      </c>
      <c r="AY56" s="100">
        <f>'1 - Výsadba BC5 v k.ú. Dy...'!J36</f>
        <v>0</v>
      </c>
      <c r="AZ56" s="100">
        <f>'1 - Výsadba BC5 v k.ú. Dy...'!F33</f>
        <v>0</v>
      </c>
      <c r="BA56" s="100">
        <f>'1 - Výsadba BC5 v k.ú. Dy...'!F34</f>
        <v>0</v>
      </c>
      <c r="BB56" s="100">
        <f>'1 - Výsadba BC5 v k.ú. Dy...'!F35</f>
        <v>0</v>
      </c>
      <c r="BC56" s="100">
        <f>'1 - Výsadba BC5 v k.ú. Dy...'!F36</f>
        <v>0</v>
      </c>
      <c r="BD56" s="102">
        <f>'1 - Výsadba BC5 v k.ú. Dy...'!F37</f>
        <v>0</v>
      </c>
      <c r="BT56" s="103" t="s">
        <v>78</v>
      </c>
      <c r="BU56" s="103" t="s">
        <v>81</v>
      </c>
      <c r="BV56" s="103" t="s">
        <v>73</v>
      </c>
      <c r="BW56" s="103" t="s">
        <v>77</v>
      </c>
      <c r="BX56" s="103" t="s">
        <v>5</v>
      </c>
      <c r="CL56" s="103" t="s">
        <v>19</v>
      </c>
      <c r="CM56" s="103" t="s">
        <v>78</v>
      </c>
    </row>
    <row r="57" spans="1:91" s="4" customFormat="1" ht="16.5" customHeight="1">
      <c r="A57" s="96" t="s">
        <v>79</v>
      </c>
      <c r="B57" s="51"/>
      <c r="C57" s="97"/>
      <c r="D57" s="97"/>
      <c r="E57" s="267" t="s">
        <v>82</v>
      </c>
      <c r="F57" s="267"/>
      <c r="G57" s="267"/>
      <c r="H57" s="267"/>
      <c r="I57" s="267"/>
      <c r="J57" s="97"/>
      <c r="K57" s="267" t="s">
        <v>83</v>
      </c>
      <c r="L57" s="267"/>
      <c r="M57" s="267"/>
      <c r="N57" s="267"/>
      <c r="O57" s="267"/>
      <c r="P57" s="267"/>
      <c r="Q57" s="267"/>
      <c r="R57" s="267"/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  <c r="AG57" s="265">
        <f>'1-1 - BC5  1.rok následná...'!J32</f>
        <v>0</v>
      </c>
      <c r="AH57" s="266"/>
      <c r="AI57" s="266"/>
      <c r="AJ57" s="266"/>
      <c r="AK57" s="266"/>
      <c r="AL57" s="266"/>
      <c r="AM57" s="266"/>
      <c r="AN57" s="265">
        <f t="shared" si="0"/>
        <v>0</v>
      </c>
      <c r="AO57" s="266"/>
      <c r="AP57" s="266"/>
      <c r="AQ57" s="98" t="s">
        <v>80</v>
      </c>
      <c r="AR57" s="53"/>
      <c r="AS57" s="99">
        <v>0</v>
      </c>
      <c r="AT57" s="100">
        <f t="shared" si="1"/>
        <v>0</v>
      </c>
      <c r="AU57" s="101">
        <f>'1-1 - BC5  1.rok následná...'!P87</f>
        <v>0</v>
      </c>
      <c r="AV57" s="100">
        <f>'1-1 - BC5  1.rok následná...'!J35</f>
        <v>0</v>
      </c>
      <c r="AW57" s="100">
        <f>'1-1 - BC5  1.rok následná...'!J36</f>
        <v>0</v>
      </c>
      <c r="AX57" s="100">
        <f>'1-1 - BC5  1.rok následná...'!J37</f>
        <v>0</v>
      </c>
      <c r="AY57" s="100">
        <f>'1-1 - BC5  1.rok následná...'!J38</f>
        <v>0</v>
      </c>
      <c r="AZ57" s="100">
        <f>'1-1 - BC5  1.rok následná...'!F35</f>
        <v>0</v>
      </c>
      <c r="BA57" s="100">
        <f>'1-1 - BC5  1.rok následná...'!F36</f>
        <v>0</v>
      </c>
      <c r="BB57" s="100">
        <f>'1-1 - BC5  1.rok následná...'!F37</f>
        <v>0</v>
      </c>
      <c r="BC57" s="100">
        <f>'1-1 - BC5  1.rok následná...'!F38</f>
        <v>0</v>
      </c>
      <c r="BD57" s="102">
        <f>'1-1 - BC5  1.rok následná...'!F39</f>
        <v>0</v>
      </c>
      <c r="BT57" s="103" t="s">
        <v>78</v>
      </c>
      <c r="BV57" s="103" t="s">
        <v>73</v>
      </c>
      <c r="BW57" s="103" t="s">
        <v>84</v>
      </c>
      <c r="BX57" s="103" t="s">
        <v>77</v>
      </c>
      <c r="CL57" s="103" t="s">
        <v>19</v>
      </c>
    </row>
    <row r="58" spans="1:91" s="4" customFormat="1" ht="16.5" customHeight="1">
      <c r="A58" s="96" t="s">
        <v>79</v>
      </c>
      <c r="B58" s="51"/>
      <c r="C58" s="97"/>
      <c r="D58" s="97"/>
      <c r="E58" s="267" t="s">
        <v>85</v>
      </c>
      <c r="F58" s="267"/>
      <c r="G58" s="267"/>
      <c r="H58" s="267"/>
      <c r="I58" s="267"/>
      <c r="J58" s="97"/>
      <c r="K58" s="267" t="s">
        <v>86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5">
        <f>'1-2 - BC5  2.rok následná...'!J32</f>
        <v>0</v>
      </c>
      <c r="AH58" s="266"/>
      <c r="AI58" s="266"/>
      <c r="AJ58" s="266"/>
      <c r="AK58" s="266"/>
      <c r="AL58" s="266"/>
      <c r="AM58" s="266"/>
      <c r="AN58" s="265">
        <f t="shared" si="0"/>
        <v>0</v>
      </c>
      <c r="AO58" s="266"/>
      <c r="AP58" s="266"/>
      <c r="AQ58" s="98" t="s">
        <v>80</v>
      </c>
      <c r="AR58" s="53"/>
      <c r="AS58" s="99">
        <v>0</v>
      </c>
      <c r="AT58" s="100">
        <f t="shared" si="1"/>
        <v>0</v>
      </c>
      <c r="AU58" s="101">
        <f>'1-2 - BC5  2.rok následná...'!P87</f>
        <v>0</v>
      </c>
      <c r="AV58" s="100">
        <f>'1-2 - BC5  2.rok následná...'!J35</f>
        <v>0</v>
      </c>
      <c r="AW58" s="100">
        <f>'1-2 - BC5  2.rok následná...'!J36</f>
        <v>0</v>
      </c>
      <c r="AX58" s="100">
        <f>'1-2 - BC5  2.rok následná...'!J37</f>
        <v>0</v>
      </c>
      <c r="AY58" s="100">
        <f>'1-2 - BC5  2.rok následná...'!J38</f>
        <v>0</v>
      </c>
      <c r="AZ58" s="100">
        <f>'1-2 - BC5  2.rok následná...'!F35</f>
        <v>0</v>
      </c>
      <c r="BA58" s="100">
        <f>'1-2 - BC5  2.rok následná...'!F36</f>
        <v>0</v>
      </c>
      <c r="BB58" s="100">
        <f>'1-2 - BC5  2.rok následná...'!F37</f>
        <v>0</v>
      </c>
      <c r="BC58" s="100">
        <f>'1-2 - BC5  2.rok následná...'!F38</f>
        <v>0</v>
      </c>
      <c r="BD58" s="102">
        <f>'1-2 - BC5  2.rok následná...'!F39</f>
        <v>0</v>
      </c>
      <c r="BT58" s="103" t="s">
        <v>78</v>
      </c>
      <c r="BV58" s="103" t="s">
        <v>73</v>
      </c>
      <c r="BW58" s="103" t="s">
        <v>87</v>
      </c>
      <c r="BX58" s="103" t="s">
        <v>77</v>
      </c>
      <c r="CL58" s="103" t="s">
        <v>19</v>
      </c>
    </row>
    <row r="59" spans="1:91" s="4" customFormat="1" ht="16.5" customHeight="1">
      <c r="A59" s="96" t="s">
        <v>79</v>
      </c>
      <c r="B59" s="51"/>
      <c r="C59" s="97"/>
      <c r="D59" s="97"/>
      <c r="E59" s="267" t="s">
        <v>88</v>
      </c>
      <c r="F59" s="267"/>
      <c r="G59" s="267"/>
      <c r="H59" s="267"/>
      <c r="I59" s="267"/>
      <c r="J59" s="97"/>
      <c r="K59" s="267" t="s">
        <v>89</v>
      </c>
      <c r="L59" s="267"/>
      <c r="M59" s="267"/>
      <c r="N59" s="267"/>
      <c r="O59" s="267"/>
      <c r="P59" s="267"/>
      <c r="Q59" s="267"/>
      <c r="R59" s="267"/>
      <c r="S59" s="267"/>
      <c r="T59" s="267"/>
      <c r="U59" s="267"/>
      <c r="V59" s="267"/>
      <c r="W59" s="267"/>
      <c r="X59" s="267"/>
      <c r="Y59" s="267"/>
      <c r="Z59" s="267"/>
      <c r="AA59" s="267"/>
      <c r="AB59" s="267"/>
      <c r="AC59" s="267"/>
      <c r="AD59" s="267"/>
      <c r="AE59" s="267"/>
      <c r="AF59" s="267"/>
      <c r="AG59" s="265">
        <f>'1-3 - BC5  3.rok následná...'!J32</f>
        <v>0</v>
      </c>
      <c r="AH59" s="266"/>
      <c r="AI59" s="266"/>
      <c r="AJ59" s="266"/>
      <c r="AK59" s="266"/>
      <c r="AL59" s="266"/>
      <c r="AM59" s="266"/>
      <c r="AN59" s="265">
        <f t="shared" si="0"/>
        <v>0</v>
      </c>
      <c r="AO59" s="266"/>
      <c r="AP59" s="266"/>
      <c r="AQ59" s="98" t="s">
        <v>80</v>
      </c>
      <c r="AR59" s="53"/>
      <c r="AS59" s="104">
        <v>0</v>
      </c>
      <c r="AT59" s="105">
        <f t="shared" si="1"/>
        <v>0</v>
      </c>
      <c r="AU59" s="106">
        <f>'1-3 - BC5  3.rok následná...'!P87</f>
        <v>0</v>
      </c>
      <c r="AV59" s="105">
        <f>'1-3 - BC5  3.rok následná...'!J35</f>
        <v>0</v>
      </c>
      <c r="AW59" s="105">
        <f>'1-3 - BC5  3.rok následná...'!J36</f>
        <v>0</v>
      </c>
      <c r="AX59" s="105">
        <f>'1-3 - BC5  3.rok následná...'!J37</f>
        <v>0</v>
      </c>
      <c r="AY59" s="105">
        <f>'1-3 - BC5  3.rok následná...'!J38</f>
        <v>0</v>
      </c>
      <c r="AZ59" s="105">
        <f>'1-3 - BC5  3.rok následná...'!F35</f>
        <v>0</v>
      </c>
      <c r="BA59" s="105">
        <f>'1-3 - BC5  3.rok následná...'!F36</f>
        <v>0</v>
      </c>
      <c r="BB59" s="105">
        <f>'1-3 - BC5  3.rok následná...'!F37</f>
        <v>0</v>
      </c>
      <c r="BC59" s="105">
        <f>'1-3 - BC5  3.rok následná...'!F38</f>
        <v>0</v>
      </c>
      <c r="BD59" s="107">
        <f>'1-3 - BC5  3.rok následná...'!F39</f>
        <v>0</v>
      </c>
      <c r="BT59" s="103" t="s">
        <v>78</v>
      </c>
      <c r="BV59" s="103" t="s">
        <v>73</v>
      </c>
      <c r="BW59" s="103" t="s">
        <v>90</v>
      </c>
      <c r="BX59" s="103" t="s">
        <v>77</v>
      </c>
      <c r="CL59" s="103" t="s">
        <v>19</v>
      </c>
    </row>
    <row r="60" spans="1:91" s="2" customFormat="1" ht="30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algorithmName="SHA-512" hashValue="9MemjUBm5WQnpAz58j6XmfRj08a6uKqSY7vMvZFvLBncOVC0lv8FE1rc8rCipMkadRE4eIM63EKpXLRjTZfwEg==" saltValue="LZrF6ebytrpH43Y48uW2nBeJFXxkB9nJnIH62U3EiE4ft/JjzY+icofBiD7pElE4DOzhIkk6pYm5ASMnJ+VMsg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1 - Výsadba BC5 v k.ú. Dy...'!C2" display="/" xr:uid="{00000000-0004-0000-0000-000000000000}"/>
    <hyperlink ref="A57" location="'1-1 - BC5  1.rok následná...'!C2" display="/" xr:uid="{00000000-0004-0000-0000-000001000000}"/>
    <hyperlink ref="A58" location="'1-2 - BC5  2.rok následná...'!C2" display="/" xr:uid="{00000000-0004-0000-0000-000002000000}"/>
    <hyperlink ref="A59" location="'1-3 - BC5  3.rok následná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28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77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Výsadba BC5 v k.ú. Dyjákovičky</v>
      </c>
      <c r="F7" s="291"/>
      <c r="G7" s="291"/>
      <c r="H7" s="291"/>
      <c r="L7" s="20"/>
    </row>
    <row r="8" spans="1:46" s="2" customFormat="1" ht="12" customHeight="1">
      <c r="A8" s="34"/>
      <c r="B8" s="39"/>
      <c r="C8" s="34"/>
      <c r="D8" s="112" t="s">
        <v>92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2" t="s">
        <v>93</v>
      </c>
      <c r="F9" s="293"/>
      <c r="G9" s="293"/>
      <c r="H9" s="29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5. 2. 2024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19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94</v>
      </c>
      <c r="F15" s="34"/>
      <c r="G15" s="34"/>
      <c r="H15" s="34"/>
      <c r="I15" s="112" t="s">
        <v>28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4" t="str">
        <f>'Rekapitulace stavby'!E14</f>
        <v>Vyplň údaj</v>
      </c>
      <c r="F18" s="295"/>
      <c r="G18" s="295"/>
      <c r="H18" s="295"/>
      <c r="I18" s="112" t="s">
        <v>28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03" t="str">
        <f>IF('Rekapitulace stavby'!AN16="","",'Rekapitulace stavby'!AN16)</f>
        <v/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03" t="str">
        <f>IF('Rekapitulace stavby'!AN17="","",'Rekapitulace stavby'!AN17)</f>
        <v/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26</v>
      </c>
      <c r="J23" s="103" t="str">
        <f>IF('Rekapitulace stavby'!AN19="","",'Rekapitulace stavby'!AN19)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03" t="str">
        <f>IF('Rekapitulace stavby'!AN20="","",'Rekapitulace stavby'!AN20)</f>
        <v/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35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6" t="s">
        <v>19</v>
      </c>
      <c r="F27" s="296"/>
      <c r="G27" s="296"/>
      <c r="H27" s="29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ROUND(J90,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ROUND((SUM(BE90:BE227)),  2)</f>
        <v>0</v>
      </c>
      <c r="G33" s="34"/>
      <c r="H33" s="34"/>
      <c r="I33" s="124">
        <v>0.21</v>
      </c>
      <c r="J33" s="123">
        <f>ROUND(((SUM(BE90:BE227))*I33),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ROUND((SUM(BF90:BF227)),  2)</f>
        <v>0</v>
      </c>
      <c r="G34" s="34"/>
      <c r="H34" s="34"/>
      <c r="I34" s="124">
        <v>0.12</v>
      </c>
      <c r="J34" s="123">
        <f>ROUND(((SUM(BF90:BF227))*I34),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ROUND((SUM(BG90:BG227)),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ROUND((SUM(BH90:BH227)),  2)</f>
        <v>0</v>
      </c>
      <c r="G36" s="34"/>
      <c r="H36" s="34"/>
      <c r="I36" s="124">
        <v>0.12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ROUND((SUM(BI90:BI227)),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>
      <c r="A45" s="34"/>
      <c r="B45" s="35"/>
      <c r="C45" s="23" t="s">
        <v>95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>
      <c r="A48" s="34"/>
      <c r="B48" s="35"/>
      <c r="C48" s="36"/>
      <c r="D48" s="36"/>
      <c r="E48" s="297" t="str">
        <f>E7</f>
        <v>Výsadba BC5 v k.ú. Dyjákovičky</v>
      </c>
      <c r="F48" s="298"/>
      <c r="G48" s="298"/>
      <c r="H48" s="298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92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46" t="str">
        <f>E9</f>
        <v>1 - Výsadba BC5 v k.ú. Dyjákovičky</v>
      </c>
      <c r="F50" s="299"/>
      <c r="G50" s="299"/>
      <c r="H50" s="29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>
      <c r="A52" s="34"/>
      <c r="B52" s="35"/>
      <c r="C52" s="29" t="s">
        <v>21</v>
      </c>
      <c r="D52" s="36"/>
      <c r="E52" s="36"/>
      <c r="F52" s="27" t="str">
        <f>F12</f>
        <v>Dyjákovičky</v>
      </c>
      <c r="G52" s="36"/>
      <c r="H52" s="36"/>
      <c r="I52" s="29" t="s">
        <v>23</v>
      </c>
      <c r="J52" s="59" t="str">
        <f>IF(J12="","",J12)</f>
        <v>5. 2. 2024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>
      <c r="A54" s="34"/>
      <c r="B54" s="35"/>
      <c r="C54" s="29" t="s">
        <v>25</v>
      </c>
      <c r="D54" s="36"/>
      <c r="E54" s="36"/>
      <c r="F54" s="27" t="str">
        <f>E15</f>
        <v>ČŘ-Státní pozemkový úřad</v>
      </c>
      <c r="G54" s="36"/>
      <c r="H54" s="36"/>
      <c r="I54" s="29" t="s">
        <v>31</v>
      </c>
      <c r="J54" s="32" t="str">
        <f>E21</f>
        <v xml:space="preserve"> 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>
      <c r="A57" s="34"/>
      <c r="B57" s="35"/>
      <c r="C57" s="136" t="s">
        <v>96</v>
      </c>
      <c r="D57" s="137"/>
      <c r="E57" s="137"/>
      <c r="F57" s="137"/>
      <c r="G57" s="137"/>
      <c r="H57" s="137"/>
      <c r="I57" s="137"/>
      <c r="J57" s="138" t="s">
        <v>97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>
      <c r="A59" s="34"/>
      <c r="B59" s="35"/>
      <c r="C59" s="139" t="s">
        <v>69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98</v>
      </c>
    </row>
    <row r="60" spans="1:47" s="9" customFormat="1" ht="24.95" hidden="1" customHeight="1">
      <c r="B60" s="140"/>
      <c r="C60" s="141"/>
      <c r="D60" s="142" t="s">
        <v>99</v>
      </c>
      <c r="E60" s="143"/>
      <c r="F60" s="143"/>
      <c r="G60" s="143"/>
      <c r="H60" s="143"/>
      <c r="I60" s="143"/>
      <c r="J60" s="144">
        <f>J91</f>
        <v>0</v>
      </c>
      <c r="K60" s="141"/>
      <c r="L60" s="145"/>
    </row>
    <row r="61" spans="1:47" s="10" customFormat="1" ht="19.899999999999999" hidden="1" customHeight="1">
      <c r="B61" s="146"/>
      <c r="C61" s="97"/>
      <c r="D61" s="147" t="s">
        <v>100</v>
      </c>
      <c r="E61" s="148"/>
      <c r="F61" s="148"/>
      <c r="G61" s="148"/>
      <c r="H61" s="148"/>
      <c r="I61" s="148"/>
      <c r="J61" s="149">
        <f>J92</f>
        <v>0</v>
      </c>
      <c r="K61" s="97"/>
      <c r="L61" s="150"/>
    </row>
    <row r="62" spans="1:47" s="10" customFormat="1" ht="19.899999999999999" hidden="1" customHeight="1">
      <c r="B62" s="146"/>
      <c r="C62" s="97"/>
      <c r="D62" s="147" t="s">
        <v>101</v>
      </c>
      <c r="E62" s="148"/>
      <c r="F62" s="148"/>
      <c r="G62" s="148"/>
      <c r="H62" s="148"/>
      <c r="I62" s="148"/>
      <c r="J62" s="149">
        <f>J116</f>
        <v>0</v>
      </c>
      <c r="K62" s="97"/>
      <c r="L62" s="150"/>
    </row>
    <row r="63" spans="1:47" s="10" customFormat="1" ht="19.899999999999999" hidden="1" customHeight="1">
      <c r="B63" s="146"/>
      <c r="C63" s="97"/>
      <c r="D63" s="147" t="s">
        <v>102</v>
      </c>
      <c r="E63" s="148"/>
      <c r="F63" s="148"/>
      <c r="G63" s="148"/>
      <c r="H63" s="148"/>
      <c r="I63" s="148"/>
      <c r="J63" s="149">
        <f>J123</f>
        <v>0</v>
      </c>
      <c r="K63" s="97"/>
      <c r="L63" s="150"/>
    </row>
    <row r="64" spans="1:47" s="10" customFormat="1" ht="19.899999999999999" hidden="1" customHeight="1">
      <c r="B64" s="146"/>
      <c r="C64" s="97"/>
      <c r="D64" s="147" t="s">
        <v>103</v>
      </c>
      <c r="E64" s="148"/>
      <c r="F64" s="148"/>
      <c r="G64" s="148"/>
      <c r="H64" s="148"/>
      <c r="I64" s="148"/>
      <c r="J64" s="149">
        <f>J186</f>
        <v>0</v>
      </c>
      <c r="K64" s="97"/>
      <c r="L64" s="150"/>
    </row>
    <row r="65" spans="1:31" s="10" customFormat="1" ht="14.85" hidden="1" customHeight="1">
      <c r="B65" s="146"/>
      <c r="C65" s="97"/>
      <c r="D65" s="147" t="s">
        <v>104</v>
      </c>
      <c r="E65" s="148"/>
      <c r="F65" s="148"/>
      <c r="G65" s="148"/>
      <c r="H65" s="148"/>
      <c r="I65" s="148"/>
      <c r="J65" s="149">
        <f>J187</f>
        <v>0</v>
      </c>
      <c r="K65" s="97"/>
      <c r="L65" s="150"/>
    </row>
    <row r="66" spans="1:31" s="10" customFormat="1" ht="14.85" hidden="1" customHeight="1">
      <c r="B66" s="146"/>
      <c r="C66" s="97"/>
      <c r="D66" s="147" t="s">
        <v>105</v>
      </c>
      <c r="E66" s="148"/>
      <c r="F66" s="148"/>
      <c r="G66" s="148"/>
      <c r="H66" s="148"/>
      <c r="I66" s="148"/>
      <c r="J66" s="149">
        <f>J194</f>
        <v>0</v>
      </c>
      <c r="K66" s="97"/>
      <c r="L66" s="150"/>
    </row>
    <row r="67" spans="1:31" s="10" customFormat="1" ht="14.85" hidden="1" customHeight="1">
      <c r="B67" s="146"/>
      <c r="C67" s="97"/>
      <c r="D67" s="147" t="s">
        <v>106</v>
      </c>
      <c r="E67" s="148"/>
      <c r="F67" s="148"/>
      <c r="G67" s="148"/>
      <c r="H67" s="148"/>
      <c r="I67" s="148"/>
      <c r="J67" s="149">
        <f>J203</f>
        <v>0</v>
      </c>
      <c r="K67" s="97"/>
      <c r="L67" s="150"/>
    </row>
    <row r="68" spans="1:31" s="9" customFormat="1" ht="24.95" hidden="1" customHeight="1">
      <c r="B68" s="140"/>
      <c r="C68" s="141"/>
      <c r="D68" s="142" t="s">
        <v>107</v>
      </c>
      <c r="E68" s="143"/>
      <c r="F68" s="143"/>
      <c r="G68" s="143"/>
      <c r="H68" s="143"/>
      <c r="I68" s="143"/>
      <c r="J68" s="144">
        <f>J213</f>
        <v>0</v>
      </c>
      <c r="K68" s="141"/>
      <c r="L68" s="145"/>
    </row>
    <row r="69" spans="1:31" s="10" customFormat="1" ht="19.899999999999999" hidden="1" customHeight="1">
      <c r="B69" s="146"/>
      <c r="C69" s="97"/>
      <c r="D69" s="147" t="s">
        <v>108</v>
      </c>
      <c r="E69" s="148"/>
      <c r="F69" s="148"/>
      <c r="G69" s="148"/>
      <c r="H69" s="148"/>
      <c r="I69" s="148"/>
      <c r="J69" s="149">
        <f>J214</f>
        <v>0</v>
      </c>
      <c r="K69" s="97"/>
      <c r="L69" s="150"/>
    </row>
    <row r="70" spans="1:31" s="10" customFormat="1" ht="19.899999999999999" hidden="1" customHeight="1">
      <c r="B70" s="146"/>
      <c r="C70" s="97"/>
      <c r="D70" s="147" t="s">
        <v>109</v>
      </c>
      <c r="E70" s="148"/>
      <c r="F70" s="148"/>
      <c r="G70" s="148"/>
      <c r="H70" s="148"/>
      <c r="I70" s="148"/>
      <c r="J70" s="149">
        <f>J225</f>
        <v>0</v>
      </c>
      <c r="K70" s="97"/>
      <c r="L70" s="150"/>
    </row>
    <row r="71" spans="1:31" s="2" customFormat="1" ht="21.75" hidden="1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hidden="1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ht="11.25" hidden="1"/>
    <row r="74" spans="1:31" ht="11.25" hidden="1"/>
    <row r="75" spans="1:31" ht="11.25" hidden="1"/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110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97" t="str">
        <f>E7</f>
        <v>Výsadba BC5 v k.ú. Dyjákovičky</v>
      </c>
      <c r="F80" s="298"/>
      <c r="G80" s="298"/>
      <c r="H80" s="298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92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246" t="str">
        <f>E9</f>
        <v>1 - Výsadba BC5 v k.ú. Dyjákovičky</v>
      </c>
      <c r="F82" s="299"/>
      <c r="G82" s="299"/>
      <c r="H82" s="299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Dyjákovičky</v>
      </c>
      <c r="G84" s="36"/>
      <c r="H84" s="36"/>
      <c r="I84" s="29" t="s">
        <v>23</v>
      </c>
      <c r="J84" s="59" t="str">
        <f>IF(J12="","",J12)</f>
        <v>5. 2. 2024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E15</f>
        <v>ČŘ-Státní pozemkový úřad</v>
      </c>
      <c r="G86" s="36"/>
      <c r="H86" s="36"/>
      <c r="I86" s="29" t="s">
        <v>31</v>
      </c>
      <c r="J86" s="32" t="str">
        <f>E21</f>
        <v xml:space="preserve"> 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 xml:space="preserve"> 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111</v>
      </c>
      <c r="D89" s="154" t="s">
        <v>56</v>
      </c>
      <c r="E89" s="154" t="s">
        <v>52</v>
      </c>
      <c r="F89" s="154" t="s">
        <v>53</v>
      </c>
      <c r="G89" s="154" t="s">
        <v>112</v>
      </c>
      <c r="H89" s="154" t="s">
        <v>113</v>
      </c>
      <c r="I89" s="154" t="s">
        <v>114</v>
      </c>
      <c r="J89" s="154" t="s">
        <v>97</v>
      </c>
      <c r="K89" s="155" t="s">
        <v>115</v>
      </c>
      <c r="L89" s="156"/>
      <c r="M89" s="68" t="s">
        <v>19</v>
      </c>
      <c r="N89" s="69" t="s">
        <v>41</v>
      </c>
      <c r="O89" s="69" t="s">
        <v>116</v>
      </c>
      <c r="P89" s="69" t="s">
        <v>117</v>
      </c>
      <c r="Q89" s="69" t="s">
        <v>118</v>
      </c>
      <c r="R89" s="69" t="s">
        <v>119</v>
      </c>
      <c r="S89" s="69" t="s">
        <v>120</v>
      </c>
      <c r="T89" s="70" t="s">
        <v>121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4"/>
      <c r="B90" s="35"/>
      <c r="C90" s="75" t="s">
        <v>122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P91+P213</f>
        <v>0</v>
      </c>
      <c r="Q90" s="72"/>
      <c r="R90" s="159">
        <f>R91+R213</f>
        <v>39.620329000000005</v>
      </c>
      <c r="S90" s="72"/>
      <c r="T90" s="160">
        <f>T91+T213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98</v>
      </c>
      <c r="BK90" s="161">
        <f>BK91+BK213</f>
        <v>0</v>
      </c>
    </row>
    <row r="91" spans="1:65" s="12" customFormat="1" ht="25.9" customHeight="1">
      <c r="B91" s="162"/>
      <c r="C91" s="163"/>
      <c r="D91" s="164" t="s">
        <v>70</v>
      </c>
      <c r="E91" s="165" t="s">
        <v>123</v>
      </c>
      <c r="F91" s="165" t="s">
        <v>124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P92+P116+P123+P186</f>
        <v>0</v>
      </c>
      <c r="Q91" s="170"/>
      <c r="R91" s="171">
        <f>R92+R116+R123+R186</f>
        <v>39.620329000000005</v>
      </c>
      <c r="S91" s="170"/>
      <c r="T91" s="172">
        <f>T92+T116+T123+T186</f>
        <v>0</v>
      </c>
      <c r="AR91" s="173" t="s">
        <v>75</v>
      </c>
      <c r="AT91" s="174" t="s">
        <v>70</v>
      </c>
      <c r="AU91" s="174" t="s">
        <v>71</v>
      </c>
      <c r="AY91" s="173" t="s">
        <v>125</v>
      </c>
      <c r="BK91" s="175">
        <f>BK92+BK116+BK123+BK186</f>
        <v>0</v>
      </c>
    </row>
    <row r="92" spans="1:65" s="12" customFormat="1" ht="22.9" customHeight="1">
      <c r="B92" s="162"/>
      <c r="C92" s="163"/>
      <c r="D92" s="164" t="s">
        <v>70</v>
      </c>
      <c r="E92" s="176" t="s">
        <v>75</v>
      </c>
      <c r="F92" s="176" t="s">
        <v>126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SUM(P93:P115)</f>
        <v>0</v>
      </c>
      <c r="Q92" s="170"/>
      <c r="R92" s="171">
        <f>SUM(R93:R115)</f>
        <v>0.102854</v>
      </c>
      <c r="S92" s="170"/>
      <c r="T92" s="172">
        <f>SUM(T93:T115)</f>
        <v>0</v>
      </c>
      <c r="AR92" s="173" t="s">
        <v>75</v>
      </c>
      <c r="AT92" s="174" t="s">
        <v>70</v>
      </c>
      <c r="AU92" s="174" t="s">
        <v>75</v>
      </c>
      <c r="AY92" s="173" t="s">
        <v>125</v>
      </c>
      <c r="BK92" s="175">
        <f>SUM(BK93:BK115)</f>
        <v>0</v>
      </c>
    </row>
    <row r="93" spans="1:65" s="2" customFormat="1" ht="24.2" customHeight="1">
      <c r="A93" s="34"/>
      <c r="B93" s="35"/>
      <c r="C93" s="178" t="s">
        <v>127</v>
      </c>
      <c r="D93" s="178" t="s">
        <v>128</v>
      </c>
      <c r="E93" s="179" t="s">
        <v>129</v>
      </c>
      <c r="F93" s="180" t="s">
        <v>130</v>
      </c>
      <c r="G93" s="181" t="s">
        <v>131</v>
      </c>
      <c r="H93" s="182">
        <v>44714.7</v>
      </c>
      <c r="I93" s="183"/>
      <c r="J93" s="184">
        <f>ROUND(I93*H93,2)</f>
        <v>0</v>
      </c>
      <c r="K93" s="180" t="s">
        <v>132</v>
      </c>
      <c r="L93" s="39"/>
      <c r="M93" s="185" t="s">
        <v>19</v>
      </c>
      <c r="N93" s="186" t="s">
        <v>42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133</v>
      </c>
      <c r="AT93" s="189" t="s">
        <v>128</v>
      </c>
      <c r="AU93" s="189" t="s">
        <v>78</v>
      </c>
      <c r="AY93" s="17" t="s">
        <v>125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7" t="s">
        <v>75</v>
      </c>
      <c r="BK93" s="190">
        <f>ROUND(I93*H93,2)</f>
        <v>0</v>
      </c>
      <c r="BL93" s="17" t="s">
        <v>133</v>
      </c>
      <c r="BM93" s="189" t="s">
        <v>134</v>
      </c>
    </row>
    <row r="94" spans="1:65" s="2" customFormat="1" ht="11.25">
      <c r="A94" s="34"/>
      <c r="B94" s="35"/>
      <c r="C94" s="36"/>
      <c r="D94" s="191" t="s">
        <v>135</v>
      </c>
      <c r="E94" s="36"/>
      <c r="F94" s="192" t="s">
        <v>136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135</v>
      </c>
      <c r="AU94" s="17" t="s">
        <v>78</v>
      </c>
    </row>
    <row r="95" spans="1:65" s="13" customFormat="1" ht="11.25">
      <c r="B95" s="196"/>
      <c r="C95" s="197"/>
      <c r="D95" s="198" t="s">
        <v>137</v>
      </c>
      <c r="E95" s="199" t="s">
        <v>19</v>
      </c>
      <c r="F95" s="200" t="s">
        <v>138</v>
      </c>
      <c r="G95" s="197"/>
      <c r="H95" s="201">
        <v>44714.7</v>
      </c>
      <c r="I95" s="202"/>
      <c r="J95" s="197"/>
      <c r="K95" s="197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137</v>
      </c>
      <c r="AU95" s="207" t="s">
        <v>78</v>
      </c>
      <c r="AV95" s="13" t="s">
        <v>78</v>
      </c>
      <c r="AW95" s="13" t="s">
        <v>33</v>
      </c>
      <c r="AX95" s="13" t="s">
        <v>75</v>
      </c>
      <c r="AY95" s="207" t="s">
        <v>125</v>
      </c>
    </row>
    <row r="96" spans="1:65" s="14" customFormat="1" ht="11.25">
      <c r="B96" s="208"/>
      <c r="C96" s="209"/>
      <c r="D96" s="198" t="s">
        <v>137</v>
      </c>
      <c r="E96" s="210" t="s">
        <v>19</v>
      </c>
      <c r="F96" s="211" t="s">
        <v>139</v>
      </c>
      <c r="G96" s="209"/>
      <c r="H96" s="210" t="s">
        <v>19</v>
      </c>
      <c r="I96" s="212"/>
      <c r="J96" s="209"/>
      <c r="K96" s="209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137</v>
      </c>
      <c r="AU96" s="217" t="s">
        <v>78</v>
      </c>
      <c r="AV96" s="14" t="s">
        <v>75</v>
      </c>
      <c r="AW96" s="14" t="s">
        <v>33</v>
      </c>
      <c r="AX96" s="14" t="s">
        <v>71</v>
      </c>
      <c r="AY96" s="217" t="s">
        <v>125</v>
      </c>
    </row>
    <row r="97" spans="1:65" s="2" customFormat="1" ht="16.5" customHeight="1">
      <c r="A97" s="34"/>
      <c r="B97" s="35"/>
      <c r="C97" s="218" t="s">
        <v>140</v>
      </c>
      <c r="D97" s="218" t="s">
        <v>141</v>
      </c>
      <c r="E97" s="219" t="s">
        <v>142</v>
      </c>
      <c r="F97" s="220" t="s">
        <v>143</v>
      </c>
      <c r="G97" s="221" t="s">
        <v>144</v>
      </c>
      <c r="H97" s="222">
        <v>13.414</v>
      </c>
      <c r="I97" s="223"/>
      <c r="J97" s="224">
        <f>ROUND(I97*H97,2)</f>
        <v>0</v>
      </c>
      <c r="K97" s="220" t="s">
        <v>132</v>
      </c>
      <c r="L97" s="225"/>
      <c r="M97" s="226" t="s">
        <v>19</v>
      </c>
      <c r="N97" s="227" t="s">
        <v>42</v>
      </c>
      <c r="O97" s="64"/>
      <c r="P97" s="187">
        <f>O97*H97</f>
        <v>0</v>
      </c>
      <c r="Q97" s="187">
        <v>1E-3</v>
      </c>
      <c r="R97" s="187">
        <f>Q97*H97</f>
        <v>1.3414000000000001E-2</v>
      </c>
      <c r="S97" s="187">
        <v>0</v>
      </c>
      <c r="T97" s="18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9" t="s">
        <v>140</v>
      </c>
      <c r="AT97" s="189" t="s">
        <v>141</v>
      </c>
      <c r="AU97" s="189" t="s">
        <v>78</v>
      </c>
      <c r="AY97" s="17" t="s">
        <v>125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7" t="s">
        <v>75</v>
      </c>
      <c r="BK97" s="190">
        <f>ROUND(I97*H97,2)</f>
        <v>0</v>
      </c>
      <c r="BL97" s="17" t="s">
        <v>133</v>
      </c>
      <c r="BM97" s="189" t="s">
        <v>145</v>
      </c>
    </row>
    <row r="98" spans="1:65" s="13" customFormat="1" ht="11.25">
      <c r="B98" s="196"/>
      <c r="C98" s="197"/>
      <c r="D98" s="198" t="s">
        <v>137</v>
      </c>
      <c r="E98" s="199" t="s">
        <v>19</v>
      </c>
      <c r="F98" s="200" t="s">
        <v>146</v>
      </c>
      <c r="G98" s="197"/>
      <c r="H98" s="201">
        <v>13.414</v>
      </c>
      <c r="I98" s="202"/>
      <c r="J98" s="197"/>
      <c r="K98" s="197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137</v>
      </c>
      <c r="AU98" s="207" t="s">
        <v>78</v>
      </c>
      <c r="AV98" s="13" t="s">
        <v>78</v>
      </c>
      <c r="AW98" s="13" t="s">
        <v>33</v>
      </c>
      <c r="AX98" s="13" t="s">
        <v>75</v>
      </c>
      <c r="AY98" s="207" t="s">
        <v>125</v>
      </c>
    </row>
    <row r="99" spans="1:65" s="2" customFormat="1" ht="21.75" customHeight="1">
      <c r="A99" s="34"/>
      <c r="B99" s="35"/>
      <c r="C99" s="178" t="s">
        <v>147</v>
      </c>
      <c r="D99" s="178" t="s">
        <v>128</v>
      </c>
      <c r="E99" s="179" t="s">
        <v>148</v>
      </c>
      <c r="F99" s="180" t="s">
        <v>149</v>
      </c>
      <c r="G99" s="181" t="s">
        <v>150</v>
      </c>
      <c r="H99" s="182">
        <v>2.2360000000000002</v>
      </c>
      <c r="I99" s="183"/>
      <c r="J99" s="184">
        <f>ROUND(I99*H99,2)</f>
        <v>0</v>
      </c>
      <c r="K99" s="180" t="s">
        <v>132</v>
      </c>
      <c r="L99" s="39"/>
      <c r="M99" s="185" t="s">
        <v>19</v>
      </c>
      <c r="N99" s="186" t="s">
        <v>42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133</v>
      </c>
      <c r="AT99" s="189" t="s">
        <v>128</v>
      </c>
      <c r="AU99" s="189" t="s">
        <v>78</v>
      </c>
      <c r="AY99" s="17" t="s">
        <v>125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75</v>
      </c>
      <c r="BK99" s="190">
        <f>ROUND(I99*H99,2)</f>
        <v>0</v>
      </c>
      <c r="BL99" s="17" t="s">
        <v>133</v>
      </c>
      <c r="BM99" s="189" t="s">
        <v>151</v>
      </c>
    </row>
    <row r="100" spans="1:65" s="2" customFormat="1" ht="11.25">
      <c r="A100" s="34"/>
      <c r="B100" s="35"/>
      <c r="C100" s="36"/>
      <c r="D100" s="191" t="s">
        <v>135</v>
      </c>
      <c r="E100" s="36"/>
      <c r="F100" s="192" t="s">
        <v>152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135</v>
      </c>
      <c r="AU100" s="17" t="s">
        <v>78</v>
      </c>
    </row>
    <row r="101" spans="1:65" s="13" customFormat="1" ht="11.25">
      <c r="B101" s="196"/>
      <c r="C101" s="197"/>
      <c r="D101" s="198" t="s">
        <v>137</v>
      </c>
      <c r="E101" s="199" t="s">
        <v>19</v>
      </c>
      <c r="F101" s="200" t="s">
        <v>153</v>
      </c>
      <c r="G101" s="197"/>
      <c r="H101" s="201">
        <v>2.2360000000000002</v>
      </c>
      <c r="I101" s="202"/>
      <c r="J101" s="197"/>
      <c r="K101" s="197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137</v>
      </c>
      <c r="AU101" s="207" t="s">
        <v>78</v>
      </c>
      <c r="AV101" s="13" t="s">
        <v>78</v>
      </c>
      <c r="AW101" s="13" t="s">
        <v>33</v>
      </c>
      <c r="AX101" s="13" t="s">
        <v>75</v>
      </c>
      <c r="AY101" s="207" t="s">
        <v>125</v>
      </c>
    </row>
    <row r="102" spans="1:65" s="14" customFormat="1" ht="11.25">
      <c r="B102" s="208"/>
      <c r="C102" s="209"/>
      <c r="D102" s="198" t="s">
        <v>137</v>
      </c>
      <c r="E102" s="210" t="s">
        <v>19</v>
      </c>
      <c r="F102" s="211" t="s">
        <v>154</v>
      </c>
      <c r="G102" s="209"/>
      <c r="H102" s="210" t="s">
        <v>19</v>
      </c>
      <c r="I102" s="212"/>
      <c r="J102" s="209"/>
      <c r="K102" s="209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137</v>
      </c>
      <c r="AU102" s="217" t="s">
        <v>78</v>
      </c>
      <c r="AV102" s="14" t="s">
        <v>75</v>
      </c>
      <c r="AW102" s="14" t="s">
        <v>33</v>
      </c>
      <c r="AX102" s="14" t="s">
        <v>71</v>
      </c>
      <c r="AY102" s="217" t="s">
        <v>125</v>
      </c>
    </row>
    <row r="103" spans="1:65" s="2" customFormat="1" ht="16.5" customHeight="1">
      <c r="A103" s="34"/>
      <c r="B103" s="35"/>
      <c r="C103" s="178" t="s">
        <v>155</v>
      </c>
      <c r="D103" s="178" t="s">
        <v>128</v>
      </c>
      <c r="E103" s="179" t="s">
        <v>156</v>
      </c>
      <c r="F103" s="180" t="s">
        <v>157</v>
      </c>
      <c r="G103" s="181" t="s">
        <v>131</v>
      </c>
      <c r="H103" s="182">
        <v>22357.35</v>
      </c>
      <c r="I103" s="183"/>
      <c r="J103" s="184">
        <f>ROUND(I103*H103,2)</f>
        <v>0</v>
      </c>
      <c r="K103" s="180" t="s">
        <v>132</v>
      </c>
      <c r="L103" s="39"/>
      <c r="M103" s="185" t="s">
        <v>19</v>
      </c>
      <c r="N103" s="186" t="s">
        <v>42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133</v>
      </c>
      <c r="AT103" s="189" t="s">
        <v>128</v>
      </c>
      <c r="AU103" s="189" t="s">
        <v>78</v>
      </c>
      <c r="AY103" s="17" t="s">
        <v>125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75</v>
      </c>
      <c r="BK103" s="190">
        <f>ROUND(I103*H103,2)</f>
        <v>0</v>
      </c>
      <c r="BL103" s="17" t="s">
        <v>133</v>
      </c>
      <c r="BM103" s="189" t="s">
        <v>158</v>
      </c>
    </row>
    <row r="104" spans="1:65" s="2" customFormat="1" ht="11.25">
      <c r="A104" s="34"/>
      <c r="B104" s="35"/>
      <c r="C104" s="36"/>
      <c r="D104" s="191" t="s">
        <v>135</v>
      </c>
      <c r="E104" s="36"/>
      <c r="F104" s="192" t="s">
        <v>159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135</v>
      </c>
      <c r="AU104" s="17" t="s">
        <v>78</v>
      </c>
    </row>
    <row r="105" spans="1:65" s="13" customFormat="1" ht="11.25">
      <c r="B105" s="196"/>
      <c r="C105" s="197"/>
      <c r="D105" s="198" t="s">
        <v>137</v>
      </c>
      <c r="E105" s="199" t="s">
        <v>19</v>
      </c>
      <c r="F105" s="200" t="s">
        <v>160</v>
      </c>
      <c r="G105" s="197"/>
      <c r="H105" s="201">
        <v>22357.35</v>
      </c>
      <c r="I105" s="202"/>
      <c r="J105" s="197"/>
      <c r="K105" s="197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137</v>
      </c>
      <c r="AU105" s="207" t="s">
        <v>78</v>
      </c>
      <c r="AV105" s="13" t="s">
        <v>78</v>
      </c>
      <c r="AW105" s="13" t="s">
        <v>33</v>
      </c>
      <c r="AX105" s="13" t="s">
        <v>75</v>
      </c>
      <c r="AY105" s="207" t="s">
        <v>125</v>
      </c>
    </row>
    <row r="106" spans="1:65" s="2" customFormat="1" ht="16.5" customHeight="1">
      <c r="A106" s="34"/>
      <c r="B106" s="35"/>
      <c r="C106" s="178" t="s">
        <v>161</v>
      </c>
      <c r="D106" s="178" t="s">
        <v>128</v>
      </c>
      <c r="E106" s="179" t="s">
        <v>162</v>
      </c>
      <c r="F106" s="180" t="s">
        <v>163</v>
      </c>
      <c r="G106" s="181" t="s">
        <v>131</v>
      </c>
      <c r="H106" s="182">
        <v>22357.35</v>
      </c>
      <c r="I106" s="183"/>
      <c r="J106" s="184">
        <f>ROUND(I106*H106,2)</f>
        <v>0</v>
      </c>
      <c r="K106" s="180" t="s">
        <v>132</v>
      </c>
      <c r="L106" s="39"/>
      <c r="M106" s="185" t="s">
        <v>19</v>
      </c>
      <c r="N106" s="186" t="s">
        <v>42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133</v>
      </c>
      <c r="AT106" s="189" t="s">
        <v>128</v>
      </c>
      <c r="AU106" s="189" t="s">
        <v>78</v>
      </c>
      <c r="AY106" s="17" t="s">
        <v>125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75</v>
      </c>
      <c r="BK106" s="190">
        <f>ROUND(I106*H106,2)</f>
        <v>0</v>
      </c>
      <c r="BL106" s="17" t="s">
        <v>133</v>
      </c>
      <c r="BM106" s="189" t="s">
        <v>164</v>
      </c>
    </row>
    <row r="107" spans="1:65" s="2" customFormat="1" ht="11.25">
      <c r="A107" s="34"/>
      <c r="B107" s="35"/>
      <c r="C107" s="36"/>
      <c r="D107" s="191" t="s">
        <v>135</v>
      </c>
      <c r="E107" s="36"/>
      <c r="F107" s="192" t="s">
        <v>165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135</v>
      </c>
      <c r="AU107" s="17" t="s">
        <v>78</v>
      </c>
    </row>
    <row r="108" spans="1:65" s="2" customFormat="1" ht="16.5" customHeight="1">
      <c r="A108" s="34"/>
      <c r="B108" s="35"/>
      <c r="C108" s="178" t="s">
        <v>8</v>
      </c>
      <c r="D108" s="178" t="s">
        <v>128</v>
      </c>
      <c r="E108" s="179" t="s">
        <v>166</v>
      </c>
      <c r="F108" s="180" t="s">
        <v>167</v>
      </c>
      <c r="G108" s="181" t="s">
        <v>131</v>
      </c>
      <c r="H108" s="182">
        <v>22357.35</v>
      </c>
      <c r="I108" s="183"/>
      <c r="J108" s="184">
        <f>ROUND(I108*H108,2)</f>
        <v>0</v>
      </c>
      <c r="K108" s="180" t="s">
        <v>132</v>
      </c>
      <c r="L108" s="39"/>
      <c r="M108" s="185" t="s">
        <v>19</v>
      </c>
      <c r="N108" s="186" t="s">
        <v>42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133</v>
      </c>
      <c r="AT108" s="189" t="s">
        <v>128</v>
      </c>
      <c r="AU108" s="189" t="s">
        <v>78</v>
      </c>
      <c r="AY108" s="17" t="s">
        <v>125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75</v>
      </c>
      <c r="BK108" s="190">
        <f>ROUND(I108*H108,2)</f>
        <v>0</v>
      </c>
      <c r="BL108" s="17" t="s">
        <v>133</v>
      </c>
      <c r="BM108" s="189" t="s">
        <v>168</v>
      </c>
    </row>
    <row r="109" spans="1:65" s="2" customFormat="1" ht="11.25">
      <c r="A109" s="34"/>
      <c r="B109" s="35"/>
      <c r="C109" s="36"/>
      <c r="D109" s="191" t="s">
        <v>135</v>
      </c>
      <c r="E109" s="36"/>
      <c r="F109" s="192" t="s">
        <v>169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135</v>
      </c>
      <c r="AU109" s="17" t="s">
        <v>78</v>
      </c>
    </row>
    <row r="110" spans="1:65" s="2" customFormat="1" ht="16.5" customHeight="1">
      <c r="A110" s="34"/>
      <c r="B110" s="35"/>
      <c r="C110" s="178" t="s">
        <v>170</v>
      </c>
      <c r="D110" s="178" t="s">
        <v>128</v>
      </c>
      <c r="E110" s="179" t="s">
        <v>171</v>
      </c>
      <c r="F110" s="180" t="s">
        <v>172</v>
      </c>
      <c r="G110" s="181" t="s">
        <v>150</v>
      </c>
      <c r="H110" s="182">
        <v>2.2360000000000002</v>
      </c>
      <c r="I110" s="183"/>
      <c r="J110" s="184">
        <f>ROUND(I110*H110,2)</f>
        <v>0</v>
      </c>
      <c r="K110" s="180" t="s">
        <v>132</v>
      </c>
      <c r="L110" s="39"/>
      <c r="M110" s="185" t="s">
        <v>19</v>
      </c>
      <c r="N110" s="186" t="s">
        <v>42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133</v>
      </c>
      <c r="AT110" s="189" t="s">
        <v>128</v>
      </c>
      <c r="AU110" s="189" t="s">
        <v>78</v>
      </c>
      <c r="AY110" s="17" t="s">
        <v>125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75</v>
      </c>
      <c r="BK110" s="190">
        <f>ROUND(I110*H110,2)</f>
        <v>0</v>
      </c>
      <c r="BL110" s="17" t="s">
        <v>133</v>
      </c>
      <c r="BM110" s="189" t="s">
        <v>173</v>
      </c>
    </row>
    <row r="111" spans="1:65" s="2" customFormat="1" ht="11.25">
      <c r="A111" s="34"/>
      <c r="B111" s="35"/>
      <c r="C111" s="36"/>
      <c r="D111" s="191" t="s">
        <v>135</v>
      </c>
      <c r="E111" s="36"/>
      <c r="F111" s="192" t="s">
        <v>174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135</v>
      </c>
      <c r="AU111" s="17" t="s">
        <v>78</v>
      </c>
    </row>
    <row r="112" spans="1:65" s="13" customFormat="1" ht="11.25">
      <c r="B112" s="196"/>
      <c r="C112" s="197"/>
      <c r="D112" s="198" t="s">
        <v>137</v>
      </c>
      <c r="E112" s="199" t="s">
        <v>19</v>
      </c>
      <c r="F112" s="200" t="s">
        <v>175</v>
      </c>
      <c r="G112" s="197"/>
      <c r="H112" s="201">
        <v>2.2360000000000002</v>
      </c>
      <c r="I112" s="202"/>
      <c r="J112" s="197"/>
      <c r="K112" s="197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137</v>
      </c>
      <c r="AU112" s="207" t="s">
        <v>78</v>
      </c>
      <c r="AV112" s="13" t="s">
        <v>78</v>
      </c>
      <c r="AW112" s="13" t="s">
        <v>33</v>
      </c>
      <c r="AX112" s="13" t="s">
        <v>75</v>
      </c>
      <c r="AY112" s="207" t="s">
        <v>125</v>
      </c>
    </row>
    <row r="113" spans="1:65" s="2" customFormat="1" ht="16.5" customHeight="1">
      <c r="A113" s="34"/>
      <c r="B113" s="35"/>
      <c r="C113" s="218" t="s">
        <v>176</v>
      </c>
      <c r="D113" s="218" t="s">
        <v>141</v>
      </c>
      <c r="E113" s="219" t="s">
        <v>177</v>
      </c>
      <c r="F113" s="220" t="s">
        <v>178</v>
      </c>
      <c r="G113" s="221" t="s">
        <v>179</v>
      </c>
      <c r="H113" s="222">
        <v>89.44</v>
      </c>
      <c r="I113" s="223"/>
      <c r="J113" s="224">
        <f>ROUND(I113*H113,2)</f>
        <v>0</v>
      </c>
      <c r="K113" s="220" t="s">
        <v>132</v>
      </c>
      <c r="L113" s="225"/>
      <c r="M113" s="226" t="s">
        <v>19</v>
      </c>
      <c r="N113" s="227" t="s">
        <v>42</v>
      </c>
      <c r="O113" s="64"/>
      <c r="P113" s="187">
        <f>O113*H113</f>
        <v>0</v>
      </c>
      <c r="Q113" s="187">
        <v>1E-3</v>
      </c>
      <c r="R113" s="187">
        <f>Q113*H113</f>
        <v>8.9440000000000006E-2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140</v>
      </c>
      <c r="AT113" s="189" t="s">
        <v>141</v>
      </c>
      <c r="AU113" s="189" t="s">
        <v>78</v>
      </c>
      <c r="AY113" s="17" t="s">
        <v>125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75</v>
      </c>
      <c r="BK113" s="190">
        <f>ROUND(I113*H113,2)</f>
        <v>0</v>
      </c>
      <c r="BL113" s="17" t="s">
        <v>133</v>
      </c>
      <c r="BM113" s="189" t="s">
        <v>180</v>
      </c>
    </row>
    <row r="114" spans="1:65" s="13" customFormat="1" ht="11.25">
      <c r="B114" s="196"/>
      <c r="C114" s="197"/>
      <c r="D114" s="198" t="s">
        <v>137</v>
      </c>
      <c r="E114" s="199" t="s">
        <v>19</v>
      </c>
      <c r="F114" s="200" t="s">
        <v>181</v>
      </c>
      <c r="G114" s="197"/>
      <c r="H114" s="201">
        <v>89.44</v>
      </c>
      <c r="I114" s="202"/>
      <c r="J114" s="197"/>
      <c r="K114" s="197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137</v>
      </c>
      <c r="AU114" s="207" t="s">
        <v>78</v>
      </c>
      <c r="AV114" s="13" t="s">
        <v>78</v>
      </c>
      <c r="AW114" s="13" t="s">
        <v>33</v>
      </c>
      <c r="AX114" s="13" t="s">
        <v>75</v>
      </c>
      <c r="AY114" s="207" t="s">
        <v>125</v>
      </c>
    </row>
    <row r="115" spans="1:65" s="14" customFormat="1" ht="11.25">
      <c r="B115" s="208"/>
      <c r="C115" s="209"/>
      <c r="D115" s="198" t="s">
        <v>137</v>
      </c>
      <c r="E115" s="210" t="s">
        <v>19</v>
      </c>
      <c r="F115" s="211" t="s">
        <v>182</v>
      </c>
      <c r="G115" s="209"/>
      <c r="H115" s="210" t="s">
        <v>19</v>
      </c>
      <c r="I115" s="212"/>
      <c r="J115" s="209"/>
      <c r="K115" s="209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137</v>
      </c>
      <c r="AU115" s="217" t="s">
        <v>78</v>
      </c>
      <c r="AV115" s="14" t="s">
        <v>75</v>
      </c>
      <c r="AW115" s="14" t="s">
        <v>33</v>
      </c>
      <c r="AX115" s="14" t="s">
        <v>71</v>
      </c>
      <c r="AY115" s="217" t="s">
        <v>125</v>
      </c>
    </row>
    <row r="116" spans="1:65" s="12" customFormat="1" ht="22.9" customHeight="1">
      <c r="B116" s="162"/>
      <c r="C116" s="163"/>
      <c r="D116" s="164" t="s">
        <v>70</v>
      </c>
      <c r="E116" s="176" t="s">
        <v>78</v>
      </c>
      <c r="F116" s="176" t="s">
        <v>183</v>
      </c>
      <c r="G116" s="163"/>
      <c r="H116" s="163"/>
      <c r="I116" s="166"/>
      <c r="J116" s="177">
        <f>BK116</f>
        <v>0</v>
      </c>
      <c r="K116" s="163"/>
      <c r="L116" s="168"/>
      <c r="M116" s="169"/>
      <c r="N116" s="170"/>
      <c r="O116" s="170"/>
      <c r="P116" s="171">
        <f>SUM(P117:P122)</f>
        <v>0</v>
      </c>
      <c r="Q116" s="170"/>
      <c r="R116" s="171">
        <f>SUM(R117:R122)</f>
        <v>1.50305</v>
      </c>
      <c r="S116" s="170"/>
      <c r="T116" s="172">
        <f>SUM(T117:T122)</f>
        <v>0</v>
      </c>
      <c r="AR116" s="173" t="s">
        <v>75</v>
      </c>
      <c r="AT116" s="174" t="s">
        <v>70</v>
      </c>
      <c r="AU116" s="174" t="s">
        <v>75</v>
      </c>
      <c r="AY116" s="173" t="s">
        <v>125</v>
      </c>
      <c r="BK116" s="175">
        <f>SUM(BK117:BK122)</f>
        <v>0</v>
      </c>
    </row>
    <row r="117" spans="1:65" s="2" customFormat="1" ht="24.2" customHeight="1">
      <c r="A117" s="34"/>
      <c r="B117" s="35"/>
      <c r="C117" s="178" t="s">
        <v>184</v>
      </c>
      <c r="D117" s="178" t="s">
        <v>128</v>
      </c>
      <c r="E117" s="179" t="s">
        <v>185</v>
      </c>
      <c r="F117" s="180" t="s">
        <v>186</v>
      </c>
      <c r="G117" s="181" t="s">
        <v>187</v>
      </c>
      <c r="H117" s="182">
        <v>1381</v>
      </c>
      <c r="I117" s="183"/>
      <c r="J117" s="184">
        <f>ROUND(I117*H117,2)</f>
        <v>0</v>
      </c>
      <c r="K117" s="180" t="s">
        <v>132</v>
      </c>
      <c r="L117" s="39"/>
      <c r="M117" s="185" t="s">
        <v>19</v>
      </c>
      <c r="N117" s="186" t="s">
        <v>42</v>
      </c>
      <c r="O117" s="64"/>
      <c r="P117" s="187">
        <f>O117*H117</f>
        <v>0</v>
      </c>
      <c r="Q117" s="187">
        <v>1.01E-3</v>
      </c>
      <c r="R117" s="187">
        <f>Q117*H117</f>
        <v>1.3948100000000001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133</v>
      </c>
      <c r="AT117" s="189" t="s">
        <v>128</v>
      </c>
      <c r="AU117" s="189" t="s">
        <v>78</v>
      </c>
      <c r="AY117" s="17" t="s">
        <v>125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75</v>
      </c>
      <c r="BK117" s="190">
        <f>ROUND(I117*H117,2)</f>
        <v>0</v>
      </c>
      <c r="BL117" s="17" t="s">
        <v>133</v>
      </c>
      <c r="BM117" s="189" t="s">
        <v>188</v>
      </c>
    </row>
    <row r="118" spans="1:65" s="2" customFormat="1" ht="11.25">
      <c r="A118" s="34"/>
      <c r="B118" s="35"/>
      <c r="C118" s="36"/>
      <c r="D118" s="191" t="s">
        <v>135</v>
      </c>
      <c r="E118" s="36"/>
      <c r="F118" s="192" t="s">
        <v>189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135</v>
      </c>
      <c r="AU118" s="17" t="s">
        <v>78</v>
      </c>
    </row>
    <row r="119" spans="1:65" s="13" customFormat="1" ht="11.25">
      <c r="B119" s="196"/>
      <c r="C119" s="197"/>
      <c r="D119" s="198" t="s">
        <v>137</v>
      </c>
      <c r="E119" s="199" t="s">
        <v>19</v>
      </c>
      <c r="F119" s="200" t="s">
        <v>190</v>
      </c>
      <c r="G119" s="197"/>
      <c r="H119" s="201">
        <v>1381</v>
      </c>
      <c r="I119" s="202"/>
      <c r="J119" s="197"/>
      <c r="K119" s="197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137</v>
      </c>
      <c r="AU119" s="207" t="s">
        <v>78</v>
      </c>
      <c r="AV119" s="13" t="s">
        <v>78</v>
      </c>
      <c r="AW119" s="13" t="s">
        <v>33</v>
      </c>
      <c r="AX119" s="13" t="s">
        <v>75</v>
      </c>
      <c r="AY119" s="207" t="s">
        <v>125</v>
      </c>
    </row>
    <row r="120" spans="1:65" s="14" customFormat="1" ht="22.5">
      <c r="B120" s="208"/>
      <c r="C120" s="209"/>
      <c r="D120" s="198" t="s">
        <v>137</v>
      </c>
      <c r="E120" s="210" t="s">
        <v>19</v>
      </c>
      <c r="F120" s="211" t="s">
        <v>191</v>
      </c>
      <c r="G120" s="209"/>
      <c r="H120" s="210" t="s">
        <v>19</v>
      </c>
      <c r="I120" s="212"/>
      <c r="J120" s="209"/>
      <c r="K120" s="209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137</v>
      </c>
      <c r="AU120" s="217" t="s">
        <v>78</v>
      </c>
      <c r="AV120" s="14" t="s">
        <v>75</v>
      </c>
      <c r="AW120" s="14" t="s">
        <v>33</v>
      </c>
      <c r="AX120" s="14" t="s">
        <v>71</v>
      </c>
      <c r="AY120" s="217" t="s">
        <v>125</v>
      </c>
    </row>
    <row r="121" spans="1:65" s="2" customFormat="1" ht="52.15" customHeight="1">
      <c r="A121" s="34"/>
      <c r="B121" s="35"/>
      <c r="C121" s="178" t="s">
        <v>192</v>
      </c>
      <c r="D121" s="178" t="s">
        <v>128</v>
      </c>
      <c r="E121" s="179" t="s">
        <v>193</v>
      </c>
      <c r="F121" s="180" t="s">
        <v>194</v>
      </c>
      <c r="G121" s="181" t="s">
        <v>195</v>
      </c>
      <c r="H121" s="182">
        <v>88</v>
      </c>
      <c r="I121" s="183"/>
      <c r="J121" s="184">
        <f>ROUND(I121*H121,2)</f>
        <v>0</v>
      </c>
      <c r="K121" s="180" t="s">
        <v>19</v>
      </c>
      <c r="L121" s="39"/>
      <c r="M121" s="185" t="s">
        <v>19</v>
      </c>
      <c r="N121" s="186" t="s">
        <v>42</v>
      </c>
      <c r="O121" s="64"/>
      <c r="P121" s="187">
        <f>O121*H121</f>
        <v>0</v>
      </c>
      <c r="Q121" s="187">
        <v>1.23E-3</v>
      </c>
      <c r="R121" s="187">
        <f>Q121*H121</f>
        <v>0.10824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133</v>
      </c>
      <c r="AT121" s="189" t="s">
        <v>128</v>
      </c>
      <c r="AU121" s="189" t="s">
        <v>78</v>
      </c>
      <c r="AY121" s="17" t="s">
        <v>125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75</v>
      </c>
      <c r="BK121" s="190">
        <f>ROUND(I121*H121,2)</f>
        <v>0</v>
      </c>
      <c r="BL121" s="17" t="s">
        <v>133</v>
      </c>
      <c r="BM121" s="189" t="s">
        <v>196</v>
      </c>
    </row>
    <row r="122" spans="1:65" s="13" customFormat="1" ht="11.25">
      <c r="B122" s="196"/>
      <c r="C122" s="197"/>
      <c r="D122" s="198" t="s">
        <v>137</v>
      </c>
      <c r="E122" s="199" t="s">
        <v>19</v>
      </c>
      <c r="F122" s="200" t="s">
        <v>197</v>
      </c>
      <c r="G122" s="197"/>
      <c r="H122" s="201">
        <v>88</v>
      </c>
      <c r="I122" s="202"/>
      <c r="J122" s="197"/>
      <c r="K122" s="197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137</v>
      </c>
      <c r="AU122" s="207" t="s">
        <v>78</v>
      </c>
      <c r="AV122" s="13" t="s">
        <v>78</v>
      </c>
      <c r="AW122" s="13" t="s">
        <v>33</v>
      </c>
      <c r="AX122" s="13" t="s">
        <v>75</v>
      </c>
      <c r="AY122" s="207" t="s">
        <v>125</v>
      </c>
    </row>
    <row r="123" spans="1:65" s="12" customFormat="1" ht="22.9" customHeight="1">
      <c r="B123" s="162"/>
      <c r="C123" s="163"/>
      <c r="D123" s="164" t="s">
        <v>70</v>
      </c>
      <c r="E123" s="176" t="s">
        <v>198</v>
      </c>
      <c r="F123" s="176" t="s">
        <v>199</v>
      </c>
      <c r="G123" s="163"/>
      <c r="H123" s="163"/>
      <c r="I123" s="166"/>
      <c r="J123" s="177">
        <f>BK123</f>
        <v>0</v>
      </c>
      <c r="K123" s="163"/>
      <c r="L123" s="168"/>
      <c r="M123" s="169"/>
      <c r="N123" s="170"/>
      <c r="O123" s="170"/>
      <c r="P123" s="171">
        <f>SUM(P124:P185)</f>
        <v>0</v>
      </c>
      <c r="Q123" s="170"/>
      <c r="R123" s="171">
        <f>SUM(R124:R185)</f>
        <v>38.014425000000003</v>
      </c>
      <c r="S123" s="170"/>
      <c r="T123" s="172">
        <f>SUM(T124:T185)</f>
        <v>0</v>
      </c>
      <c r="AR123" s="173" t="s">
        <v>75</v>
      </c>
      <c r="AT123" s="174" t="s">
        <v>70</v>
      </c>
      <c r="AU123" s="174" t="s">
        <v>75</v>
      </c>
      <c r="AY123" s="173" t="s">
        <v>125</v>
      </c>
      <c r="BK123" s="175">
        <f>SUM(BK124:BK185)</f>
        <v>0</v>
      </c>
    </row>
    <row r="124" spans="1:65" s="2" customFormat="1" ht="24.2" customHeight="1">
      <c r="A124" s="34"/>
      <c r="B124" s="35"/>
      <c r="C124" s="178" t="s">
        <v>200</v>
      </c>
      <c r="D124" s="178" t="s">
        <v>128</v>
      </c>
      <c r="E124" s="179" t="s">
        <v>201</v>
      </c>
      <c r="F124" s="180" t="s">
        <v>202</v>
      </c>
      <c r="G124" s="181" t="s">
        <v>203</v>
      </c>
      <c r="H124" s="182">
        <v>1980</v>
      </c>
      <c r="I124" s="183"/>
      <c r="J124" s="184">
        <f>ROUND(I124*H124,2)</f>
        <v>0</v>
      </c>
      <c r="K124" s="180" t="s">
        <v>132</v>
      </c>
      <c r="L124" s="39"/>
      <c r="M124" s="185" t="s">
        <v>19</v>
      </c>
      <c r="N124" s="186" t="s">
        <v>42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133</v>
      </c>
      <c r="AT124" s="189" t="s">
        <v>128</v>
      </c>
      <c r="AU124" s="189" t="s">
        <v>78</v>
      </c>
      <c r="AY124" s="17" t="s">
        <v>125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75</v>
      </c>
      <c r="BK124" s="190">
        <f>ROUND(I124*H124,2)</f>
        <v>0</v>
      </c>
      <c r="BL124" s="17" t="s">
        <v>133</v>
      </c>
      <c r="BM124" s="189" t="s">
        <v>204</v>
      </c>
    </row>
    <row r="125" spans="1:65" s="2" customFormat="1" ht="11.25">
      <c r="A125" s="34"/>
      <c r="B125" s="35"/>
      <c r="C125" s="36"/>
      <c r="D125" s="191" t="s">
        <v>135</v>
      </c>
      <c r="E125" s="36"/>
      <c r="F125" s="192" t="s">
        <v>205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135</v>
      </c>
      <c r="AU125" s="17" t="s">
        <v>78</v>
      </c>
    </row>
    <row r="126" spans="1:65" s="13" customFormat="1" ht="11.25">
      <c r="B126" s="196"/>
      <c r="C126" s="197"/>
      <c r="D126" s="198" t="s">
        <v>137</v>
      </c>
      <c r="E126" s="199" t="s">
        <v>19</v>
      </c>
      <c r="F126" s="200" t="s">
        <v>206</v>
      </c>
      <c r="G126" s="197"/>
      <c r="H126" s="201">
        <v>1980</v>
      </c>
      <c r="I126" s="202"/>
      <c r="J126" s="197"/>
      <c r="K126" s="197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137</v>
      </c>
      <c r="AU126" s="207" t="s">
        <v>78</v>
      </c>
      <c r="AV126" s="13" t="s">
        <v>78</v>
      </c>
      <c r="AW126" s="13" t="s">
        <v>33</v>
      </c>
      <c r="AX126" s="13" t="s">
        <v>75</v>
      </c>
      <c r="AY126" s="207" t="s">
        <v>125</v>
      </c>
    </row>
    <row r="127" spans="1:65" s="14" customFormat="1" ht="11.25">
      <c r="B127" s="208"/>
      <c r="C127" s="209"/>
      <c r="D127" s="198" t="s">
        <v>137</v>
      </c>
      <c r="E127" s="210" t="s">
        <v>19</v>
      </c>
      <c r="F127" s="211" t="s">
        <v>207</v>
      </c>
      <c r="G127" s="209"/>
      <c r="H127" s="210" t="s">
        <v>19</v>
      </c>
      <c r="I127" s="212"/>
      <c r="J127" s="209"/>
      <c r="K127" s="209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137</v>
      </c>
      <c r="AU127" s="217" t="s">
        <v>78</v>
      </c>
      <c r="AV127" s="14" t="s">
        <v>75</v>
      </c>
      <c r="AW127" s="14" t="s">
        <v>33</v>
      </c>
      <c r="AX127" s="14" t="s">
        <v>71</v>
      </c>
      <c r="AY127" s="217" t="s">
        <v>125</v>
      </c>
    </row>
    <row r="128" spans="1:65" s="2" customFormat="1" ht="16.5" customHeight="1">
      <c r="A128" s="34"/>
      <c r="B128" s="35"/>
      <c r="C128" s="178" t="s">
        <v>208</v>
      </c>
      <c r="D128" s="178" t="s">
        <v>128</v>
      </c>
      <c r="E128" s="179" t="s">
        <v>209</v>
      </c>
      <c r="F128" s="180" t="s">
        <v>210</v>
      </c>
      <c r="G128" s="181" t="s">
        <v>203</v>
      </c>
      <c r="H128" s="182">
        <v>420</v>
      </c>
      <c r="I128" s="183"/>
      <c r="J128" s="184">
        <f>ROUND(I128*H128,2)</f>
        <v>0</v>
      </c>
      <c r="K128" s="180" t="s">
        <v>132</v>
      </c>
      <c r="L128" s="39"/>
      <c r="M128" s="185" t="s">
        <v>19</v>
      </c>
      <c r="N128" s="186" t="s">
        <v>42</v>
      </c>
      <c r="O128" s="64"/>
      <c r="P128" s="187">
        <f>O128*H128</f>
        <v>0</v>
      </c>
      <c r="Q128" s="187">
        <v>5.0000000000000002E-5</v>
      </c>
      <c r="R128" s="187">
        <f>Q128*H128</f>
        <v>2.1000000000000001E-2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133</v>
      </c>
      <c r="AT128" s="189" t="s">
        <v>128</v>
      </c>
      <c r="AU128" s="189" t="s">
        <v>78</v>
      </c>
      <c r="AY128" s="17" t="s">
        <v>125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75</v>
      </c>
      <c r="BK128" s="190">
        <f>ROUND(I128*H128,2)</f>
        <v>0</v>
      </c>
      <c r="BL128" s="17" t="s">
        <v>133</v>
      </c>
      <c r="BM128" s="189" t="s">
        <v>211</v>
      </c>
    </row>
    <row r="129" spans="1:65" s="2" customFormat="1" ht="11.25">
      <c r="A129" s="34"/>
      <c r="B129" s="35"/>
      <c r="C129" s="36"/>
      <c r="D129" s="191" t="s">
        <v>135</v>
      </c>
      <c r="E129" s="36"/>
      <c r="F129" s="192" t="s">
        <v>212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135</v>
      </c>
      <c r="AU129" s="17" t="s">
        <v>78</v>
      </c>
    </row>
    <row r="130" spans="1:65" s="13" customFormat="1" ht="11.25">
      <c r="B130" s="196"/>
      <c r="C130" s="197"/>
      <c r="D130" s="198" t="s">
        <v>137</v>
      </c>
      <c r="E130" s="199" t="s">
        <v>19</v>
      </c>
      <c r="F130" s="200" t="s">
        <v>213</v>
      </c>
      <c r="G130" s="197"/>
      <c r="H130" s="201">
        <v>420</v>
      </c>
      <c r="I130" s="202"/>
      <c r="J130" s="197"/>
      <c r="K130" s="197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137</v>
      </c>
      <c r="AU130" s="207" t="s">
        <v>78</v>
      </c>
      <c r="AV130" s="13" t="s">
        <v>78</v>
      </c>
      <c r="AW130" s="13" t="s">
        <v>33</v>
      </c>
      <c r="AX130" s="13" t="s">
        <v>75</v>
      </c>
      <c r="AY130" s="207" t="s">
        <v>125</v>
      </c>
    </row>
    <row r="131" spans="1:65" s="14" customFormat="1" ht="11.25">
      <c r="B131" s="208"/>
      <c r="C131" s="209"/>
      <c r="D131" s="198" t="s">
        <v>137</v>
      </c>
      <c r="E131" s="210" t="s">
        <v>19</v>
      </c>
      <c r="F131" s="211" t="s">
        <v>214</v>
      </c>
      <c r="G131" s="209"/>
      <c r="H131" s="210" t="s">
        <v>19</v>
      </c>
      <c r="I131" s="212"/>
      <c r="J131" s="209"/>
      <c r="K131" s="209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137</v>
      </c>
      <c r="AU131" s="217" t="s">
        <v>78</v>
      </c>
      <c r="AV131" s="14" t="s">
        <v>75</v>
      </c>
      <c r="AW131" s="14" t="s">
        <v>33</v>
      </c>
      <c r="AX131" s="14" t="s">
        <v>71</v>
      </c>
      <c r="AY131" s="217" t="s">
        <v>125</v>
      </c>
    </row>
    <row r="132" spans="1:65" s="2" customFormat="1" ht="16.5" customHeight="1">
      <c r="A132" s="34"/>
      <c r="B132" s="35"/>
      <c r="C132" s="218" t="s">
        <v>215</v>
      </c>
      <c r="D132" s="218" t="s">
        <v>141</v>
      </c>
      <c r="E132" s="219" t="s">
        <v>216</v>
      </c>
      <c r="F132" s="220" t="s">
        <v>217</v>
      </c>
      <c r="G132" s="221" t="s">
        <v>218</v>
      </c>
      <c r="H132" s="222">
        <v>420</v>
      </c>
      <c r="I132" s="223"/>
      <c r="J132" s="224">
        <f>ROUND(I132*H132,2)</f>
        <v>0</v>
      </c>
      <c r="K132" s="220" t="s">
        <v>19</v>
      </c>
      <c r="L132" s="225"/>
      <c r="M132" s="226" t="s">
        <v>19</v>
      </c>
      <c r="N132" s="227" t="s">
        <v>42</v>
      </c>
      <c r="O132" s="64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140</v>
      </c>
      <c r="AT132" s="189" t="s">
        <v>141</v>
      </c>
      <c r="AU132" s="189" t="s">
        <v>78</v>
      </c>
      <c r="AY132" s="17" t="s">
        <v>125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75</v>
      </c>
      <c r="BK132" s="190">
        <f>ROUND(I132*H132,2)</f>
        <v>0</v>
      </c>
      <c r="BL132" s="17" t="s">
        <v>133</v>
      </c>
      <c r="BM132" s="189" t="s">
        <v>219</v>
      </c>
    </row>
    <row r="133" spans="1:65" s="2" customFormat="1" ht="16.5" customHeight="1">
      <c r="A133" s="34"/>
      <c r="B133" s="35"/>
      <c r="C133" s="178" t="s">
        <v>220</v>
      </c>
      <c r="D133" s="178" t="s">
        <v>128</v>
      </c>
      <c r="E133" s="179" t="s">
        <v>221</v>
      </c>
      <c r="F133" s="180" t="s">
        <v>222</v>
      </c>
      <c r="G133" s="181" t="s">
        <v>203</v>
      </c>
      <c r="H133" s="182">
        <v>420</v>
      </c>
      <c r="I133" s="183"/>
      <c r="J133" s="184">
        <f>ROUND(I133*H133,2)</f>
        <v>0</v>
      </c>
      <c r="K133" s="180" t="s">
        <v>132</v>
      </c>
      <c r="L133" s="39"/>
      <c r="M133" s="185" t="s">
        <v>19</v>
      </c>
      <c r="N133" s="186" t="s">
        <v>42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133</v>
      </c>
      <c r="AT133" s="189" t="s">
        <v>128</v>
      </c>
      <c r="AU133" s="189" t="s">
        <v>78</v>
      </c>
      <c r="AY133" s="17" t="s">
        <v>125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75</v>
      </c>
      <c r="BK133" s="190">
        <f>ROUND(I133*H133,2)</f>
        <v>0</v>
      </c>
      <c r="BL133" s="17" t="s">
        <v>133</v>
      </c>
      <c r="BM133" s="189" t="s">
        <v>223</v>
      </c>
    </row>
    <row r="134" spans="1:65" s="2" customFormat="1" ht="11.25">
      <c r="A134" s="34"/>
      <c r="B134" s="35"/>
      <c r="C134" s="36"/>
      <c r="D134" s="191" t="s">
        <v>135</v>
      </c>
      <c r="E134" s="36"/>
      <c r="F134" s="192" t="s">
        <v>224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135</v>
      </c>
      <c r="AU134" s="17" t="s">
        <v>78</v>
      </c>
    </row>
    <row r="135" spans="1:65" s="13" customFormat="1" ht="11.25">
      <c r="B135" s="196"/>
      <c r="C135" s="197"/>
      <c r="D135" s="198" t="s">
        <v>137</v>
      </c>
      <c r="E135" s="199" t="s">
        <v>19</v>
      </c>
      <c r="F135" s="200" t="s">
        <v>213</v>
      </c>
      <c r="G135" s="197"/>
      <c r="H135" s="201">
        <v>420</v>
      </c>
      <c r="I135" s="202"/>
      <c r="J135" s="197"/>
      <c r="K135" s="197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137</v>
      </c>
      <c r="AU135" s="207" t="s">
        <v>78</v>
      </c>
      <c r="AV135" s="13" t="s">
        <v>78</v>
      </c>
      <c r="AW135" s="13" t="s">
        <v>33</v>
      </c>
      <c r="AX135" s="13" t="s">
        <v>75</v>
      </c>
      <c r="AY135" s="207" t="s">
        <v>125</v>
      </c>
    </row>
    <row r="136" spans="1:65" s="14" customFormat="1" ht="11.25">
      <c r="B136" s="208"/>
      <c r="C136" s="209"/>
      <c r="D136" s="198" t="s">
        <v>137</v>
      </c>
      <c r="E136" s="210" t="s">
        <v>19</v>
      </c>
      <c r="F136" s="211" t="s">
        <v>225</v>
      </c>
      <c r="G136" s="209"/>
      <c r="H136" s="210" t="s">
        <v>19</v>
      </c>
      <c r="I136" s="212"/>
      <c r="J136" s="209"/>
      <c r="K136" s="209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137</v>
      </c>
      <c r="AU136" s="217" t="s">
        <v>78</v>
      </c>
      <c r="AV136" s="14" t="s">
        <v>75</v>
      </c>
      <c r="AW136" s="14" t="s">
        <v>33</v>
      </c>
      <c r="AX136" s="14" t="s">
        <v>71</v>
      </c>
      <c r="AY136" s="217" t="s">
        <v>125</v>
      </c>
    </row>
    <row r="137" spans="1:65" s="2" customFormat="1" ht="33" customHeight="1">
      <c r="A137" s="34"/>
      <c r="B137" s="35"/>
      <c r="C137" s="218" t="s">
        <v>7</v>
      </c>
      <c r="D137" s="218" t="s">
        <v>141</v>
      </c>
      <c r="E137" s="219" t="s">
        <v>226</v>
      </c>
      <c r="F137" s="220" t="s">
        <v>227</v>
      </c>
      <c r="G137" s="221" t="s">
        <v>218</v>
      </c>
      <c r="H137" s="222">
        <v>420</v>
      </c>
      <c r="I137" s="223"/>
      <c r="J137" s="224">
        <f>ROUND(I137*H137,2)</f>
        <v>0</v>
      </c>
      <c r="K137" s="220" t="s">
        <v>19</v>
      </c>
      <c r="L137" s="225"/>
      <c r="M137" s="226" t="s">
        <v>19</v>
      </c>
      <c r="N137" s="227" t="s">
        <v>42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140</v>
      </c>
      <c r="AT137" s="189" t="s">
        <v>141</v>
      </c>
      <c r="AU137" s="189" t="s">
        <v>78</v>
      </c>
      <c r="AY137" s="17" t="s">
        <v>125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75</v>
      </c>
      <c r="BK137" s="190">
        <f>ROUND(I137*H137,2)</f>
        <v>0</v>
      </c>
      <c r="BL137" s="17" t="s">
        <v>133</v>
      </c>
      <c r="BM137" s="189" t="s">
        <v>228</v>
      </c>
    </row>
    <row r="138" spans="1:65" s="13" customFormat="1" ht="11.25">
      <c r="B138" s="196"/>
      <c r="C138" s="197"/>
      <c r="D138" s="198" t="s">
        <v>137</v>
      </c>
      <c r="E138" s="199" t="s">
        <v>19</v>
      </c>
      <c r="F138" s="200" t="s">
        <v>229</v>
      </c>
      <c r="G138" s="197"/>
      <c r="H138" s="201">
        <v>420</v>
      </c>
      <c r="I138" s="202"/>
      <c r="J138" s="197"/>
      <c r="K138" s="197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137</v>
      </c>
      <c r="AU138" s="207" t="s">
        <v>78</v>
      </c>
      <c r="AV138" s="13" t="s">
        <v>78</v>
      </c>
      <c r="AW138" s="13" t="s">
        <v>33</v>
      </c>
      <c r="AX138" s="13" t="s">
        <v>75</v>
      </c>
      <c r="AY138" s="207" t="s">
        <v>125</v>
      </c>
    </row>
    <row r="139" spans="1:65" s="2" customFormat="1" ht="24.2" customHeight="1">
      <c r="A139" s="34"/>
      <c r="B139" s="35"/>
      <c r="C139" s="178" t="s">
        <v>230</v>
      </c>
      <c r="D139" s="178" t="s">
        <v>128</v>
      </c>
      <c r="E139" s="179" t="s">
        <v>231</v>
      </c>
      <c r="F139" s="180" t="s">
        <v>232</v>
      </c>
      <c r="G139" s="181" t="s">
        <v>203</v>
      </c>
      <c r="H139" s="182">
        <v>58</v>
      </c>
      <c r="I139" s="183"/>
      <c r="J139" s="184">
        <f>ROUND(I139*H139,2)</f>
        <v>0</v>
      </c>
      <c r="K139" s="180" t="s">
        <v>132</v>
      </c>
      <c r="L139" s="39"/>
      <c r="M139" s="185" t="s">
        <v>19</v>
      </c>
      <c r="N139" s="186" t="s">
        <v>42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133</v>
      </c>
      <c r="AT139" s="189" t="s">
        <v>128</v>
      </c>
      <c r="AU139" s="189" t="s">
        <v>78</v>
      </c>
      <c r="AY139" s="17" t="s">
        <v>125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75</v>
      </c>
      <c r="BK139" s="190">
        <f>ROUND(I139*H139,2)</f>
        <v>0</v>
      </c>
      <c r="BL139" s="17" t="s">
        <v>133</v>
      </c>
      <c r="BM139" s="189" t="s">
        <v>233</v>
      </c>
    </row>
    <row r="140" spans="1:65" s="2" customFormat="1" ht="11.25">
      <c r="A140" s="34"/>
      <c r="B140" s="35"/>
      <c r="C140" s="36"/>
      <c r="D140" s="191" t="s">
        <v>135</v>
      </c>
      <c r="E140" s="36"/>
      <c r="F140" s="192" t="s">
        <v>234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135</v>
      </c>
      <c r="AU140" s="17" t="s">
        <v>78</v>
      </c>
    </row>
    <row r="141" spans="1:65" s="13" customFormat="1" ht="11.25">
      <c r="B141" s="196"/>
      <c r="C141" s="197"/>
      <c r="D141" s="198" t="s">
        <v>137</v>
      </c>
      <c r="E141" s="199" t="s">
        <v>19</v>
      </c>
      <c r="F141" s="200" t="s">
        <v>235</v>
      </c>
      <c r="G141" s="197"/>
      <c r="H141" s="201">
        <v>58</v>
      </c>
      <c r="I141" s="202"/>
      <c r="J141" s="197"/>
      <c r="K141" s="197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137</v>
      </c>
      <c r="AU141" s="207" t="s">
        <v>78</v>
      </c>
      <c r="AV141" s="13" t="s">
        <v>78</v>
      </c>
      <c r="AW141" s="13" t="s">
        <v>33</v>
      </c>
      <c r="AX141" s="13" t="s">
        <v>75</v>
      </c>
      <c r="AY141" s="207" t="s">
        <v>125</v>
      </c>
    </row>
    <row r="142" spans="1:65" s="14" customFormat="1" ht="11.25">
      <c r="B142" s="208"/>
      <c r="C142" s="209"/>
      <c r="D142" s="198" t="s">
        <v>137</v>
      </c>
      <c r="E142" s="210" t="s">
        <v>19</v>
      </c>
      <c r="F142" s="211" t="s">
        <v>236</v>
      </c>
      <c r="G142" s="209"/>
      <c r="H142" s="210" t="s">
        <v>19</v>
      </c>
      <c r="I142" s="212"/>
      <c r="J142" s="209"/>
      <c r="K142" s="209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137</v>
      </c>
      <c r="AU142" s="217" t="s">
        <v>78</v>
      </c>
      <c r="AV142" s="14" t="s">
        <v>75</v>
      </c>
      <c r="AW142" s="14" t="s">
        <v>33</v>
      </c>
      <c r="AX142" s="14" t="s">
        <v>71</v>
      </c>
      <c r="AY142" s="217" t="s">
        <v>125</v>
      </c>
    </row>
    <row r="143" spans="1:65" s="2" customFormat="1" ht="24.2" customHeight="1">
      <c r="A143" s="34"/>
      <c r="B143" s="35"/>
      <c r="C143" s="178" t="s">
        <v>237</v>
      </c>
      <c r="D143" s="178" t="s">
        <v>128</v>
      </c>
      <c r="E143" s="179" t="s">
        <v>238</v>
      </c>
      <c r="F143" s="180" t="s">
        <v>239</v>
      </c>
      <c r="G143" s="181" t="s">
        <v>203</v>
      </c>
      <c r="H143" s="182">
        <v>58</v>
      </c>
      <c r="I143" s="183"/>
      <c r="J143" s="184">
        <f>ROUND(I143*H143,2)</f>
        <v>0</v>
      </c>
      <c r="K143" s="180" t="s">
        <v>132</v>
      </c>
      <c r="L143" s="39"/>
      <c r="M143" s="185" t="s">
        <v>19</v>
      </c>
      <c r="N143" s="186" t="s">
        <v>42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133</v>
      </c>
      <c r="AT143" s="189" t="s">
        <v>128</v>
      </c>
      <c r="AU143" s="189" t="s">
        <v>78</v>
      </c>
      <c r="AY143" s="17" t="s">
        <v>125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75</v>
      </c>
      <c r="BK143" s="190">
        <f>ROUND(I143*H143,2)</f>
        <v>0</v>
      </c>
      <c r="BL143" s="17" t="s">
        <v>133</v>
      </c>
      <c r="BM143" s="189" t="s">
        <v>240</v>
      </c>
    </row>
    <row r="144" spans="1:65" s="2" customFormat="1" ht="11.25">
      <c r="A144" s="34"/>
      <c r="B144" s="35"/>
      <c r="C144" s="36"/>
      <c r="D144" s="191" t="s">
        <v>135</v>
      </c>
      <c r="E144" s="36"/>
      <c r="F144" s="192" t="s">
        <v>241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135</v>
      </c>
      <c r="AU144" s="17" t="s">
        <v>78</v>
      </c>
    </row>
    <row r="145" spans="1:65" s="13" customFormat="1" ht="11.25">
      <c r="B145" s="196"/>
      <c r="C145" s="197"/>
      <c r="D145" s="198" t="s">
        <v>137</v>
      </c>
      <c r="E145" s="199" t="s">
        <v>19</v>
      </c>
      <c r="F145" s="200" t="s">
        <v>235</v>
      </c>
      <c r="G145" s="197"/>
      <c r="H145" s="201">
        <v>58</v>
      </c>
      <c r="I145" s="202"/>
      <c r="J145" s="197"/>
      <c r="K145" s="197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137</v>
      </c>
      <c r="AU145" s="207" t="s">
        <v>78</v>
      </c>
      <c r="AV145" s="13" t="s">
        <v>78</v>
      </c>
      <c r="AW145" s="13" t="s">
        <v>33</v>
      </c>
      <c r="AX145" s="13" t="s">
        <v>75</v>
      </c>
      <c r="AY145" s="207" t="s">
        <v>125</v>
      </c>
    </row>
    <row r="146" spans="1:65" s="14" customFormat="1" ht="11.25">
      <c r="B146" s="208"/>
      <c r="C146" s="209"/>
      <c r="D146" s="198" t="s">
        <v>137</v>
      </c>
      <c r="E146" s="210" t="s">
        <v>19</v>
      </c>
      <c r="F146" s="211" t="s">
        <v>236</v>
      </c>
      <c r="G146" s="209"/>
      <c r="H146" s="210" t="s">
        <v>19</v>
      </c>
      <c r="I146" s="212"/>
      <c r="J146" s="209"/>
      <c r="K146" s="209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137</v>
      </c>
      <c r="AU146" s="217" t="s">
        <v>78</v>
      </c>
      <c r="AV146" s="14" t="s">
        <v>75</v>
      </c>
      <c r="AW146" s="14" t="s">
        <v>33</v>
      </c>
      <c r="AX146" s="14" t="s">
        <v>71</v>
      </c>
      <c r="AY146" s="217" t="s">
        <v>125</v>
      </c>
    </row>
    <row r="147" spans="1:65" s="2" customFormat="1" ht="16.5" customHeight="1">
      <c r="A147" s="34"/>
      <c r="B147" s="35"/>
      <c r="C147" s="178" t="s">
        <v>242</v>
      </c>
      <c r="D147" s="178" t="s">
        <v>128</v>
      </c>
      <c r="E147" s="179" t="s">
        <v>243</v>
      </c>
      <c r="F147" s="180" t="s">
        <v>244</v>
      </c>
      <c r="G147" s="181" t="s">
        <v>203</v>
      </c>
      <c r="H147" s="182">
        <v>58</v>
      </c>
      <c r="I147" s="183"/>
      <c r="J147" s="184">
        <f>ROUND(I147*H147,2)</f>
        <v>0</v>
      </c>
      <c r="K147" s="180" t="s">
        <v>132</v>
      </c>
      <c r="L147" s="39"/>
      <c r="M147" s="185" t="s">
        <v>19</v>
      </c>
      <c r="N147" s="186" t="s">
        <v>42</v>
      </c>
      <c r="O147" s="64"/>
      <c r="P147" s="187">
        <f>O147*H147</f>
        <v>0</v>
      </c>
      <c r="Q147" s="187">
        <v>5.0000000000000002E-5</v>
      </c>
      <c r="R147" s="187">
        <f>Q147*H147</f>
        <v>2.9000000000000002E-3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133</v>
      </c>
      <c r="AT147" s="189" t="s">
        <v>128</v>
      </c>
      <c r="AU147" s="189" t="s">
        <v>78</v>
      </c>
      <c r="AY147" s="17" t="s">
        <v>125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75</v>
      </c>
      <c r="BK147" s="190">
        <f>ROUND(I147*H147,2)</f>
        <v>0</v>
      </c>
      <c r="BL147" s="17" t="s">
        <v>133</v>
      </c>
      <c r="BM147" s="189" t="s">
        <v>245</v>
      </c>
    </row>
    <row r="148" spans="1:65" s="2" customFormat="1" ht="11.25">
      <c r="A148" s="34"/>
      <c r="B148" s="35"/>
      <c r="C148" s="36"/>
      <c r="D148" s="191" t="s">
        <v>135</v>
      </c>
      <c r="E148" s="36"/>
      <c r="F148" s="192" t="s">
        <v>246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135</v>
      </c>
      <c r="AU148" s="17" t="s">
        <v>78</v>
      </c>
    </row>
    <row r="149" spans="1:65" s="13" customFormat="1" ht="11.25">
      <c r="B149" s="196"/>
      <c r="C149" s="197"/>
      <c r="D149" s="198" t="s">
        <v>137</v>
      </c>
      <c r="E149" s="199" t="s">
        <v>19</v>
      </c>
      <c r="F149" s="200" t="s">
        <v>235</v>
      </c>
      <c r="G149" s="197"/>
      <c r="H149" s="201">
        <v>58</v>
      </c>
      <c r="I149" s="202"/>
      <c r="J149" s="197"/>
      <c r="K149" s="197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137</v>
      </c>
      <c r="AU149" s="207" t="s">
        <v>78</v>
      </c>
      <c r="AV149" s="13" t="s">
        <v>78</v>
      </c>
      <c r="AW149" s="13" t="s">
        <v>33</v>
      </c>
      <c r="AX149" s="13" t="s">
        <v>75</v>
      </c>
      <c r="AY149" s="207" t="s">
        <v>125</v>
      </c>
    </row>
    <row r="150" spans="1:65" s="14" customFormat="1" ht="11.25">
      <c r="B150" s="208"/>
      <c r="C150" s="209"/>
      <c r="D150" s="198" t="s">
        <v>137</v>
      </c>
      <c r="E150" s="210" t="s">
        <v>19</v>
      </c>
      <c r="F150" s="211" t="s">
        <v>236</v>
      </c>
      <c r="G150" s="209"/>
      <c r="H150" s="210" t="s">
        <v>19</v>
      </c>
      <c r="I150" s="212"/>
      <c r="J150" s="209"/>
      <c r="K150" s="209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137</v>
      </c>
      <c r="AU150" s="217" t="s">
        <v>78</v>
      </c>
      <c r="AV150" s="14" t="s">
        <v>75</v>
      </c>
      <c r="AW150" s="14" t="s">
        <v>33</v>
      </c>
      <c r="AX150" s="14" t="s">
        <v>71</v>
      </c>
      <c r="AY150" s="217" t="s">
        <v>125</v>
      </c>
    </row>
    <row r="151" spans="1:65" s="2" customFormat="1" ht="16.5" customHeight="1">
      <c r="A151" s="34"/>
      <c r="B151" s="35"/>
      <c r="C151" s="218" t="s">
        <v>247</v>
      </c>
      <c r="D151" s="218" t="s">
        <v>141</v>
      </c>
      <c r="E151" s="219" t="s">
        <v>248</v>
      </c>
      <c r="F151" s="220" t="s">
        <v>249</v>
      </c>
      <c r="G151" s="221" t="s">
        <v>250</v>
      </c>
      <c r="H151" s="222">
        <v>58</v>
      </c>
      <c r="I151" s="223"/>
      <c r="J151" s="224">
        <f>ROUND(I151*H151,2)</f>
        <v>0</v>
      </c>
      <c r="K151" s="220" t="s">
        <v>19</v>
      </c>
      <c r="L151" s="225"/>
      <c r="M151" s="226" t="s">
        <v>19</v>
      </c>
      <c r="N151" s="227" t="s">
        <v>42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140</v>
      </c>
      <c r="AT151" s="189" t="s">
        <v>141</v>
      </c>
      <c r="AU151" s="189" t="s">
        <v>78</v>
      </c>
      <c r="AY151" s="17" t="s">
        <v>125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75</v>
      </c>
      <c r="BK151" s="190">
        <f>ROUND(I151*H151,2)</f>
        <v>0</v>
      </c>
      <c r="BL151" s="17" t="s">
        <v>133</v>
      </c>
      <c r="BM151" s="189" t="s">
        <v>251</v>
      </c>
    </row>
    <row r="152" spans="1:65" s="2" customFormat="1" ht="21.75" customHeight="1">
      <c r="A152" s="34"/>
      <c r="B152" s="35"/>
      <c r="C152" s="178" t="s">
        <v>252</v>
      </c>
      <c r="D152" s="178" t="s">
        <v>128</v>
      </c>
      <c r="E152" s="179" t="s">
        <v>253</v>
      </c>
      <c r="F152" s="180" t="s">
        <v>254</v>
      </c>
      <c r="G152" s="181" t="s">
        <v>203</v>
      </c>
      <c r="H152" s="182">
        <v>58</v>
      </c>
      <c r="I152" s="183"/>
      <c r="J152" s="184">
        <f>ROUND(I152*H152,2)</f>
        <v>0</v>
      </c>
      <c r="K152" s="180" t="s">
        <v>132</v>
      </c>
      <c r="L152" s="39"/>
      <c r="M152" s="185" t="s">
        <v>19</v>
      </c>
      <c r="N152" s="186" t="s">
        <v>42</v>
      </c>
      <c r="O152" s="64"/>
      <c r="P152" s="187">
        <f>O152*H152</f>
        <v>0</v>
      </c>
      <c r="Q152" s="187">
        <v>2.0799999999999998E-3</v>
      </c>
      <c r="R152" s="187">
        <f>Q152*H152</f>
        <v>0.12063999999999998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133</v>
      </c>
      <c r="AT152" s="189" t="s">
        <v>128</v>
      </c>
      <c r="AU152" s="189" t="s">
        <v>78</v>
      </c>
      <c r="AY152" s="17" t="s">
        <v>125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75</v>
      </c>
      <c r="BK152" s="190">
        <f>ROUND(I152*H152,2)</f>
        <v>0</v>
      </c>
      <c r="BL152" s="17" t="s">
        <v>133</v>
      </c>
      <c r="BM152" s="189" t="s">
        <v>255</v>
      </c>
    </row>
    <row r="153" spans="1:65" s="2" customFormat="1" ht="11.25">
      <c r="A153" s="34"/>
      <c r="B153" s="35"/>
      <c r="C153" s="36"/>
      <c r="D153" s="191" t="s">
        <v>135</v>
      </c>
      <c r="E153" s="36"/>
      <c r="F153" s="192" t="s">
        <v>256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135</v>
      </c>
      <c r="AU153" s="17" t="s">
        <v>78</v>
      </c>
    </row>
    <row r="154" spans="1:65" s="13" customFormat="1" ht="11.25">
      <c r="B154" s="196"/>
      <c r="C154" s="197"/>
      <c r="D154" s="198" t="s">
        <v>137</v>
      </c>
      <c r="E154" s="199" t="s">
        <v>19</v>
      </c>
      <c r="F154" s="200" t="s">
        <v>235</v>
      </c>
      <c r="G154" s="197"/>
      <c r="H154" s="201">
        <v>58</v>
      </c>
      <c r="I154" s="202"/>
      <c r="J154" s="197"/>
      <c r="K154" s="197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137</v>
      </c>
      <c r="AU154" s="207" t="s">
        <v>78</v>
      </c>
      <c r="AV154" s="13" t="s">
        <v>78</v>
      </c>
      <c r="AW154" s="13" t="s">
        <v>33</v>
      </c>
      <c r="AX154" s="13" t="s">
        <v>75</v>
      </c>
      <c r="AY154" s="207" t="s">
        <v>125</v>
      </c>
    </row>
    <row r="155" spans="1:65" s="14" customFormat="1" ht="11.25">
      <c r="B155" s="208"/>
      <c r="C155" s="209"/>
      <c r="D155" s="198" t="s">
        <v>137</v>
      </c>
      <c r="E155" s="210" t="s">
        <v>19</v>
      </c>
      <c r="F155" s="211" t="s">
        <v>257</v>
      </c>
      <c r="G155" s="209"/>
      <c r="H155" s="210" t="s">
        <v>19</v>
      </c>
      <c r="I155" s="212"/>
      <c r="J155" s="209"/>
      <c r="K155" s="209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137</v>
      </c>
      <c r="AU155" s="217" t="s">
        <v>78</v>
      </c>
      <c r="AV155" s="14" t="s">
        <v>75</v>
      </c>
      <c r="AW155" s="14" t="s">
        <v>33</v>
      </c>
      <c r="AX155" s="14" t="s">
        <v>71</v>
      </c>
      <c r="AY155" s="217" t="s">
        <v>125</v>
      </c>
    </row>
    <row r="156" spans="1:65" s="2" customFormat="1" ht="16.5" customHeight="1">
      <c r="A156" s="34"/>
      <c r="B156" s="35"/>
      <c r="C156" s="218" t="s">
        <v>258</v>
      </c>
      <c r="D156" s="218" t="s">
        <v>141</v>
      </c>
      <c r="E156" s="219" t="s">
        <v>259</v>
      </c>
      <c r="F156" s="220" t="s">
        <v>260</v>
      </c>
      <c r="G156" s="221" t="s">
        <v>179</v>
      </c>
      <c r="H156" s="222">
        <v>40.76</v>
      </c>
      <c r="I156" s="223"/>
      <c r="J156" s="224">
        <f>ROUND(I156*H156,2)</f>
        <v>0</v>
      </c>
      <c r="K156" s="220" t="s">
        <v>132</v>
      </c>
      <c r="L156" s="225"/>
      <c r="M156" s="226" t="s">
        <v>19</v>
      </c>
      <c r="N156" s="227" t="s">
        <v>42</v>
      </c>
      <c r="O156" s="64"/>
      <c r="P156" s="187">
        <f>O156*H156</f>
        <v>0</v>
      </c>
      <c r="Q156" s="187">
        <v>1E-3</v>
      </c>
      <c r="R156" s="187">
        <f>Q156*H156</f>
        <v>4.0759999999999998E-2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140</v>
      </c>
      <c r="AT156" s="189" t="s">
        <v>141</v>
      </c>
      <c r="AU156" s="189" t="s">
        <v>78</v>
      </c>
      <c r="AY156" s="17" t="s">
        <v>125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75</v>
      </c>
      <c r="BK156" s="190">
        <f>ROUND(I156*H156,2)</f>
        <v>0</v>
      </c>
      <c r="BL156" s="17" t="s">
        <v>133</v>
      </c>
      <c r="BM156" s="189" t="s">
        <v>261</v>
      </c>
    </row>
    <row r="157" spans="1:65" s="14" customFormat="1" ht="11.25">
      <c r="B157" s="208"/>
      <c r="C157" s="209"/>
      <c r="D157" s="198" t="s">
        <v>137</v>
      </c>
      <c r="E157" s="210" t="s">
        <v>19</v>
      </c>
      <c r="F157" s="211" t="s">
        <v>262</v>
      </c>
      <c r="G157" s="209"/>
      <c r="H157" s="210" t="s">
        <v>19</v>
      </c>
      <c r="I157" s="212"/>
      <c r="J157" s="209"/>
      <c r="K157" s="209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137</v>
      </c>
      <c r="AU157" s="217" t="s">
        <v>78</v>
      </c>
      <c r="AV157" s="14" t="s">
        <v>75</v>
      </c>
      <c r="AW157" s="14" t="s">
        <v>33</v>
      </c>
      <c r="AX157" s="14" t="s">
        <v>71</v>
      </c>
      <c r="AY157" s="217" t="s">
        <v>125</v>
      </c>
    </row>
    <row r="158" spans="1:65" s="13" customFormat="1" ht="11.25">
      <c r="B158" s="196"/>
      <c r="C158" s="197"/>
      <c r="D158" s="198" t="s">
        <v>137</v>
      </c>
      <c r="E158" s="199" t="s">
        <v>19</v>
      </c>
      <c r="F158" s="200" t="s">
        <v>263</v>
      </c>
      <c r="G158" s="197"/>
      <c r="H158" s="201">
        <v>40.76</v>
      </c>
      <c r="I158" s="202"/>
      <c r="J158" s="197"/>
      <c r="K158" s="197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137</v>
      </c>
      <c r="AU158" s="207" t="s">
        <v>78</v>
      </c>
      <c r="AV158" s="13" t="s">
        <v>78</v>
      </c>
      <c r="AW158" s="13" t="s">
        <v>33</v>
      </c>
      <c r="AX158" s="13" t="s">
        <v>75</v>
      </c>
      <c r="AY158" s="207" t="s">
        <v>125</v>
      </c>
    </row>
    <row r="159" spans="1:65" s="2" customFormat="1" ht="21.75" customHeight="1">
      <c r="A159" s="34"/>
      <c r="B159" s="35"/>
      <c r="C159" s="218" t="s">
        <v>264</v>
      </c>
      <c r="D159" s="218" t="s">
        <v>141</v>
      </c>
      <c r="E159" s="219" t="s">
        <v>265</v>
      </c>
      <c r="F159" s="220" t="s">
        <v>266</v>
      </c>
      <c r="G159" s="221" t="s">
        <v>179</v>
      </c>
      <c r="H159" s="222">
        <v>69.125</v>
      </c>
      <c r="I159" s="223"/>
      <c r="J159" s="224">
        <f>ROUND(I159*H159,2)</f>
        <v>0</v>
      </c>
      <c r="K159" s="220" t="s">
        <v>132</v>
      </c>
      <c r="L159" s="225"/>
      <c r="M159" s="226" t="s">
        <v>19</v>
      </c>
      <c r="N159" s="227" t="s">
        <v>42</v>
      </c>
      <c r="O159" s="64"/>
      <c r="P159" s="187">
        <f>O159*H159</f>
        <v>0</v>
      </c>
      <c r="Q159" s="187">
        <v>1E-3</v>
      </c>
      <c r="R159" s="187">
        <f>Q159*H159</f>
        <v>6.9125000000000006E-2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140</v>
      </c>
      <c r="AT159" s="189" t="s">
        <v>141</v>
      </c>
      <c r="AU159" s="189" t="s">
        <v>78</v>
      </c>
      <c r="AY159" s="17" t="s">
        <v>125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75</v>
      </c>
      <c r="BK159" s="190">
        <f>ROUND(I159*H159,2)</f>
        <v>0</v>
      </c>
      <c r="BL159" s="17" t="s">
        <v>133</v>
      </c>
      <c r="BM159" s="189" t="s">
        <v>267</v>
      </c>
    </row>
    <row r="160" spans="1:65" s="13" customFormat="1" ht="11.25">
      <c r="B160" s="196"/>
      <c r="C160" s="197"/>
      <c r="D160" s="198" t="s">
        <v>137</v>
      </c>
      <c r="E160" s="199" t="s">
        <v>19</v>
      </c>
      <c r="F160" s="200" t="s">
        <v>268</v>
      </c>
      <c r="G160" s="197"/>
      <c r="H160" s="201">
        <v>69.125</v>
      </c>
      <c r="I160" s="202"/>
      <c r="J160" s="197"/>
      <c r="K160" s="197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137</v>
      </c>
      <c r="AU160" s="207" t="s">
        <v>78</v>
      </c>
      <c r="AV160" s="13" t="s">
        <v>78</v>
      </c>
      <c r="AW160" s="13" t="s">
        <v>33</v>
      </c>
      <c r="AX160" s="13" t="s">
        <v>75</v>
      </c>
      <c r="AY160" s="207" t="s">
        <v>125</v>
      </c>
    </row>
    <row r="161" spans="1:65" s="14" customFormat="1" ht="22.5">
      <c r="B161" s="208"/>
      <c r="C161" s="209"/>
      <c r="D161" s="198" t="s">
        <v>137</v>
      </c>
      <c r="E161" s="210" t="s">
        <v>19</v>
      </c>
      <c r="F161" s="211" t="s">
        <v>269</v>
      </c>
      <c r="G161" s="209"/>
      <c r="H161" s="210" t="s">
        <v>19</v>
      </c>
      <c r="I161" s="212"/>
      <c r="J161" s="209"/>
      <c r="K161" s="209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137</v>
      </c>
      <c r="AU161" s="217" t="s">
        <v>78</v>
      </c>
      <c r="AV161" s="14" t="s">
        <v>75</v>
      </c>
      <c r="AW161" s="14" t="s">
        <v>33</v>
      </c>
      <c r="AX161" s="14" t="s">
        <v>71</v>
      </c>
      <c r="AY161" s="217" t="s">
        <v>125</v>
      </c>
    </row>
    <row r="162" spans="1:65" s="2" customFormat="1" ht="16.5" customHeight="1">
      <c r="A162" s="34"/>
      <c r="B162" s="35"/>
      <c r="C162" s="178" t="s">
        <v>270</v>
      </c>
      <c r="D162" s="178" t="s">
        <v>128</v>
      </c>
      <c r="E162" s="179" t="s">
        <v>271</v>
      </c>
      <c r="F162" s="180" t="s">
        <v>272</v>
      </c>
      <c r="G162" s="181" t="s">
        <v>131</v>
      </c>
      <c r="H162" s="182">
        <v>1888</v>
      </c>
      <c r="I162" s="183"/>
      <c r="J162" s="184">
        <f>ROUND(I162*H162,2)</f>
        <v>0</v>
      </c>
      <c r="K162" s="180" t="s">
        <v>132</v>
      </c>
      <c r="L162" s="39"/>
      <c r="M162" s="185" t="s">
        <v>19</v>
      </c>
      <c r="N162" s="186" t="s">
        <v>42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133</v>
      </c>
      <c r="AT162" s="189" t="s">
        <v>128</v>
      </c>
      <c r="AU162" s="189" t="s">
        <v>78</v>
      </c>
      <c r="AY162" s="17" t="s">
        <v>125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75</v>
      </c>
      <c r="BK162" s="190">
        <f>ROUND(I162*H162,2)</f>
        <v>0</v>
      </c>
      <c r="BL162" s="17" t="s">
        <v>133</v>
      </c>
      <c r="BM162" s="189" t="s">
        <v>273</v>
      </c>
    </row>
    <row r="163" spans="1:65" s="2" customFormat="1" ht="11.25">
      <c r="A163" s="34"/>
      <c r="B163" s="35"/>
      <c r="C163" s="36"/>
      <c r="D163" s="191" t="s">
        <v>135</v>
      </c>
      <c r="E163" s="36"/>
      <c r="F163" s="192" t="s">
        <v>274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135</v>
      </c>
      <c r="AU163" s="17" t="s">
        <v>78</v>
      </c>
    </row>
    <row r="164" spans="1:65" s="13" customFormat="1" ht="11.25">
      <c r="B164" s="196"/>
      <c r="C164" s="197"/>
      <c r="D164" s="198" t="s">
        <v>137</v>
      </c>
      <c r="E164" s="199" t="s">
        <v>19</v>
      </c>
      <c r="F164" s="200" t="s">
        <v>275</v>
      </c>
      <c r="G164" s="197"/>
      <c r="H164" s="201">
        <v>1888</v>
      </c>
      <c r="I164" s="202"/>
      <c r="J164" s="197"/>
      <c r="K164" s="197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137</v>
      </c>
      <c r="AU164" s="207" t="s">
        <v>78</v>
      </c>
      <c r="AV164" s="13" t="s">
        <v>78</v>
      </c>
      <c r="AW164" s="13" t="s">
        <v>33</v>
      </c>
      <c r="AX164" s="13" t="s">
        <v>75</v>
      </c>
      <c r="AY164" s="207" t="s">
        <v>125</v>
      </c>
    </row>
    <row r="165" spans="1:65" s="2" customFormat="1" ht="16.5" customHeight="1">
      <c r="A165" s="34"/>
      <c r="B165" s="35"/>
      <c r="C165" s="218" t="s">
        <v>276</v>
      </c>
      <c r="D165" s="218" t="s">
        <v>141</v>
      </c>
      <c r="E165" s="219" t="s">
        <v>277</v>
      </c>
      <c r="F165" s="220" t="s">
        <v>278</v>
      </c>
      <c r="G165" s="221" t="s">
        <v>279</v>
      </c>
      <c r="H165" s="222">
        <v>188.8</v>
      </c>
      <c r="I165" s="223"/>
      <c r="J165" s="224">
        <f>ROUND(I165*H165,2)</f>
        <v>0</v>
      </c>
      <c r="K165" s="220" t="s">
        <v>132</v>
      </c>
      <c r="L165" s="225"/>
      <c r="M165" s="226" t="s">
        <v>19</v>
      </c>
      <c r="N165" s="227" t="s">
        <v>42</v>
      </c>
      <c r="O165" s="64"/>
      <c r="P165" s="187">
        <f>O165*H165</f>
        <v>0</v>
      </c>
      <c r="Q165" s="187">
        <v>0.2</v>
      </c>
      <c r="R165" s="187">
        <f>Q165*H165</f>
        <v>37.760000000000005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140</v>
      </c>
      <c r="AT165" s="189" t="s">
        <v>141</v>
      </c>
      <c r="AU165" s="189" t="s">
        <v>78</v>
      </c>
      <c r="AY165" s="17" t="s">
        <v>125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75</v>
      </c>
      <c r="BK165" s="190">
        <f>ROUND(I165*H165,2)</f>
        <v>0</v>
      </c>
      <c r="BL165" s="17" t="s">
        <v>133</v>
      </c>
      <c r="BM165" s="189" t="s">
        <v>280</v>
      </c>
    </row>
    <row r="166" spans="1:65" s="13" customFormat="1" ht="11.25">
      <c r="B166" s="196"/>
      <c r="C166" s="197"/>
      <c r="D166" s="198" t="s">
        <v>137</v>
      </c>
      <c r="E166" s="199" t="s">
        <v>19</v>
      </c>
      <c r="F166" s="200" t="s">
        <v>281</v>
      </c>
      <c r="G166" s="197"/>
      <c r="H166" s="201">
        <v>188.8</v>
      </c>
      <c r="I166" s="202"/>
      <c r="J166" s="197"/>
      <c r="K166" s="197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137</v>
      </c>
      <c r="AU166" s="207" t="s">
        <v>78</v>
      </c>
      <c r="AV166" s="13" t="s">
        <v>78</v>
      </c>
      <c r="AW166" s="13" t="s">
        <v>33</v>
      </c>
      <c r="AX166" s="13" t="s">
        <v>75</v>
      </c>
      <c r="AY166" s="207" t="s">
        <v>125</v>
      </c>
    </row>
    <row r="167" spans="1:65" s="2" customFormat="1" ht="16.5" customHeight="1">
      <c r="A167" s="34"/>
      <c r="B167" s="35"/>
      <c r="C167" s="178" t="s">
        <v>282</v>
      </c>
      <c r="D167" s="178" t="s">
        <v>128</v>
      </c>
      <c r="E167" s="179" t="s">
        <v>283</v>
      </c>
      <c r="F167" s="180" t="s">
        <v>284</v>
      </c>
      <c r="G167" s="181" t="s">
        <v>203</v>
      </c>
      <c r="H167" s="182">
        <v>2038</v>
      </c>
      <c r="I167" s="183"/>
      <c r="J167" s="184">
        <f>ROUND(I167*H167,2)</f>
        <v>0</v>
      </c>
      <c r="K167" s="180" t="s">
        <v>132</v>
      </c>
      <c r="L167" s="39"/>
      <c r="M167" s="185" t="s">
        <v>19</v>
      </c>
      <c r="N167" s="186" t="s">
        <v>42</v>
      </c>
      <c r="O167" s="64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133</v>
      </c>
      <c r="AT167" s="189" t="s">
        <v>128</v>
      </c>
      <c r="AU167" s="189" t="s">
        <v>78</v>
      </c>
      <c r="AY167" s="17" t="s">
        <v>125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75</v>
      </c>
      <c r="BK167" s="190">
        <f>ROUND(I167*H167,2)</f>
        <v>0</v>
      </c>
      <c r="BL167" s="17" t="s">
        <v>133</v>
      </c>
      <c r="BM167" s="189" t="s">
        <v>285</v>
      </c>
    </row>
    <row r="168" spans="1:65" s="2" customFormat="1" ht="11.25">
      <c r="A168" s="34"/>
      <c r="B168" s="35"/>
      <c r="C168" s="36"/>
      <c r="D168" s="191" t="s">
        <v>135</v>
      </c>
      <c r="E168" s="36"/>
      <c r="F168" s="192" t="s">
        <v>286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135</v>
      </c>
      <c r="AU168" s="17" t="s">
        <v>78</v>
      </c>
    </row>
    <row r="169" spans="1:65" s="13" customFormat="1" ht="11.25">
      <c r="B169" s="196"/>
      <c r="C169" s="197"/>
      <c r="D169" s="198" t="s">
        <v>137</v>
      </c>
      <c r="E169" s="199" t="s">
        <v>19</v>
      </c>
      <c r="F169" s="200" t="s">
        <v>287</v>
      </c>
      <c r="G169" s="197"/>
      <c r="H169" s="201">
        <v>2038</v>
      </c>
      <c r="I169" s="202"/>
      <c r="J169" s="197"/>
      <c r="K169" s="197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137</v>
      </c>
      <c r="AU169" s="207" t="s">
        <v>78</v>
      </c>
      <c r="AV169" s="13" t="s">
        <v>78</v>
      </c>
      <c r="AW169" s="13" t="s">
        <v>33</v>
      </c>
      <c r="AX169" s="13" t="s">
        <v>75</v>
      </c>
      <c r="AY169" s="207" t="s">
        <v>125</v>
      </c>
    </row>
    <row r="170" spans="1:65" s="14" customFormat="1" ht="11.25">
      <c r="B170" s="208"/>
      <c r="C170" s="209"/>
      <c r="D170" s="198" t="s">
        <v>137</v>
      </c>
      <c r="E170" s="210" t="s">
        <v>19</v>
      </c>
      <c r="F170" s="211" t="s">
        <v>288</v>
      </c>
      <c r="G170" s="209"/>
      <c r="H170" s="210" t="s">
        <v>19</v>
      </c>
      <c r="I170" s="212"/>
      <c r="J170" s="209"/>
      <c r="K170" s="209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137</v>
      </c>
      <c r="AU170" s="217" t="s">
        <v>78</v>
      </c>
      <c r="AV170" s="14" t="s">
        <v>75</v>
      </c>
      <c r="AW170" s="14" t="s">
        <v>33</v>
      </c>
      <c r="AX170" s="14" t="s">
        <v>71</v>
      </c>
      <c r="AY170" s="217" t="s">
        <v>125</v>
      </c>
    </row>
    <row r="171" spans="1:65" s="2" customFormat="1" ht="16.5" customHeight="1">
      <c r="A171" s="34"/>
      <c r="B171" s="35"/>
      <c r="C171" s="218" t="s">
        <v>289</v>
      </c>
      <c r="D171" s="218" t="s">
        <v>141</v>
      </c>
      <c r="E171" s="219" t="s">
        <v>290</v>
      </c>
      <c r="F171" s="220" t="s">
        <v>291</v>
      </c>
      <c r="G171" s="221" t="s">
        <v>179</v>
      </c>
      <c r="H171" s="222">
        <v>8.1519999999999992</v>
      </c>
      <c r="I171" s="223"/>
      <c r="J171" s="224">
        <f>ROUND(I171*H171,2)</f>
        <v>0</v>
      </c>
      <c r="K171" s="220" t="s">
        <v>19</v>
      </c>
      <c r="L171" s="225"/>
      <c r="M171" s="226" t="s">
        <v>19</v>
      </c>
      <c r="N171" s="227" t="s">
        <v>42</v>
      </c>
      <c r="O171" s="64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140</v>
      </c>
      <c r="AT171" s="189" t="s">
        <v>141</v>
      </c>
      <c r="AU171" s="189" t="s">
        <v>78</v>
      </c>
      <c r="AY171" s="17" t="s">
        <v>125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75</v>
      </c>
      <c r="BK171" s="190">
        <f>ROUND(I171*H171,2)</f>
        <v>0</v>
      </c>
      <c r="BL171" s="17" t="s">
        <v>133</v>
      </c>
      <c r="BM171" s="189" t="s">
        <v>292</v>
      </c>
    </row>
    <row r="172" spans="1:65" s="13" customFormat="1" ht="11.25">
      <c r="B172" s="196"/>
      <c r="C172" s="197"/>
      <c r="D172" s="198" t="s">
        <v>137</v>
      </c>
      <c r="E172" s="199" t="s">
        <v>19</v>
      </c>
      <c r="F172" s="200" t="s">
        <v>293</v>
      </c>
      <c r="G172" s="197"/>
      <c r="H172" s="201">
        <v>8.1519999999999992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137</v>
      </c>
      <c r="AU172" s="207" t="s">
        <v>78</v>
      </c>
      <c r="AV172" s="13" t="s">
        <v>78</v>
      </c>
      <c r="AW172" s="13" t="s">
        <v>33</v>
      </c>
      <c r="AX172" s="13" t="s">
        <v>75</v>
      </c>
      <c r="AY172" s="207" t="s">
        <v>125</v>
      </c>
    </row>
    <row r="173" spans="1:65" s="2" customFormat="1" ht="16.5" customHeight="1">
      <c r="A173" s="34"/>
      <c r="B173" s="35"/>
      <c r="C173" s="178" t="s">
        <v>294</v>
      </c>
      <c r="D173" s="178" t="s">
        <v>128</v>
      </c>
      <c r="E173" s="179" t="s">
        <v>295</v>
      </c>
      <c r="F173" s="180" t="s">
        <v>296</v>
      </c>
      <c r="G173" s="181" t="s">
        <v>279</v>
      </c>
      <c r="H173" s="182">
        <v>5.51</v>
      </c>
      <c r="I173" s="183"/>
      <c r="J173" s="184">
        <f>ROUND(I173*H173,2)</f>
        <v>0</v>
      </c>
      <c r="K173" s="180" t="s">
        <v>132</v>
      </c>
      <c r="L173" s="39"/>
      <c r="M173" s="185" t="s">
        <v>19</v>
      </c>
      <c r="N173" s="186" t="s">
        <v>42</v>
      </c>
      <c r="O173" s="64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133</v>
      </c>
      <c r="AT173" s="189" t="s">
        <v>128</v>
      </c>
      <c r="AU173" s="189" t="s">
        <v>78</v>
      </c>
      <c r="AY173" s="17" t="s">
        <v>125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75</v>
      </c>
      <c r="BK173" s="190">
        <f>ROUND(I173*H173,2)</f>
        <v>0</v>
      </c>
      <c r="BL173" s="17" t="s">
        <v>133</v>
      </c>
      <c r="BM173" s="189" t="s">
        <v>297</v>
      </c>
    </row>
    <row r="174" spans="1:65" s="2" customFormat="1" ht="11.25">
      <c r="A174" s="34"/>
      <c r="B174" s="35"/>
      <c r="C174" s="36"/>
      <c r="D174" s="191" t="s">
        <v>135</v>
      </c>
      <c r="E174" s="36"/>
      <c r="F174" s="192" t="s">
        <v>298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135</v>
      </c>
      <c r="AU174" s="17" t="s">
        <v>78</v>
      </c>
    </row>
    <row r="175" spans="1:65" s="13" customFormat="1" ht="11.25">
      <c r="B175" s="196"/>
      <c r="C175" s="197"/>
      <c r="D175" s="198" t="s">
        <v>137</v>
      </c>
      <c r="E175" s="199" t="s">
        <v>19</v>
      </c>
      <c r="F175" s="200" t="s">
        <v>299</v>
      </c>
      <c r="G175" s="197"/>
      <c r="H175" s="201">
        <v>5.51</v>
      </c>
      <c r="I175" s="202"/>
      <c r="J175" s="197"/>
      <c r="K175" s="197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137</v>
      </c>
      <c r="AU175" s="207" t="s">
        <v>78</v>
      </c>
      <c r="AV175" s="13" t="s">
        <v>78</v>
      </c>
      <c r="AW175" s="13" t="s">
        <v>33</v>
      </c>
      <c r="AX175" s="13" t="s">
        <v>75</v>
      </c>
      <c r="AY175" s="207" t="s">
        <v>125</v>
      </c>
    </row>
    <row r="176" spans="1:65" s="14" customFormat="1" ht="22.5">
      <c r="B176" s="208"/>
      <c r="C176" s="209"/>
      <c r="D176" s="198" t="s">
        <v>137</v>
      </c>
      <c r="E176" s="210" t="s">
        <v>19</v>
      </c>
      <c r="F176" s="211" t="s">
        <v>300</v>
      </c>
      <c r="G176" s="209"/>
      <c r="H176" s="210" t="s">
        <v>19</v>
      </c>
      <c r="I176" s="212"/>
      <c r="J176" s="209"/>
      <c r="K176" s="209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137</v>
      </c>
      <c r="AU176" s="217" t="s">
        <v>78</v>
      </c>
      <c r="AV176" s="14" t="s">
        <v>75</v>
      </c>
      <c r="AW176" s="14" t="s">
        <v>33</v>
      </c>
      <c r="AX176" s="14" t="s">
        <v>71</v>
      </c>
      <c r="AY176" s="217" t="s">
        <v>125</v>
      </c>
    </row>
    <row r="177" spans="1:65" s="14" customFormat="1" ht="11.25">
      <c r="B177" s="208"/>
      <c r="C177" s="209"/>
      <c r="D177" s="198" t="s">
        <v>137</v>
      </c>
      <c r="E177" s="210" t="s">
        <v>19</v>
      </c>
      <c r="F177" s="211" t="s">
        <v>301</v>
      </c>
      <c r="G177" s="209"/>
      <c r="H177" s="210" t="s">
        <v>19</v>
      </c>
      <c r="I177" s="212"/>
      <c r="J177" s="209"/>
      <c r="K177" s="209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137</v>
      </c>
      <c r="AU177" s="217" t="s">
        <v>78</v>
      </c>
      <c r="AV177" s="14" t="s">
        <v>75</v>
      </c>
      <c r="AW177" s="14" t="s">
        <v>33</v>
      </c>
      <c r="AX177" s="14" t="s">
        <v>71</v>
      </c>
      <c r="AY177" s="217" t="s">
        <v>125</v>
      </c>
    </row>
    <row r="178" spans="1:65" s="2" customFormat="1" ht="16.5" customHeight="1">
      <c r="A178" s="34"/>
      <c r="B178" s="35"/>
      <c r="C178" s="178" t="s">
        <v>302</v>
      </c>
      <c r="D178" s="178" t="s">
        <v>128</v>
      </c>
      <c r="E178" s="179" t="s">
        <v>303</v>
      </c>
      <c r="F178" s="180" t="s">
        <v>304</v>
      </c>
      <c r="G178" s="181" t="s">
        <v>279</v>
      </c>
      <c r="H178" s="182">
        <v>5.51</v>
      </c>
      <c r="I178" s="183"/>
      <c r="J178" s="184">
        <f>ROUND(I178*H178,2)</f>
        <v>0</v>
      </c>
      <c r="K178" s="180" t="s">
        <v>132</v>
      </c>
      <c r="L178" s="39"/>
      <c r="M178" s="185" t="s">
        <v>19</v>
      </c>
      <c r="N178" s="186" t="s">
        <v>42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133</v>
      </c>
      <c r="AT178" s="189" t="s">
        <v>128</v>
      </c>
      <c r="AU178" s="189" t="s">
        <v>78</v>
      </c>
      <c r="AY178" s="17" t="s">
        <v>125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75</v>
      </c>
      <c r="BK178" s="190">
        <f>ROUND(I178*H178,2)</f>
        <v>0</v>
      </c>
      <c r="BL178" s="17" t="s">
        <v>133</v>
      </c>
      <c r="BM178" s="189" t="s">
        <v>305</v>
      </c>
    </row>
    <row r="179" spans="1:65" s="2" customFormat="1" ht="11.25">
      <c r="A179" s="34"/>
      <c r="B179" s="35"/>
      <c r="C179" s="36"/>
      <c r="D179" s="191" t="s">
        <v>135</v>
      </c>
      <c r="E179" s="36"/>
      <c r="F179" s="192" t="s">
        <v>306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135</v>
      </c>
      <c r="AU179" s="17" t="s">
        <v>78</v>
      </c>
    </row>
    <row r="180" spans="1:65" s="13" customFormat="1" ht="11.25">
      <c r="B180" s="196"/>
      <c r="C180" s="197"/>
      <c r="D180" s="198" t="s">
        <v>137</v>
      </c>
      <c r="E180" s="199" t="s">
        <v>19</v>
      </c>
      <c r="F180" s="200" t="s">
        <v>307</v>
      </c>
      <c r="G180" s="197"/>
      <c r="H180" s="201">
        <v>5.51</v>
      </c>
      <c r="I180" s="202"/>
      <c r="J180" s="197"/>
      <c r="K180" s="197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137</v>
      </c>
      <c r="AU180" s="207" t="s">
        <v>78</v>
      </c>
      <c r="AV180" s="13" t="s">
        <v>78</v>
      </c>
      <c r="AW180" s="13" t="s">
        <v>33</v>
      </c>
      <c r="AX180" s="13" t="s">
        <v>75</v>
      </c>
      <c r="AY180" s="207" t="s">
        <v>125</v>
      </c>
    </row>
    <row r="181" spans="1:65" s="2" customFormat="1" ht="16.5" customHeight="1">
      <c r="A181" s="34"/>
      <c r="B181" s="35"/>
      <c r="C181" s="178" t="s">
        <v>308</v>
      </c>
      <c r="D181" s="178" t="s">
        <v>128</v>
      </c>
      <c r="E181" s="179" t="s">
        <v>309</v>
      </c>
      <c r="F181" s="180" t="s">
        <v>310</v>
      </c>
      <c r="G181" s="181" t="s">
        <v>279</v>
      </c>
      <c r="H181" s="182">
        <v>33.06</v>
      </c>
      <c r="I181" s="183"/>
      <c r="J181" s="184">
        <f>ROUND(I181*H181,2)</f>
        <v>0</v>
      </c>
      <c r="K181" s="180" t="s">
        <v>132</v>
      </c>
      <c r="L181" s="39"/>
      <c r="M181" s="185" t="s">
        <v>19</v>
      </c>
      <c r="N181" s="186" t="s">
        <v>42</v>
      </c>
      <c r="O181" s="64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133</v>
      </c>
      <c r="AT181" s="189" t="s">
        <v>128</v>
      </c>
      <c r="AU181" s="189" t="s">
        <v>78</v>
      </c>
      <c r="AY181" s="17" t="s">
        <v>125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75</v>
      </c>
      <c r="BK181" s="190">
        <f>ROUND(I181*H181,2)</f>
        <v>0</v>
      </c>
      <c r="BL181" s="17" t="s">
        <v>133</v>
      </c>
      <c r="BM181" s="189" t="s">
        <v>311</v>
      </c>
    </row>
    <row r="182" spans="1:65" s="2" customFormat="1" ht="11.25">
      <c r="A182" s="34"/>
      <c r="B182" s="35"/>
      <c r="C182" s="36"/>
      <c r="D182" s="191" t="s">
        <v>135</v>
      </c>
      <c r="E182" s="36"/>
      <c r="F182" s="192" t="s">
        <v>312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135</v>
      </c>
      <c r="AU182" s="17" t="s">
        <v>78</v>
      </c>
    </row>
    <row r="183" spans="1:65" s="13" customFormat="1" ht="11.25">
      <c r="B183" s="196"/>
      <c r="C183" s="197"/>
      <c r="D183" s="198" t="s">
        <v>137</v>
      </c>
      <c r="E183" s="199" t="s">
        <v>19</v>
      </c>
      <c r="F183" s="200" t="s">
        <v>313</v>
      </c>
      <c r="G183" s="197"/>
      <c r="H183" s="201">
        <v>33.06</v>
      </c>
      <c r="I183" s="202"/>
      <c r="J183" s="197"/>
      <c r="K183" s="197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137</v>
      </c>
      <c r="AU183" s="207" t="s">
        <v>78</v>
      </c>
      <c r="AV183" s="13" t="s">
        <v>78</v>
      </c>
      <c r="AW183" s="13" t="s">
        <v>33</v>
      </c>
      <c r="AX183" s="13" t="s">
        <v>75</v>
      </c>
      <c r="AY183" s="207" t="s">
        <v>125</v>
      </c>
    </row>
    <row r="184" spans="1:65" s="2" customFormat="1" ht="16.5" customHeight="1">
      <c r="A184" s="34"/>
      <c r="B184" s="35"/>
      <c r="C184" s="178" t="s">
        <v>314</v>
      </c>
      <c r="D184" s="178" t="s">
        <v>128</v>
      </c>
      <c r="E184" s="179" t="s">
        <v>315</v>
      </c>
      <c r="F184" s="180" t="s">
        <v>316</v>
      </c>
      <c r="G184" s="181" t="s">
        <v>317</v>
      </c>
      <c r="H184" s="182">
        <v>39.619999999999997</v>
      </c>
      <c r="I184" s="183"/>
      <c r="J184" s="184">
        <f>ROUND(I184*H184,2)</f>
        <v>0</v>
      </c>
      <c r="K184" s="180" t="s">
        <v>132</v>
      </c>
      <c r="L184" s="39"/>
      <c r="M184" s="185" t="s">
        <v>19</v>
      </c>
      <c r="N184" s="186" t="s">
        <v>42</v>
      </c>
      <c r="O184" s="64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133</v>
      </c>
      <c r="AT184" s="189" t="s">
        <v>128</v>
      </c>
      <c r="AU184" s="189" t="s">
        <v>78</v>
      </c>
      <c r="AY184" s="17" t="s">
        <v>125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75</v>
      </c>
      <c r="BK184" s="190">
        <f>ROUND(I184*H184,2)</f>
        <v>0</v>
      </c>
      <c r="BL184" s="17" t="s">
        <v>133</v>
      </c>
      <c r="BM184" s="189" t="s">
        <v>318</v>
      </c>
    </row>
    <row r="185" spans="1:65" s="2" customFormat="1" ht="11.25">
      <c r="A185" s="34"/>
      <c r="B185" s="35"/>
      <c r="C185" s="36"/>
      <c r="D185" s="191" t="s">
        <v>135</v>
      </c>
      <c r="E185" s="36"/>
      <c r="F185" s="192" t="s">
        <v>319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135</v>
      </c>
      <c r="AU185" s="17" t="s">
        <v>78</v>
      </c>
    </row>
    <row r="186" spans="1:65" s="12" customFormat="1" ht="22.9" customHeight="1">
      <c r="B186" s="162"/>
      <c r="C186" s="163"/>
      <c r="D186" s="164" t="s">
        <v>70</v>
      </c>
      <c r="E186" s="176" t="s">
        <v>133</v>
      </c>
      <c r="F186" s="176" t="s">
        <v>320</v>
      </c>
      <c r="G186" s="163"/>
      <c r="H186" s="163"/>
      <c r="I186" s="166"/>
      <c r="J186" s="177">
        <f>BK186</f>
        <v>0</v>
      </c>
      <c r="K186" s="163"/>
      <c r="L186" s="168"/>
      <c r="M186" s="169"/>
      <c r="N186" s="170"/>
      <c r="O186" s="170"/>
      <c r="P186" s="171">
        <f>P187+P194+P203</f>
        <v>0</v>
      </c>
      <c r="Q186" s="170"/>
      <c r="R186" s="171">
        <f>R187+R194+R203</f>
        <v>0</v>
      </c>
      <c r="S186" s="170"/>
      <c r="T186" s="172">
        <f>T187+T194+T203</f>
        <v>0</v>
      </c>
      <c r="AR186" s="173" t="s">
        <v>75</v>
      </c>
      <c r="AT186" s="174" t="s">
        <v>70</v>
      </c>
      <c r="AU186" s="174" t="s">
        <v>75</v>
      </c>
      <c r="AY186" s="173" t="s">
        <v>125</v>
      </c>
      <c r="BK186" s="175">
        <f>BK187+BK194+BK203</f>
        <v>0</v>
      </c>
    </row>
    <row r="187" spans="1:65" s="12" customFormat="1" ht="20.85" customHeight="1">
      <c r="B187" s="162"/>
      <c r="C187" s="163"/>
      <c r="D187" s="164" t="s">
        <v>70</v>
      </c>
      <c r="E187" s="176" t="s">
        <v>321</v>
      </c>
      <c r="F187" s="176" t="s">
        <v>322</v>
      </c>
      <c r="G187" s="163"/>
      <c r="H187" s="163"/>
      <c r="I187" s="166"/>
      <c r="J187" s="177">
        <f>BK187</f>
        <v>0</v>
      </c>
      <c r="K187" s="163"/>
      <c r="L187" s="168"/>
      <c r="M187" s="169"/>
      <c r="N187" s="170"/>
      <c r="O187" s="170"/>
      <c r="P187" s="171">
        <f>SUM(P188:P193)</f>
        <v>0</v>
      </c>
      <c r="Q187" s="170"/>
      <c r="R187" s="171">
        <f>SUM(R188:R193)</f>
        <v>0</v>
      </c>
      <c r="S187" s="170"/>
      <c r="T187" s="172">
        <f>SUM(T188:T193)</f>
        <v>0</v>
      </c>
      <c r="AR187" s="173" t="s">
        <v>75</v>
      </c>
      <c r="AT187" s="174" t="s">
        <v>70</v>
      </c>
      <c r="AU187" s="174" t="s">
        <v>78</v>
      </c>
      <c r="AY187" s="173" t="s">
        <v>125</v>
      </c>
      <c r="BK187" s="175">
        <f>SUM(BK188:BK193)</f>
        <v>0</v>
      </c>
    </row>
    <row r="188" spans="1:65" s="2" customFormat="1" ht="16.5" customHeight="1">
      <c r="A188" s="34"/>
      <c r="B188" s="35"/>
      <c r="C188" s="218" t="s">
        <v>323</v>
      </c>
      <c r="D188" s="218" t="s">
        <v>141</v>
      </c>
      <c r="E188" s="219" t="s">
        <v>324</v>
      </c>
      <c r="F188" s="220" t="s">
        <v>325</v>
      </c>
      <c r="G188" s="221" t="s">
        <v>218</v>
      </c>
      <c r="H188" s="222">
        <v>2</v>
      </c>
      <c r="I188" s="223"/>
      <c r="J188" s="224">
        <f t="shared" ref="J188:J193" si="0">ROUND(I188*H188,2)</f>
        <v>0</v>
      </c>
      <c r="K188" s="220" t="s">
        <v>19</v>
      </c>
      <c r="L188" s="225"/>
      <c r="M188" s="226" t="s">
        <v>19</v>
      </c>
      <c r="N188" s="227" t="s">
        <v>42</v>
      </c>
      <c r="O188" s="64"/>
      <c r="P188" s="187">
        <f t="shared" ref="P188:P193" si="1">O188*H188</f>
        <v>0</v>
      </c>
      <c r="Q188" s="187">
        <v>0</v>
      </c>
      <c r="R188" s="187">
        <f t="shared" ref="R188:R193" si="2">Q188*H188</f>
        <v>0</v>
      </c>
      <c r="S188" s="187">
        <v>0</v>
      </c>
      <c r="T188" s="188">
        <f t="shared" ref="T188:T193" si="3"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140</v>
      </c>
      <c r="AT188" s="189" t="s">
        <v>141</v>
      </c>
      <c r="AU188" s="189" t="s">
        <v>198</v>
      </c>
      <c r="AY188" s="17" t="s">
        <v>125</v>
      </c>
      <c r="BE188" s="190">
        <f t="shared" ref="BE188:BE193" si="4">IF(N188="základní",J188,0)</f>
        <v>0</v>
      </c>
      <c r="BF188" s="190">
        <f t="shared" ref="BF188:BF193" si="5">IF(N188="snížená",J188,0)</f>
        <v>0</v>
      </c>
      <c r="BG188" s="190">
        <f t="shared" ref="BG188:BG193" si="6">IF(N188="zákl. přenesená",J188,0)</f>
        <v>0</v>
      </c>
      <c r="BH188" s="190">
        <f t="shared" ref="BH188:BH193" si="7">IF(N188="sníž. přenesená",J188,0)</f>
        <v>0</v>
      </c>
      <c r="BI188" s="190">
        <f t="shared" ref="BI188:BI193" si="8">IF(N188="nulová",J188,0)</f>
        <v>0</v>
      </c>
      <c r="BJ188" s="17" t="s">
        <v>75</v>
      </c>
      <c r="BK188" s="190">
        <f t="shared" ref="BK188:BK193" si="9">ROUND(I188*H188,2)</f>
        <v>0</v>
      </c>
      <c r="BL188" s="17" t="s">
        <v>133</v>
      </c>
      <c r="BM188" s="189" t="s">
        <v>326</v>
      </c>
    </row>
    <row r="189" spans="1:65" s="2" customFormat="1" ht="16.5" customHeight="1">
      <c r="A189" s="34"/>
      <c r="B189" s="35"/>
      <c r="C189" s="218" t="s">
        <v>327</v>
      </c>
      <c r="D189" s="218" t="s">
        <v>141</v>
      </c>
      <c r="E189" s="219" t="s">
        <v>328</v>
      </c>
      <c r="F189" s="220" t="s">
        <v>329</v>
      </c>
      <c r="G189" s="221" t="s">
        <v>218</v>
      </c>
      <c r="H189" s="222">
        <v>8</v>
      </c>
      <c r="I189" s="223"/>
      <c r="J189" s="224">
        <f t="shared" si="0"/>
        <v>0</v>
      </c>
      <c r="K189" s="220" t="s">
        <v>19</v>
      </c>
      <c r="L189" s="225"/>
      <c r="M189" s="226" t="s">
        <v>19</v>
      </c>
      <c r="N189" s="227" t="s">
        <v>42</v>
      </c>
      <c r="O189" s="64"/>
      <c r="P189" s="187">
        <f t="shared" si="1"/>
        <v>0</v>
      </c>
      <c r="Q189" s="187">
        <v>0</v>
      </c>
      <c r="R189" s="187">
        <f t="shared" si="2"/>
        <v>0</v>
      </c>
      <c r="S189" s="187">
        <v>0</v>
      </c>
      <c r="T189" s="188">
        <f t="shared" si="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140</v>
      </c>
      <c r="AT189" s="189" t="s">
        <v>141</v>
      </c>
      <c r="AU189" s="189" t="s">
        <v>198</v>
      </c>
      <c r="AY189" s="17" t="s">
        <v>125</v>
      </c>
      <c r="BE189" s="190">
        <f t="shared" si="4"/>
        <v>0</v>
      </c>
      <c r="BF189" s="190">
        <f t="shared" si="5"/>
        <v>0</v>
      </c>
      <c r="BG189" s="190">
        <f t="shared" si="6"/>
        <v>0</v>
      </c>
      <c r="BH189" s="190">
        <f t="shared" si="7"/>
        <v>0</v>
      </c>
      <c r="BI189" s="190">
        <f t="shared" si="8"/>
        <v>0</v>
      </c>
      <c r="BJ189" s="17" t="s">
        <v>75</v>
      </c>
      <c r="BK189" s="190">
        <f t="shared" si="9"/>
        <v>0</v>
      </c>
      <c r="BL189" s="17" t="s">
        <v>133</v>
      </c>
      <c r="BM189" s="189" t="s">
        <v>330</v>
      </c>
    </row>
    <row r="190" spans="1:65" s="2" customFormat="1" ht="16.5" customHeight="1">
      <c r="A190" s="34"/>
      <c r="B190" s="35"/>
      <c r="C190" s="218" t="s">
        <v>331</v>
      </c>
      <c r="D190" s="218" t="s">
        <v>141</v>
      </c>
      <c r="E190" s="219" t="s">
        <v>332</v>
      </c>
      <c r="F190" s="220" t="s">
        <v>333</v>
      </c>
      <c r="G190" s="221" t="s">
        <v>218</v>
      </c>
      <c r="H190" s="222">
        <v>10</v>
      </c>
      <c r="I190" s="223"/>
      <c r="J190" s="224">
        <f t="shared" si="0"/>
        <v>0</v>
      </c>
      <c r="K190" s="220" t="s">
        <v>19</v>
      </c>
      <c r="L190" s="225"/>
      <c r="M190" s="226" t="s">
        <v>19</v>
      </c>
      <c r="N190" s="227" t="s">
        <v>42</v>
      </c>
      <c r="O190" s="64"/>
      <c r="P190" s="187">
        <f t="shared" si="1"/>
        <v>0</v>
      </c>
      <c r="Q190" s="187">
        <v>0</v>
      </c>
      <c r="R190" s="187">
        <f t="shared" si="2"/>
        <v>0</v>
      </c>
      <c r="S190" s="187">
        <v>0</v>
      </c>
      <c r="T190" s="188">
        <f t="shared" si="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140</v>
      </c>
      <c r="AT190" s="189" t="s">
        <v>141</v>
      </c>
      <c r="AU190" s="189" t="s">
        <v>198</v>
      </c>
      <c r="AY190" s="17" t="s">
        <v>125</v>
      </c>
      <c r="BE190" s="190">
        <f t="shared" si="4"/>
        <v>0</v>
      </c>
      <c r="BF190" s="190">
        <f t="shared" si="5"/>
        <v>0</v>
      </c>
      <c r="BG190" s="190">
        <f t="shared" si="6"/>
        <v>0</v>
      </c>
      <c r="BH190" s="190">
        <f t="shared" si="7"/>
        <v>0</v>
      </c>
      <c r="BI190" s="190">
        <f t="shared" si="8"/>
        <v>0</v>
      </c>
      <c r="BJ190" s="17" t="s">
        <v>75</v>
      </c>
      <c r="BK190" s="190">
        <f t="shared" si="9"/>
        <v>0</v>
      </c>
      <c r="BL190" s="17" t="s">
        <v>133</v>
      </c>
      <c r="BM190" s="189" t="s">
        <v>334</v>
      </c>
    </row>
    <row r="191" spans="1:65" s="2" customFormat="1" ht="16.5" customHeight="1">
      <c r="A191" s="34"/>
      <c r="B191" s="35"/>
      <c r="C191" s="218" t="s">
        <v>335</v>
      </c>
      <c r="D191" s="218" t="s">
        <v>141</v>
      </c>
      <c r="E191" s="219" t="s">
        <v>336</v>
      </c>
      <c r="F191" s="220" t="s">
        <v>337</v>
      </c>
      <c r="G191" s="221" t="s">
        <v>218</v>
      </c>
      <c r="H191" s="222">
        <v>10</v>
      </c>
      <c r="I191" s="223"/>
      <c r="J191" s="224">
        <f t="shared" si="0"/>
        <v>0</v>
      </c>
      <c r="K191" s="220" t="s">
        <v>19</v>
      </c>
      <c r="L191" s="225"/>
      <c r="M191" s="226" t="s">
        <v>19</v>
      </c>
      <c r="N191" s="227" t="s">
        <v>42</v>
      </c>
      <c r="O191" s="64"/>
      <c r="P191" s="187">
        <f t="shared" si="1"/>
        <v>0</v>
      </c>
      <c r="Q191" s="187">
        <v>0</v>
      </c>
      <c r="R191" s="187">
        <f t="shared" si="2"/>
        <v>0</v>
      </c>
      <c r="S191" s="187">
        <v>0</v>
      </c>
      <c r="T191" s="188">
        <f t="shared" si="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140</v>
      </c>
      <c r="AT191" s="189" t="s">
        <v>141</v>
      </c>
      <c r="AU191" s="189" t="s">
        <v>198</v>
      </c>
      <c r="AY191" s="17" t="s">
        <v>125</v>
      </c>
      <c r="BE191" s="190">
        <f t="shared" si="4"/>
        <v>0</v>
      </c>
      <c r="BF191" s="190">
        <f t="shared" si="5"/>
        <v>0</v>
      </c>
      <c r="BG191" s="190">
        <f t="shared" si="6"/>
        <v>0</v>
      </c>
      <c r="BH191" s="190">
        <f t="shared" si="7"/>
        <v>0</v>
      </c>
      <c r="BI191" s="190">
        <f t="shared" si="8"/>
        <v>0</v>
      </c>
      <c r="BJ191" s="17" t="s">
        <v>75</v>
      </c>
      <c r="BK191" s="190">
        <f t="shared" si="9"/>
        <v>0</v>
      </c>
      <c r="BL191" s="17" t="s">
        <v>133</v>
      </c>
      <c r="BM191" s="189" t="s">
        <v>338</v>
      </c>
    </row>
    <row r="192" spans="1:65" s="2" customFormat="1" ht="16.5" customHeight="1">
      <c r="A192" s="34"/>
      <c r="B192" s="35"/>
      <c r="C192" s="218" t="s">
        <v>339</v>
      </c>
      <c r="D192" s="218" t="s">
        <v>141</v>
      </c>
      <c r="E192" s="219" t="s">
        <v>340</v>
      </c>
      <c r="F192" s="220" t="s">
        <v>341</v>
      </c>
      <c r="G192" s="221" t="s">
        <v>218</v>
      </c>
      <c r="H192" s="222">
        <v>13</v>
      </c>
      <c r="I192" s="223"/>
      <c r="J192" s="224">
        <f t="shared" si="0"/>
        <v>0</v>
      </c>
      <c r="K192" s="220" t="s">
        <v>19</v>
      </c>
      <c r="L192" s="225"/>
      <c r="M192" s="226" t="s">
        <v>19</v>
      </c>
      <c r="N192" s="227" t="s">
        <v>42</v>
      </c>
      <c r="O192" s="64"/>
      <c r="P192" s="187">
        <f t="shared" si="1"/>
        <v>0</v>
      </c>
      <c r="Q192" s="187">
        <v>0</v>
      </c>
      <c r="R192" s="187">
        <f t="shared" si="2"/>
        <v>0</v>
      </c>
      <c r="S192" s="187">
        <v>0</v>
      </c>
      <c r="T192" s="188">
        <f t="shared" si="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140</v>
      </c>
      <c r="AT192" s="189" t="s">
        <v>141</v>
      </c>
      <c r="AU192" s="189" t="s">
        <v>198</v>
      </c>
      <c r="AY192" s="17" t="s">
        <v>125</v>
      </c>
      <c r="BE192" s="190">
        <f t="shared" si="4"/>
        <v>0</v>
      </c>
      <c r="BF192" s="190">
        <f t="shared" si="5"/>
        <v>0</v>
      </c>
      <c r="BG192" s="190">
        <f t="shared" si="6"/>
        <v>0</v>
      </c>
      <c r="BH192" s="190">
        <f t="shared" si="7"/>
        <v>0</v>
      </c>
      <c r="BI192" s="190">
        <f t="shared" si="8"/>
        <v>0</v>
      </c>
      <c r="BJ192" s="17" t="s">
        <v>75</v>
      </c>
      <c r="BK192" s="190">
        <f t="shared" si="9"/>
        <v>0</v>
      </c>
      <c r="BL192" s="17" t="s">
        <v>133</v>
      </c>
      <c r="BM192" s="189" t="s">
        <v>342</v>
      </c>
    </row>
    <row r="193" spans="1:65" s="2" customFormat="1" ht="16.5" customHeight="1">
      <c r="A193" s="34"/>
      <c r="B193" s="35"/>
      <c r="C193" s="218" t="s">
        <v>343</v>
      </c>
      <c r="D193" s="218" t="s">
        <v>141</v>
      </c>
      <c r="E193" s="219" t="s">
        <v>344</v>
      </c>
      <c r="F193" s="220" t="s">
        <v>345</v>
      </c>
      <c r="G193" s="221" t="s">
        <v>218</v>
      </c>
      <c r="H193" s="222">
        <v>15</v>
      </c>
      <c r="I193" s="223"/>
      <c r="J193" s="224">
        <f t="shared" si="0"/>
        <v>0</v>
      </c>
      <c r="K193" s="220" t="s">
        <v>19</v>
      </c>
      <c r="L193" s="225"/>
      <c r="M193" s="226" t="s">
        <v>19</v>
      </c>
      <c r="N193" s="227" t="s">
        <v>42</v>
      </c>
      <c r="O193" s="64"/>
      <c r="P193" s="187">
        <f t="shared" si="1"/>
        <v>0</v>
      </c>
      <c r="Q193" s="187">
        <v>0</v>
      </c>
      <c r="R193" s="187">
        <f t="shared" si="2"/>
        <v>0</v>
      </c>
      <c r="S193" s="187">
        <v>0</v>
      </c>
      <c r="T193" s="188">
        <f t="shared" si="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140</v>
      </c>
      <c r="AT193" s="189" t="s">
        <v>141</v>
      </c>
      <c r="AU193" s="189" t="s">
        <v>198</v>
      </c>
      <c r="AY193" s="17" t="s">
        <v>125</v>
      </c>
      <c r="BE193" s="190">
        <f t="shared" si="4"/>
        <v>0</v>
      </c>
      <c r="BF193" s="190">
        <f t="shared" si="5"/>
        <v>0</v>
      </c>
      <c r="BG193" s="190">
        <f t="shared" si="6"/>
        <v>0</v>
      </c>
      <c r="BH193" s="190">
        <f t="shared" si="7"/>
        <v>0</v>
      </c>
      <c r="BI193" s="190">
        <f t="shared" si="8"/>
        <v>0</v>
      </c>
      <c r="BJ193" s="17" t="s">
        <v>75</v>
      </c>
      <c r="BK193" s="190">
        <f t="shared" si="9"/>
        <v>0</v>
      </c>
      <c r="BL193" s="17" t="s">
        <v>133</v>
      </c>
      <c r="BM193" s="189" t="s">
        <v>346</v>
      </c>
    </row>
    <row r="194" spans="1:65" s="12" customFormat="1" ht="20.85" customHeight="1">
      <c r="B194" s="162"/>
      <c r="C194" s="163"/>
      <c r="D194" s="164" t="s">
        <v>70</v>
      </c>
      <c r="E194" s="176" t="s">
        <v>347</v>
      </c>
      <c r="F194" s="176" t="s">
        <v>348</v>
      </c>
      <c r="G194" s="163"/>
      <c r="H194" s="163"/>
      <c r="I194" s="166"/>
      <c r="J194" s="177">
        <f>BK194</f>
        <v>0</v>
      </c>
      <c r="K194" s="163"/>
      <c r="L194" s="168"/>
      <c r="M194" s="169"/>
      <c r="N194" s="170"/>
      <c r="O194" s="170"/>
      <c r="P194" s="171">
        <f>SUM(P195:P202)</f>
        <v>0</v>
      </c>
      <c r="Q194" s="170"/>
      <c r="R194" s="171">
        <f>SUM(R195:R202)</f>
        <v>0</v>
      </c>
      <c r="S194" s="170"/>
      <c r="T194" s="172">
        <f>SUM(T195:T202)</f>
        <v>0</v>
      </c>
      <c r="AR194" s="173" t="s">
        <v>75</v>
      </c>
      <c r="AT194" s="174" t="s">
        <v>70</v>
      </c>
      <c r="AU194" s="174" t="s">
        <v>78</v>
      </c>
      <c r="AY194" s="173" t="s">
        <v>125</v>
      </c>
      <c r="BK194" s="175">
        <f>SUM(BK195:BK202)</f>
        <v>0</v>
      </c>
    </row>
    <row r="195" spans="1:65" s="2" customFormat="1" ht="16.5" customHeight="1">
      <c r="A195" s="34"/>
      <c r="B195" s="35"/>
      <c r="C195" s="218" t="s">
        <v>349</v>
      </c>
      <c r="D195" s="218" t="s">
        <v>141</v>
      </c>
      <c r="E195" s="219" t="s">
        <v>350</v>
      </c>
      <c r="F195" s="220" t="s">
        <v>351</v>
      </c>
      <c r="G195" s="221" t="s">
        <v>218</v>
      </c>
      <c r="H195" s="222">
        <v>30</v>
      </c>
      <c r="I195" s="223"/>
      <c r="J195" s="224">
        <f t="shared" ref="J195:J202" si="10">ROUND(I195*H195,2)</f>
        <v>0</v>
      </c>
      <c r="K195" s="220" t="s">
        <v>19</v>
      </c>
      <c r="L195" s="225"/>
      <c r="M195" s="226" t="s">
        <v>19</v>
      </c>
      <c r="N195" s="227" t="s">
        <v>42</v>
      </c>
      <c r="O195" s="64"/>
      <c r="P195" s="187">
        <f t="shared" ref="P195:P202" si="11">O195*H195</f>
        <v>0</v>
      </c>
      <c r="Q195" s="187">
        <v>0</v>
      </c>
      <c r="R195" s="187">
        <f t="shared" ref="R195:R202" si="12">Q195*H195</f>
        <v>0</v>
      </c>
      <c r="S195" s="187">
        <v>0</v>
      </c>
      <c r="T195" s="188">
        <f t="shared" ref="T195:T202" si="13"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140</v>
      </c>
      <c r="AT195" s="189" t="s">
        <v>141</v>
      </c>
      <c r="AU195" s="189" t="s">
        <v>198</v>
      </c>
      <c r="AY195" s="17" t="s">
        <v>125</v>
      </c>
      <c r="BE195" s="190">
        <f t="shared" ref="BE195:BE202" si="14">IF(N195="základní",J195,0)</f>
        <v>0</v>
      </c>
      <c r="BF195" s="190">
        <f t="shared" ref="BF195:BF202" si="15">IF(N195="snížená",J195,0)</f>
        <v>0</v>
      </c>
      <c r="BG195" s="190">
        <f t="shared" ref="BG195:BG202" si="16">IF(N195="zákl. přenesená",J195,0)</f>
        <v>0</v>
      </c>
      <c r="BH195" s="190">
        <f t="shared" ref="BH195:BH202" si="17">IF(N195="sníž. přenesená",J195,0)</f>
        <v>0</v>
      </c>
      <c r="BI195" s="190">
        <f t="shared" ref="BI195:BI202" si="18">IF(N195="nulová",J195,0)</f>
        <v>0</v>
      </c>
      <c r="BJ195" s="17" t="s">
        <v>75</v>
      </c>
      <c r="BK195" s="190">
        <f t="shared" ref="BK195:BK202" si="19">ROUND(I195*H195,2)</f>
        <v>0</v>
      </c>
      <c r="BL195" s="17" t="s">
        <v>133</v>
      </c>
      <c r="BM195" s="189" t="s">
        <v>352</v>
      </c>
    </row>
    <row r="196" spans="1:65" s="2" customFormat="1" ht="16.5" customHeight="1">
      <c r="A196" s="34"/>
      <c r="B196" s="35"/>
      <c r="C196" s="218" t="s">
        <v>353</v>
      </c>
      <c r="D196" s="218" t="s">
        <v>141</v>
      </c>
      <c r="E196" s="219" t="s">
        <v>354</v>
      </c>
      <c r="F196" s="220" t="s">
        <v>355</v>
      </c>
      <c r="G196" s="221" t="s">
        <v>218</v>
      </c>
      <c r="H196" s="222">
        <v>30</v>
      </c>
      <c r="I196" s="223"/>
      <c r="J196" s="224">
        <f t="shared" si="10"/>
        <v>0</v>
      </c>
      <c r="K196" s="220" t="s">
        <v>19</v>
      </c>
      <c r="L196" s="225"/>
      <c r="M196" s="226" t="s">
        <v>19</v>
      </c>
      <c r="N196" s="227" t="s">
        <v>42</v>
      </c>
      <c r="O196" s="64"/>
      <c r="P196" s="187">
        <f t="shared" si="11"/>
        <v>0</v>
      </c>
      <c r="Q196" s="187">
        <v>0</v>
      </c>
      <c r="R196" s="187">
        <f t="shared" si="12"/>
        <v>0</v>
      </c>
      <c r="S196" s="187">
        <v>0</v>
      </c>
      <c r="T196" s="188">
        <f t="shared" si="1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140</v>
      </c>
      <c r="AT196" s="189" t="s">
        <v>141</v>
      </c>
      <c r="AU196" s="189" t="s">
        <v>198</v>
      </c>
      <c r="AY196" s="17" t="s">
        <v>125</v>
      </c>
      <c r="BE196" s="190">
        <f t="shared" si="14"/>
        <v>0</v>
      </c>
      <c r="BF196" s="190">
        <f t="shared" si="15"/>
        <v>0</v>
      </c>
      <c r="BG196" s="190">
        <f t="shared" si="16"/>
        <v>0</v>
      </c>
      <c r="BH196" s="190">
        <f t="shared" si="17"/>
        <v>0</v>
      </c>
      <c r="BI196" s="190">
        <f t="shared" si="18"/>
        <v>0</v>
      </c>
      <c r="BJ196" s="17" t="s">
        <v>75</v>
      </c>
      <c r="BK196" s="190">
        <f t="shared" si="19"/>
        <v>0</v>
      </c>
      <c r="BL196" s="17" t="s">
        <v>133</v>
      </c>
      <c r="BM196" s="189" t="s">
        <v>356</v>
      </c>
    </row>
    <row r="197" spans="1:65" s="2" customFormat="1" ht="16.5" customHeight="1">
      <c r="A197" s="34"/>
      <c r="B197" s="35"/>
      <c r="C197" s="218" t="s">
        <v>357</v>
      </c>
      <c r="D197" s="218" t="s">
        <v>141</v>
      </c>
      <c r="E197" s="219" t="s">
        <v>358</v>
      </c>
      <c r="F197" s="220" t="s">
        <v>359</v>
      </c>
      <c r="G197" s="221" t="s">
        <v>218</v>
      </c>
      <c r="H197" s="222">
        <v>60</v>
      </c>
      <c r="I197" s="223"/>
      <c r="J197" s="224">
        <f t="shared" si="10"/>
        <v>0</v>
      </c>
      <c r="K197" s="220" t="s">
        <v>19</v>
      </c>
      <c r="L197" s="225"/>
      <c r="M197" s="226" t="s">
        <v>19</v>
      </c>
      <c r="N197" s="227" t="s">
        <v>42</v>
      </c>
      <c r="O197" s="64"/>
      <c r="P197" s="187">
        <f t="shared" si="11"/>
        <v>0</v>
      </c>
      <c r="Q197" s="187">
        <v>0</v>
      </c>
      <c r="R197" s="187">
        <f t="shared" si="12"/>
        <v>0</v>
      </c>
      <c r="S197" s="187">
        <v>0</v>
      </c>
      <c r="T197" s="188">
        <f t="shared" si="1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140</v>
      </c>
      <c r="AT197" s="189" t="s">
        <v>141</v>
      </c>
      <c r="AU197" s="189" t="s">
        <v>198</v>
      </c>
      <c r="AY197" s="17" t="s">
        <v>125</v>
      </c>
      <c r="BE197" s="190">
        <f t="shared" si="14"/>
        <v>0</v>
      </c>
      <c r="BF197" s="190">
        <f t="shared" si="15"/>
        <v>0</v>
      </c>
      <c r="BG197" s="190">
        <f t="shared" si="16"/>
        <v>0</v>
      </c>
      <c r="BH197" s="190">
        <f t="shared" si="17"/>
        <v>0</v>
      </c>
      <c r="BI197" s="190">
        <f t="shared" si="18"/>
        <v>0</v>
      </c>
      <c r="BJ197" s="17" t="s">
        <v>75</v>
      </c>
      <c r="BK197" s="190">
        <f t="shared" si="19"/>
        <v>0</v>
      </c>
      <c r="BL197" s="17" t="s">
        <v>133</v>
      </c>
      <c r="BM197" s="189" t="s">
        <v>360</v>
      </c>
    </row>
    <row r="198" spans="1:65" s="2" customFormat="1" ht="16.5" customHeight="1">
      <c r="A198" s="34"/>
      <c r="B198" s="35"/>
      <c r="C198" s="218" t="s">
        <v>361</v>
      </c>
      <c r="D198" s="218" t="s">
        <v>141</v>
      </c>
      <c r="E198" s="219" t="s">
        <v>362</v>
      </c>
      <c r="F198" s="220" t="s">
        <v>363</v>
      </c>
      <c r="G198" s="221" t="s">
        <v>218</v>
      </c>
      <c r="H198" s="222">
        <v>78</v>
      </c>
      <c r="I198" s="223"/>
      <c r="J198" s="224">
        <f t="shared" si="10"/>
        <v>0</v>
      </c>
      <c r="K198" s="220" t="s">
        <v>19</v>
      </c>
      <c r="L198" s="225"/>
      <c r="M198" s="226" t="s">
        <v>19</v>
      </c>
      <c r="N198" s="227" t="s">
        <v>42</v>
      </c>
      <c r="O198" s="64"/>
      <c r="P198" s="187">
        <f t="shared" si="11"/>
        <v>0</v>
      </c>
      <c r="Q198" s="187">
        <v>0</v>
      </c>
      <c r="R198" s="187">
        <f t="shared" si="12"/>
        <v>0</v>
      </c>
      <c r="S198" s="187">
        <v>0</v>
      </c>
      <c r="T198" s="188">
        <f t="shared" si="1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140</v>
      </c>
      <c r="AT198" s="189" t="s">
        <v>141</v>
      </c>
      <c r="AU198" s="189" t="s">
        <v>198</v>
      </c>
      <c r="AY198" s="17" t="s">
        <v>125</v>
      </c>
      <c r="BE198" s="190">
        <f t="shared" si="14"/>
        <v>0</v>
      </c>
      <c r="BF198" s="190">
        <f t="shared" si="15"/>
        <v>0</v>
      </c>
      <c r="BG198" s="190">
        <f t="shared" si="16"/>
        <v>0</v>
      </c>
      <c r="BH198" s="190">
        <f t="shared" si="17"/>
        <v>0</v>
      </c>
      <c r="BI198" s="190">
        <f t="shared" si="18"/>
        <v>0</v>
      </c>
      <c r="BJ198" s="17" t="s">
        <v>75</v>
      </c>
      <c r="BK198" s="190">
        <f t="shared" si="19"/>
        <v>0</v>
      </c>
      <c r="BL198" s="17" t="s">
        <v>133</v>
      </c>
      <c r="BM198" s="189" t="s">
        <v>364</v>
      </c>
    </row>
    <row r="199" spans="1:65" s="2" customFormat="1" ht="16.5" customHeight="1">
      <c r="A199" s="34"/>
      <c r="B199" s="35"/>
      <c r="C199" s="218" t="s">
        <v>365</v>
      </c>
      <c r="D199" s="218" t="s">
        <v>141</v>
      </c>
      <c r="E199" s="219" t="s">
        <v>366</v>
      </c>
      <c r="F199" s="220" t="s">
        <v>367</v>
      </c>
      <c r="G199" s="221" t="s">
        <v>218</v>
      </c>
      <c r="H199" s="222">
        <v>60</v>
      </c>
      <c r="I199" s="223"/>
      <c r="J199" s="224">
        <f t="shared" si="10"/>
        <v>0</v>
      </c>
      <c r="K199" s="220" t="s">
        <v>19</v>
      </c>
      <c r="L199" s="225"/>
      <c r="M199" s="226" t="s">
        <v>19</v>
      </c>
      <c r="N199" s="227" t="s">
        <v>42</v>
      </c>
      <c r="O199" s="64"/>
      <c r="P199" s="187">
        <f t="shared" si="11"/>
        <v>0</v>
      </c>
      <c r="Q199" s="187">
        <v>0</v>
      </c>
      <c r="R199" s="187">
        <f t="shared" si="12"/>
        <v>0</v>
      </c>
      <c r="S199" s="187">
        <v>0</v>
      </c>
      <c r="T199" s="188">
        <f t="shared" si="1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140</v>
      </c>
      <c r="AT199" s="189" t="s">
        <v>141</v>
      </c>
      <c r="AU199" s="189" t="s">
        <v>198</v>
      </c>
      <c r="AY199" s="17" t="s">
        <v>125</v>
      </c>
      <c r="BE199" s="190">
        <f t="shared" si="14"/>
        <v>0</v>
      </c>
      <c r="BF199" s="190">
        <f t="shared" si="15"/>
        <v>0</v>
      </c>
      <c r="BG199" s="190">
        <f t="shared" si="16"/>
        <v>0</v>
      </c>
      <c r="BH199" s="190">
        <f t="shared" si="17"/>
        <v>0</v>
      </c>
      <c r="BI199" s="190">
        <f t="shared" si="18"/>
        <v>0</v>
      </c>
      <c r="BJ199" s="17" t="s">
        <v>75</v>
      </c>
      <c r="BK199" s="190">
        <f t="shared" si="19"/>
        <v>0</v>
      </c>
      <c r="BL199" s="17" t="s">
        <v>133</v>
      </c>
      <c r="BM199" s="189" t="s">
        <v>368</v>
      </c>
    </row>
    <row r="200" spans="1:65" s="2" customFormat="1" ht="16.5" customHeight="1">
      <c r="A200" s="34"/>
      <c r="B200" s="35"/>
      <c r="C200" s="218" t="s">
        <v>369</v>
      </c>
      <c r="D200" s="218" t="s">
        <v>141</v>
      </c>
      <c r="E200" s="219" t="s">
        <v>370</v>
      </c>
      <c r="F200" s="220" t="s">
        <v>371</v>
      </c>
      <c r="G200" s="221" t="s">
        <v>218</v>
      </c>
      <c r="H200" s="222">
        <v>72</v>
      </c>
      <c r="I200" s="223"/>
      <c r="J200" s="224">
        <f t="shared" si="10"/>
        <v>0</v>
      </c>
      <c r="K200" s="220" t="s">
        <v>19</v>
      </c>
      <c r="L200" s="225"/>
      <c r="M200" s="226" t="s">
        <v>19</v>
      </c>
      <c r="N200" s="227" t="s">
        <v>42</v>
      </c>
      <c r="O200" s="64"/>
      <c r="P200" s="187">
        <f t="shared" si="11"/>
        <v>0</v>
      </c>
      <c r="Q200" s="187">
        <v>0</v>
      </c>
      <c r="R200" s="187">
        <f t="shared" si="12"/>
        <v>0</v>
      </c>
      <c r="S200" s="187">
        <v>0</v>
      </c>
      <c r="T200" s="188">
        <f t="shared" si="1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140</v>
      </c>
      <c r="AT200" s="189" t="s">
        <v>141</v>
      </c>
      <c r="AU200" s="189" t="s">
        <v>198</v>
      </c>
      <c r="AY200" s="17" t="s">
        <v>125</v>
      </c>
      <c r="BE200" s="190">
        <f t="shared" si="14"/>
        <v>0</v>
      </c>
      <c r="BF200" s="190">
        <f t="shared" si="15"/>
        <v>0</v>
      </c>
      <c r="BG200" s="190">
        <f t="shared" si="16"/>
        <v>0</v>
      </c>
      <c r="BH200" s="190">
        <f t="shared" si="17"/>
        <v>0</v>
      </c>
      <c r="BI200" s="190">
        <f t="shared" si="18"/>
        <v>0</v>
      </c>
      <c r="BJ200" s="17" t="s">
        <v>75</v>
      </c>
      <c r="BK200" s="190">
        <f t="shared" si="19"/>
        <v>0</v>
      </c>
      <c r="BL200" s="17" t="s">
        <v>133</v>
      </c>
      <c r="BM200" s="189" t="s">
        <v>372</v>
      </c>
    </row>
    <row r="201" spans="1:65" s="2" customFormat="1" ht="16.5" customHeight="1">
      <c r="A201" s="34"/>
      <c r="B201" s="35"/>
      <c r="C201" s="218" t="s">
        <v>373</v>
      </c>
      <c r="D201" s="218" t="s">
        <v>141</v>
      </c>
      <c r="E201" s="219" t="s">
        <v>374</v>
      </c>
      <c r="F201" s="220" t="s">
        <v>375</v>
      </c>
      <c r="G201" s="221" t="s">
        <v>218</v>
      </c>
      <c r="H201" s="222">
        <v>60</v>
      </c>
      <c r="I201" s="223"/>
      <c r="J201" s="224">
        <f t="shared" si="10"/>
        <v>0</v>
      </c>
      <c r="K201" s="220" t="s">
        <v>19</v>
      </c>
      <c r="L201" s="225"/>
      <c r="M201" s="226" t="s">
        <v>19</v>
      </c>
      <c r="N201" s="227" t="s">
        <v>42</v>
      </c>
      <c r="O201" s="64"/>
      <c r="P201" s="187">
        <f t="shared" si="11"/>
        <v>0</v>
      </c>
      <c r="Q201" s="187">
        <v>0</v>
      </c>
      <c r="R201" s="187">
        <f t="shared" si="12"/>
        <v>0</v>
      </c>
      <c r="S201" s="187">
        <v>0</v>
      </c>
      <c r="T201" s="188">
        <f t="shared" si="1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140</v>
      </c>
      <c r="AT201" s="189" t="s">
        <v>141</v>
      </c>
      <c r="AU201" s="189" t="s">
        <v>198</v>
      </c>
      <c r="AY201" s="17" t="s">
        <v>125</v>
      </c>
      <c r="BE201" s="190">
        <f t="shared" si="14"/>
        <v>0</v>
      </c>
      <c r="BF201" s="190">
        <f t="shared" si="15"/>
        <v>0</v>
      </c>
      <c r="BG201" s="190">
        <f t="shared" si="16"/>
        <v>0</v>
      </c>
      <c r="BH201" s="190">
        <f t="shared" si="17"/>
        <v>0</v>
      </c>
      <c r="BI201" s="190">
        <f t="shared" si="18"/>
        <v>0</v>
      </c>
      <c r="BJ201" s="17" t="s">
        <v>75</v>
      </c>
      <c r="BK201" s="190">
        <f t="shared" si="19"/>
        <v>0</v>
      </c>
      <c r="BL201" s="17" t="s">
        <v>133</v>
      </c>
      <c r="BM201" s="189" t="s">
        <v>376</v>
      </c>
    </row>
    <row r="202" spans="1:65" s="2" customFormat="1" ht="16.5" customHeight="1">
      <c r="A202" s="34"/>
      <c r="B202" s="35"/>
      <c r="C202" s="218" t="s">
        <v>377</v>
      </c>
      <c r="D202" s="218" t="s">
        <v>141</v>
      </c>
      <c r="E202" s="219" t="s">
        <v>378</v>
      </c>
      <c r="F202" s="220" t="s">
        <v>379</v>
      </c>
      <c r="G202" s="221" t="s">
        <v>218</v>
      </c>
      <c r="H202" s="222">
        <v>30</v>
      </c>
      <c r="I202" s="223"/>
      <c r="J202" s="224">
        <f t="shared" si="10"/>
        <v>0</v>
      </c>
      <c r="K202" s="220" t="s">
        <v>19</v>
      </c>
      <c r="L202" s="225"/>
      <c r="M202" s="226" t="s">
        <v>19</v>
      </c>
      <c r="N202" s="227" t="s">
        <v>42</v>
      </c>
      <c r="O202" s="64"/>
      <c r="P202" s="187">
        <f t="shared" si="11"/>
        <v>0</v>
      </c>
      <c r="Q202" s="187">
        <v>0</v>
      </c>
      <c r="R202" s="187">
        <f t="shared" si="12"/>
        <v>0</v>
      </c>
      <c r="S202" s="187">
        <v>0</v>
      </c>
      <c r="T202" s="188">
        <f t="shared" si="1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140</v>
      </c>
      <c r="AT202" s="189" t="s">
        <v>141</v>
      </c>
      <c r="AU202" s="189" t="s">
        <v>198</v>
      </c>
      <c r="AY202" s="17" t="s">
        <v>125</v>
      </c>
      <c r="BE202" s="190">
        <f t="shared" si="14"/>
        <v>0</v>
      </c>
      <c r="BF202" s="190">
        <f t="shared" si="15"/>
        <v>0</v>
      </c>
      <c r="BG202" s="190">
        <f t="shared" si="16"/>
        <v>0</v>
      </c>
      <c r="BH202" s="190">
        <f t="shared" si="17"/>
        <v>0</v>
      </c>
      <c r="BI202" s="190">
        <f t="shared" si="18"/>
        <v>0</v>
      </c>
      <c r="BJ202" s="17" t="s">
        <v>75</v>
      </c>
      <c r="BK202" s="190">
        <f t="shared" si="19"/>
        <v>0</v>
      </c>
      <c r="BL202" s="17" t="s">
        <v>133</v>
      </c>
      <c r="BM202" s="189" t="s">
        <v>380</v>
      </c>
    </row>
    <row r="203" spans="1:65" s="12" customFormat="1" ht="20.85" customHeight="1">
      <c r="B203" s="162"/>
      <c r="C203" s="163"/>
      <c r="D203" s="164" t="s">
        <v>70</v>
      </c>
      <c r="E203" s="176" t="s">
        <v>381</v>
      </c>
      <c r="F203" s="176" t="s">
        <v>382</v>
      </c>
      <c r="G203" s="163"/>
      <c r="H203" s="163"/>
      <c r="I203" s="166"/>
      <c r="J203" s="177">
        <f>BK203</f>
        <v>0</v>
      </c>
      <c r="K203" s="163"/>
      <c r="L203" s="168"/>
      <c r="M203" s="169"/>
      <c r="N203" s="170"/>
      <c r="O203" s="170"/>
      <c r="P203" s="171">
        <f>SUM(P204:P212)</f>
        <v>0</v>
      </c>
      <c r="Q203" s="170"/>
      <c r="R203" s="171">
        <f>SUM(R204:R212)</f>
        <v>0</v>
      </c>
      <c r="S203" s="170"/>
      <c r="T203" s="172">
        <f>SUM(T204:T212)</f>
        <v>0</v>
      </c>
      <c r="AR203" s="173" t="s">
        <v>75</v>
      </c>
      <c r="AT203" s="174" t="s">
        <v>70</v>
      </c>
      <c r="AU203" s="174" t="s">
        <v>78</v>
      </c>
      <c r="AY203" s="173" t="s">
        <v>125</v>
      </c>
      <c r="BK203" s="175">
        <f>SUM(BK204:BK212)</f>
        <v>0</v>
      </c>
    </row>
    <row r="204" spans="1:65" s="2" customFormat="1" ht="16.5" customHeight="1">
      <c r="A204" s="34"/>
      <c r="B204" s="35"/>
      <c r="C204" s="218" t="s">
        <v>383</v>
      </c>
      <c r="D204" s="218" t="s">
        <v>141</v>
      </c>
      <c r="E204" s="219" t="s">
        <v>384</v>
      </c>
      <c r="F204" s="220" t="s">
        <v>385</v>
      </c>
      <c r="G204" s="221" t="s">
        <v>218</v>
      </c>
      <c r="H204" s="222">
        <v>50</v>
      </c>
      <c r="I204" s="223"/>
      <c r="J204" s="224">
        <f t="shared" ref="J204:J212" si="20">ROUND(I204*H204,2)</f>
        <v>0</v>
      </c>
      <c r="K204" s="220" t="s">
        <v>19</v>
      </c>
      <c r="L204" s="225"/>
      <c r="M204" s="226" t="s">
        <v>19</v>
      </c>
      <c r="N204" s="227" t="s">
        <v>42</v>
      </c>
      <c r="O204" s="64"/>
      <c r="P204" s="187">
        <f t="shared" ref="P204:P212" si="21">O204*H204</f>
        <v>0</v>
      </c>
      <c r="Q204" s="187">
        <v>0</v>
      </c>
      <c r="R204" s="187">
        <f t="shared" ref="R204:R212" si="22">Q204*H204</f>
        <v>0</v>
      </c>
      <c r="S204" s="187">
        <v>0</v>
      </c>
      <c r="T204" s="188">
        <f t="shared" ref="T204:T212" si="23"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140</v>
      </c>
      <c r="AT204" s="189" t="s">
        <v>141</v>
      </c>
      <c r="AU204" s="189" t="s">
        <v>198</v>
      </c>
      <c r="AY204" s="17" t="s">
        <v>125</v>
      </c>
      <c r="BE204" s="190">
        <f t="shared" ref="BE204:BE212" si="24">IF(N204="základní",J204,0)</f>
        <v>0</v>
      </c>
      <c r="BF204" s="190">
        <f t="shared" ref="BF204:BF212" si="25">IF(N204="snížená",J204,0)</f>
        <v>0</v>
      </c>
      <c r="BG204" s="190">
        <f t="shared" ref="BG204:BG212" si="26">IF(N204="zákl. přenesená",J204,0)</f>
        <v>0</v>
      </c>
      <c r="BH204" s="190">
        <f t="shared" ref="BH204:BH212" si="27">IF(N204="sníž. přenesená",J204,0)</f>
        <v>0</v>
      </c>
      <c r="BI204" s="190">
        <f t="shared" ref="BI204:BI212" si="28">IF(N204="nulová",J204,0)</f>
        <v>0</v>
      </c>
      <c r="BJ204" s="17" t="s">
        <v>75</v>
      </c>
      <c r="BK204" s="190">
        <f t="shared" ref="BK204:BK212" si="29">ROUND(I204*H204,2)</f>
        <v>0</v>
      </c>
      <c r="BL204" s="17" t="s">
        <v>133</v>
      </c>
      <c r="BM204" s="189" t="s">
        <v>386</v>
      </c>
    </row>
    <row r="205" spans="1:65" s="2" customFormat="1" ht="16.5" customHeight="1">
      <c r="A205" s="34"/>
      <c r="B205" s="35"/>
      <c r="C205" s="218" t="s">
        <v>387</v>
      </c>
      <c r="D205" s="218" t="s">
        <v>141</v>
      </c>
      <c r="E205" s="219" t="s">
        <v>388</v>
      </c>
      <c r="F205" s="220" t="s">
        <v>389</v>
      </c>
      <c r="G205" s="221" t="s">
        <v>218</v>
      </c>
      <c r="H205" s="222">
        <v>120</v>
      </c>
      <c r="I205" s="223"/>
      <c r="J205" s="224">
        <f t="shared" si="20"/>
        <v>0</v>
      </c>
      <c r="K205" s="220" t="s">
        <v>19</v>
      </c>
      <c r="L205" s="225"/>
      <c r="M205" s="226" t="s">
        <v>19</v>
      </c>
      <c r="N205" s="227" t="s">
        <v>42</v>
      </c>
      <c r="O205" s="64"/>
      <c r="P205" s="187">
        <f t="shared" si="21"/>
        <v>0</v>
      </c>
      <c r="Q205" s="187">
        <v>0</v>
      </c>
      <c r="R205" s="187">
        <f t="shared" si="22"/>
        <v>0</v>
      </c>
      <c r="S205" s="187">
        <v>0</v>
      </c>
      <c r="T205" s="188">
        <f t="shared" si="2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140</v>
      </c>
      <c r="AT205" s="189" t="s">
        <v>141</v>
      </c>
      <c r="AU205" s="189" t="s">
        <v>198</v>
      </c>
      <c r="AY205" s="17" t="s">
        <v>125</v>
      </c>
      <c r="BE205" s="190">
        <f t="shared" si="24"/>
        <v>0</v>
      </c>
      <c r="BF205" s="190">
        <f t="shared" si="25"/>
        <v>0</v>
      </c>
      <c r="BG205" s="190">
        <f t="shared" si="26"/>
        <v>0</v>
      </c>
      <c r="BH205" s="190">
        <f t="shared" si="27"/>
        <v>0</v>
      </c>
      <c r="BI205" s="190">
        <f t="shared" si="28"/>
        <v>0</v>
      </c>
      <c r="BJ205" s="17" t="s">
        <v>75</v>
      </c>
      <c r="BK205" s="190">
        <f t="shared" si="29"/>
        <v>0</v>
      </c>
      <c r="BL205" s="17" t="s">
        <v>133</v>
      </c>
      <c r="BM205" s="189" t="s">
        <v>390</v>
      </c>
    </row>
    <row r="206" spans="1:65" s="2" customFormat="1" ht="16.5" customHeight="1">
      <c r="A206" s="34"/>
      <c r="B206" s="35"/>
      <c r="C206" s="218" t="s">
        <v>391</v>
      </c>
      <c r="D206" s="218" t="s">
        <v>141</v>
      </c>
      <c r="E206" s="219" t="s">
        <v>392</v>
      </c>
      <c r="F206" s="220" t="s">
        <v>393</v>
      </c>
      <c r="G206" s="221" t="s">
        <v>218</v>
      </c>
      <c r="H206" s="222">
        <v>120</v>
      </c>
      <c r="I206" s="223"/>
      <c r="J206" s="224">
        <f t="shared" si="20"/>
        <v>0</v>
      </c>
      <c r="K206" s="220" t="s">
        <v>19</v>
      </c>
      <c r="L206" s="225"/>
      <c r="M206" s="226" t="s">
        <v>19</v>
      </c>
      <c r="N206" s="227" t="s">
        <v>42</v>
      </c>
      <c r="O206" s="64"/>
      <c r="P206" s="187">
        <f t="shared" si="21"/>
        <v>0</v>
      </c>
      <c r="Q206" s="187">
        <v>0</v>
      </c>
      <c r="R206" s="187">
        <f t="shared" si="22"/>
        <v>0</v>
      </c>
      <c r="S206" s="187">
        <v>0</v>
      </c>
      <c r="T206" s="188">
        <f t="shared" si="2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140</v>
      </c>
      <c r="AT206" s="189" t="s">
        <v>141</v>
      </c>
      <c r="AU206" s="189" t="s">
        <v>198</v>
      </c>
      <c r="AY206" s="17" t="s">
        <v>125</v>
      </c>
      <c r="BE206" s="190">
        <f t="shared" si="24"/>
        <v>0</v>
      </c>
      <c r="BF206" s="190">
        <f t="shared" si="25"/>
        <v>0</v>
      </c>
      <c r="BG206" s="190">
        <f t="shared" si="26"/>
        <v>0</v>
      </c>
      <c r="BH206" s="190">
        <f t="shared" si="27"/>
        <v>0</v>
      </c>
      <c r="BI206" s="190">
        <f t="shared" si="28"/>
        <v>0</v>
      </c>
      <c r="BJ206" s="17" t="s">
        <v>75</v>
      </c>
      <c r="BK206" s="190">
        <f t="shared" si="29"/>
        <v>0</v>
      </c>
      <c r="BL206" s="17" t="s">
        <v>133</v>
      </c>
      <c r="BM206" s="189" t="s">
        <v>394</v>
      </c>
    </row>
    <row r="207" spans="1:65" s="2" customFormat="1" ht="16.5" customHeight="1">
      <c r="A207" s="34"/>
      <c r="B207" s="35"/>
      <c r="C207" s="218" t="s">
        <v>395</v>
      </c>
      <c r="D207" s="218" t="s">
        <v>141</v>
      </c>
      <c r="E207" s="219" t="s">
        <v>396</v>
      </c>
      <c r="F207" s="220" t="s">
        <v>397</v>
      </c>
      <c r="G207" s="221" t="s">
        <v>218</v>
      </c>
      <c r="H207" s="222">
        <v>240</v>
      </c>
      <c r="I207" s="223"/>
      <c r="J207" s="224">
        <f t="shared" si="20"/>
        <v>0</v>
      </c>
      <c r="K207" s="220" t="s">
        <v>19</v>
      </c>
      <c r="L207" s="225"/>
      <c r="M207" s="226" t="s">
        <v>19</v>
      </c>
      <c r="N207" s="227" t="s">
        <v>42</v>
      </c>
      <c r="O207" s="64"/>
      <c r="P207" s="187">
        <f t="shared" si="21"/>
        <v>0</v>
      </c>
      <c r="Q207" s="187">
        <v>0</v>
      </c>
      <c r="R207" s="187">
        <f t="shared" si="22"/>
        <v>0</v>
      </c>
      <c r="S207" s="187">
        <v>0</v>
      </c>
      <c r="T207" s="188">
        <f t="shared" si="2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140</v>
      </c>
      <c r="AT207" s="189" t="s">
        <v>141</v>
      </c>
      <c r="AU207" s="189" t="s">
        <v>198</v>
      </c>
      <c r="AY207" s="17" t="s">
        <v>125</v>
      </c>
      <c r="BE207" s="190">
        <f t="shared" si="24"/>
        <v>0</v>
      </c>
      <c r="BF207" s="190">
        <f t="shared" si="25"/>
        <v>0</v>
      </c>
      <c r="BG207" s="190">
        <f t="shared" si="26"/>
        <v>0</v>
      </c>
      <c r="BH207" s="190">
        <f t="shared" si="27"/>
        <v>0</v>
      </c>
      <c r="BI207" s="190">
        <f t="shared" si="28"/>
        <v>0</v>
      </c>
      <c r="BJ207" s="17" t="s">
        <v>75</v>
      </c>
      <c r="BK207" s="190">
        <f t="shared" si="29"/>
        <v>0</v>
      </c>
      <c r="BL207" s="17" t="s">
        <v>133</v>
      </c>
      <c r="BM207" s="189" t="s">
        <v>398</v>
      </c>
    </row>
    <row r="208" spans="1:65" s="2" customFormat="1" ht="16.5" customHeight="1">
      <c r="A208" s="34"/>
      <c r="B208" s="35"/>
      <c r="C208" s="218" t="s">
        <v>399</v>
      </c>
      <c r="D208" s="218" t="s">
        <v>141</v>
      </c>
      <c r="E208" s="219" t="s">
        <v>400</v>
      </c>
      <c r="F208" s="220" t="s">
        <v>401</v>
      </c>
      <c r="G208" s="221" t="s">
        <v>218</v>
      </c>
      <c r="H208" s="222">
        <v>120</v>
      </c>
      <c r="I208" s="223"/>
      <c r="J208" s="224">
        <f t="shared" si="20"/>
        <v>0</v>
      </c>
      <c r="K208" s="220" t="s">
        <v>19</v>
      </c>
      <c r="L208" s="225"/>
      <c r="M208" s="226" t="s">
        <v>19</v>
      </c>
      <c r="N208" s="227" t="s">
        <v>42</v>
      </c>
      <c r="O208" s="64"/>
      <c r="P208" s="187">
        <f t="shared" si="21"/>
        <v>0</v>
      </c>
      <c r="Q208" s="187">
        <v>0</v>
      </c>
      <c r="R208" s="187">
        <f t="shared" si="22"/>
        <v>0</v>
      </c>
      <c r="S208" s="187">
        <v>0</v>
      </c>
      <c r="T208" s="188">
        <f t="shared" si="2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140</v>
      </c>
      <c r="AT208" s="189" t="s">
        <v>141</v>
      </c>
      <c r="AU208" s="189" t="s">
        <v>198</v>
      </c>
      <c r="AY208" s="17" t="s">
        <v>125</v>
      </c>
      <c r="BE208" s="190">
        <f t="shared" si="24"/>
        <v>0</v>
      </c>
      <c r="BF208" s="190">
        <f t="shared" si="25"/>
        <v>0</v>
      </c>
      <c r="BG208" s="190">
        <f t="shared" si="26"/>
        <v>0</v>
      </c>
      <c r="BH208" s="190">
        <f t="shared" si="27"/>
        <v>0</v>
      </c>
      <c r="BI208" s="190">
        <f t="shared" si="28"/>
        <v>0</v>
      </c>
      <c r="BJ208" s="17" t="s">
        <v>75</v>
      </c>
      <c r="BK208" s="190">
        <f t="shared" si="29"/>
        <v>0</v>
      </c>
      <c r="BL208" s="17" t="s">
        <v>133</v>
      </c>
      <c r="BM208" s="189" t="s">
        <v>402</v>
      </c>
    </row>
    <row r="209" spans="1:65" s="2" customFormat="1" ht="16.5" customHeight="1">
      <c r="A209" s="34"/>
      <c r="B209" s="35"/>
      <c r="C209" s="218" t="s">
        <v>403</v>
      </c>
      <c r="D209" s="218" t="s">
        <v>141</v>
      </c>
      <c r="E209" s="219" t="s">
        <v>404</v>
      </c>
      <c r="F209" s="220" t="s">
        <v>405</v>
      </c>
      <c r="G209" s="221" t="s">
        <v>218</v>
      </c>
      <c r="H209" s="222">
        <v>210</v>
      </c>
      <c r="I209" s="223"/>
      <c r="J209" s="224">
        <f t="shared" si="20"/>
        <v>0</v>
      </c>
      <c r="K209" s="220" t="s">
        <v>19</v>
      </c>
      <c r="L209" s="225"/>
      <c r="M209" s="226" t="s">
        <v>19</v>
      </c>
      <c r="N209" s="227" t="s">
        <v>42</v>
      </c>
      <c r="O209" s="64"/>
      <c r="P209" s="187">
        <f t="shared" si="21"/>
        <v>0</v>
      </c>
      <c r="Q209" s="187">
        <v>0</v>
      </c>
      <c r="R209" s="187">
        <f t="shared" si="22"/>
        <v>0</v>
      </c>
      <c r="S209" s="187">
        <v>0</v>
      </c>
      <c r="T209" s="188">
        <f t="shared" si="2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140</v>
      </c>
      <c r="AT209" s="189" t="s">
        <v>141</v>
      </c>
      <c r="AU209" s="189" t="s">
        <v>198</v>
      </c>
      <c r="AY209" s="17" t="s">
        <v>125</v>
      </c>
      <c r="BE209" s="190">
        <f t="shared" si="24"/>
        <v>0</v>
      </c>
      <c r="BF209" s="190">
        <f t="shared" si="25"/>
        <v>0</v>
      </c>
      <c r="BG209" s="190">
        <f t="shared" si="26"/>
        <v>0</v>
      </c>
      <c r="BH209" s="190">
        <f t="shared" si="27"/>
        <v>0</v>
      </c>
      <c r="BI209" s="190">
        <f t="shared" si="28"/>
        <v>0</v>
      </c>
      <c r="BJ209" s="17" t="s">
        <v>75</v>
      </c>
      <c r="BK209" s="190">
        <f t="shared" si="29"/>
        <v>0</v>
      </c>
      <c r="BL209" s="17" t="s">
        <v>133</v>
      </c>
      <c r="BM209" s="189" t="s">
        <v>406</v>
      </c>
    </row>
    <row r="210" spans="1:65" s="2" customFormat="1" ht="16.5" customHeight="1">
      <c r="A210" s="34"/>
      <c r="B210" s="35"/>
      <c r="C210" s="218" t="s">
        <v>407</v>
      </c>
      <c r="D210" s="218" t="s">
        <v>141</v>
      </c>
      <c r="E210" s="219" t="s">
        <v>408</v>
      </c>
      <c r="F210" s="220" t="s">
        <v>409</v>
      </c>
      <c r="G210" s="221" t="s">
        <v>218</v>
      </c>
      <c r="H210" s="222">
        <v>60</v>
      </c>
      <c r="I210" s="223"/>
      <c r="J210" s="224">
        <f t="shared" si="20"/>
        <v>0</v>
      </c>
      <c r="K210" s="220" t="s">
        <v>19</v>
      </c>
      <c r="L210" s="225"/>
      <c r="M210" s="226" t="s">
        <v>19</v>
      </c>
      <c r="N210" s="227" t="s">
        <v>42</v>
      </c>
      <c r="O210" s="64"/>
      <c r="P210" s="187">
        <f t="shared" si="21"/>
        <v>0</v>
      </c>
      <c r="Q210" s="187">
        <v>0</v>
      </c>
      <c r="R210" s="187">
        <f t="shared" si="22"/>
        <v>0</v>
      </c>
      <c r="S210" s="187">
        <v>0</v>
      </c>
      <c r="T210" s="188">
        <f t="shared" si="2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140</v>
      </c>
      <c r="AT210" s="189" t="s">
        <v>141</v>
      </c>
      <c r="AU210" s="189" t="s">
        <v>198</v>
      </c>
      <c r="AY210" s="17" t="s">
        <v>125</v>
      </c>
      <c r="BE210" s="190">
        <f t="shared" si="24"/>
        <v>0</v>
      </c>
      <c r="BF210" s="190">
        <f t="shared" si="25"/>
        <v>0</v>
      </c>
      <c r="BG210" s="190">
        <f t="shared" si="26"/>
        <v>0</v>
      </c>
      <c r="BH210" s="190">
        <f t="shared" si="27"/>
        <v>0</v>
      </c>
      <c r="BI210" s="190">
        <f t="shared" si="28"/>
        <v>0</v>
      </c>
      <c r="BJ210" s="17" t="s">
        <v>75</v>
      </c>
      <c r="BK210" s="190">
        <f t="shared" si="29"/>
        <v>0</v>
      </c>
      <c r="BL210" s="17" t="s">
        <v>133</v>
      </c>
      <c r="BM210" s="189" t="s">
        <v>410</v>
      </c>
    </row>
    <row r="211" spans="1:65" s="2" customFormat="1" ht="16.5" customHeight="1">
      <c r="A211" s="34"/>
      <c r="B211" s="35"/>
      <c r="C211" s="218" t="s">
        <v>235</v>
      </c>
      <c r="D211" s="218" t="s">
        <v>141</v>
      </c>
      <c r="E211" s="219" t="s">
        <v>411</v>
      </c>
      <c r="F211" s="220" t="s">
        <v>412</v>
      </c>
      <c r="G211" s="221" t="s">
        <v>218</v>
      </c>
      <c r="H211" s="222">
        <v>400</v>
      </c>
      <c r="I211" s="223"/>
      <c r="J211" s="224">
        <f t="shared" si="20"/>
        <v>0</v>
      </c>
      <c r="K211" s="220" t="s">
        <v>19</v>
      </c>
      <c r="L211" s="225"/>
      <c r="M211" s="226" t="s">
        <v>19</v>
      </c>
      <c r="N211" s="227" t="s">
        <v>42</v>
      </c>
      <c r="O211" s="64"/>
      <c r="P211" s="187">
        <f t="shared" si="21"/>
        <v>0</v>
      </c>
      <c r="Q211" s="187">
        <v>0</v>
      </c>
      <c r="R211" s="187">
        <f t="shared" si="22"/>
        <v>0</v>
      </c>
      <c r="S211" s="187">
        <v>0</v>
      </c>
      <c r="T211" s="188">
        <f t="shared" si="2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140</v>
      </c>
      <c r="AT211" s="189" t="s">
        <v>141</v>
      </c>
      <c r="AU211" s="189" t="s">
        <v>198</v>
      </c>
      <c r="AY211" s="17" t="s">
        <v>125</v>
      </c>
      <c r="BE211" s="190">
        <f t="shared" si="24"/>
        <v>0</v>
      </c>
      <c r="BF211" s="190">
        <f t="shared" si="25"/>
        <v>0</v>
      </c>
      <c r="BG211" s="190">
        <f t="shared" si="26"/>
        <v>0</v>
      </c>
      <c r="BH211" s="190">
        <f t="shared" si="27"/>
        <v>0</v>
      </c>
      <c r="BI211" s="190">
        <f t="shared" si="28"/>
        <v>0</v>
      </c>
      <c r="BJ211" s="17" t="s">
        <v>75</v>
      </c>
      <c r="BK211" s="190">
        <f t="shared" si="29"/>
        <v>0</v>
      </c>
      <c r="BL211" s="17" t="s">
        <v>133</v>
      </c>
      <c r="BM211" s="189" t="s">
        <v>413</v>
      </c>
    </row>
    <row r="212" spans="1:65" s="2" customFormat="1" ht="16.5" customHeight="1">
      <c r="A212" s="34"/>
      <c r="B212" s="35"/>
      <c r="C212" s="218" t="s">
        <v>414</v>
      </c>
      <c r="D212" s="218" t="s">
        <v>141</v>
      </c>
      <c r="E212" s="219" t="s">
        <v>415</v>
      </c>
      <c r="F212" s="220" t="s">
        <v>416</v>
      </c>
      <c r="G212" s="221" t="s">
        <v>218</v>
      </c>
      <c r="H212" s="222">
        <v>240</v>
      </c>
      <c r="I212" s="223"/>
      <c r="J212" s="224">
        <f t="shared" si="20"/>
        <v>0</v>
      </c>
      <c r="K212" s="220" t="s">
        <v>19</v>
      </c>
      <c r="L212" s="225"/>
      <c r="M212" s="226" t="s">
        <v>19</v>
      </c>
      <c r="N212" s="227" t="s">
        <v>42</v>
      </c>
      <c r="O212" s="64"/>
      <c r="P212" s="187">
        <f t="shared" si="21"/>
        <v>0</v>
      </c>
      <c r="Q212" s="187">
        <v>0</v>
      </c>
      <c r="R212" s="187">
        <f t="shared" si="22"/>
        <v>0</v>
      </c>
      <c r="S212" s="187">
        <v>0</v>
      </c>
      <c r="T212" s="188">
        <f t="shared" si="2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140</v>
      </c>
      <c r="AT212" s="189" t="s">
        <v>141</v>
      </c>
      <c r="AU212" s="189" t="s">
        <v>198</v>
      </c>
      <c r="AY212" s="17" t="s">
        <v>125</v>
      </c>
      <c r="BE212" s="190">
        <f t="shared" si="24"/>
        <v>0</v>
      </c>
      <c r="BF212" s="190">
        <f t="shared" si="25"/>
        <v>0</v>
      </c>
      <c r="BG212" s="190">
        <f t="shared" si="26"/>
        <v>0</v>
      </c>
      <c r="BH212" s="190">
        <f t="shared" si="27"/>
        <v>0</v>
      </c>
      <c r="BI212" s="190">
        <f t="shared" si="28"/>
        <v>0</v>
      </c>
      <c r="BJ212" s="17" t="s">
        <v>75</v>
      </c>
      <c r="BK212" s="190">
        <f t="shared" si="29"/>
        <v>0</v>
      </c>
      <c r="BL212" s="17" t="s">
        <v>133</v>
      </c>
      <c r="BM212" s="189" t="s">
        <v>417</v>
      </c>
    </row>
    <row r="213" spans="1:65" s="12" customFormat="1" ht="25.9" customHeight="1">
      <c r="B213" s="162"/>
      <c r="C213" s="163"/>
      <c r="D213" s="164" t="s">
        <v>70</v>
      </c>
      <c r="E213" s="165" t="s">
        <v>418</v>
      </c>
      <c r="F213" s="165" t="s">
        <v>419</v>
      </c>
      <c r="G213" s="163"/>
      <c r="H213" s="163"/>
      <c r="I213" s="166"/>
      <c r="J213" s="167">
        <f>BK213</f>
        <v>0</v>
      </c>
      <c r="K213" s="163"/>
      <c r="L213" s="168"/>
      <c r="M213" s="169"/>
      <c r="N213" s="170"/>
      <c r="O213" s="170"/>
      <c r="P213" s="171">
        <f>P214+P225</f>
        <v>0</v>
      </c>
      <c r="Q213" s="170"/>
      <c r="R213" s="171">
        <f>R214+R225</f>
        <v>0</v>
      </c>
      <c r="S213" s="170"/>
      <c r="T213" s="172">
        <f>T214+T225</f>
        <v>0</v>
      </c>
      <c r="AR213" s="173" t="s">
        <v>420</v>
      </c>
      <c r="AT213" s="174" t="s">
        <v>70</v>
      </c>
      <c r="AU213" s="174" t="s">
        <v>71</v>
      </c>
      <c r="AY213" s="173" t="s">
        <v>125</v>
      </c>
      <c r="BK213" s="175">
        <f>BK214+BK225</f>
        <v>0</v>
      </c>
    </row>
    <row r="214" spans="1:65" s="12" customFormat="1" ht="22.9" customHeight="1">
      <c r="B214" s="162"/>
      <c r="C214" s="163"/>
      <c r="D214" s="164" t="s">
        <v>70</v>
      </c>
      <c r="E214" s="176" t="s">
        <v>421</v>
      </c>
      <c r="F214" s="176" t="s">
        <v>422</v>
      </c>
      <c r="G214" s="163"/>
      <c r="H214" s="163"/>
      <c r="I214" s="166"/>
      <c r="J214" s="177">
        <f>BK214</f>
        <v>0</v>
      </c>
      <c r="K214" s="163"/>
      <c r="L214" s="168"/>
      <c r="M214" s="169"/>
      <c r="N214" s="170"/>
      <c r="O214" s="170"/>
      <c r="P214" s="171">
        <f>SUM(P215:P224)</f>
        <v>0</v>
      </c>
      <c r="Q214" s="170"/>
      <c r="R214" s="171">
        <f>SUM(R215:R224)</f>
        <v>0</v>
      </c>
      <c r="S214" s="170"/>
      <c r="T214" s="172">
        <f>SUM(T215:T224)</f>
        <v>0</v>
      </c>
      <c r="AR214" s="173" t="s">
        <v>420</v>
      </c>
      <c r="AT214" s="174" t="s">
        <v>70</v>
      </c>
      <c r="AU214" s="174" t="s">
        <v>75</v>
      </c>
      <c r="AY214" s="173" t="s">
        <v>125</v>
      </c>
      <c r="BK214" s="175">
        <f>SUM(BK215:BK224)</f>
        <v>0</v>
      </c>
    </row>
    <row r="215" spans="1:65" s="2" customFormat="1" ht="16.5" customHeight="1">
      <c r="A215" s="34"/>
      <c r="B215" s="35"/>
      <c r="C215" s="178" t="s">
        <v>423</v>
      </c>
      <c r="D215" s="178" t="s">
        <v>128</v>
      </c>
      <c r="E215" s="179" t="s">
        <v>424</v>
      </c>
      <c r="F215" s="180" t="s">
        <v>425</v>
      </c>
      <c r="G215" s="181" t="s">
        <v>195</v>
      </c>
      <c r="H215" s="182">
        <v>2905</v>
      </c>
      <c r="I215" s="183"/>
      <c r="J215" s="184">
        <f>ROUND(I215*H215,2)</f>
        <v>0</v>
      </c>
      <c r="K215" s="180" t="s">
        <v>132</v>
      </c>
      <c r="L215" s="39"/>
      <c r="M215" s="185" t="s">
        <v>19</v>
      </c>
      <c r="N215" s="186" t="s">
        <v>42</v>
      </c>
      <c r="O215" s="64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426</v>
      </c>
      <c r="AT215" s="189" t="s">
        <v>128</v>
      </c>
      <c r="AU215" s="189" t="s">
        <v>78</v>
      </c>
      <c r="AY215" s="17" t="s">
        <v>125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75</v>
      </c>
      <c r="BK215" s="190">
        <f>ROUND(I215*H215,2)</f>
        <v>0</v>
      </c>
      <c r="BL215" s="17" t="s">
        <v>426</v>
      </c>
      <c r="BM215" s="189" t="s">
        <v>427</v>
      </c>
    </row>
    <row r="216" spans="1:65" s="2" customFormat="1" ht="11.25">
      <c r="A216" s="34"/>
      <c r="B216" s="35"/>
      <c r="C216" s="36"/>
      <c r="D216" s="191" t="s">
        <v>135</v>
      </c>
      <c r="E216" s="36"/>
      <c r="F216" s="192" t="s">
        <v>428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135</v>
      </c>
      <c r="AU216" s="17" t="s">
        <v>78</v>
      </c>
    </row>
    <row r="217" spans="1:65" s="13" customFormat="1" ht="11.25">
      <c r="B217" s="196"/>
      <c r="C217" s="197"/>
      <c r="D217" s="198" t="s">
        <v>137</v>
      </c>
      <c r="E217" s="199" t="s">
        <v>19</v>
      </c>
      <c r="F217" s="200" t="s">
        <v>429</v>
      </c>
      <c r="G217" s="197"/>
      <c r="H217" s="201">
        <v>734</v>
      </c>
      <c r="I217" s="202"/>
      <c r="J217" s="197"/>
      <c r="K217" s="197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137</v>
      </c>
      <c r="AU217" s="207" t="s">
        <v>78</v>
      </c>
      <c r="AV217" s="13" t="s">
        <v>78</v>
      </c>
      <c r="AW217" s="13" t="s">
        <v>33</v>
      </c>
      <c r="AX217" s="13" t="s">
        <v>71</v>
      </c>
      <c r="AY217" s="207" t="s">
        <v>125</v>
      </c>
    </row>
    <row r="218" spans="1:65" s="13" customFormat="1" ht="11.25">
      <c r="B218" s="196"/>
      <c r="C218" s="197"/>
      <c r="D218" s="198" t="s">
        <v>137</v>
      </c>
      <c r="E218" s="199" t="s">
        <v>19</v>
      </c>
      <c r="F218" s="200" t="s">
        <v>430</v>
      </c>
      <c r="G218" s="197"/>
      <c r="H218" s="201">
        <v>2171</v>
      </c>
      <c r="I218" s="202"/>
      <c r="J218" s="197"/>
      <c r="K218" s="197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137</v>
      </c>
      <c r="AU218" s="207" t="s">
        <v>78</v>
      </c>
      <c r="AV218" s="13" t="s">
        <v>78</v>
      </c>
      <c r="AW218" s="13" t="s">
        <v>33</v>
      </c>
      <c r="AX218" s="13" t="s">
        <v>71</v>
      </c>
      <c r="AY218" s="207" t="s">
        <v>125</v>
      </c>
    </row>
    <row r="219" spans="1:65" s="15" customFormat="1" ht="11.25">
      <c r="B219" s="228"/>
      <c r="C219" s="229"/>
      <c r="D219" s="198" t="s">
        <v>137</v>
      </c>
      <c r="E219" s="230" t="s">
        <v>19</v>
      </c>
      <c r="F219" s="231" t="s">
        <v>431</v>
      </c>
      <c r="G219" s="229"/>
      <c r="H219" s="232">
        <v>2905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137</v>
      </c>
      <c r="AU219" s="238" t="s">
        <v>78</v>
      </c>
      <c r="AV219" s="15" t="s">
        <v>133</v>
      </c>
      <c r="AW219" s="15" t="s">
        <v>33</v>
      </c>
      <c r="AX219" s="15" t="s">
        <v>75</v>
      </c>
      <c r="AY219" s="238" t="s">
        <v>125</v>
      </c>
    </row>
    <row r="220" spans="1:65" s="2" customFormat="1" ht="16.5" customHeight="1">
      <c r="A220" s="34"/>
      <c r="B220" s="35"/>
      <c r="C220" s="178" t="s">
        <v>432</v>
      </c>
      <c r="D220" s="178" t="s">
        <v>128</v>
      </c>
      <c r="E220" s="179" t="s">
        <v>433</v>
      </c>
      <c r="F220" s="180" t="s">
        <v>434</v>
      </c>
      <c r="G220" s="181" t="s">
        <v>250</v>
      </c>
      <c r="H220" s="182">
        <v>1</v>
      </c>
      <c r="I220" s="183"/>
      <c r="J220" s="184">
        <f>ROUND(I220*H220,2)</f>
        <v>0</v>
      </c>
      <c r="K220" s="180" t="s">
        <v>132</v>
      </c>
      <c r="L220" s="39"/>
      <c r="M220" s="185" t="s">
        <v>19</v>
      </c>
      <c r="N220" s="186" t="s">
        <v>42</v>
      </c>
      <c r="O220" s="64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426</v>
      </c>
      <c r="AT220" s="189" t="s">
        <v>128</v>
      </c>
      <c r="AU220" s="189" t="s">
        <v>78</v>
      </c>
      <c r="AY220" s="17" t="s">
        <v>125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75</v>
      </c>
      <c r="BK220" s="190">
        <f>ROUND(I220*H220,2)</f>
        <v>0</v>
      </c>
      <c r="BL220" s="17" t="s">
        <v>426</v>
      </c>
      <c r="BM220" s="189" t="s">
        <v>435</v>
      </c>
    </row>
    <row r="221" spans="1:65" s="2" customFormat="1" ht="11.25">
      <c r="A221" s="34"/>
      <c r="B221" s="35"/>
      <c r="C221" s="36"/>
      <c r="D221" s="191" t="s">
        <v>135</v>
      </c>
      <c r="E221" s="36"/>
      <c r="F221" s="192" t="s">
        <v>436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135</v>
      </c>
      <c r="AU221" s="17" t="s">
        <v>78</v>
      </c>
    </row>
    <row r="222" spans="1:65" s="2" customFormat="1" ht="16.5" customHeight="1">
      <c r="A222" s="34"/>
      <c r="B222" s="35"/>
      <c r="C222" s="178" t="s">
        <v>437</v>
      </c>
      <c r="D222" s="178" t="s">
        <v>128</v>
      </c>
      <c r="E222" s="179" t="s">
        <v>438</v>
      </c>
      <c r="F222" s="180" t="s">
        <v>439</v>
      </c>
      <c r="G222" s="181" t="s">
        <v>250</v>
      </c>
      <c r="H222" s="182">
        <v>1</v>
      </c>
      <c r="I222" s="183"/>
      <c r="J222" s="184">
        <f>ROUND(I222*H222,2)</f>
        <v>0</v>
      </c>
      <c r="K222" s="180" t="s">
        <v>132</v>
      </c>
      <c r="L222" s="39"/>
      <c r="M222" s="185" t="s">
        <v>19</v>
      </c>
      <c r="N222" s="186" t="s">
        <v>42</v>
      </c>
      <c r="O222" s="64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426</v>
      </c>
      <c r="AT222" s="189" t="s">
        <v>128</v>
      </c>
      <c r="AU222" s="189" t="s">
        <v>78</v>
      </c>
      <c r="AY222" s="17" t="s">
        <v>125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75</v>
      </c>
      <c r="BK222" s="190">
        <f>ROUND(I222*H222,2)</f>
        <v>0</v>
      </c>
      <c r="BL222" s="17" t="s">
        <v>426</v>
      </c>
      <c r="BM222" s="189" t="s">
        <v>440</v>
      </c>
    </row>
    <row r="223" spans="1:65" s="2" customFormat="1" ht="11.25">
      <c r="A223" s="34"/>
      <c r="B223" s="35"/>
      <c r="C223" s="36"/>
      <c r="D223" s="191" t="s">
        <v>135</v>
      </c>
      <c r="E223" s="36"/>
      <c r="F223" s="192" t="s">
        <v>441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135</v>
      </c>
      <c r="AU223" s="17" t="s">
        <v>78</v>
      </c>
    </row>
    <row r="224" spans="1:65" s="2" customFormat="1" ht="16.5" customHeight="1">
      <c r="A224" s="34"/>
      <c r="B224" s="35"/>
      <c r="C224" s="178" t="s">
        <v>442</v>
      </c>
      <c r="D224" s="178" t="s">
        <v>128</v>
      </c>
      <c r="E224" s="179" t="s">
        <v>443</v>
      </c>
      <c r="F224" s="180" t="s">
        <v>444</v>
      </c>
      <c r="G224" s="181" t="s">
        <v>250</v>
      </c>
      <c r="H224" s="182">
        <v>1</v>
      </c>
      <c r="I224" s="183"/>
      <c r="J224" s="184">
        <f>ROUND(I224*H224,2)</f>
        <v>0</v>
      </c>
      <c r="K224" s="180" t="s">
        <v>19</v>
      </c>
      <c r="L224" s="39"/>
      <c r="M224" s="185" t="s">
        <v>19</v>
      </c>
      <c r="N224" s="186" t="s">
        <v>42</v>
      </c>
      <c r="O224" s="64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426</v>
      </c>
      <c r="AT224" s="189" t="s">
        <v>128</v>
      </c>
      <c r="AU224" s="189" t="s">
        <v>78</v>
      </c>
      <c r="AY224" s="17" t="s">
        <v>125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75</v>
      </c>
      <c r="BK224" s="190">
        <f>ROUND(I224*H224,2)</f>
        <v>0</v>
      </c>
      <c r="BL224" s="17" t="s">
        <v>426</v>
      </c>
      <c r="BM224" s="189" t="s">
        <v>445</v>
      </c>
    </row>
    <row r="225" spans="1:65" s="12" customFormat="1" ht="22.9" customHeight="1">
      <c r="B225" s="162"/>
      <c r="C225" s="163"/>
      <c r="D225" s="164" t="s">
        <v>70</v>
      </c>
      <c r="E225" s="176" t="s">
        <v>446</v>
      </c>
      <c r="F225" s="176" t="s">
        <v>447</v>
      </c>
      <c r="G225" s="163"/>
      <c r="H225" s="163"/>
      <c r="I225" s="166"/>
      <c r="J225" s="177">
        <f>BK225</f>
        <v>0</v>
      </c>
      <c r="K225" s="163"/>
      <c r="L225" s="168"/>
      <c r="M225" s="169"/>
      <c r="N225" s="170"/>
      <c r="O225" s="170"/>
      <c r="P225" s="171">
        <f>SUM(P226:P227)</f>
        <v>0</v>
      </c>
      <c r="Q225" s="170"/>
      <c r="R225" s="171">
        <f>SUM(R226:R227)</f>
        <v>0</v>
      </c>
      <c r="S225" s="170"/>
      <c r="T225" s="172">
        <f>SUM(T226:T227)</f>
        <v>0</v>
      </c>
      <c r="AR225" s="173" t="s">
        <v>420</v>
      </c>
      <c r="AT225" s="174" t="s">
        <v>70</v>
      </c>
      <c r="AU225" s="174" t="s">
        <v>75</v>
      </c>
      <c r="AY225" s="173" t="s">
        <v>125</v>
      </c>
      <c r="BK225" s="175">
        <f>SUM(BK226:BK227)</f>
        <v>0</v>
      </c>
    </row>
    <row r="226" spans="1:65" s="2" customFormat="1" ht="16.5" customHeight="1">
      <c r="A226" s="34"/>
      <c r="B226" s="35"/>
      <c r="C226" s="178" t="s">
        <v>448</v>
      </c>
      <c r="D226" s="178" t="s">
        <v>128</v>
      </c>
      <c r="E226" s="179" t="s">
        <v>449</v>
      </c>
      <c r="F226" s="180" t="s">
        <v>450</v>
      </c>
      <c r="G226" s="181" t="s">
        <v>451</v>
      </c>
      <c r="H226" s="182">
        <v>1</v>
      </c>
      <c r="I226" s="183"/>
      <c r="J226" s="184">
        <f>ROUND(I226*H226,2)</f>
        <v>0</v>
      </c>
      <c r="K226" s="180" t="s">
        <v>132</v>
      </c>
      <c r="L226" s="39"/>
      <c r="M226" s="185" t="s">
        <v>19</v>
      </c>
      <c r="N226" s="186" t="s">
        <v>42</v>
      </c>
      <c r="O226" s="64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426</v>
      </c>
      <c r="AT226" s="189" t="s">
        <v>128</v>
      </c>
      <c r="AU226" s="189" t="s">
        <v>78</v>
      </c>
      <c r="AY226" s="17" t="s">
        <v>125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75</v>
      </c>
      <c r="BK226" s="190">
        <f>ROUND(I226*H226,2)</f>
        <v>0</v>
      </c>
      <c r="BL226" s="17" t="s">
        <v>426</v>
      </c>
      <c r="BM226" s="189" t="s">
        <v>452</v>
      </c>
    </row>
    <row r="227" spans="1:65" s="2" customFormat="1" ht="11.25">
      <c r="A227" s="34"/>
      <c r="B227" s="35"/>
      <c r="C227" s="36"/>
      <c r="D227" s="191" t="s">
        <v>135</v>
      </c>
      <c r="E227" s="36"/>
      <c r="F227" s="192" t="s">
        <v>453</v>
      </c>
      <c r="G227" s="36"/>
      <c r="H227" s="36"/>
      <c r="I227" s="193"/>
      <c r="J227" s="36"/>
      <c r="K227" s="36"/>
      <c r="L227" s="39"/>
      <c r="M227" s="239"/>
      <c r="N227" s="240"/>
      <c r="O227" s="241"/>
      <c r="P227" s="241"/>
      <c r="Q227" s="241"/>
      <c r="R227" s="241"/>
      <c r="S227" s="241"/>
      <c r="T227" s="24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135</v>
      </c>
      <c r="AU227" s="17" t="s">
        <v>78</v>
      </c>
    </row>
    <row r="228" spans="1:65" s="2" customFormat="1" ht="6.95" customHeight="1">
      <c r="A228" s="34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mdAotFvzUsiRwQRdFBofxXic4mtOsFRszhXBG7tYCKfuU6f34LvpbNoXrlhWsC16gGqJRCYPuCyg7+KV2QZhoQ==" saltValue="iA0rSF2x9XaorwvHeYdzZGiG0h0FZEN2cpZISK8TbhRKuefEiV61R3bzQzKXb4U4H5nHKK7P+OZE0cNhmo8Muw==" spinCount="100000" sheet="1" objects="1" scenarios="1" formatColumns="0" formatRows="0" autoFilter="0"/>
  <autoFilter ref="C89:K227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100" r:id="rId2" xr:uid="{00000000-0004-0000-0100-000001000000}"/>
    <hyperlink ref="F104" r:id="rId3" xr:uid="{00000000-0004-0000-0100-000002000000}"/>
    <hyperlink ref="F107" r:id="rId4" xr:uid="{00000000-0004-0000-0100-000003000000}"/>
    <hyperlink ref="F109" r:id="rId5" xr:uid="{00000000-0004-0000-0100-000004000000}"/>
    <hyperlink ref="F111" r:id="rId6" xr:uid="{00000000-0004-0000-0100-000005000000}"/>
    <hyperlink ref="F118" r:id="rId7" xr:uid="{00000000-0004-0000-0100-000006000000}"/>
    <hyperlink ref="F125" r:id="rId8" xr:uid="{00000000-0004-0000-0100-000007000000}"/>
    <hyperlink ref="F129" r:id="rId9" xr:uid="{00000000-0004-0000-0100-000008000000}"/>
    <hyperlink ref="F134" r:id="rId10" xr:uid="{00000000-0004-0000-0100-000009000000}"/>
    <hyperlink ref="F140" r:id="rId11" xr:uid="{00000000-0004-0000-0100-00000A000000}"/>
    <hyperlink ref="F144" r:id="rId12" xr:uid="{00000000-0004-0000-0100-00000B000000}"/>
    <hyperlink ref="F148" r:id="rId13" xr:uid="{00000000-0004-0000-0100-00000C000000}"/>
    <hyperlink ref="F153" r:id="rId14" xr:uid="{00000000-0004-0000-0100-00000D000000}"/>
    <hyperlink ref="F163" r:id="rId15" xr:uid="{00000000-0004-0000-0100-00000E000000}"/>
    <hyperlink ref="F168" r:id="rId16" xr:uid="{00000000-0004-0000-0100-00000F000000}"/>
    <hyperlink ref="F174" r:id="rId17" xr:uid="{00000000-0004-0000-0100-000010000000}"/>
    <hyperlink ref="F179" r:id="rId18" xr:uid="{00000000-0004-0000-0100-000011000000}"/>
    <hyperlink ref="F182" r:id="rId19" xr:uid="{00000000-0004-0000-0100-000012000000}"/>
    <hyperlink ref="F185" r:id="rId20" xr:uid="{00000000-0004-0000-0100-000013000000}"/>
    <hyperlink ref="F216" r:id="rId21" xr:uid="{00000000-0004-0000-0100-000014000000}"/>
    <hyperlink ref="F221" r:id="rId22" xr:uid="{00000000-0004-0000-0100-000015000000}"/>
    <hyperlink ref="F223" r:id="rId23" xr:uid="{00000000-0004-0000-0100-000016000000}"/>
    <hyperlink ref="F227" r:id="rId24" xr:uid="{00000000-0004-0000-01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84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Výsadba BC5 v k.ú. Dyjákovičky</v>
      </c>
      <c r="F7" s="291"/>
      <c r="G7" s="291"/>
      <c r="H7" s="291"/>
      <c r="L7" s="20"/>
    </row>
    <row r="8" spans="1:46" s="1" customFormat="1" ht="12" customHeight="1">
      <c r="B8" s="20"/>
      <c r="D8" s="112" t="s">
        <v>92</v>
      </c>
      <c r="L8" s="20"/>
    </row>
    <row r="9" spans="1:46" s="2" customFormat="1" ht="16.5" customHeight="1">
      <c r="A9" s="34"/>
      <c r="B9" s="39"/>
      <c r="C9" s="34"/>
      <c r="D9" s="34"/>
      <c r="E9" s="290" t="s">
        <v>93</v>
      </c>
      <c r="F9" s="293"/>
      <c r="G9" s="293"/>
      <c r="H9" s="29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454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92" t="s">
        <v>455</v>
      </c>
      <c r="F11" s="293"/>
      <c r="G11" s="293"/>
      <c r="H11" s="29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5. 2. 2024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456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94</v>
      </c>
      <c r="F17" s="34"/>
      <c r="G17" s="34"/>
      <c r="H17" s="34"/>
      <c r="I17" s="112" t="s">
        <v>28</v>
      </c>
      <c r="J17" s="103" t="s">
        <v>457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4" t="str">
        <f>'Rekapitulace stavby'!E14</f>
        <v>Vyplň údaj</v>
      </c>
      <c r="F20" s="295"/>
      <c r="G20" s="295"/>
      <c r="H20" s="295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tr">
        <f>IF('Rekapitulace stavby'!AN16="","",'Rekapitulace stavby'!AN16)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2" t="s">
        <v>28</v>
      </c>
      <c r="J23" s="103" t="str">
        <f>IF('Rekapitulace stavby'!AN17="","",'Rekapitulace stavby'!AN17)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96" t="s">
        <v>19</v>
      </c>
      <c r="F29" s="296"/>
      <c r="G29" s="296"/>
      <c r="H29" s="29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ROUND((SUM(BE87:BE120)),  2)</f>
        <v>0</v>
      </c>
      <c r="G35" s="34"/>
      <c r="H35" s="34"/>
      <c r="I35" s="124">
        <v>0.21</v>
      </c>
      <c r="J35" s="123">
        <f>ROUND(((SUM(BE87:BE120))*I35),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ROUND((SUM(BF87:BF120)),  2)</f>
        <v>0</v>
      </c>
      <c r="G36" s="34"/>
      <c r="H36" s="34"/>
      <c r="I36" s="124">
        <v>0.12</v>
      </c>
      <c r="J36" s="123">
        <f>ROUND(((SUM(BF87:BF120))*I36),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ROUND((SUM(BG87:BG120)),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ROUND((SUM(BH87:BH120)),  2)</f>
        <v>0</v>
      </c>
      <c r="G38" s="34"/>
      <c r="H38" s="34"/>
      <c r="I38" s="124">
        <v>0.12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ROUND((SUM(BI87:BI120)),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3" t="s">
        <v>95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97" t="str">
        <f>E7</f>
        <v>Výsadba BC5 v k.ú. Dyjákovičky</v>
      </c>
      <c r="F50" s="298"/>
      <c r="G50" s="298"/>
      <c r="H50" s="29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1"/>
      <c r="C51" s="29" t="s">
        <v>92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hidden="1" customHeight="1">
      <c r="A52" s="34"/>
      <c r="B52" s="35"/>
      <c r="C52" s="36"/>
      <c r="D52" s="36"/>
      <c r="E52" s="297" t="s">
        <v>93</v>
      </c>
      <c r="F52" s="299"/>
      <c r="G52" s="299"/>
      <c r="H52" s="29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9" t="s">
        <v>454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6" t="str">
        <f>E11</f>
        <v>1-1 - BC5  1.rok následná péče</v>
      </c>
      <c r="F54" s="299"/>
      <c r="G54" s="299"/>
      <c r="H54" s="29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9" t="s">
        <v>21</v>
      </c>
      <c r="D56" s="36"/>
      <c r="E56" s="36"/>
      <c r="F56" s="27" t="str">
        <f>F14</f>
        <v>Dyjákovičky</v>
      </c>
      <c r="G56" s="36"/>
      <c r="H56" s="36"/>
      <c r="I56" s="29" t="s">
        <v>23</v>
      </c>
      <c r="J56" s="59" t="str">
        <f>IF(J14="","",J14)</f>
        <v>5. 2. 2024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9" t="s">
        <v>25</v>
      </c>
      <c r="D58" s="36"/>
      <c r="E58" s="36"/>
      <c r="F58" s="27" t="str">
        <f>E17</f>
        <v>ČŘ-Státní pozemkový úřad</v>
      </c>
      <c r="G58" s="36"/>
      <c r="H58" s="36"/>
      <c r="I58" s="29" t="s">
        <v>31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96</v>
      </c>
      <c r="D61" s="137"/>
      <c r="E61" s="137"/>
      <c r="F61" s="137"/>
      <c r="G61" s="137"/>
      <c r="H61" s="137"/>
      <c r="I61" s="137"/>
      <c r="J61" s="138" t="s">
        <v>97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98</v>
      </c>
    </row>
    <row r="64" spans="1:47" s="9" customFormat="1" ht="24.95" hidden="1" customHeight="1">
      <c r="B64" s="140"/>
      <c r="C64" s="141"/>
      <c r="D64" s="142" t="s">
        <v>99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458</v>
      </c>
      <c r="E65" s="148"/>
      <c r="F65" s="148"/>
      <c r="G65" s="148"/>
      <c r="H65" s="148"/>
      <c r="I65" s="148"/>
      <c r="J65" s="149">
        <f>J89</f>
        <v>0</v>
      </c>
      <c r="K65" s="97"/>
      <c r="L65" s="150"/>
    </row>
    <row r="66" spans="1:31" s="2" customFormat="1" ht="21.75" hidden="1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hidden="1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ht="11.25" hidden="1"/>
    <row r="69" spans="1:31" ht="11.25" hidden="1"/>
    <row r="70" spans="1:31" ht="11.25" hidden="1"/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110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97" t="str">
        <f>E7</f>
        <v>Výsadba BC5 v k.ú. Dyjákovičky</v>
      </c>
      <c r="F75" s="298"/>
      <c r="G75" s="298"/>
      <c r="H75" s="298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1"/>
      <c r="C76" s="29" t="s">
        <v>92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4"/>
      <c r="B77" s="35"/>
      <c r="C77" s="36"/>
      <c r="D77" s="36"/>
      <c r="E77" s="297" t="s">
        <v>93</v>
      </c>
      <c r="F77" s="299"/>
      <c r="G77" s="299"/>
      <c r="H77" s="299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454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46" t="str">
        <f>E11</f>
        <v>1-1 - BC5  1.rok následná péče</v>
      </c>
      <c r="F79" s="299"/>
      <c r="G79" s="299"/>
      <c r="H79" s="299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F14</f>
        <v>Dyjákovičky</v>
      </c>
      <c r="G81" s="36"/>
      <c r="H81" s="36"/>
      <c r="I81" s="29" t="s">
        <v>23</v>
      </c>
      <c r="J81" s="59" t="str">
        <f>IF(J14="","",J14)</f>
        <v>5. 2. 2024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25</v>
      </c>
      <c r="D83" s="36"/>
      <c r="E83" s="36"/>
      <c r="F83" s="27" t="str">
        <f>E17</f>
        <v>ČŘ-Státní pozemkový úřad</v>
      </c>
      <c r="G83" s="36"/>
      <c r="H83" s="36"/>
      <c r="I83" s="29" t="s">
        <v>31</v>
      </c>
      <c r="J83" s="32" t="str">
        <f>E23</f>
        <v xml:space="preserve"> 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IF(E20="","",E20)</f>
        <v>Vyplň údaj</v>
      </c>
      <c r="G84" s="36"/>
      <c r="H84" s="36"/>
      <c r="I84" s="29" t="s">
        <v>34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111</v>
      </c>
      <c r="D86" s="154" t="s">
        <v>56</v>
      </c>
      <c r="E86" s="154" t="s">
        <v>52</v>
      </c>
      <c r="F86" s="154" t="s">
        <v>53</v>
      </c>
      <c r="G86" s="154" t="s">
        <v>112</v>
      </c>
      <c r="H86" s="154" t="s">
        <v>113</v>
      </c>
      <c r="I86" s="154" t="s">
        <v>114</v>
      </c>
      <c r="J86" s="154" t="s">
        <v>97</v>
      </c>
      <c r="K86" s="155" t="s">
        <v>115</v>
      </c>
      <c r="L86" s="156"/>
      <c r="M86" s="68" t="s">
        <v>19</v>
      </c>
      <c r="N86" s="69" t="s">
        <v>41</v>
      </c>
      <c r="O86" s="69" t="s">
        <v>116</v>
      </c>
      <c r="P86" s="69" t="s">
        <v>117</v>
      </c>
      <c r="Q86" s="69" t="s">
        <v>118</v>
      </c>
      <c r="R86" s="69" t="s">
        <v>119</v>
      </c>
      <c r="S86" s="69" t="s">
        <v>120</v>
      </c>
      <c r="T86" s="70" t="s">
        <v>121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122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3.7759999999999998</v>
      </c>
      <c r="S87" s="72"/>
      <c r="T87" s="16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98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70</v>
      </c>
      <c r="E88" s="165" t="s">
        <v>123</v>
      </c>
      <c r="F88" s="165" t="s">
        <v>124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</f>
        <v>0</v>
      </c>
      <c r="Q88" s="170"/>
      <c r="R88" s="171">
        <f>R89</f>
        <v>3.7759999999999998</v>
      </c>
      <c r="S88" s="170"/>
      <c r="T88" s="172">
        <f>T89</f>
        <v>0</v>
      </c>
      <c r="AR88" s="173" t="s">
        <v>75</v>
      </c>
      <c r="AT88" s="174" t="s">
        <v>70</v>
      </c>
      <c r="AU88" s="174" t="s">
        <v>71</v>
      </c>
      <c r="AY88" s="173" t="s">
        <v>125</v>
      </c>
      <c r="BK88" s="175">
        <f>BK89</f>
        <v>0</v>
      </c>
    </row>
    <row r="89" spans="1:65" s="12" customFormat="1" ht="22.9" customHeight="1">
      <c r="B89" s="162"/>
      <c r="C89" s="163"/>
      <c r="D89" s="164" t="s">
        <v>70</v>
      </c>
      <c r="E89" s="176" t="s">
        <v>75</v>
      </c>
      <c r="F89" s="176" t="s">
        <v>459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SUM(P90:P120)</f>
        <v>0</v>
      </c>
      <c r="Q89" s="170"/>
      <c r="R89" s="171">
        <f>SUM(R90:R120)</f>
        <v>3.7759999999999998</v>
      </c>
      <c r="S89" s="170"/>
      <c r="T89" s="172">
        <f>SUM(T90:T120)</f>
        <v>0</v>
      </c>
      <c r="AR89" s="173" t="s">
        <v>75</v>
      </c>
      <c r="AT89" s="174" t="s">
        <v>70</v>
      </c>
      <c r="AU89" s="174" t="s">
        <v>75</v>
      </c>
      <c r="AY89" s="173" t="s">
        <v>125</v>
      </c>
      <c r="BK89" s="175">
        <f>SUM(BK90:BK120)</f>
        <v>0</v>
      </c>
    </row>
    <row r="90" spans="1:65" s="2" customFormat="1" ht="16.5" customHeight="1">
      <c r="A90" s="34"/>
      <c r="B90" s="35"/>
      <c r="C90" s="178" t="s">
        <v>198</v>
      </c>
      <c r="D90" s="178" t="s">
        <v>128</v>
      </c>
      <c r="E90" s="179" t="s">
        <v>460</v>
      </c>
      <c r="F90" s="180" t="s">
        <v>461</v>
      </c>
      <c r="G90" s="181" t="s">
        <v>131</v>
      </c>
      <c r="H90" s="182">
        <v>61407</v>
      </c>
      <c r="I90" s="183"/>
      <c r="J90" s="184">
        <f>ROUND(I90*H90,2)</f>
        <v>0</v>
      </c>
      <c r="K90" s="180" t="s">
        <v>132</v>
      </c>
      <c r="L90" s="39"/>
      <c r="M90" s="185" t="s">
        <v>19</v>
      </c>
      <c r="N90" s="186" t="s">
        <v>42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133</v>
      </c>
      <c r="AT90" s="189" t="s">
        <v>128</v>
      </c>
      <c r="AU90" s="189" t="s">
        <v>78</v>
      </c>
      <c r="AY90" s="17" t="s">
        <v>125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75</v>
      </c>
      <c r="BK90" s="190">
        <f>ROUND(I90*H90,2)</f>
        <v>0</v>
      </c>
      <c r="BL90" s="17" t="s">
        <v>133</v>
      </c>
      <c r="BM90" s="189" t="s">
        <v>462</v>
      </c>
    </row>
    <row r="91" spans="1:65" s="2" customFormat="1" ht="11.25">
      <c r="A91" s="34"/>
      <c r="B91" s="35"/>
      <c r="C91" s="36"/>
      <c r="D91" s="191" t="s">
        <v>135</v>
      </c>
      <c r="E91" s="36"/>
      <c r="F91" s="192" t="s">
        <v>463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135</v>
      </c>
      <c r="AU91" s="17" t="s">
        <v>78</v>
      </c>
    </row>
    <row r="92" spans="1:65" s="13" customFormat="1" ht="11.25">
      <c r="B92" s="196"/>
      <c r="C92" s="197"/>
      <c r="D92" s="198" t="s">
        <v>137</v>
      </c>
      <c r="E92" s="199" t="s">
        <v>19</v>
      </c>
      <c r="F92" s="200" t="s">
        <v>464</v>
      </c>
      <c r="G92" s="197"/>
      <c r="H92" s="201">
        <v>61407</v>
      </c>
      <c r="I92" s="202"/>
      <c r="J92" s="197"/>
      <c r="K92" s="197"/>
      <c r="L92" s="203"/>
      <c r="M92" s="204"/>
      <c r="N92" s="205"/>
      <c r="O92" s="205"/>
      <c r="P92" s="205"/>
      <c r="Q92" s="205"/>
      <c r="R92" s="205"/>
      <c r="S92" s="205"/>
      <c r="T92" s="206"/>
      <c r="AT92" s="207" t="s">
        <v>137</v>
      </c>
      <c r="AU92" s="207" t="s">
        <v>78</v>
      </c>
      <c r="AV92" s="13" t="s">
        <v>78</v>
      </c>
      <c r="AW92" s="13" t="s">
        <v>33</v>
      </c>
      <c r="AX92" s="13" t="s">
        <v>75</v>
      </c>
      <c r="AY92" s="207" t="s">
        <v>125</v>
      </c>
    </row>
    <row r="93" spans="1:65" s="14" customFormat="1" ht="11.25">
      <c r="B93" s="208"/>
      <c r="C93" s="209"/>
      <c r="D93" s="198" t="s">
        <v>137</v>
      </c>
      <c r="E93" s="210" t="s">
        <v>19</v>
      </c>
      <c r="F93" s="211" t="s">
        <v>465</v>
      </c>
      <c r="G93" s="209"/>
      <c r="H93" s="210" t="s">
        <v>19</v>
      </c>
      <c r="I93" s="212"/>
      <c r="J93" s="209"/>
      <c r="K93" s="209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137</v>
      </c>
      <c r="AU93" s="217" t="s">
        <v>78</v>
      </c>
      <c r="AV93" s="14" t="s">
        <v>75</v>
      </c>
      <c r="AW93" s="14" t="s">
        <v>33</v>
      </c>
      <c r="AX93" s="14" t="s">
        <v>71</v>
      </c>
      <c r="AY93" s="217" t="s">
        <v>125</v>
      </c>
    </row>
    <row r="94" spans="1:65" s="2" customFormat="1" ht="16.5" customHeight="1">
      <c r="A94" s="34"/>
      <c r="B94" s="35"/>
      <c r="C94" s="178" t="s">
        <v>133</v>
      </c>
      <c r="D94" s="178" t="s">
        <v>128</v>
      </c>
      <c r="E94" s="179" t="s">
        <v>271</v>
      </c>
      <c r="F94" s="180" t="s">
        <v>272</v>
      </c>
      <c r="G94" s="181" t="s">
        <v>131</v>
      </c>
      <c r="H94" s="182">
        <v>188.8</v>
      </c>
      <c r="I94" s="183"/>
      <c r="J94" s="184">
        <f>ROUND(I94*H94,2)</f>
        <v>0</v>
      </c>
      <c r="K94" s="180" t="s">
        <v>132</v>
      </c>
      <c r="L94" s="39"/>
      <c r="M94" s="185" t="s">
        <v>19</v>
      </c>
      <c r="N94" s="186" t="s">
        <v>42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133</v>
      </c>
      <c r="AT94" s="189" t="s">
        <v>128</v>
      </c>
      <c r="AU94" s="189" t="s">
        <v>78</v>
      </c>
      <c r="AY94" s="17" t="s">
        <v>125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75</v>
      </c>
      <c r="BK94" s="190">
        <f>ROUND(I94*H94,2)</f>
        <v>0</v>
      </c>
      <c r="BL94" s="17" t="s">
        <v>133</v>
      </c>
      <c r="BM94" s="189" t="s">
        <v>466</v>
      </c>
    </row>
    <row r="95" spans="1:65" s="2" customFormat="1" ht="11.25">
      <c r="A95" s="34"/>
      <c r="B95" s="35"/>
      <c r="C95" s="36"/>
      <c r="D95" s="191" t="s">
        <v>135</v>
      </c>
      <c r="E95" s="36"/>
      <c r="F95" s="192" t="s">
        <v>274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135</v>
      </c>
      <c r="AU95" s="17" t="s">
        <v>78</v>
      </c>
    </row>
    <row r="96" spans="1:65" s="13" customFormat="1" ht="11.25">
      <c r="B96" s="196"/>
      <c r="C96" s="197"/>
      <c r="D96" s="198" t="s">
        <v>137</v>
      </c>
      <c r="E96" s="199" t="s">
        <v>19</v>
      </c>
      <c r="F96" s="200" t="s">
        <v>467</v>
      </c>
      <c r="G96" s="197"/>
      <c r="H96" s="201">
        <v>188.8</v>
      </c>
      <c r="I96" s="202"/>
      <c r="J96" s="197"/>
      <c r="K96" s="197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137</v>
      </c>
      <c r="AU96" s="207" t="s">
        <v>78</v>
      </c>
      <c r="AV96" s="13" t="s">
        <v>78</v>
      </c>
      <c r="AW96" s="13" t="s">
        <v>33</v>
      </c>
      <c r="AX96" s="13" t="s">
        <v>75</v>
      </c>
      <c r="AY96" s="207" t="s">
        <v>125</v>
      </c>
    </row>
    <row r="97" spans="1:65" s="14" customFormat="1" ht="11.25">
      <c r="B97" s="208"/>
      <c r="C97" s="209"/>
      <c r="D97" s="198" t="s">
        <v>137</v>
      </c>
      <c r="E97" s="210" t="s">
        <v>19</v>
      </c>
      <c r="F97" s="211" t="s">
        <v>468</v>
      </c>
      <c r="G97" s="209"/>
      <c r="H97" s="210" t="s">
        <v>19</v>
      </c>
      <c r="I97" s="212"/>
      <c r="J97" s="209"/>
      <c r="K97" s="209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137</v>
      </c>
      <c r="AU97" s="217" t="s">
        <v>78</v>
      </c>
      <c r="AV97" s="14" t="s">
        <v>75</v>
      </c>
      <c r="AW97" s="14" t="s">
        <v>33</v>
      </c>
      <c r="AX97" s="14" t="s">
        <v>71</v>
      </c>
      <c r="AY97" s="217" t="s">
        <v>125</v>
      </c>
    </row>
    <row r="98" spans="1:65" s="2" customFormat="1" ht="16.5" customHeight="1">
      <c r="A98" s="34"/>
      <c r="B98" s="35"/>
      <c r="C98" s="218" t="s">
        <v>420</v>
      </c>
      <c r="D98" s="218" t="s">
        <v>141</v>
      </c>
      <c r="E98" s="219" t="s">
        <v>277</v>
      </c>
      <c r="F98" s="220" t="s">
        <v>278</v>
      </c>
      <c r="G98" s="221" t="s">
        <v>279</v>
      </c>
      <c r="H98" s="222">
        <v>18.88</v>
      </c>
      <c r="I98" s="223"/>
      <c r="J98" s="224">
        <f>ROUND(I98*H98,2)</f>
        <v>0</v>
      </c>
      <c r="K98" s="220" t="s">
        <v>132</v>
      </c>
      <c r="L98" s="225"/>
      <c r="M98" s="226" t="s">
        <v>19</v>
      </c>
      <c r="N98" s="227" t="s">
        <v>42</v>
      </c>
      <c r="O98" s="64"/>
      <c r="P98" s="187">
        <f>O98*H98</f>
        <v>0</v>
      </c>
      <c r="Q98" s="187">
        <v>0.2</v>
      </c>
      <c r="R98" s="187">
        <f>Q98*H98</f>
        <v>3.7759999999999998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140</v>
      </c>
      <c r="AT98" s="189" t="s">
        <v>141</v>
      </c>
      <c r="AU98" s="189" t="s">
        <v>78</v>
      </c>
      <c r="AY98" s="17" t="s">
        <v>125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75</v>
      </c>
      <c r="BK98" s="190">
        <f>ROUND(I98*H98,2)</f>
        <v>0</v>
      </c>
      <c r="BL98" s="17" t="s">
        <v>133</v>
      </c>
      <c r="BM98" s="189" t="s">
        <v>469</v>
      </c>
    </row>
    <row r="99" spans="1:65" s="13" customFormat="1" ht="11.25">
      <c r="B99" s="196"/>
      <c r="C99" s="197"/>
      <c r="D99" s="198" t="s">
        <v>137</v>
      </c>
      <c r="E99" s="199" t="s">
        <v>19</v>
      </c>
      <c r="F99" s="200" t="s">
        <v>470</v>
      </c>
      <c r="G99" s="197"/>
      <c r="H99" s="201">
        <v>18.88</v>
      </c>
      <c r="I99" s="202"/>
      <c r="J99" s="197"/>
      <c r="K99" s="197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137</v>
      </c>
      <c r="AU99" s="207" t="s">
        <v>78</v>
      </c>
      <c r="AV99" s="13" t="s">
        <v>78</v>
      </c>
      <c r="AW99" s="13" t="s">
        <v>33</v>
      </c>
      <c r="AX99" s="13" t="s">
        <v>75</v>
      </c>
      <c r="AY99" s="207" t="s">
        <v>125</v>
      </c>
    </row>
    <row r="100" spans="1:65" s="14" customFormat="1" ht="11.25">
      <c r="B100" s="208"/>
      <c r="C100" s="209"/>
      <c r="D100" s="198" t="s">
        <v>137</v>
      </c>
      <c r="E100" s="210" t="s">
        <v>19</v>
      </c>
      <c r="F100" s="211" t="s">
        <v>471</v>
      </c>
      <c r="G100" s="209"/>
      <c r="H100" s="210" t="s">
        <v>19</v>
      </c>
      <c r="I100" s="212"/>
      <c r="J100" s="209"/>
      <c r="K100" s="209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137</v>
      </c>
      <c r="AU100" s="217" t="s">
        <v>78</v>
      </c>
      <c r="AV100" s="14" t="s">
        <v>75</v>
      </c>
      <c r="AW100" s="14" t="s">
        <v>33</v>
      </c>
      <c r="AX100" s="14" t="s">
        <v>71</v>
      </c>
      <c r="AY100" s="217" t="s">
        <v>125</v>
      </c>
    </row>
    <row r="101" spans="1:65" s="2" customFormat="1" ht="21.75" customHeight="1">
      <c r="A101" s="34"/>
      <c r="B101" s="35"/>
      <c r="C101" s="178" t="s">
        <v>472</v>
      </c>
      <c r="D101" s="178" t="s">
        <v>128</v>
      </c>
      <c r="E101" s="179" t="s">
        <v>473</v>
      </c>
      <c r="F101" s="180" t="s">
        <v>474</v>
      </c>
      <c r="G101" s="181" t="s">
        <v>475</v>
      </c>
      <c r="H101" s="182">
        <v>37.76</v>
      </c>
      <c r="I101" s="183"/>
      <c r="J101" s="184">
        <f>ROUND(I101*H101,2)</f>
        <v>0</v>
      </c>
      <c r="K101" s="180" t="s">
        <v>132</v>
      </c>
      <c r="L101" s="39"/>
      <c r="M101" s="185" t="s">
        <v>19</v>
      </c>
      <c r="N101" s="186" t="s">
        <v>42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133</v>
      </c>
      <c r="AT101" s="189" t="s">
        <v>128</v>
      </c>
      <c r="AU101" s="189" t="s">
        <v>78</v>
      </c>
      <c r="AY101" s="17" t="s">
        <v>125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75</v>
      </c>
      <c r="BK101" s="190">
        <f>ROUND(I101*H101,2)</f>
        <v>0</v>
      </c>
      <c r="BL101" s="17" t="s">
        <v>133</v>
      </c>
      <c r="BM101" s="189" t="s">
        <v>476</v>
      </c>
    </row>
    <row r="102" spans="1:65" s="2" customFormat="1" ht="11.25">
      <c r="A102" s="34"/>
      <c r="B102" s="35"/>
      <c r="C102" s="36"/>
      <c r="D102" s="191" t="s">
        <v>135</v>
      </c>
      <c r="E102" s="36"/>
      <c r="F102" s="192" t="s">
        <v>477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135</v>
      </c>
      <c r="AU102" s="17" t="s">
        <v>78</v>
      </c>
    </row>
    <row r="103" spans="1:65" s="13" customFormat="1" ht="11.25">
      <c r="B103" s="196"/>
      <c r="C103" s="197"/>
      <c r="D103" s="198" t="s">
        <v>137</v>
      </c>
      <c r="E103" s="199" t="s">
        <v>19</v>
      </c>
      <c r="F103" s="200" t="s">
        <v>478</v>
      </c>
      <c r="G103" s="197"/>
      <c r="H103" s="201">
        <v>37.76</v>
      </c>
      <c r="I103" s="202"/>
      <c r="J103" s="197"/>
      <c r="K103" s="197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137</v>
      </c>
      <c r="AU103" s="207" t="s">
        <v>78</v>
      </c>
      <c r="AV103" s="13" t="s">
        <v>78</v>
      </c>
      <c r="AW103" s="13" t="s">
        <v>33</v>
      </c>
      <c r="AX103" s="13" t="s">
        <v>75</v>
      </c>
      <c r="AY103" s="207" t="s">
        <v>125</v>
      </c>
    </row>
    <row r="104" spans="1:65" s="14" customFormat="1" ht="11.25">
      <c r="B104" s="208"/>
      <c r="C104" s="209"/>
      <c r="D104" s="198" t="s">
        <v>137</v>
      </c>
      <c r="E104" s="210" t="s">
        <v>19</v>
      </c>
      <c r="F104" s="211" t="s">
        <v>479</v>
      </c>
      <c r="G104" s="209"/>
      <c r="H104" s="210" t="s">
        <v>19</v>
      </c>
      <c r="I104" s="212"/>
      <c r="J104" s="209"/>
      <c r="K104" s="209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137</v>
      </c>
      <c r="AU104" s="217" t="s">
        <v>78</v>
      </c>
      <c r="AV104" s="14" t="s">
        <v>75</v>
      </c>
      <c r="AW104" s="14" t="s">
        <v>33</v>
      </c>
      <c r="AX104" s="14" t="s">
        <v>71</v>
      </c>
      <c r="AY104" s="217" t="s">
        <v>125</v>
      </c>
    </row>
    <row r="105" spans="1:65" s="2" customFormat="1" ht="16.5" customHeight="1">
      <c r="A105" s="34"/>
      <c r="B105" s="35"/>
      <c r="C105" s="178" t="s">
        <v>140</v>
      </c>
      <c r="D105" s="178" t="s">
        <v>128</v>
      </c>
      <c r="E105" s="179" t="s">
        <v>283</v>
      </c>
      <c r="F105" s="180" t="s">
        <v>284</v>
      </c>
      <c r="G105" s="181" t="s">
        <v>203</v>
      </c>
      <c r="H105" s="182">
        <v>2038</v>
      </c>
      <c r="I105" s="183"/>
      <c r="J105" s="184">
        <f>ROUND(I105*H105,2)</f>
        <v>0</v>
      </c>
      <c r="K105" s="180" t="s">
        <v>132</v>
      </c>
      <c r="L105" s="39"/>
      <c r="M105" s="185" t="s">
        <v>19</v>
      </c>
      <c r="N105" s="186" t="s">
        <v>42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133</v>
      </c>
      <c r="AT105" s="189" t="s">
        <v>128</v>
      </c>
      <c r="AU105" s="189" t="s">
        <v>78</v>
      </c>
      <c r="AY105" s="17" t="s">
        <v>125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75</v>
      </c>
      <c r="BK105" s="190">
        <f>ROUND(I105*H105,2)</f>
        <v>0</v>
      </c>
      <c r="BL105" s="17" t="s">
        <v>133</v>
      </c>
      <c r="BM105" s="189" t="s">
        <v>480</v>
      </c>
    </row>
    <row r="106" spans="1:65" s="2" customFormat="1" ht="11.25">
      <c r="A106" s="34"/>
      <c r="B106" s="35"/>
      <c r="C106" s="36"/>
      <c r="D106" s="191" t="s">
        <v>135</v>
      </c>
      <c r="E106" s="36"/>
      <c r="F106" s="192" t="s">
        <v>286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135</v>
      </c>
      <c r="AU106" s="17" t="s">
        <v>78</v>
      </c>
    </row>
    <row r="107" spans="1:65" s="13" customFormat="1" ht="11.25">
      <c r="B107" s="196"/>
      <c r="C107" s="197"/>
      <c r="D107" s="198" t="s">
        <v>137</v>
      </c>
      <c r="E107" s="199" t="s">
        <v>19</v>
      </c>
      <c r="F107" s="200" t="s">
        <v>287</v>
      </c>
      <c r="G107" s="197"/>
      <c r="H107" s="201">
        <v>2038</v>
      </c>
      <c r="I107" s="202"/>
      <c r="J107" s="197"/>
      <c r="K107" s="197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137</v>
      </c>
      <c r="AU107" s="207" t="s">
        <v>78</v>
      </c>
      <c r="AV107" s="13" t="s">
        <v>78</v>
      </c>
      <c r="AW107" s="13" t="s">
        <v>33</v>
      </c>
      <c r="AX107" s="13" t="s">
        <v>75</v>
      </c>
      <c r="AY107" s="207" t="s">
        <v>125</v>
      </c>
    </row>
    <row r="108" spans="1:65" s="14" customFormat="1" ht="11.25">
      <c r="B108" s="208"/>
      <c r="C108" s="209"/>
      <c r="D108" s="198" t="s">
        <v>137</v>
      </c>
      <c r="E108" s="210" t="s">
        <v>19</v>
      </c>
      <c r="F108" s="211" t="s">
        <v>481</v>
      </c>
      <c r="G108" s="209"/>
      <c r="H108" s="210" t="s">
        <v>19</v>
      </c>
      <c r="I108" s="212"/>
      <c r="J108" s="209"/>
      <c r="K108" s="209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137</v>
      </c>
      <c r="AU108" s="217" t="s">
        <v>78</v>
      </c>
      <c r="AV108" s="14" t="s">
        <v>75</v>
      </c>
      <c r="AW108" s="14" t="s">
        <v>33</v>
      </c>
      <c r="AX108" s="14" t="s">
        <v>71</v>
      </c>
      <c r="AY108" s="217" t="s">
        <v>125</v>
      </c>
    </row>
    <row r="109" spans="1:65" s="2" customFormat="1" ht="16.5" customHeight="1">
      <c r="A109" s="34"/>
      <c r="B109" s="35"/>
      <c r="C109" s="218" t="s">
        <v>147</v>
      </c>
      <c r="D109" s="218" t="s">
        <v>141</v>
      </c>
      <c r="E109" s="219" t="s">
        <v>290</v>
      </c>
      <c r="F109" s="220" t="s">
        <v>291</v>
      </c>
      <c r="G109" s="221" t="s">
        <v>179</v>
      </c>
      <c r="H109" s="222">
        <v>8.1519999999999992</v>
      </c>
      <c r="I109" s="223"/>
      <c r="J109" s="224">
        <f>ROUND(I109*H109,2)</f>
        <v>0</v>
      </c>
      <c r="K109" s="220" t="s">
        <v>19</v>
      </c>
      <c r="L109" s="225"/>
      <c r="M109" s="226" t="s">
        <v>19</v>
      </c>
      <c r="N109" s="227" t="s">
        <v>42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140</v>
      </c>
      <c r="AT109" s="189" t="s">
        <v>141</v>
      </c>
      <c r="AU109" s="189" t="s">
        <v>78</v>
      </c>
      <c r="AY109" s="17" t="s">
        <v>125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75</v>
      </c>
      <c r="BK109" s="190">
        <f>ROUND(I109*H109,2)</f>
        <v>0</v>
      </c>
      <c r="BL109" s="17" t="s">
        <v>133</v>
      </c>
      <c r="BM109" s="189" t="s">
        <v>482</v>
      </c>
    </row>
    <row r="110" spans="1:65" s="13" customFormat="1" ht="11.25">
      <c r="B110" s="196"/>
      <c r="C110" s="197"/>
      <c r="D110" s="198" t="s">
        <v>137</v>
      </c>
      <c r="E110" s="199" t="s">
        <v>19</v>
      </c>
      <c r="F110" s="200" t="s">
        <v>293</v>
      </c>
      <c r="G110" s="197"/>
      <c r="H110" s="201">
        <v>8.1519999999999992</v>
      </c>
      <c r="I110" s="202"/>
      <c r="J110" s="197"/>
      <c r="K110" s="197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137</v>
      </c>
      <c r="AU110" s="207" t="s">
        <v>78</v>
      </c>
      <c r="AV110" s="13" t="s">
        <v>78</v>
      </c>
      <c r="AW110" s="13" t="s">
        <v>33</v>
      </c>
      <c r="AX110" s="13" t="s">
        <v>75</v>
      </c>
      <c r="AY110" s="207" t="s">
        <v>125</v>
      </c>
    </row>
    <row r="111" spans="1:65" s="2" customFormat="1" ht="16.5" customHeight="1">
      <c r="A111" s="34"/>
      <c r="B111" s="35"/>
      <c r="C111" s="178" t="s">
        <v>8</v>
      </c>
      <c r="D111" s="178" t="s">
        <v>128</v>
      </c>
      <c r="E111" s="179" t="s">
        <v>295</v>
      </c>
      <c r="F111" s="180" t="s">
        <v>296</v>
      </c>
      <c r="G111" s="181" t="s">
        <v>279</v>
      </c>
      <c r="H111" s="182">
        <v>88.16</v>
      </c>
      <c r="I111" s="183"/>
      <c r="J111" s="184">
        <f>ROUND(I111*H111,2)</f>
        <v>0</v>
      </c>
      <c r="K111" s="180" t="s">
        <v>132</v>
      </c>
      <c r="L111" s="39"/>
      <c r="M111" s="185" t="s">
        <v>19</v>
      </c>
      <c r="N111" s="186" t="s">
        <v>42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133</v>
      </c>
      <c r="AT111" s="189" t="s">
        <v>128</v>
      </c>
      <c r="AU111" s="189" t="s">
        <v>78</v>
      </c>
      <c r="AY111" s="17" t="s">
        <v>125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75</v>
      </c>
      <c r="BK111" s="190">
        <f>ROUND(I111*H111,2)</f>
        <v>0</v>
      </c>
      <c r="BL111" s="17" t="s">
        <v>133</v>
      </c>
      <c r="BM111" s="189" t="s">
        <v>483</v>
      </c>
    </row>
    <row r="112" spans="1:65" s="2" customFormat="1" ht="11.25">
      <c r="A112" s="34"/>
      <c r="B112" s="35"/>
      <c r="C112" s="36"/>
      <c r="D112" s="191" t="s">
        <v>135</v>
      </c>
      <c r="E112" s="36"/>
      <c r="F112" s="192" t="s">
        <v>298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135</v>
      </c>
      <c r="AU112" s="17" t="s">
        <v>78</v>
      </c>
    </row>
    <row r="113" spans="1:65" s="13" customFormat="1" ht="11.25">
      <c r="B113" s="196"/>
      <c r="C113" s="197"/>
      <c r="D113" s="198" t="s">
        <v>137</v>
      </c>
      <c r="E113" s="199" t="s">
        <v>19</v>
      </c>
      <c r="F113" s="200" t="s">
        <v>484</v>
      </c>
      <c r="G113" s="197"/>
      <c r="H113" s="201">
        <v>88.16</v>
      </c>
      <c r="I113" s="202"/>
      <c r="J113" s="197"/>
      <c r="K113" s="197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137</v>
      </c>
      <c r="AU113" s="207" t="s">
        <v>78</v>
      </c>
      <c r="AV113" s="13" t="s">
        <v>78</v>
      </c>
      <c r="AW113" s="13" t="s">
        <v>33</v>
      </c>
      <c r="AX113" s="13" t="s">
        <v>75</v>
      </c>
      <c r="AY113" s="207" t="s">
        <v>125</v>
      </c>
    </row>
    <row r="114" spans="1:65" s="14" customFormat="1" ht="22.5">
      <c r="B114" s="208"/>
      <c r="C114" s="209"/>
      <c r="D114" s="198" t="s">
        <v>137</v>
      </c>
      <c r="E114" s="210" t="s">
        <v>19</v>
      </c>
      <c r="F114" s="211" t="s">
        <v>485</v>
      </c>
      <c r="G114" s="209"/>
      <c r="H114" s="210" t="s">
        <v>19</v>
      </c>
      <c r="I114" s="212"/>
      <c r="J114" s="209"/>
      <c r="K114" s="209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137</v>
      </c>
      <c r="AU114" s="217" t="s">
        <v>78</v>
      </c>
      <c r="AV114" s="14" t="s">
        <v>75</v>
      </c>
      <c r="AW114" s="14" t="s">
        <v>33</v>
      </c>
      <c r="AX114" s="14" t="s">
        <v>71</v>
      </c>
      <c r="AY114" s="217" t="s">
        <v>125</v>
      </c>
    </row>
    <row r="115" spans="1:65" s="14" customFormat="1" ht="11.25">
      <c r="B115" s="208"/>
      <c r="C115" s="209"/>
      <c r="D115" s="198" t="s">
        <v>137</v>
      </c>
      <c r="E115" s="210" t="s">
        <v>19</v>
      </c>
      <c r="F115" s="211" t="s">
        <v>486</v>
      </c>
      <c r="G115" s="209"/>
      <c r="H115" s="210" t="s">
        <v>19</v>
      </c>
      <c r="I115" s="212"/>
      <c r="J115" s="209"/>
      <c r="K115" s="209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137</v>
      </c>
      <c r="AU115" s="217" t="s">
        <v>78</v>
      </c>
      <c r="AV115" s="14" t="s">
        <v>75</v>
      </c>
      <c r="AW115" s="14" t="s">
        <v>33</v>
      </c>
      <c r="AX115" s="14" t="s">
        <v>71</v>
      </c>
      <c r="AY115" s="217" t="s">
        <v>125</v>
      </c>
    </row>
    <row r="116" spans="1:65" s="2" customFormat="1" ht="16.5" customHeight="1">
      <c r="A116" s="34"/>
      <c r="B116" s="35"/>
      <c r="C116" s="178" t="s">
        <v>170</v>
      </c>
      <c r="D116" s="178" t="s">
        <v>128</v>
      </c>
      <c r="E116" s="179" t="s">
        <v>303</v>
      </c>
      <c r="F116" s="180" t="s">
        <v>304</v>
      </c>
      <c r="G116" s="181" t="s">
        <v>279</v>
      </c>
      <c r="H116" s="182">
        <v>88.16</v>
      </c>
      <c r="I116" s="183"/>
      <c r="J116" s="184">
        <f>ROUND(I116*H116,2)</f>
        <v>0</v>
      </c>
      <c r="K116" s="180" t="s">
        <v>132</v>
      </c>
      <c r="L116" s="39"/>
      <c r="M116" s="185" t="s">
        <v>19</v>
      </c>
      <c r="N116" s="186" t="s">
        <v>42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133</v>
      </c>
      <c r="AT116" s="189" t="s">
        <v>128</v>
      </c>
      <c r="AU116" s="189" t="s">
        <v>78</v>
      </c>
      <c r="AY116" s="17" t="s">
        <v>125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75</v>
      </c>
      <c r="BK116" s="190">
        <f>ROUND(I116*H116,2)</f>
        <v>0</v>
      </c>
      <c r="BL116" s="17" t="s">
        <v>133</v>
      </c>
      <c r="BM116" s="189" t="s">
        <v>487</v>
      </c>
    </row>
    <row r="117" spans="1:65" s="2" customFormat="1" ht="11.25">
      <c r="A117" s="34"/>
      <c r="B117" s="35"/>
      <c r="C117" s="36"/>
      <c r="D117" s="191" t="s">
        <v>135</v>
      </c>
      <c r="E117" s="36"/>
      <c r="F117" s="192" t="s">
        <v>306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135</v>
      </c>
      <c r="AU117" s="17" t="s">
        <v>78</v>
      </c>
    </row>
    <row r="118" spans="1:65" s="2" customFormat="1" ht="16.5" customHeight="1">
      <c r="A118" s="34"/>
      <c r="B118" s="35"/>
      <c r="C118" s="178" t="s">
        <v>176</v>
      </c>
      <c r="D118" s="178" t="s">
        <v>128</v>
      </c>
      <c r="E118" s="179" t="s">
        <v>309</v>
      </c>
      <c r="F118" s="180" t="s">
        <v>310</v>
      </c>
      <c r="G118" s="181" t="s">
        <v>279</v>
      </c>
      <c r="H118" s="182">
        <v>528.96</v>
      </c>
      <c r="I118" s="183"/>
      <c r="J118" s="184">
        <f>ROUND(I118*H118,2)</f>
        <v>0</v>
      </c>
      <c r="K118" s="180" t="s">
        <v>132</v>
      </c>
      <c r="L118" s="39"/>
      <c r="M118" s="185" t="s">
        <v>19</v>
      </c>
      <c r="N118" s="186" t="s">
        <v>42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133</v>
      </c>
      <c r="AT118" s="189" t="s">
        <v>128</v>
      </c>
      <c r="AU118" s="189" t="s">
        <v>78</v>
      </c>
      <c r="AY118" s="17" t="s">
        <v>125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75</v>
      </c>
      <c r="BK118" s="190">
        <f>ROUND(I118*H118,2)</f>
        <v>0</v>
      </c>
      <c r="BL118" s="17" t="s">
        <v>133</v>
      </c>
      <c r="BM118" s="189" t="s">
        <v>488</v>
      </c>
    </row>
    <row r="119" spans="1:65" s="2" customFormat="1" ht="11.25">
      <c r="A119" s="34"/>
      <c r="B119" s="35"/>
      <c r="C119" s="36"/>
      <c r="D119" s="191" t="s">
        <v>135</v>
      </c>
      <c r="E119" s="36"/>
      <c r="F119" s="192" t="s">
        <v>312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135</v>
      </c>
      <c r="AU119" s="17" t="s">
        <v>78</v>
      </c>
    </row>
    <row r="120" spans="1:65" s="13" customFormat="1" ht="11.25">
      <c r="B120" s="196"/>
      <c r="C120" s="197"/>
      <c r="D120" s="198" t="s">
        <v>137</v>
      </c>
      <c r="E120" s="199" t="s">
        <v>19</v>
      </c>
      <c r="F120" s="200" t="s">
        <v>489</v>
      </c>
      <c r="G120" s="197"/>
      <c r="H120" s="201">
        <v>528.96</v>
      </c>
      <c r="I120" s="202"/>
      <c r="J120" s="197"/>
      <c r="K120" s="197"/>
      <c r="L120" s="203"/>
      <c r="M120" s="243"/>
      <c r="N120" s="244"/>
      <c r="O120" s="244"/>
      <c r="P120" s="244"/>
      <c r="Q120" s="244"/>
      <c r="R120" s="244"/>
      <c r="S120" s="244"/>
      <c r="T120" s="245"/>
      <c r="AT120" s="207" t="s">
        <v>137</v>
      </c>
      <c r="AU120" s="207" t="s">
        <v>78</v>
      </c>
      <c r="AV120" s="13" t="s">
        <v>78</v>
      </c>
      <c r="AW120" s="13" t="s">
        <v>33</v>
      </c>
      <c r="AX120" s="13" t="s">
        <v>75</v>
      </c>
      <c r="AY120" s="207" t="s">
        <v>125</v>
      </c>
    </row>
    <row r="121" spans="1:65" s="2" customFormat="1" ht="6.95" customHeight="1">
      <c r="A121" s="34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9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algorithmName="SHA-512" hashValue="hN2g1/VG09Mzo3Mq3lm4NuD52Cb3oEa1ETTPVPhg32rslE3sm2hIcyKaRx9ikVMIGxPDSMgid5/WFMEGLxp6BA==" saltValue="Dr2DW/c1Ls2fMW2+3K9xYAjxIB24EPhW2y2ebfmORaEyyAg8+LhwiZjt8oaxPXgBdb2bMvBLI+b+bTQ8YeQU0g==" spinCount="100000" sheet="1" objects="1" scenarios="1" formatColumns="0" formatRows="0" autoFilter="0"/>
  <autoFilter ref="C86:K120" xr:uid="{00000000-0009-0000-0000-000002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200-000000000000}"/>
    <hyperlink ref="F95" r:id="rId2" xr:uid="{00000000-0004-0000-0200-000001000000}"/>
    <hyperlink ref="F102" r:id="rId3" xr:uid="{00000000-0004-0000-0200-000002000000}"/>
    <hyperlink ref="F106" r:id="rId4" xr:uid="{00000000-0004-0000-0200-000003000000}"/>
    <hyperlink ref="F112" r:id="rId5" xr:uid="{00000000-0004-0000-0200-000004000000}"/>
    <hyperlink ref="F117" r:id="rId6" xr:uid="{00000000-0004-0000-0200-000005000000}"/>
    <hyperlink ref="F119" r:id="rId7" xr:uid="{00000000-0004-0000-02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Výsadba BC5 v k.ú. Dyjákovičky</v>
      </c>
      <c r="F7" s="291"/>
      <c r="G7" s="291"/>
      <c r="H7" s="291"/>
      <c r="L7" s="20"/>
    </row>
    <row r="8" spans="1:46" s="1" customFormat="1" ht="12" customHeight="1">
      <c r="B8" s="20"/>
      <c r="D8" s="112" t="s">
        <v>92</v>
      </c>
      <c r="L8" s="20"/>
    </row>
    <row r="9" spans="1:46" s="2" customFormat="1" ht="16.5" customHeight="1">
      <c r="A9" s="34"/>
      <c r="B9" s="39"/>
      <c r="C9" s="34"/>
      <c r="D9" s="34"/>
      <c r="E9" s="290" t="s">
        <v>93</v>
      </c>
      <c r="F9" s="293"/>
      <c r="G9" s="293"/>
      <c r="H9" s="29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454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92" t="s">
        <v>490</v>
      </c>
      <c r="F11" s="293"/>
      <c r="G11" s="293"/>
      <c r="H11" s="29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5. 2. 2024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456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94</v>
      </c>
      <c r="F17" s="34"/>
      <c r="G17" s="34"/>
      <c r="H17" s="34"/>
      <c r="I17" s="112" t="s">
        <v>28</v>
      </c>
      <c r="J17" s="103" t="s">
        <v>457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4" t="str">
        <f>'Rekapitulace stavby'!E14</f>
        <v>Vyplň údaj</v>
      </c>
      <c r="F20" s="295"/>
      <c r="G20" s="295"/>
      <c r="H20" s="295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tr">
        <f>IF('Rekapitulace stavby'!AN16="","",'Rekapitulace stavby'!AN16)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2" t="s">
        <v>28</v>
      </c>
      <c r="J23" s="103" t="str">
        <f>IF('Rekapitulace stavby'!AN17="","",'Rekapitulace stavby'!AN17)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96" t="s">
        <v>19</v>
      </c>
      <c r="F29" s="296"/>
      <c r="G29" s="296"/>
      <c r="H29" s="29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ROUND((SUM(BE87:BE120)),  2)</f>
        <v>0</v>
      </c>
      <c r="G35" s="34"/>
      <c r="H35" s="34"/>
      <c r="I35" s="124">
        <v>0.21</v>
      </c>
      <c r="J35" s="123">
        <f>ROUND(((SUM(BE87:BE120))*I35),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ROUND((SUM(BF87:BF120)),  2)</f>
        <v>0</v>
      </c>
      <c r="G36" s="34"/>
      <c r="H36" s="34"/>
      <c r="I36" s="124">
        <v>0.12</v>
      </c>
      <c r="J36" s="123">
        <f>ROUND(((SUM(BF87:BF120))*I36),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ROUND((SUM(BG87:BG120)),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ROUND((SUM(BH87:BH120)),  2)</f>
        <v>0</v>
      </c>
      <c r="G38" s="34"/>
      <c r="H38" s="34"/>
      <c r="I38" s="124">
        <v>0.12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ROUND((SUM(BI87:BI120)),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3" t="s">
        <v>95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97" t="str">
        <f>E7</f>
        <v>Výsadba BC5 v k.ú. Dyjákovičky</v>
      </c>
      <c r="F50" s="298"/>
      <c r="G50" s="298"/>
      <c r="H50" s="29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1"/>
      <c r="C51" s="29" t="s">
        <v>92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hidden="1" customHeight="1">
      <c r="A52" s="34"/>
      <c r="B52" s="35"/>
      <c r="C52" s="36"/>
      <c r="D52" s="36"/>
      <c r="E52" s="297" t="s">
        <v>93</v>
      </c>
      <c r="F52" s="299"/>
      <c r="G52" s="299"/>
      <c r="H52" s="29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9" t="s">
        <v>454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6" t="str">
        <f>E11</f>
        <v>1-2 - BC5  2.rok následná péče</v>
      </c>
      <c r="F54" s="299"/>
      <c r="G54" s="299"/>
      <c r="H54" s="29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9" t="s">
        <v>21</v>
      </c>
      <c r="D56" s="36"/>
      <c r="E56" s="36"/>
      <c r="F56" s="27" t="str">
        <f>F14</f>
        <v>Dyjákovičky</v>
      </c>
      <c r="G56" s="36"/>
      <c r="H56" s="36"/>
      <c r="I56" s="29" t="s">
        <v>23</v>
      </c>
      <c r="J56" s="59" t="str">
        <f>IF(J14="","",J14)</f>
        <v>5. 2. 2024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9" t="s">
        <v>25</v>
      </c>
      <c r="D58" s="36"/>
      <c r="E58" s="36"/>
      <c r="F58" s="27" t="str">
        <f>E17</f>
        <v>ČŘ-Státní pozemkový úřad</v>
      </c>
      <c r="G58" s="36"/>
      <c r="H58" s="36"/>
      <c r="I58" s="29" t="s">
        <v>31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96</v>
      </c>
      <c r="D61" s="137"/>
      <c r="E61" s="137"/>
      <c r="F61" s="137"/>
      <c r="G61" s="137"/>
      <c r="H61" s="137"/>
      <c r="I61" s="137"/>
      <c r="J61" s="138" t="s">
        <v>97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98</v>
      </c>
    </row>
    <row r="64" spans="1:47" s="9" customFormat="1" ht="24.95" hidden="1" customHeight="1">
      <c r="B64" s="140"/>
      <c r="C64" s="141"/>
      <c r="D64" s="142" t="s">
        <v>99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491</v>
      </c>
      <c r="E65" s="148"/>
      <c r="F65" s="148"/>
      <c r="G65" s="148"/>
      <c r="H65" s="148"/>
      <c r="I65" s="148"/>
      <c r="J65" s="149">
        <f>J89</f>
        <v>0</v>
      </c>
      <c r="K65" s="97"/>
      <c r="L65" s="150"/>
    </row>
    <row r="66" spans="1:31" s="2" customFormat="1" ht="21.75" hidden="1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hidden="1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ht="11.25" hidden="1"/>
    <row r="69" spans="1:31" ht="11.25" hidden="1"/>
    <row r="70" spans="1:31" ht="11.25" hidden="1"/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110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97" t="str">
        <f>E7</f>
        <v>Výsadba BC5 v k.ú. Dyjákovičky</v>
      </c>
      <c r="F75" s="298"/>
      <c r="G75" s="298"/>
      <c r="H75" s="298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1"/>
      <c r="C76" s="29" t="s">
        <v>92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4"/>
      <c r="B77" s="35"/>
      <c r="C77" s="36"/>
      <c r="D77" s="36"/>
      <c r="E77" s="297" t="s">
        <v>93</v>
      </c>
      <c r="F77" s="299"/>
      <c r="G77" s="299"/>
      <c r="H77" s="299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454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46" t="str">
        <f>E11</f>
        <v>1-2 - BC5  2.rok následná péče</v>
      </c>
      <c r="F79" s="299"/>
      <c r="G79" s="299"/>
      <c r="H79" s="299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F14</f>
        <v>Dyjákovičky</v>
      </c>
      <c r="G81" s="36"/>
      <c r="H81" s="36"/>
      <c r="I81" s="29" t="s">
        <v>23</v>
      </c>
      <c r="J81" s="59" t="str">
        <f>IF(J14="","",J14)</f>
        <v>5. 2. 2024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25</v>
      </c>
      <c r="D83" s="36"/>
      <c r="E83" s="36"/>
      <c r="F83" s="27" t="str">
        <f>E17</f>
        <v>ČŘ-Státní pozemkový úřad</v>
      </c>
      <c r="G83" s="36"/>
      <c r="H83" s="36"/>
      <c r="I83" s="29" t="s">
        <v>31</v>
      </c>
      <c r="J83" s="32" t="str">
        <f>E23</f>
        <v xml:space="preserve"> 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IF(E20="","",E20)</f>
        <v>Vyplň údaj</v>
      </c>
      <c r="G84" s="36"/>
      <c r="H84" s="36"/>
      <c r="I84" s="29" t="s">
        <v>34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111</v>
      </c>
      <c r="D86" s="154" t="s">
        <v>56</v>
      </c>
      <c r="E86" s="154" t="s">
        <v>52</v>
      </c>
      <c r="F86" s="154" t="s">
        <v>53</v>
      </c>
      <c r="G86" s="154" t="s">
        <v>112</v>
      </c>
      <c r="H86" s="154" t="s">
        <v>113</v>
      </c>
      <c r="I86" s="154" t="s">
        <v>114</v>
      </c>
      <c r="J86" s="154" t="s">
        <v>97</v>
      </c>
      <c r="K86" s="155" t="s">
        <v>115</v>
      </c>
      <c r="L86" s="156"/>
      <c r="M86" s="68" t="s">
        <v>19</v>
      </c>
      <c r="N86" s="69" t="s">
        <v>41</v>
      </c>
      <c r="O86" s="69" t="s">
        <v>116</v>
      </c>
      <c r="P86" s="69" t="s">
        <v>117</v>
      </c>
      <c r="Q86" s="69" t="s">
        <v>118</v>
      </c>
      <c r="R86" s="69" t="s">
        <v>119</v>
      </c>
      <c r="S86" s="69" t="s">
        <v>120</v>
      </c>
      <c r="T86" s="70" t="s">
        <v>121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122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3.7759999999999998</v>
      </c>
      <c r="S87" s="72"/>
      <c r="T87" s="16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98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70</v>
      </c>
      <c r="E88" s="165" t="s">
        <v>123</v>
      </c>
      <c r="F88" s="165" t="s">
        <v>124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</f>
        <v>0</v>
      </c>
      <c r="Q88" s="170"/>
      <c r="R88" s="171">
        <f>R89</f>
        <v>3.7759999999999998</v>
      </c>
      <c r="S88" s="170"/>
      <c r="T88" s="172">
        <f>T89</f>
        <v>0</v>
      </c>
      <c r="AR88" s="173" t="s">
        <v>75</v>
      </c>
      <c r="AT88" s="174" t="s">
        <v>70</v>
      </c>
      <c r="AU88" s="174" t="s">
        <v>71</v>
      </c>
      <c r="AY88" s="173" t="s">
        <v>125</v>
      </c>
      <c r="BK88" s="175">
        <f>BK89</f>
        <v>0</v>
      </c>
    </row>
    <row r="89" spans="1:65" s="12" customFormat="1" ht="22.9" customHeight="1">
      <c r="B89" s="162"/>
      <c r="C89" s="163"/>
      <c r="D89" s="164" t="s">
        <v>70</v>
      </c>
      <c r="E89" s="176" t="s">
        <v>75</v>
      </c>
      <c r="F89" s="176" t="s">
        <v>492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SUM(P90:P120)</f>
        <v>0</v>
      </c>
      <c r="Q89" s="170"/>
      <c r="R89" s="171">
        <f>SUM(R90:R120)</f>
        <v>3.7759999999999998</v>
      </c>
      <c r="S89" s="170"/>
      <c r="T89" s="172">
        <f>SUM(T90:T120)</f>
        <v>0</v>
      </c>
      <c r="AR89" s="173" t="s">
        <v>75</v>
      </c>
      <c r="AT89" s="174" t="s">
        <v>70</v>
      </c>
      <c r="AU89" s="174" t="s">
        <v>75</v>
      </c>
      <c r="AY89" s="173" t="s">
        <v>125</v>
      </c>
      <c r="BK89" s="175">
        <f>SUM(BK90:BK120)</f>
        <v>0</v>
      </c>
    </row>
    <row r="90" spans="1:65" s="2" customFormat="1" ht="16.5" customHeight="1">
      <c r="A90" s="34"/>
      <c r="B90" s="35"/>
      <c r="C90" s="178" t="s">
        <v>198</v>
      </c>
      <c r="D90" s="178" t="s">
        <v>128</v>
      </c>
      <c r="E90" s="179" t="s">
        <v>460</v>
      </c>
      <c r="F90" s="180" t="s">
        <v>461</v>
      </c>
      <c r="G90" s="181" t="s">
        <v>131</v>
      </c>
      <c r="H90" s="182">
        <v>61407</v>
      </c>
      <c r="I90" s="183"/>
      <c r="J90" s="184">
        <f>ROUND(I90*H90,2)</f>
        <v>0</v>
      </c>
      <c r="K90" s="180" t="s">
        <v>132</v>
      </c>
      <c r="L90" s="39"/>
      <c r="M90" s="185" t="s">
        <v>19</v>
      </c>
      <c r="N90" s="186" t="s">
        <v>42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133</v>
      </c>
      <c r="AT90" s="189" t="s">
        <v>128</v>
      </c>
      <c r="AU90" s="189" t="s">
        <v>78</v>
      </c>
      <c r="AY90" s="17" t="s">
        <v>125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75</v>
      </c>
      <c r="BK90" s="190">
        <f>ROUND(I90*H90,2)</f>
        <v>0</v>
      </c>
      <c r="BL90" s="17" t="s">
        <v>133</v>
      </c>
      <c r="BM90" s="189" t="s">
        <v>462</v>
      </c>
    </row>
    <row r="91" spans="1:65" s="2" customFormat="1" ht="11.25">
      <c r="A91" s="34"/>
      <c r="B91" s="35"/>
      <c r="C91" s="36"/>
      <c r="D91" s="191" t="s">
        <v>135</v>
      </c>
      <c r="E91" s="36"/>
      <c r="F91" s="192" t="s">
        <v>463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135</v>
      </c>
      <c r="AU91" s="17" t="s">
        <v>78</v>
      </c>
    </row>
    <row r="92" spans="1:65" s="13" customFormat="1" ht="11.25">
      <c r="B92" s="196"/>
      <c r="C92" s="197"/>
      <c r="D92" s="198" t="s">
        <v>137</v>
      </c>
      <c r="E92" s="199" t="s">
        <v>19</v>
      </c>
      <c r="F92" s="200" t="s">
        <v>464</v>
      </c>
      <c r="G92" s="197"/>
      <c r="H92" s="201">
        <v>61407</v>
      </c>
      <c r="I92" s="202"/>
      <c r="J92" s="197"/>
      <c r="K92" s="197"/>
      <c r="L92" s="203"/>
      <c r="M92" s="204"/>
      <c r="N92" s="205"/>
      <c r="O92" s="205"/>
      <c r="P92" s="205"/>
      <c r="Q92" s="205"/>
      <c r="R92" s="205"/>
      <c r="S92" s="205"/>
      <c r="T92" s="206"/>
      <c r="AT92" s="207" t="s">
        <v>137</v>
      </c>
      <c r="AU92" s="207" t="s">
        <v>78</v>
      </c>
      <c r="AV92" s="13" t="s">
        <v>78</v>
      </c>
      <c r="AW92" s="13" t="s">
        <v>33</v>
      </c>
      <c r="AX92" s="13" t="s">
        <v>75</v>
      </c>
      <c r="AY92" s="207" t="s">
        <v>125</v>
      </c>
    </row>
    <row r="93" spans="1:65" s="14" customFormat="1" ht="11.25">
      <c r="B93" s="208"/>
      <c r="C93" s="209"/>
      <c r="D93" s="198" t="s">
        <v>137</v>
      </c>
      <c r="E93" s="210" t="s">
        <v>19</v>
      </c>
      <c r="F93" s="211" t="s">
        <v>465</v>
      </c>
      <c r="G93" s="209"/>
      <c r="H93" s="210" t="s">
        <v>19</v>
      </c>
      <c r="I93" s="212"/>
      <c r="J93" s="209"/>
      <c r="K93" s="209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137</v>
      </c>
      <c r="AU93" s="217" t="s">
        <v>78</v>
      </c>
      <c r="AV93" s="14" t="s">
        <v>75</v>
      </c>
      <c r="AW93" s="14" t="s">
        <v>33</v>
      </c>
      <c r="AX93" s="14" t="s">
        <v>71</v>
      </c>
      <c r="AY93" s="217" t="s">
        <v>125</v>
      </c>
    </row>
    <row r="94" spans="1:65" s="2" customFormat="1" ht="16.5" customHeight="1">
      <c r="A94" s="34"/>
      <c r="B94" s="35"/>
      <c r="C94" s="178" t="s">
        <v>133</v>
      </c>
      <c r="D94" s="178" t="s">
        <v>128</v>
      </c>
      <c r="E94" s="179" t="s">
        <v>271</v>
      </c>
      <c r="F94" s="180" t="s">
        <v>272</v>
      </c>
      <c r="G94" s="181" t="s">
        <v>131</v>
      </c>
      <c r="H94" s="182">
        <v>188.8</v>
      </c>
      <c r="I94" s="183"/>
      <c r="J94" s="184">
        <f>ROUND(I94*H94,2)</f>
        <v>0</v>
      </c>
      <c r="K94" s="180" t="s">
        <v>132</v>
      </c>
      <c r="L94" s="39"/>
      <c r="M94" s="185" t="s">
        <v>19</v>
      </c>
      <c r="N94" s="186" t="s">
        <v>42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133</v>
      </c>
      <c r="AT94" s="189" t="s">
        <v>128</v>
      </c>
      <c r="AU94" s="189" t="s">
        <v>78</v>
      </c>
      <c r="AY94" s="17" t="s">
        <v>125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75</v>
      </c>
      <c r="BK94" s="190">
        <f>ROUND(I94*H94,2)</f>
        <v>0</v>
      </c>
      <c r="BL94" s="17" t="s">
        <v>133</v>
      </c>
      <c r="BM94" s="189" t="s">
        <v>466</v>
      </c>
    </row>
    <row r="95" spans="1:65" s="2" customFormat="1" ht="11.25">
      <c r="A95" s="34"/>
      <c r="B95" s="35"/>
      <c r="C95" s="36"/>
      <c r="D95" s="191" t="s">
        <v>135</v>
      </c>
      <c r="E95" s="36"/>
      <c r="F95" s="192" t="s">
        <v>274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135</v>
      </c>
      <c r="AU95" s="17" t="s">
        <v>78</v>
      </c>
    </row>
    <row r="96" spans="1:65" s="13" customFormat="1" ht="11.25">
      <c r="B96" s="196"/>
      <c r="C96" s="197"/>
      <c r="D96" s="198" t="s">
        <v>137</v>
      </c>
      <c r="E96" s="199" t="s">
        <v>19</v>
      </c>
      <c r="F96" s="200" t="s">
        <v>467</v>
      </c>
      <c r="G96" s="197"/>
      <c r="H96" s="201">
        <v>188.8</v>
      </c>
      <c r="I96" s="202"/>
      <c r="J96" s="197"/>
      <c r="K96" s="197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137</v>
      </c>
      <c r="AU96" s="207" t="s">
        <v>78</v>
      </c>
      <c r="AV96" s="13" t="s">
        <v>78</v>
      </c>
      <c r="AW96" s="13" t="s">
        <v>33</v>
      </c>
      <c r="AX96" s="13" t="s">
        <v>75</v>
      </c>
      <c r="AY96" s="207" t="s">
        <v>125</v>
      </c>
    </row>
    <row r="97" spans="1:65" s="14" customFormat="1" ht="11.25">
      <c r="B97" s="208"/>
      <c r="C97" s="209"/>
      <c r="D97" s="198" t="s">
        <v>137</v>
      </c>
      <c r="E97" s="210" t="s">
        <v>19</v>
      </c>
      <c r="F97" s="211" t="s">
        <v>468</v>
      </c>
      <c r="G97" s="209"/>
      <c r="H97" s="210" t="s">
        <v>19</v>
      </c>
      <c r="I97" s="212"/>
      <c r="J97" s="209"/>
      <c r="K97" s="209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137</v>
      </c>
      <c r="AU97" s="217" t="s">
        <v>78</v>
      </c>
      <c r="AV97" s="14" t="s">
        <v>75</v>
      </c>
      <c r="AW97" s="14" t="s">
        <v>33</v>
      </c>
      <c r="AX97" s="14" t="s">
        <v>71</v>
      </c>
      <c r="AY97" s="217" t="s">
        <v>125</v>
      </c>
    </row>
    <row r="98" spans="1:65" s="2" customFormat="1" ht="16.5" customHeight="1">
      <c r="A98" s="34"/>
      <c r="B98" s="35"/>
      <c r="C98" s="218" t="s">
        <v>420</v>
      </c>
      <c r="D98" s="218" t="s">
        <v>141</v>
      </c>
      <c r="E98" s="219" t="s">
        <v>277</v>
      </c>
      <c r="F98" s="220" t="s">
        <v>278</v>
      </c>
      <c r="G98" s="221" t="s">
        <v>279</v>
      </c>
      <c r="H98" s="222">
        <v>18.88</v>
      </c>
      <c r="I98" s="223"/>
      <c r="J98" s="224">
        <f>ROUND(I98*H98,2)</f>
        <v>0</v>
      </c>
      <c r="K98" s="220" t="s">
        <v>132</v>
      </c>
      <c r="L98" s="225"/>
      <c r="M98" s="226" t="s">
        <v>19</v>
      </c>
      <c r="N98" s="227" t="s">
        <v>42</v>
      </c>
      <c r="O98" s="64"/>
      <c r="P98" s="187">
        <f>O98*H98</f>
        <v>0</v>
      </c>
      <c r="Q98" s="187">
        <v>0.2</v>
      </c>
      <c r="R98" s="187">
        <f>Q98*H98</f>
        <v>3.7759999999999998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140</v>
      </c>
      <c r="AT98" s="189" t="s">
        <v>141</v>
      </c>
      <c r="AU98" s="189" t="s">
        <v>78</v>
      </c>
      <c r="AY98" s="17" t="s">
        <v>125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75</v>
      </c>
      <c r="BK98" s="190">
        <f>ROUND(I98*H98,2)</f>
        <v>0</v>
      </c>
      <c r="BL98" s="17" t="s">
        <v>133</v>
      </c>
      <c r="BM98" s="189" t="s">
        <v>469</v>
      </c>
    </row>
    <row r="99" spans="1:65" s="13" customFormat="1" ht="11.25">
      <c r="B99" s="196"/>
      <c r="C99" s="197"/>
      <c r="D99" s="198" t="s">
        <v>137</v>
      </c>
      <c r="E99" s="199" t="s">
        <v>19</v>
      </c>
      <c r="F99" s="200" t="s">
        <v>470</v>
      </c>
      <c r="G99" s="197"/>
      <c r="H99" s="201">
        <v>18.88</v>
      </c>
      <c r="I99" s="202"/>
      <c r="J99" s="197"/>
      <c r="K99" s="197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137</v>
      </c>
      <c r="AU99" s="207" t="s">
        <v>78</v>
      </c>
      <c r="AV99" s="13" t="s">
        <v>78</v>
      </c>
      <c r="AW99" s="13" t="s">
        <v>33</v>
      </c>
      <c r="AX99" s="13" t="s">
        <v>75</v>
      </c>
      <c r="AY99" s="207" t="s">
        <v>125</v>
      </c>
    </row>
    <row r="100" spans="1:65" s="14" customFormat="1" ht="11.25">
      <c r="B100" s="208"/>
      <c r="C100" s="209"/>
      <c r="D100" s="198" t="s">
        <v>137</v>
      </c>
      <c r="E100" s="210" t="s">
        <v>19</v>
      </c>
      <c r="F100" s="211" t="s">
        <v>471</v>
      </c>
      <c r="G100" s="209"/>
      <c r="H100" s="210" t="s">
        <v>19</v>
      </c>
      <c r="I100" s="212"/>
      <c r="J100" s="209"/>
      <c r="K100" s="209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137</v>
      </c>
      <c r="AU100" s="217" t="s">
        <v>78</v>
      </c>
      <c r="AV100" s="14" t="s">
        <v>75</v>
      </c>
      <c r="AW100" s="14" t="s">
        <v>33</v>
      </c>
      <c r="AX100" s="14" t="s">
        <v>71</v>
      </c>
      <c r="AY100" s="217" t="s">
        <v>125</v>
      </c>
    </row>
    <row r="101" spans="1:65" s="2" customFormat="1" ht="21.75" customHeight="1">
      <c r="A101" s="34"/>
      <c r="B101" s="35"/>
      <c r="C101" s="178" t="s">
        <v>472</v>
      </c>
      <c r="D101" s="178" t="s">
        <v>128</v>
      </c>
      <c r="E101" s="179" t="s">
        <v>473</v>
      </c>
      <c r="F101" s="180" t="s">
        <v>474</v>
      </c>
      <c r="G101" s="181" t="s">
        <v>475</v>
      </c>
      <c r="H101" s="182">
        <v>37.76</v>
      </c>
      <c r="I101" s="183"/>
      <c r="J101" s="184">
        <f>ROUND(I101*H101,2)</f>
        <v>0</v>
      </c>
      <c r="K101" s="180" t="s">
        <v>132</v>
      </c>
      <c r="L101" s="39"/>
      <c r="M101" s="185" t="s">
        <v>19</v>
      </c>
      <c r="N101" s="186" t="s">
        <v>42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133</v>
      </c>
      <c r="AT101" s="189" t="s">
        <v>128</v>
      </c>
      <c r="AU101" s="189" t="s">
        <v>78</v>
      </c>
      <c r="AY101" s="17" t="s">
        <v>125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75</v>
      </c>
      <c r="BK101" s="190">
        <f>ROUND(I101*H101,2)</f>
        <v>0</v>
      </c>
      <c r="BL101" s="17" t="s">
        <v>133</v>
      </c>
      <c r="BM101" s="189" t="s">
        <v>476</v>
      </c>
    </row>
    <row r="102" spans="1:65" s="2" customFormat="1" ht="11.25">
      <c r="A102" s="34"/>
      <c r="B102" s="35"/>
      <c r="C102" s="36"/>
      <c r="D102" s="191" t="s">
        <v>135</v>
      </c>
      <c r="E102" s="36"/>
      <c r="F102" s="192" t="s">
        <v>477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135</v>
      </c>
      <c r="AU102" s="17" t="s">
        <v>78</v>
      </c>
    </row>
    <row r="103" spans="1:65" s="13" customFormat="1" ht="11.25">
      <c r="B103" s="196"/>
      <c r="C103" s="197"/>
      <c r="D103" s="198" t="s">
        <v>137</v>
      </c>
      <c r="E103" s="199" t="s">
        <v>19</v>
      </c>
      <c r="F103" s="200" t="s">
        <v>478</v>
      </c>
      <c r="G103" s="197"/>
      <c r="H103" s="201">
        <v>37.76</v>
      </c>
      <c r="I103" s="202"/>
      <c r="J103" s="197"/>
      <c r="K103" s="197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137</v>
      </c>
      <c r="AU103" s="207" t="s">
        <v>78</v>
      </c>
      <c r="AV103" s="13" t="s">
        <v>78</v>
      </c>
      <c r="AW103" s="13" t="s">
        <v>33</v>
      </c>
      <c r="AX103" s="13" t="s">
        <v>75</v>
      </c>
      <c r="AY103" s="207" t="s">
        <v>125</v>
      </c>
    </row>
    <row r="104" spans="1:65" s="14" customFormat="1" ht="11.25">
      <c r="B104" s="208"/>
      <c r="C104" s="209"/>
      <c r="D104" s="198" t="s">
        <v>137</v>
      </c>
      <c r="E104" s="210" t="s">
        <v>19</v>
      </c>
      <c r="F104" s="211" t="s">
        <v>479</v>
      </c>
      <c r="G104" s="209"/>
      <c r="H104" s="210" t="s">
        <v>19</v>
      </c>
      <c r="I104" s="212"/>
      <c r="J104" s="209"/>
      <c r="K104" s="209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137</v>
      </c>
      <c r="AU104" s="217" t="s">
        <v>78</v>
      </c>
      <c r="AV104" s="14" t="s">
        <v>75</v>
      </c>
      <c r="AW104" s="14" t="s">
        <v>33</v>
      </c>
      <c r="AX104" s="14" t="s">
        <v>71</v>
      </c>
      <c r="AY104" s="217" t="s">
        <v>125</v>
      </c>
    </row>
    <row r="105" spans="1:65" s="2" customFormat="1" ht="16.5" customHeight="1">
      <c r="A105" s="34"/>
      <c r="B105" s="35"/>
      <c r="C105" s="178" t="s">
        <v>140</v>
      </c>
      <c r="D105" s="178" t="s">
        <v>128</v>
      </c>
      <c r="E105" s="179" t="s">
        <v>283</v>
      </c>
      <c r="F105" s="180" t="s">
        <v>284</v>
      </c>
      <c r="G105" s="181" t="s">
        <v>203</v>
      </c>
      <c r="H105" s="182">
        <v>2038</v>
      </c>
      <c r="I105" s="183"/>
      <c r="J105" s="184">
        <f>ROUND(I105*H105,2)</f>
        <v>0</v>
      </c>
      <c r="K105" s="180" t="s">
        <v>132</v>
      </c>
      <c r="L105" s="39"/>
      <c r="M105" s="185" t="s">
        <v>19</v>
      </c>
      <c r="N105" s="186" t="s">
        <v>42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133</v>
      </c>
      <c r="AT105" s="189" t="s">
        <v>128</v>
      </c>
      <c r="AU105" s="189" t="s">
        <v>78</v>
      </c>
      <c r="AY105" s="17" t="s">
        <v>125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75</v>
      </c>
      <c r="BK105" s="190">
        <f>ROUND(I105*H105,2)</f>
        <v>0</v>
      </c>
      <c r="BL105" s="17" t="s">
        <v>133</v>
      </c>
      <c r="BM105" s="189" t="s">
        <v>480</v>
      </c>
    </row>
    <row r="106" spans="1:65" s="2" customFormat="1" ht="11.25">
      <c r="A106" s="34"/>
      <c r="B106" s="35"/>
      <c r="C106" s="36"/>
      <c r="D106" s="191" t="s">
        <v>135</v>
      </c>
      <c r="E106" s="36"/>
      <c r="F106" s="192" t="s">
        <v>286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135</v>
      </c>
      <c r="AU106" s="17" t="s">
        <v>78</v>
      </c>
    </row>
    <row r="107" spans="1:65" s="13" customFormat="1" ht="11.25">
      <c r="B107" s="196"/>
      <c r="C107" s="197"/>
      <c r="D107" s="198" t="s">
        <v>137</v>
      </c>
      <c r="E107" s="199" t="s">
        <v>19</v>
      </c>
      <c r="F107" s="200" t="s">
        <v>287</v>
      </c>
      <c r="G107" s="197"/>
      <c r="H107" s="201">
        <v>2038</v>
      </c>
      <c r="I107" s="202"/>
      <c r="J107" s="197"/>
      <c r="K107" s="197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137</v>
      </c>
      <c r="AU107" s="207" t="s">
        <v>78</v>
      </c>
      <c r="AV107" s="13" t="s">
        <v>78</v>
      </c>
      <c r="AW107" s="13" t="s">
        <v>33</v>
      </c>
      <c r="AX107" s="13" t="s">
        <v>75</v>
      </c>
      <c r="AY107" s="207" t="s">
        <v>125</v>
      </c>
    </row>
    <row r="108" spans="1:65" s="14" customFormat="1" ht="11.25">
      <c r="B108" s="208"/>
      <c r="C108" s="209"/>
      <c r="D108" s="198" t="s">
        <v>137</v>
      </c>
      <c r="E108" s="210" t="s">
        <v>19</v>
      </c>
      <c r="F108" s="211" t="s">
        <v>481</v>
      </c>
      <c r="G108" s="209"/>
      <c r="H108" s="210" t="s">
        <v>19</v>
      </c>
      <c r="I108" s="212"/>
      <c r="J108" s="209"/>
      <c r="K108" s="209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137</v>
      </c>
      <c r="AU108" s="217" t="s">
        <v>78</v>
      </c>
      <c r="AV108" s="14" t="s">
        <v>75</v>
      </c>
      <c r="AW108" s="14" t="s">
        <v>33</v>
      </c>
      <c r="AX108" s="14" t="s">
        <v>71</v>
      </c>
      <c r="AY108" s="217" t="s">
        <v>125</v>
      </c>
    </row>
    <row r="109" spans="1:65" s="2" customFormat="1" ht="16.5" customHeight="1">
      <c r="A109" s="34"/>
      <c r="B109" s="35"/>
      <c r="C109" s="218" t="s">
        <v>147</v>
      </c>
      <c r="D109" s="218" t="s">
        <v>141</v>
      </c>
      <c r="E109" s="219" t="s">
        <v>290</v>
      </c>
      <c r="F109" s="220" t="s">
        <v>291</v>
      </c>
      <c r="G109" s="221" t="s">
        <v>179</v>
      </c>
      <c r="H109" s="222">
        <v>8.1519999999999992</v>
      </c>
      <c r="I109" s="223"/>
      <c r="J109" s="224">
        <f>ROUND(I109*H109,2)</f>
        <v>0</v>
      </c>
      <c r="K109" s="220" t="s">
        <v>19</v>
      </c>
      <c r="L109" s="225"/>
      <c r="M109" s="226" t="s">
        <v>19</v>
      </c>
      <c r="N109" s="227" t="s">
        <v>42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140</v>
      </c>
      <c r="AT109" s="189" t="s">
        <v>141</v>
      </c>
      <c r="AU109" s="189" t="s">
        <v>78</v>
      </c>
      <c r="AY109" s="17" t="s">
        <v>125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75</v>
      </c>
      <c r="BK109" s="190">
        <f>ROUND(I109*H109,2)</f>
        <v>0</v>
      </c>
      <c r="BL109" s="17" t="s">
        <v>133</v>
      </c>
      <c r="BM109" s="189" t="s">
        <v>482</v>
      </c>
    </row>
    <row r="110" spans="1:65" s="13" customFormat="1" ht="11.25">
      <c r="B110" s="196"/>
      <c r="C110" s="197"/>
      <c r="D110" s="198" t="s">
        <v>137</v>
      </c>
      <c r="E110" s="199" t="s">
        <v>19</v>
      </c>
      <c r="F110" s="200" t="s">
        <v>293</v>
      </c>
      <c r="G110" s="197"/>
      <c r="H110" s="201">
        <v>8.1519999999999992</v>
      </c>
      <c r="I110" s="202"/>
      <c r="J110" s="197"/>
      <c r="K110" s="197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137</v>
      </c>
      <c r="AU110" s="207" t="s">
        <v>78</v>
      </c>
      <c r="AV110" s="13" t="s">
        <v>78</v>
      </c>
      <c r="AW110" s="13" t="s">
        <v>33</v>
      </c>
      <c r="AX110" s="13" t="s">
        <v>75</v>
      </c>
      <c r="AY110" s="207" t="s">
        <v>125</v>
      </c>
    </row>
    <row r="111" spans="1:65" s="2" customFormat="1" ht="16.5" customHeight="1">
      <c r="A111" s="34"/>
      <c r="B111" s="35"/>
      <c r="C111" s="178" t="s">
        <v>8</v>
      </c>
      <c r="D111" s="178" t="s">
        <v>128</v>
      </c>
      <c r="E111" s="179" t="s">
        <v>295</v>
      </c>
      <c r="F111" s="180" t="s">
        <v>296</v>
      </c>
      <c r="G111" s="181" t="s">
        <v>279</v>
      </c>
      <c r="H111" s="182">
        <v>88.16</v>
      </c>
      <c r="I111" s="183"/>
      <c r="J111" s="184">
        <f>ROUND(I111*H111,2)</f>
        <v>0</v>
      </c>
      <c r="K111" s="180" t="s">
        <v>132</v>
      </c>
      <c r="L111" s="39"/>
      <c r="M111" s="185" t="s">
        <v>19</v>
      </c>
      <c r="N111" s="186" t="s">
        <v>42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133</v>
      </c>
      <c r="AT111" s="189" t="s">
        <v>128</v>
      </c>
      <c r="AU111" s="189" t="s">
        <v>78</v>
      </c>
      <c r="AY111" s="17" t="s">
        <v>125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75</v>
      </c>
      <c r="BK111" s="190">
        <f>ROUND(I111*H111,2)</f>
        <v>0</v>
      </c>
      <c r="BL111" s="17" t="s">
        <v>133</v>
      </c>
      <c r="BM111" s="189" t="s">
        <v>483</v>
      </c>
    </row>
    <row r="112" spans="1:65" s="2" customFormat="1" ht="11.25">
      <c r="A112" s="34"/>
      <c r="B112" s="35"/>
      <c r="C112" s="36"/>
      <c r="D112" s="191" t="s">
        <v>135</v>
      </c>
      <c r="E112" s="36"/>
      <c r="F112" s="192" t="s">
        <v>298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135</v>
      </c>
      <c r="AU112" s="17" t="s">
        <v>78</v>
      </c>
    </row>
    <row r="113" spans="1:65" s="13" customFormat="1" ht="11.25">
      <c r="B113" s="196"/>
      <c r="C113" s="197"/>
      <c r="D113" s="198" t="s">
        <v>137</v>
      </c>
      <c r="E113" s="199" t="s">
        <v>19</v>
      </c>
      <c r="F113" s="200" t="s">
        <v>484</v>
      </c>
      <c r="G113" s="197"/>
      <c r="H113" s="201">
        <v>88.16</v>
      </c>
      <c r="I113" s="202"/>
      <c r="J113" s="197"/>
      <c r="K113" s="197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137</v>
      </c>
      <c r="AU113" s="207" t="s">
        <v>78</v>
      </c>
      <c r="AV113" s="13" t="s">
        <v>78</v>
      </c>
      <c r="AW113" s="13" t="s">
        <v>33</v>
      </c>
      <c r="AX113" s="13" t="s">
        <v>75</v>
      </c>
      <c r="AY113" s="207" t="s">
        <v>125</v>
      </c>
    </row>
    <row r="114" spans="1:65" s="14" customFormat="1" ht="22.5">
      <c r="B114" s="208"/>
      <c r="C114" s="209"/>
      <c r="D114" s="198" t="s">
        <v>137</v>
      </c>
      <c r="E114" s="210" t="s">
        <v>19</v>
      </c>
      <c r="F114" s="211" t="s">
        <v>485</v>
      </c>
      <c r="G114" s="209"/>
      <c r="H114" s="210" t="s">
        <v>19</v>
      </c>
      <c r="I114" s="212"/>
      <c r="J114" s="209"/>
      <c r="K114" s="209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137</v>
      </c>
      <c r="AU114" s="217" t="s">
        <v>78</v>
      </c>
      <c r="AV114" s="14" t="s">
        <v>75</v>
      </c>
      <c r="AW114" s="14" t="s">
        <v>33</v>
      </c>
      <c r="AX114" s="14" t="s">
        <v>71</v>
      </c>
      <c r="AY114" s="217" t="s">
        <v>125</v>
      </c>
    </row>
    <row r="115" spans="1:65" s="14" customFormat="1" ht="11.25">
      <c r="B115" s="208"/>
      <c r="C115" s="209"/>
      <c r="D115" s="198" t="s">
        <v>137</v>
      </c>
      <c r="E115" s="210" t="s">
        <v>19</v>
      </c>
      <c r="F115" s="211" t="s">
        <v>486</v>
      </c>
      <c r="G115" s="209"/>
      <c r="H115" s="210" t="s">
        <v>19</v>
      </c>
      <c r="I115" s="212"/>
      <c r="J115" s="209"/>
      <c r="K115" s="209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137</v>
      </c>
      <c r="AU115" s="217" t="s">
        <v>78</v>
      </c>
      <c r="AV115" s="14" t="s">
        <v>75</v>
      </c>
      <c r="AW115" s="14" t="s">
        <v>33</v>
      </c>
      <c r="AX115" s="14" t="s">
        <v>71</v>
      </c>
      <c r="AY115" s="217" t="s">
        <v>125</v>
      </c>
    </row>
    <row r="116" spans="1:65" s="2" customFormat="1" ht="16.5" customHeight="1">
      <c r="A116" s="34"/>
      <c r="B116" s="35"/>
      <c r="C116" s="178" t="s">
        <v>170</v>
      </c>
      <c r="D116" s="178" t="s">
        <v>128</v>
      </c>
      <c r="E116" s="179" t="s">
        <v>303</v>
      </c>
      <c r="F116" s="180" t="s">
        <v>304</v>
      </c>
      <c r="G116" s="181" t="s">
        <v>279</v>
      </c>
      <c r="H116" s="182">
        <v>88.16</v>
      </c>
      <c r="I116" s="183"/>
      <c r="J116" s="184">
        <f>ROUND(I116*H116,2)</f>
        <v>0</v>
      </c>
      <c r="K116" s="180" t="s">
        <v>132</v>
      </c>
      <c r="L116" s="39"/>
      <c r="M116" s="185" t="s">
        <v>19</v>
      </c>
      <c r="N116" s="186" t="s">
        <v>42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133</v>
      </c>
      <c r="AT116" s="189" t="s">
        <v>128</v>
      </c>
      <c r="AU116" s="189" t="s">
        <v>78</v>
      </c>
      <c r="AY116" s="17" t="s">
        <v>125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75</v>
      </c>
      <c r="BK116" s="190">
        <f>ROUND(I116*H116,2)</f>
        <v>0</v>
      </c>
      <c r="BL116" s="17" t="s">
        <v>133</v>
      </c>
      <c r="BM116" s="189" t="s">
        <v>487</v>
      </c>
    </row>
    <row r="117" spans="1:65" s="2" customFormat="1" ht="11.25">
      <c r="A117" s="34"/>
      <c r="B117" s="35"/>
      <c r="C117" s="36"/>
      <c r="D117" s="191" t="s">
        <v>135</v>
      </c>
      <c r="E117" s="36"/>
      <c r="F117" s="192" t="s">
        <v>306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135</v>
      </c>
      <c r="AU117" s="17" t="s">
        <v>78</v>
      </c>
    </row>
    <row r="118" spans="1:65" s="2" customFormat="1" ht="16.5" customHeight="1">
      <c r="A118" s="34"/>
      <c r="B118" s="35"/>
      <c r="C118" s="178" t="s">
        <v>176</v>
      </c>
      <c r="D118" s="178" t="s">
        <v>128</v>
      </c>
      <c r="E118" s="179" t="s">
        <v>309</v>
      </c>
      <c r="F118" s="180" t="s">
        <v>310</v>
      </c>
      <c r="G118" s="181" t="s">
        <v>279</v>
      </c>
      <c r="H118" s="182">
        <v>528.96</v>
      </c>
      <c r="I118" s="183"/>
      <c r="J118" s="184">
        <f>ROUND(I118*H118,2)</f>
        <v>0</v>
      </c>
      <c r="K118" s="180" t="s">
        <v>132</v>
      </c>
      <c r="L118" s="39"/>
      <c r="M118" s="185" t="s">
        <v>19</v>
      </c>
      <c r="N118" s="186" t="s">
        <v>42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133</v>
      </c>
      <c r="AT118" s="189" t="s">
        <v>128</v>
      </c>
      <c r="AU118" s="189" t="s">
        <v>78</v>
      </c>
      <c r="AY118" s="17" t="s">
        <v>125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75</v>
      </c>
      <c r="BK118" s="190">
        <f>ROUND(I118*H118,2)</f>
        <v>0</v>
      </c>
      <c r="BL118" s="17" t="s">
        <v>133</v>
      </c>
      <c r="BM118" s="189" t="s">
        <v>488</v>
      </c>
    </row>
    <row r="119" spans="1:65" s="2" customFormat="1" ht="11.25">
      <c r="A119" s="34"/>
      <c r="B119" s="35"/>
      <c r="C119" s="36"/>
      <c r="D119" s="191" t="s">
        <v>135</v>
      </c>
      <c r="E119" s="36"/>
      <c r="F119" s="192" t="s">
        <v>312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135</v>
      </c>
      <c r="AU119" s="17" t="s">
        <v>78</v>
      </c>
    </row>
    <row r="120" spans="1:65" s="13" customFormat="1" ht="11.25">
      <c r="B120" s="196"/>
      <c r="C120" s="197"/>
      <c r="D120" s="198" t="s">
        <v>137</v>
      </c>
      <c r="E120" s="199" t="s">
        <v>19</v>
      </c>
      <c r="F120" s="200" t="s">
        <v>489</v>
      </c>
      <c r="G120" s="197"/>
      <c r="H120" s="201">
        <v>528.96</v>
      </c>
      <c r="I120" s="202"/>
      <c r="J120" s="197"/>
      <c r="K120" s="197"/>
      <c r="L120" s="203"/>
      <c r="M120" s="243"/>
      <c r="N120" s="244"/>
      <c r="O120" s="244"/>
      <c r="P120" s="244"/>
      <c r="Q120" s="244"/>
      <c r="R120" s="244"/>
      <c r="S120" s="244"/>
      <c r="T120" s="245"/>
      <c r="AT120" s="207" t="s">
        <v>137</v>
      </c>
      <c r="AU120" s="207" t="s">
        <v>78</v>
      </c>
      <c r="AV120" s="13" t="s">
        <v>78</v>
      </c>
      <c r="AW120" s="13" t="s">
        <v>33</v>
      </c>
      <c r="AX120" s="13" t="s">
        <v>75</v>
      </c>
      <c r="AY120" s="207" t="s">
        <v>125</v>
      </c>
    </row>
    <row r="121" spans="1:65" s="2" customFormat="1" ht="6.95" customHeight="1">
      <c r="A121" s="34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9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algorithmName="SHA-512" hashValue="mL1AV4oGGl/QclImQavB7lUN/5LwCrsjvdQskXbfTrZIWOAMaNi4mRganJKaB3zwuqUgmysVuGnQFXwxMNTaDQ==" saltValue="wMLup3p4Kmos/OlkaI124+M4GPM65aoifGfyvWE1Skyf4KRSXPONB3SEE5RuZB1IGIUugoipjwzdsNNdZyBZQg==" spinCount="100000" sheet="1" objects="1" scenarios="1" formatColumns="0" formatRows="0" autoFilter="0"/>
  <autoFilter ref="C86:K120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300-000000000000}"/>
    <hyperlink ref="F95" r:id="rId2" xr:uid="{00000000-0004-0000-0300-000001000000}"/>
    <hyperlink ref="F102" r:id="rId3" xr:uid="{00000000-0004-0000-0300-000002000000}"/>
    <hyperlink ref="F106" r:id="rId4" xr:uid="{00000000-0004-0000-0300-000003000000}"/>
    <hyperlink ref="F112" r:id="rId5" xr:uid="{00000000-0004-0000-0300-000004000000}"/>
    <hyperlink ref="F117" r:id="rId6" xr:uid="{00000000-0004-0000-0300-000005000000}"/>
    <hyperlink ref="F119" r:id="rId7" xr:uid="{00000000-0004-0000-03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78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Výsadba BC5 v k.ú. Dyjákovičky</v>
      </c>
      <c r="F7" s="291"/>
      <c r="G7" s="291"/>
      <c r="H7" s="291"/>
      <c r="L7" s="20"/>
    </row>
    <row r="8" spans="1:46" s="1" customFormat="1" ht="12" customHeight="1">
      <c r="B8" s="20"/>
      <c r="D8" s="112" t="s">
        <v>92</v>
      </c>
      <c r="L8" s="20"/>
    </row>
    <row r="9" spans="1:46" s="2" customFormat="1" ht="16.5" customHeight="1">
      <c r="A9" s="34"/>
      <c r="B9" s="39"/>
      <c r="C9" s="34"/>
      <c r="D9" s="34"/>
      <c r="E9" s="290" t="s">
        <v>93</v>
      </c>
      <c r="F9" s="293"/>
      <c r="G9" s="293"/>
      <c r="H9" s="29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454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92" t="s">
        <v>493</v>
      </c>
      <c r="F11" s="293"/>
      <c r="G11" s="293"/>
      <c r="H11" s="29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5. 2. 2024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456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94</v>
      </c>
      <c r="F17" s="34"/>
      <c r="G17" s="34"/>
      <c r="H17" s="34"/>
      <c r="I17" s="112" t="s">
        <v>28</v>
      </c>
      <c r="J17" s="103" t="s">
        <v>457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4" t="str">
        <f>'Rekapitulace stavby'!E14</f>
        <v>Vyplň údaj</v>
      </c>
      <c r="F20" s="295"/>
      <c r="G20" s="295"/>
      <c r="H20" s="295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tr">
        <f>IF('Rekapitulace stavby'!AN16="","",'Rekapitulace stavby'!AN16)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2" t="s">
        <v>28</v>
      </c>
      <c r="J23" s="103" t="str">
        <f>IF('Rekapitulace stavby'!AN17="","",'Rekapitulace stavby'!AN17)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96" t="s">
        <v>19</v>
      </c>
      <c r="F29" s="296"/>
      <c r="G29" s="296"/>
      <c r="H29" s="29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ROUND((SUM(BE87:BE120)),  2)</f>
        <v>0</v>
      </c>
      <c r="G35" s="34"/>
      <c r="H35" s="34"/>
      <c r="I35" s="124">
        <v>0.21</v>
      </c>
      <c r="J35" s="123">
        <f>ROUND(((SUM(BE87:BE120))*I35),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ROUND((SUM(BF87:BF120)),  2)</f>
        <v>0</v>
      </c>
      <c r="G36" s="34"/>
      <c r="H36" s="34"/>
      <c r="I36" s="124">
        <v>0.12</v>
      </c>
      <c r="J36" s="123">
        <f>ROUND(((SUM(BF87:BF120))*I36),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ROUND((SUM(BG87:BG120)),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ROUND((SUM(BH87:BH120)),  2)</f>
        <v>0</v>
      </c>
      <c r="G38" s="34"/>
      <c r="H38" s="34"/>
      <c r="I38" s="124">
        <v>0.12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ROUND((SUM(BI87:BI120)),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3" t="s">
        <v>95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97" t="str">
        <f>E7</f>
        <v>Výsadba BC5 v k.ú. Dyjákovičky</v>
      </c>
      <c r="F50" s="298"/>
      <c r="G50" s="298"/>
      <c r="H50" s="29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1"/>
      <c r="C51" s="29" t="s">
        <v>92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hidden="1" customHeight="1">
      <c r="A52" s="34"/>
      <c r="B52" s="35"/>
      <c r="C52" s="36"/>
      <c r="D52" s="36"/>
      <c r="E52" s="297" t="s">
        <v>93</v>
      </c>
      <c r="F52" s="299"/>
      <c r="G52" s="299"/>
      <c r="H52" s="29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9" t="s">
        <v>454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6" t="str">
        <f>E11</f>
        <v>1-3 - BC5  3.rok následná péče</v>
      </c>
      <c r="F54" s="299"/>
      <c r="G54" s="299"/>
      <c r="H54" s="29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9" t="s">
        <v>21</v>
      </c>
      <c r="D56" s="36"/>
      <c r="E56" s="36"/>
      <c r="F56" s="27" t="str">
        <f>F14</f>
        <v>Dyjákovičky</v>
      </c>
      <c r="G56" s="36"/>
      <c r="H56" s="36"/>
      <c r="I56" s="29" t="s">
        <v>23</v>
      </c>
      <c r="J56" s="59" t="str">
        <f>IF(J14="","",J14)</f>
        <v>5. 2. 2024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9" t="s">
        <v>25</v>
      </c>
      <c r="D58" s="36"/>
      <c r="E58" s="36"/>
      <c r="F58" s="27" t="str">
        <f>E17</f>
        <v>ČŘ-Státní pozemkový úřad</v>
      </c>
      <c r="G58" s="36"/>
      <c r="H58" s="36"/>
      <c r="I58" s="29" t="s">
        <v>31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96</v>
      </c>
      <c r="D61" s="137"/>
      <c r="E61" s="137"/>
      <c r="F61" s="137"/>
      <c r="G61" s="137"/>
      <c r="H61" s="137"/>
      <c r="I61" s="137"/>
      <c r="J61" s="138" t="s">
        <v>97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98</v>
      </c>
    </row>
    <row r="64" spans="1:47" s="9" customFormat="1" ht="24.95" hidden="1" customHeight="1">
      <c r="B64" s="140"/>
      <c r="C64" s="141"/>
      <c r="D64" s="142" t="s">
        <v>99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494</v>
      </c>
      <c r="E65" s="148"/>
      <c r="F65" s="148"/>
      <c r="G65" s="148"/>
      <c r="H65" s="148"/>
      <c r="I65" s="148"/>
      <c r="J65" s="149">
        <f>J89</f>
        <v>0</v>
      </c>
      <c r="K65" s="97"/>
      <c r="L65" s="150"/>
    </row>
    <row r="66" spans="1:31" s="2" customFormat="1" ht="21.75" hidden="1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hidden="1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ht="11.25" hidden="1"/>
    <row r="69" spans="1:31" ht="11.25" hidden="1"/>
    <row r="70" spans="1:31" ht="11.25" hidden="1"/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110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97" t="str">
        <f>E7</f>
        <v>Výsadba BC5 v k.ú. Dyjákovičky</v>
      </c>
      <c r="F75" s="298"/>
      <c r="G75" s="298"/>
      <c r="H75" s="298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1"/>
      <c r="C76" s="29" t="s">
        <v>92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4"/>
      <c r="B77" s="35"/>
      <c r="C77" s="36"/>
      <c r="D77" s="36"/>
      <c r="E77" s="297" t="s">
        <v>93</v>
      </c>
      <c r="F77" s="299"/>
      <c r="G77" s="299"/>
      <c r="H77" s="299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454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46" t="str">
        <f>E11</f>
        <v>1-3 - BC5  3.rok následná péče</v>
      </c>
      <c r="F79" s="299"/>
      <c r="G79" s="299"/>
      <c r="H79" s="299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F14</f>
        <v>Dyjákovičky</v>
      </c>
      <c r="G81" s="36"/>
      <c r="H81" s="36"/>
      <c r="I81" s="29" t="s">
        <v>23</v>
      </c>
      <c r="J81" s="59" t="str">
        <f>IF(J14="","",J14)</f>
        <v>5. 2. 2024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25</v>
      </c>
      <c r="D83" s="36"/>
      <c r="E83" s="36"/>
      <c r="F83" s="27" t="str">
        <f>E17</f>
        <v>ČŘ-Státní pozemkový úřad</v>
      </c>
      <c r="G83" s="36"/>
      <c r="H83" s="36"/>
      <c r="I83" s="29" t="s">
        <v>31</v>
      </c>
      <c r="J83" s="32" t="str">
        <f>E23</f>
        <v xml:space="preserve"> 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IF(E20="","",E20)</f>
        <v>Vyplň údaj</v>
      </c>
      <c r="G84" s="36"/>
      <c r="H84" s="36"/>
      <c r="I84" s="29" t="s">
        <v>34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111</v>
      </c>
      <c r="D86" s="154" t="s">
        <v>56</v>
      </c>
      <c r="E86" s="154" t="s">
        <v>52</v>
      </c>
      <c r="F86" s="154" t="s">
        <v>53</v>
      </c>
      <c r="G86" s="154" t="s">
        <v>112</v>
      </c>
      <c r="H86" s="154" t="s">
        <v>113</v>
      </c>
      <c r="I86" s="154" t="s">
        <v>114</v>
      </c>
      <c r="J86" s="154" t="s">
        <v>97</v>
      </c>
      <c r="K86" s="155" t="s">
        <v>115</v>
      </c>
      <c r="L86" s="156"/>
      <c r="M86" s="68" t="s">
        <v>19</v>
      </c>
      <c r="N86" s="69" t="s">
        <v>41</v>
      </c>
      <c r="O86" s="69" t="s">
        <v>116</v>
      </c>
      <c r="P86" s="69" t="s">
        <v>117</v>
      </c>
      <c r="Q86" s="69" t="s">
        <v>118</v>
      </c>
      <c r="R86" s="69" t="s">
        <v>119</v>
      </c>
      <c r="S86" s="69" t="s">
        <v>120</v>
      </c>
      <c r="T86" s="70" t="s">
        <v>121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122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</f>
        <v>0</v>
      </c>
      <c r="Q87" s="72"/>
      <c r="R87" s="159">
        <f>R88</f>
        <v>3.7759999999999998</v>
      </c>
      <c r="S87" s="72"/>
      <c r="T87" s="160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98</v>
      </c>
      <c r="BK87" s="161">
        <f>BK88</f>
        <v>0</v>
      </c>
    </row>
    <row r="88" spans="1:65" s="12" customFormat="1" ht="25.9" customHeight="1">
      <c r="B88" s="162"/>
      <c r="C88" s="163"/>
      <c r="D88" s="164" t="s">
        <v>70</v>
      </c>
      <c r="E88" s="165" t="s">
        <v>123</v>
      </c>
      <c r="F88" s="165" t="s">
        <v>124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P89</f>
        <v>0</v>
      </c>
      <c r="Q88" s="170"/>
      <c r="R88" s="171">
        <f>R89</f>
        <v>3.7759999999999998</v>
      </c>
      <c r="S88" s="170"/>
      <c r="T88" s="172">
        <f>T89</f>
        <v>0</v>
      </c>
      <c r="AR88" s="173" t="s">
        <v>75</v>
      </c>
      <c r="AT88" s="174" t="s">
        <v>70</v>
      </c>
      <c r="AU88" s="174" t="s">
        <v>71</v>
      </c>
      <c r="AY88" s="173" t="s">
        <v>125</v>
      </c>
      <c r="BK88" s="175">
        <f>BK89</f>
        <v>0</v>
      </c>
    </row>
    <row r="89" spans="1:65" s="12" customFormat="1" ht="22.9" customHeight="1">
      <c r="B89" s="162"/>
      <c r="C89" s="163"/>
      <c r="D89" s="164" t="s">
        <v>70</v>
      </c>
      <c r="E89" s="176" t="s">
        <v>75</v>
      </c>
      <c r="F89" s="176" t="s">
        <v>495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SUM(P90:P120)</f>
        <v>0</v>
      </c>
      <c r="Q89" s="170"/>
      <c r="R89" s="171">
        <f>SUM(R90:R120)</f>
        <v>3.7759999999999998</v>
      </c>
      <c r="S89" s="170"/>
      <c r="T89" s="172">
        <f>SUM(T90:T120)</f>
        <v>0</v>
      </c>
      <c r="AR89" s="173" t="s">
        <v>75</v>
      </c>
      <c r="AT89" s="174" t="s">
        <v>70</v>
      </c>
      <c r="AU89" s="174" t="s">
        <v>75</v>
      </c>
      <c r="AY89" s="173" t="s">
        <v>125</v>
      </c>
      <c r="BK89" s="175">
        <f>SUM(BK90:BK120)</f>
        <v>0</v>
      </c>
    </row>
    <row r="90" spans="1:65" s="2" customFormat="1" ht="16.5" customHeight="1">
      <c r="A90" s="34"/>
      <c r="B90" s="35"/>
      <c r="C90" s="178" t="s">
        <v>198</v>
      </c>
      <c r="D90" s="178" t="s">
        <v>128</v>
      </c>
      <c r="E90" s="179" t="s">
        <v>460</v>
      </c>
      <c r="F90" s="180" t="s">
        <v>461</v>
      </c>
      <c r="G90" s="181" t="s">
        <v>131</v>
      </c>
      <c r="H90" s="182">
        <v>61407</v>
      </c>
      <c r="I90" s="183"/>
      <c r="J90" s="184">
        <f>ROUND(I90*H90,2)</f>
        <v>0</v>
      </c>
      <c r="K90" s="180" t="s">
        <v>132</v>
      </c>
      <c r="L90" s="39"/>
      <c r="M90" s="185" t="s">
        <v>19</v>
      </c>
      <c r="N90" s="186" t="s">
        <v>42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133</v>
      </c>
      <c r="AT90" s="189" t="s">
        <v>128</v>
      </c>
      <c r="AU90" s="189" t="s">
        <v>78</v>
      </c>
      <c r="AY90" s="17" t="s">
        <v>125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7" t="s">
        <v>75</v>
      </c>
      <c r="BK90" s="190">
        <f>ROUND(I90*H90,2)</f>
        <v>0</v>
      </c>
      <c r="BL90" s="17" t="s">
        <v>133</v>
      </c>
      <c r="BM90" s="189" t="s">
        <v>462</v>
      </c>
    </row>
    <row r="91" spans="1:65" s="2" customFormat="1" ht="11.25">
      <c r="A91" s="34"/>
      <c r="B91" s="35"/>
      <c r="C91" s="36"/>
      <c r="D91" s="191" t="s">
        <v>135</v>
      </c>
      <c r="E91" s="36"/>
      <c r="F91" s="192" t="s">
        <v>463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135</v>
      </c>
      <c r="AU91" s="17" t="s">
        <v>78</v>
      </c>
    </row>
    <row r="92" spans="1:65" s="13" customFormat="1" ht="11.25">
      <c r="B92" s="196"/>
      <c r="C92" s="197"/>
      <c r="D92" s="198" t="s">
        <v>137</v>
      </c>
      <c r="E92" s="199" t="s">
        <v>19</v>
      </c>
      <c r="F92" s="200" t="s">
        <v>464</v>
      </c>
      <c r="G92" s="197"/>
      <c r="H92" s="201">
        <v>61407</v>
      </c>
      <c r="I92" s="202"/>
      <c r="J92" s="197"/>
      <c r="K92" s="197"/>
      <c r="L92" s="203"/>
      <c r="M92" s="204"/>
      <c r="N92" s="205"/>
      <c r="O92" s="205"/>
      <c r="P92" s="205"/>
      <c r="Q92" s="205"/>
      <c r="R92" s="205"/>
      <c r="S92" s="205"/>
      <c r="T92" s="206"/>
      <c r="AT92" s="207" t="s">
        <v>137</v>
      </c>
      <c r="AU92" s="207" t="s">
        <v>78</v>
      </c>
      <c r="AV92" s="13" t="s">
        <v>78</v>
      </c>
      <c r="AW92" s="13" t="s">
        <v>33</v>
      </c>
      <c r="AX92" s="13" t="s">
        <v>75</v>
      </c>
      <c r="AY92" s="207" t="s">
        <v>125</v>
      </c>
    </row>
    <row r="93" spans="1:65" s="14" customFormat="1" ht="11.25">
      <c r="B93" s="208"/>
      <c r="C93" s="209"/>
      <c r="D93" s="198" t="s">
        <v>137</v>
      </c>
      <c r="E93" s="210" t="s">
        <v>19</v>
      </c>
      <c r="F93" s="211" t="s">
        <v>465</v>
      </c>
      <c r="G93" s="209"/>
      <c r="H93" s="210" t="s">
        <v>19</v>
      </c>
      <c r="I93" s="212"/>
      <c r="J93" s="209"/>
      <c r="K93" s="209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137</v>
      </c>
      <c r="AU93" s="217" t="s">
        <v>78</v>
      </c>
      <c r="AV93" s="14" t="s">
        <v>75</v>
      </c>
      <c r="AW93" s="14" t="s">
        <v>33</v>
      </c>
      <c r="AX93" s="14" t="s">
        <v>71</v>
      </c>
      <c r="AY93" s="217" t="s">
        <v>125</v>
      </c>
    </row>
    <row r="94" spans="1:65" s="2" customFormat="1" ht="16.5" customHeight="1">
      <c r="A94" s="34"/>
      <c r="B94" s="35"/>
      <c r="C94" s="178" t="s">
        <v>133</v>
      </c>
      <c r="D94" s="178" t="s">
        <v>128</v>
      </c>
      <c r="E94" s="179" t="s">
        <v>271</v>
      </c>
      <c r="F94" s="180" t="s">
        <v>272</v>
      </c>
      <c r="G94" s="181" t="s">
        <v>131</v>
      </c>
      <c r="H94" s="182">
        <v>188.8</v>
      </c>
      <c r="I94" s="183"/>
      <c r="J94" s="184">
        <f>ROUND(I94*H94,2)</f>
        <v>0</v>
      </c>
      <c r="K94" s="180" t="s">
        <v>132</v>
      </c>
      <c r="L94" s="39"/>
      <c r="M94" s="185" t="s">
        <v>19</v>
      </c>
      <c r="N94" s="186" t="s">
        <v>42</v>
      </c>
      <c r="O94" s="64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9" t="s">
        <v>133</v>
      </c>
      <c r="AT94" s="189" t="s">
        <v>128</v>
      </c>
      <c r="AU94" s="189" t="s">
        <v>78</v>
      </c>
      <c r="AY94" s="17" t="s">
        <v>125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75</v>
      </c>
      <c r="BK94" s="190">
        <f>ROUND(I94*H94,2)</f>
        <v>0</v>
      </c>
      <c r="BL94" s="17" t="s">
        <v>133</v>
      </c>
      <c r="BM94" s="189" t="s">
        <v>466</v>
      </c>
    </row>
    <row r="95" spans="1:65" s="2" customFormat="1" ht="11.25">
      <c r="A95" s="34"/>
      <c r="B95" s="35"/>
      <c r="C95" s="36"/>
      <c r="D95" s="191" t="s">
        <v>135</v>
      </c>
      <c r="E95" s="36"/>
      <c r="F95" s="192" t="s">
        <v>274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135</v>
      </c>
      <c r="AU95" s="17" t="s">
        <v>78</v>
      </c>
    </row>
    <row r="96" spans="1:65" s="13" customFormat="1" ht="11.25">
      <c r="B96" s="196"/>
      <c r="C96" s="197"/>
      <c r="D96" s="198" t="s">
        <v>137</v>
      </c>
      <c r="E96" s="199" t="s">
        <v>19</v>
      </c>
      <c r="F96" s="200" t="s">
        <v>467</v>
      </c>
      <c r="G96" s="197"/>
      <c r="H96" s="201">
        <v>188.8</v>
      </c>
      <c r="I96" s="202"/>
      <c r="J96" s="197"/>
      <c r="K96" s="197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137</v>
      </c>
      <c r="AU96" s="207" t="s">
        <v>78</v>
      </c>
      <c r="AV96" s="13" t="s">
        <v>78</v>
      </c>
      <c r="AW96" s="13" t="s">
        <v>33</v>
      </c>
      <c r="AX96" s="13" t="s">
        <v>75</v>
      </c>
      <c r="AY96" s="207" t="s">
        <v>125</v>
      </c>
    </row>
    <row r="97" spans="1:65" s="14" customFormat="1" ht="11.25">
      <c r="B97" s="208"/>
      <c r="C97" s="209"/>
      <c r="D97" s="198" t="s">
        <v>137</v>
      </c>
      <c r="E97" s="210" t="s">
        <v>19</v>
      </c>
      <c r="F97" s="211" t="s">
        <v>468</v>
      </c>
      <c r="G97" s="209"/>
      <c r="H97" s="210" t="s">
        <v>19</v>
      </c>
      <c r="I97" s="212"/>
      <c r="J97" s="209"/>
      <c r="K97" s="209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137</v>
      </c>
      <c r="AU97" s="217" t="s">
        <v>78</v>
      </c>
      <c r="AV97" s="14" t="s">
        <v>75</v>
      </c>
      <c r="AW97" s="14" t="s">
        <v>33</v>
      </c>
      <c r="AX97" s="14" t="s">
        <v>71</v>
      </c>
      <c r="AY97" s="217" t="s">
        <v>125</v>
      </c>
    </row>
    <row r="98" spans="1:65" s="2" customFormat="1" ht="16.5" customHeight="1">
      <c r="A98" s="34"/>
      <c r="B98" s="35"/>
      <c r="C98" s="218" t="s">
        <v>420</v>
      </c>
      <c r="D98" s="218" t="s">
        <v>141</v>
      </c>
      <c r="E98" s="219" t="s">
        <v>277</v>
      </c>
      <c r="F98" s="220" t="s">
        <v>278</v>
      </c>
      <c r="G98" s="221" t="s">
        <v>279</v>
      </c>
      <c r="H98" s="222">
        <v>18.88</v>
      </c>
      <c r="I98" s="223"/>
      <c r="J98" s="224">
        <f>ROUND(I98*H98,2)</f>
        <v>0</v>
      </c>
      <c r="K98" s="220" t="s">
        <v>132</v>
      </c>
      <c r="L98" s="225"/>
      <c r="M98" s="226" t="s">
        <v>19</v>
      </c>
      <c r="N98" s="227" t="s">
        <v>42</v>
      </c>
      <c r="O98" s="64"/>
      <c r="P98" s="187">
        <f>O98*H98</f>
        <v>0</v>
      </c>
      <c r="Q98" s="187">
        <v>0.2</v>
      </c>
      <c r="R98" s="187">
        <f>Q98*H98</f>
        <v>3.7759999999999998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140</v>
      </c>
      <c r="AT98" s="189" t="s">
        <v>141</v>
      </c>
      <c r="AU98" s="189" t="s">
        <v>78</v>
      </c>
      <c r="AY98" s="17" t="s">
        <v>125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75</v>
      </c>
      <c r="BK98" s="190">
        <f>ROUND(I98*H98,2)</f>
        <v>0</v>
      </c>
      <c r="BL98" s="17" t="s">
        <v>133</v>
      </c>
      <c r="BM98" s="189" t="s">
        <v>469</v>
      </c>
    </row>
    <row r="99" spans="1:65" s="13" customFormat="1" ht="11.25">
      <c r="B99" s="196"/>
      <c r="C99" s="197"/>
      <c r="D99" s="198" t="s">
        <v>137</v>
      </c>
      <c r="E99" s="199" t="s">
        <v>19</v>
      </c>
      <c r="F99" s="200" t="s">
        <v>470</v>
      </c>
      <c r="G99" s="197"/>
      <c r="H99" s="201">
        <v>18.88</v>
      </c>
      <c r="I99" s="202"/>
      <c r="J99" s="197"/>
      <c r="K99" s="197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137</v>
      </c>
      <c r="AU99" s="207" t="s">
        <v>78</v>
      </c>
      <c r="AV99" s="13" t="s">
        <v>78</v>
      </c>
      <c r="AW99" s="13" t="s">
        <v>33</v>
      </c>
      <c r="AX99" s="13" t="s">
        <v>75</v>
      </c>
      <c r="AY99" s="207" t="s">
        <v>125</v>
      </c>
    </row>
    <row r="100" spans="1:65" s="14" customFormat="1" ht="11.25">
      <c r="B100" s="208"/>
      <c r="C100" s="209"/>
      <c r="D100" s="198" t="s">
        <v>137</v>
      </c>
      <c r="E100" s="210" t="s">
        <v>19</v>
      </c>
      <c r="F100" s="211" t="s">
        <v>471</v>
      </c>
      <c r="G100" s="209"/>
      <c r="H100" s="210" t="s">
        <v>19</v>
      </c>
      <c r="I100" s="212"/>
      <c r="J100" s="209"/>
      <c r="K100" s="209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137</v>
      </c>
      <c r="AU100" s="217" t="s">
        <v>78</v>
      </c>
      <c r="AV100" s="14" t="s">
        <v>75</v>
      </c>
      <c r="AW100" s="14" t="s">
        <v>33</v>
      </c>
      <c r="AX100" s="14" t="s">
        <v>71</v>
      </c>
      <c r="AY100" s="217" t="s">
        <v>125</v>
      </c>
    </row>
    <row r="101" spans="1:65" s="2" customFormat="1" ht="21.75" customHeight="1">
      <c r="A101" s="34"/>
      <c r="B101" s="35"/>
      <c r="C101" s="178" t="s">
        <v>472</v>
      </c>
      <c r="D101" s="178" t="s">
        <v>128</v>
      </c>
      <c r="E101" s="179" t="s">
        <v>473</v>
      </c>
      <c r="F101" s="180" t="s">
        <v>474</v>
      </c>
      <c r="G101" s="181" t="s">
        <v>475</v>
      </c>
      <c r="H101" s="182">
        <v>37.76</v>
      </c>
      <c r="I101" s="183"/>
      <c r="J101" s="184">
        <f>ROUND(I101*H101,2)</f>
        <v>0</v>
      </c>
      <c r="K101" s="180" t="s">
        <v>132</v>
      </c>
      <c r="L101" s="39"/>
      <c r="M101" s="185" t="s">
        <v>19</v>
      </c>
      <c r="N101" s="186" t="s">
        <v>42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133</v>
      </c>
      <c r="AT101" s="189" t="s">
        <v>128</v>
      </c>
      <c r="AU101" s="189" t="s">
        <v>78</v>
      </c>
      <c r="AY101" s="17" t="s">
        <v>125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75</v>
      </c>
      <c r="BK101" s="190">
        <f>ROUND(I101*H101,2)</f>
        <v>0</v>
      </c>
      <c r="BL101" s="17" t="s">
        <v>133</v>
      </c>
      <c r="BM101" s="189" t="s">
        <v>476</v>
      </c>
    </row>
    <row r="102" spans="1:65" s="2" customFormat="1" ht="11.25">
      <c r="A102" s="34"/>
      <c r="B102" s="35"/>
      <c r="C102" s="36"/>
      <c r="D102" s="191" t="s">
        <v>135</v>
      </c>
      <c r="E102" s="36"/>
      <c r="F102" s="192" t="s">
        <v>477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135</v>
      </c>
      <c r="AU102" s="17" t="s">
        <v>78</v>
      </c>
    </row>
    <row r="103" spans="1:65" s="13" customFormat="1" ht="11.25">
      <c r="B103" s="196"/>
      <c r="C103" s="197"/>
      <c r="D103" s="198" t="s">
        <v>137</v>
      </c>
      <c r="E103" s="199" t="s">
        <v>19</v>
      </c>
      <c r="F103" s="200" t="s">
        <v>478</v>
      </c>
      <c r="G103" s="197"/>
      <c r="H103" s="201">
        <v>37.76</v>
      </c>
      <c r="I103" s="202"/>
      <c r="J103" s="197"/>
      <c r="K103" s="197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137</v>
      </c>
      <c r="AU103" s="207" t="s">
        <v>78</v>
      </c>
      <c r="AV103" s="13" t="s">
        <v>78</v>
      </c>
      <c r="AW103" s="13" t="s">
        <v>33</v>
      </c>
      <c r="AX103" s="13" t="s">
        <v>75</v>
      </c>
      <c r="AY103" s="207" t="s">
        <v>125</v>
      </c>
    </row>
    <row r="104" spans="1:65" s="14" customFormat="1" ht="11.25">
      <c r="B104" s="208"/>
      <c r="C104" s="209"/>
      <c r="D104" s="198" t="s">
        <v>137</v>
      </c>
      <c r="E104" s="210" t="s">
        <v>19</v>
      </c>
      <c r="F104" s="211" t="s">
        <v>479</v>
      </c>
      <c r="G104" s="209"/>
      <c r="H104" s="210" t="s">
        <v>19</v>
      </c>
      <c r="I104" s="212"/>
      <c r="J104" s="209"/>
      <c r="K104" s="209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137</v>
      </c>
      <c r="AU104" s="217" t="s">
        <v>78</v>
      </c>
      <c r="AV104" s="14" t="s">
        <v>75</v>
      </c>
      <c r="AW104" s="14" t="s">
        <v>33</v>
      </c>
      <c r="AX104" s="14" t="s">
        <v>71</v>
      </c>
      <c r="AY104" s="217" t="s">
        <v>125</v>
      </c>
    </row>
    <row r="105" spans="1:65" s="2" customFormat="1" ht="16.5" customHeight="1">
      <c r="A105" s="34"/>
      <c r="B105" s="35"/>
      <c r="C105" s="178" t="s">
        <v>140</v>
      </c>
      <c r="D105" s="178" t="s">
        <v>128</v>
      </c>
      <c r="E105" s="179" t="s">
        <v>283</v>
      </c>
      <c r="F105" s="180" t="s">
        <v>284</v>
      </c>
      <c r="G105" s="181" t="s">
        <v>203</v>
      </c>
      <c r="H105" s="182">
        <v>2038</v>
      </c>
      <c r="I105" s="183"/>
      <c r="J105" s="184">
        <f>ROUND(I105*H105,2)</f>
        <v>0</v>
      </c>
      <c r="K105" s="180" t="s">
        <v>132</v>
      </c>
      <c r="L105" s="39"/>
      <c r="M105" s="185" t="s">
        <v>19</v>
      </c>
      <c r="N105" s="186" t="s">
        <v>42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133</v>
      </c>
      <c r="AT105" s="189" t="s">
        <v>128</v>
      </c>
      <c r="AU105" s="189" t="s">
        <v>78</v>
      </c>
      <c r="AY105" s="17" t="s">
        <v>125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75</v>
      </c>
      <c r="BK105" s="190">
        <f>ROUND(I105*H105,2)</f>
        <v>0</v>
      </c>
      <c r="BL105" s="17" t="s">
        <v>133</v>
      </c>
      <c r="BM105" s="189" t="s">
        <v>480</v>
      </c>
    </row>
    <row r="106" spans="1:65" s="2" customFormat="1" ht="11.25">
      <c r="A106" s="34"/>
      <c r="B106" s="35"/>
      <c r="C106" s="36"/>
      <c r="D106" s="191" t="s">
        <v>135</v>
      </c>
      <c r="E106" s="36"/>
      <c r="F106" s="192" t="s">
        <v>286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135</v>
      </c>
      <c r="AU106" s="17" t="s">
        <v>78</v>
      </c>
    </row>
    <row r="107" spans="1:65" s="13" customFormat="1" ht="11.25">
      <c r="B107" s="196"/>
      <c r="C107" s="197"/>
      <c r="D107" s="198" t="s">
        <v>137</v>
      </c>
      <c r="E107" s="199" t="s">
        <v>19</v>
      </c>
      <c r="F107" s="200" t="s">
        <v>287</v>
      </c>
      <c r="G107" s="197"/>
      <c r="H107" s="201">
        <v>2038</v>
      </c>
      <c r="I107" s="202"/>
      <c r="J107" s="197"/>
      <c r="K107" s="197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137</v>
      </c>
      <c r="AU107" s="207" t="s">
        <v>78</v>
      </c>
      <c r="AV107" s="13" t="s">
        <v>78</v>
      </c>
      <c r="AW107" s="13" t="s">
        <v>33</v>
      </c>
      <c r="AX107" s="13" t="s">
        <v>75</v>
      </c>
      <c r="AY107" s="207" t="s">
        <v>125</v>
      </c>
    </row>
    <row r="108" spans="1:65" s="14" customFormat="1" ht="11.25">
      <c r="B108" s="208"/>
      <c r="C108" s="209"/>
      <c r="D108" s="198" t="s">
        <v>137</v>
      </c>
      <c r="E108" s="210" t="s">
        <v>19</v>
      </c>
      <c r="F108" s="211" t="s">
        <v>481</v>
      </c>
      <c r="G108" s="209"/>
      <c r="H108" s="210" t="s">
        <v>19</v>
      </c>
      <c r="I108" s="212"/>
      <c r="J108" s="209"/>
      <c r="K108" s="209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137</v>
      </c>
      <c r="AU108" s="217" t="s">
        <v>78</v>
      </c>
      <c r="AV108" s="14" t="s">
        <v>75</v>
      </c>
      <c r="AW108" s="14" t="s">
        <v>33</v>
      </c>
      <c r="AX108" s="14" t="s">
        <v>71</v>
      </c>
      <c r="AY108" s="217" t="s">
        <v>125</v>
      </c>
    </row>
    <row r="109" spans="1:65" s="2" customFormat="1" ht="16.5" customHeight="1">
      <c r="A109" s="34"/>
      <c r="B109" s="35"/>
      <c r="C109" s="218" t="s">
        <v>147</v>
      </c>
      <c r="D109" s="218" t="s">
        <v>141</v>
      </c>
      <c r="E109" s="219" t="s">
        <v>290</v>
      </c>
      <c r="F109" s="220" t="s">
        <v>291</v>
      </c>
      <c r="G109" s="221" t="s">
        <v>179</v>
      </c>
      <c r="H109" s="222">
        <v>8.1519999999999992</v>
      </c>
      <c r="I109" s="223"/>
      <c r="J109" s="224">
        <f>ROUND(I109*H109,2)</f>
        <v>0</v>
      </c>
      <c r="K109" s="220" t="s">
        <v>19</v>
      </c>
      <c r="L109" s="225"/>
      <c r="M109" s="226" t="s">
        <v>19</v>
      </c>
      <c r="N109" s="227" t="s">
        <v>42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140</v>
      </c>
      <c r="AT109" s="189" t="s">
        <v>141</v>
      </c>
      <c r="AU109" s="189" t="s">
        <v>78</v>
      </c>
      <c r="AY109" s="17" t="s">
        <v>125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7" t="s">
        <v>75</v>
      </c>
      <c r="BK109" s="190">
        <f>ROUND(I109*H109,2)</f>
        <v>0</v>
      </c>
      <c r="BL109" s="17" t="s">
        <v>133</v>
      </c>
      <c r="BM109" s="189" t="s">
        <v>482</v>
      </c>
    </row>
    <row r="110" spans="1:65" s="13" customFormat="1" ht="11.25">
      <c r="B110" s="196"/>
      <c r="C110" s="197"/>
      <c r="D110" s="198" t="s">
        <v>137</v>
      </c>
      <c r="E110" s="199" t="s">
        <v>19</v>
      </c>
      <c r="F110" s="200" t="s">
        <v>293</v>
      </c>
      <c r="G110" s="197"/>
      <c r="H110" s="201">
        <v>8.1519999999999992</v>
      </c>
      <c r="I110" s="202"/>
      <c r="J110" s="197"/>
      <c r="K110" s="197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137</v>
      </c>
      <c r="AU110" s="207" t="s">
        <v>78</v>
      </c>
      <c r="AV110" s="13" t="s">
        <v>78</v>
      </c>
      <c r="AW110" s="13" t="s">
        <v>33</v>
      </c>
      <c r="AX110" s="13" t="s">
        <v>75</v>
      </c>
      <c r="AY110" s="207" t="s">
        <v>125</v>
      </c>
    </row>
    <row r="111" spans="1:65" s="2" customFormat="1" ht="16.5" customHeight="1">
      <c r="A111" s="34"/>
      <c r="B111" s="35"/>
      <c r="C111" s="178" t="s">
        <v>8</v>
      </c>
      <c r="D111" s="178" t="s">
        <v>128</v>
      </c>
      <c r="E111" s="179" t="s">
        <v>295</v>
      </c>
      <c r="F111" s="180" t="s">
        <v>296</v>
      </c>
      <c r="G111" s="181" t="s">
        <v>279</v>
      </c>
      <c r="H111" s="182">
        <v>88.16</v>
      </c>
      <c r="I111" s="183"/>
      <c r="J111" s="184">
        <f>ROUND(I111*H111,2)</f>
        <v>0</v>
      </c>
      <c r="K111" s="180" t="s">
        <v>132</v>
      </c>
      <c r="L111" s="39"/>
      <c r="M111" s="185" t="s">
        <v>19</v>
      </c>
      <c r="N111" s="186" t="s">
        <v>42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133</v>
      </c>
      <c r="AT111" s="189" t="s">
        <v>128</v>
      </c>
      <c r="AU111" s="189" t="s">
        <v>78</v>
      </c>
      <c r="AY111" s="17" t="s">
        <v>125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75</v>
      </c>
      <c r="BK111" s="190">
        <f>ROUND(I111*H111,2)</f>
        <v>0</v>
      </c>
      <c r="BL111" s="17" t="s">
        <v>133</v>
      </c>
      <c r="BM111" s="189" t="s">
        <v>483</v>
      </c>
    </row>
    <row r="112" spans="1:65" s="2" customFormat="1" ht="11.25">
      <c r="A112" s="34"/>
      <c r="B112" s="35"/>
      <c r="C112" s="36"/>
      <c r="D112" s="191" t="s">
        <v>135</v>
      </c>
      <c r="E112" s="36"/>
      <c r="F112" s="192" t="s">
        <v>298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135</v>
      </c>
      <c r="AU112" s="17" t="s">
        <v>78</v>
      </c>
    </row>
    <row r="113" spans="1:65" s="13" customFormat="1" ht="11.25">
      <c r="B113" s="196"/>
      <c r="C113" s="197"/>
      <c r="D113" s="198" t="s">
        <v>137</v>
      </c>
      <c r="E113" s="199" t="s">
        <v>19</v>
      </c>
      <c r="F113" s="200" t="s">
        <v>484</v>
      </c>
      <c r="G113" s="197"/>
      <c r="H113" s="201">
        <v>88.16</v>
      </c>
      <c r="I113" s="202"/>
      <c r="J113" s="197"/>
      <c r="K113" s="197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137</v>
      </c>
      <c r="AU113" s="207" t="s">
        <v>78</v>
      </c>
      <c r="AV113" s="13" t="s">
        <v>78</v>
      </c>
      <c r="AW113" s="13" t="s">
        <v>33</v>
      </c>
      <c r="AX113" s="13" t="s">
        <v>75</v>
      </c>
      <c r="AY113" s="207" t="s">
        <v>125</v>
      </c>
    </row>
    <row r="114" spans="1:65" s="14" customFormat="1" ht="22.5">
      <c r="B114" s="208"/>
      <c r="C114" s="209"/>
      <c r="D114" s="198" t="s">
        <v>137</v>
      </c>
      <c r="E114" s="210" t="s">
        <v>19</v>
      </c>
      <c r="F114" s="211" t="s">
        <v>485</v>
      </c>
      <c r="G114" s="209"/>
      <c r="H114" s="210" t="s">
        <v>19</v>
      </c>
      <c r="I114" s="212"/>
      <c r="J114" s="209"/>
      <c r="K114" s="209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137</v>
      </c>
      <c r="AU114" s="217" t="s">
        <v>78</v>
      </c>
      <c r="AV114" s="14" t="s">
        <v>75</v>
      </c>
      <c r="AW114" s="14" t="s">
        <v>33</v>
      </c>
      <c r="AX114" s="14" t="s">
        <v>71</v>
      </c>
      <c r="AY114" s="217" t="s">
        <v>125</v>
      </c>
    </row>
    <row r="115" spans="1:65" s="14" customFormat="1" ht="11.25">
      <c r="B115" s="208"/>
      <c r="C115" s="209"/>
      <c r="D115" s="198" t="s">
        <v>137</v>
      </c>
      <c r="E115" s="210" t="s">
        <v>19</v>
      </c>
      <c r="F115" s="211" t="s">
        <v>486</v>
      </c>
      <c r="G115" s="209"/>
      <c r="H115" s="210" t="s">
        <v>19</v>
      </c>
      <c r="I115" s="212"/>
      <c r="J115" s="209"/>
      <c r="K115" s="209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137</v>
      </c>
      <c r="AU115" s="217" t="s">
        <v>78</v>
      </c>
      <c r="AV115" s="14" t="s">
        <v>75</v>
      </c>
      <c r="AW115" s="14" t="s">
        <v>33</v>
      </c>
      <c r="AX115" s="14" t="s">
        <v>71</v>
      </c>
      <c r="AY115" s="217" t="s">
        <v>125</v>
      </c>
    </row>
    <row r="116" spans="1:65" s="2" customFormat="1" ht="16.5" customHeight="1">
      <c r="A116" s="34"/>
      <c r="B116" s="35"/>
      <c r="C116" s="178" t="s">
        <v>170</v>
      </c>
      <c r="D116" s="178" t="s">
        <v>128</v>
      </c>
      <c r="E116" s="179" t="s">
        <v>303</v>
      </c>
      <c r="F116" s="180" t="s">
        <v>304</v>
      </c>
      <c r="G116" s="181" t="s">
        <v>279</v>
      </c>
      <c r="H116" s="182">
        <v>88.16</v>
      </c>
      <c r="I116" s="183"/>
      <c r="J116" s="184">
        <f>ROUND(I116*H116,2)</f>
        <v>0</v>
      </c>
      <c r="K116" s="180" t="s">
        <v>132</v>
      </c>
      <c r="L116" s="39"/>
      <c r="M116" s="185" t="s">
        <v>19</v>
      </c>
      <c r="N116" s="186" t="s">
        <v>42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133</v>
      </c>
      <c r="AT116" s="189" t="s">
        <v>128</v>
      </c>
      <c r="AU116" s="189" t="s">
        <v>78</v>
      </c>
      <c r="AY116" s="17" t="s">
        <v>125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75</v>
      </c>
      <c r="BK116" s="190">
        <f>ROUND(I116*H116,2)</f>
        <v>0</v>
      </c>
      <c r="BL116" s="17" t="s">
        <v>133</v>
      </c>
      <c r="BM116" s="189" t="s">
        <v>487</v>
      </c>
    </row>
    <row r="117" spans="1:65" s="2" customFormat="1" ht="11.25">
      <c r="A117" s="34"/>
      <c r="B117" s="35"/>
      <c r="C117" s="36"/>
      <c r="D117" s="191" t="s">
        <v>135</v>
      </c>
      <c r="E117" s="36"/>
      <c r="F117" s="192" t="s">
        <v>306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135</v>
      </c>
      <c r="AU117" s="17" t="s">
        <v>78</v>
      </c>
    </row>
    <row r="118" spans="1:65" s="2" customFormat="1" ht="16.5" customHeight="1">
      <c r="A118" s="34"/>
      <c r="B118" s="35"/>
      <c r="C118" s="178" t="s">
        <v>176</v>
      </c>
      <c r="D118" s="178" t="s">
        <v>128</v>
      </c>
      <c r="E118" s="179" t="s">
        <v>309</v>
      </c>
      <c r="F118" s="180" t="s">
        <v>310</v>
      </c>
      <c r="G118" s="181" t="s">
        <v>279</v>
      </c>
      <c r="H118" s="182">
        <v>528.96</v>
      </c>
      <c r="I118" s="183"/>
      <c r="J118" s="184">
        <f>ROUND(I118*H118,2)</f>
        <v>0</v>
      </c>
      <c r="K118" s="180" t="s">
        <v>132</v>
      </c>
      <c r="L118" s="39"/>
      <c r="M118" s="185" t="s">
        <v>19</v>
      </c>
      <c r="N118" s="186" t="s">
        <v>42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133</v>
      </c>
      <c r="AT118" s="189" t="s">
        <v>128</v>
      </c>
      <c r="AU118" s="189" t="s">
        <v>78</v>
      </c>
      <c r="AY118" s="17" t="s">
        <v>125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75</v>
      </c>
      <c r="BK118" s="190">
        <f>ROUND(I118*H118,2)</f>
        <v>0</v>
      </c>
      <c r="BL118" s="17" t="s">
        <v>133</v>
      </c>
      <c r="BM118" s="189" t="s">
        <v>488</v>
      </c>
    </row>
    <row r="119" spans="1:65" s="2" customFormat="1" ht="11.25">
      <c r="A119" s="34"/>
      <c r="B119" s="35"/>
      <c r="C119" s="36"/>
      <c r="D119" s="191" t="s">
        <v>135</v>
      </c>
      <c r="E119" s="36"/>
      <c r="F119" s="192" t="s">
        <v>312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135</v>
      </c>
      <c r="AU119" s="17" t="s">
        <v>78</v>
      </c>
    </row>
    <row r="120" spans="1:65" s="13" customFormat="1" ht="11.25">
      <c r="B120" s="196"/>
      <c r="C120" s="197"/>
      <c r="D120" s="198" t="s">
        <v>137</v>
      </c>
      <c r="E120" s="199" t="s">
        <v>19</v>
      </c>
      <c r="F120" s="200" t="s">
        <v>489</v>
      </c>
      <c r="G120" s="197"/>
      <c r="H120" s="201">
        <v>528.96</v>
      </c>
      <c r="I120" s="202"/>
      <c r="J120" s="197"/>
      <c r="K120" s="197"/>
      <c r="L120" s="203"/>
      <c r="M120" s="243"/>
      <c r="N120" s="244"/>
      <c r="O120" s="244"/>
      <c r="P120" s="244"/>
      <c r="Q120" s="244"/>
      <c r="R120" s="244"/>
      <c r="S120" s="244"/>
      <c r="T120" s="245"/>
      <c r="AT120" s="207" t="s">
        <v>137</v>
      </c>
      <c r="AU120" s="207" t="s">
        <v>78</v>
      </c>
      <c r="AV120" s="13" t="s">
        <v>78</v>
      </c>
      <c r="AW120" s="13" t="s">
        <v>33</v>
      </c>
      <c r="AX120" s="13" t="s">
        <v>75</v>
      </c>
      <c r="AY120" s="207" t="s">
        <v>125</v>
      </c>
    </row>
    <row r="121" spans="1:65" s="2" customFormat="1" ht="6.95" customHeight="1">
      <c r="A121" s="34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9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algorithmName="SHA-512" hashValue="t1je2Y5dF+pSH6sE5evhHX78471Vu/bcBGo3svz0g1ReRzKHC59IbclRnuUYnJBW6lnp7r52Ce49bnm2fLg5mw==" saltValue="E7S1uLceYekqZgmMES7k8ChO6rccyj7C++t2Em+T153Wyc7Qs8AbuMs6gWeZv5jrIlSCJHWZhTbE+IaNmBQsPw==" spinCount="100000" sheet="1" objects="1" scenarios="1" formatColumns="0" formatRows="0" autoFilter="0"/>
  <autoFilter ref="C86:K120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400-000000000000}"/>
    <hyperlink ref="F95" r:id="rId2" xr:uid="{00000000-0004-0000-0400-000001000000}"/>
    <hyperlink ref="F102" r:id="rId3" xr:uid="{00000000-0004-0000-0400-000002000000}"/>
    <hyperlink ref="F106" r:id="rId4" xr:uid="{00000000-0004-0000-0400-000003000000}"/>
    <hyperlink ref="F112" r:id="rId5" xr:uid="{00000000-0004-0000-0400-000004000000}"/>
    <hyperlink ref="F117" r:id="rId6" xr:uid="{00000000-0004-0000-0400-000005000000}"/>
    <hyperlink ref="F119" r:id="rId7" xr:uid="{00000000-0004-0000-04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1 - Výsadba BC5 v k.ú. Dy...</vt:lpstr>
      <vt:lpstr>1-1 - BC5  1.rok následná...</vt:lpstr>
      <vt:lpstr>1-2 - BC5  2.rok následná...</vt:lpstr>
      <vt:lpstr>1-3 - BC5  3.rok následná...</vt:lpstr>
      <vt:lpstr>'1 - Výsadba BC5 v k.ú. Dy...'!Názvy_tisku</vt:lpstr>
      <vt:lpstr>'1-1 - BC5  1.rok následná...'!Názvy_tisku</vt:lpstr>
      <vt:lpstr>'1-2 - BC5  2.rok následná...'!Názvy_tisku</vt:lpstr>
      <vt:lpstr>'1-3 - BC5  3.rok následná...'!Názvy_tisku</vt:lpstr>
      <vt:lpstr>'Rekapitulace stavby'!Názvy_tisku</vt:lpstr>
      <vt:lpstr>'1 - Výsadba BC5 v k.ú. Dy...'!Oblast_tisku</vt:lpstr>
      <vt:lpstr>'1-1 - BC5  1.rok následná...'!Oblast_tisku</vt:lpstr>
      <vt:lpstr>'1-2 - BC5  2.rok následná...'!Oblast_tisku</vt:lpstr>
      <vt:lpstr>'1-3 - BC5  3.rok následná...'!Oblast_tisku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THINKS-P350\Dana</dc:creator>
  <cp:lastModifiedBy>Chválová Marika Ing.</cp:lastModifiedBy>
  <dcterms:created xsi:type="dcterms:W3CDTF">2024-06-12T10:00:34Z</dcterms:created>
  <dcterms:modified xsi:type="dcterms:W3CDTF">2024-06-12T10:52:16Z</dcterms:modified>
</cp:coreProperties>
</file>