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3840" yWindow="900" windowWidth="23400" windowHeight="15195" firstSheet="9" activeTab="14"/>
  </bookViews>
  <sheets>
    <sheet name="Rekapitulace stavby" sheetId="1" r:id="rId1"/>
    <sheet name="SO-01 - Větrolam V6-1 a V6-2" sheetId="2" r:id="rId2"/>
    <sheet name="SO-011 - 1. rok pěstební ..." sheetId="3" r:id="rId3"/>
    <sheet name="SO-012 - 2. rok pěstební ..." sheetId="4" r:id="rId4"/>
    <sheet name="SO-013 - 3. rok pěstební ..." sheetId="5" r:id="rId5"/>
    <sheet name="SO-02 - Větrolam V10, V11..." sheetId="6" r:id="rId6"/>
    <sheet name="SO-021 - 1. rok pěstební ..." sheetId="7" r:id="rId7"/>
    <sheet name="SO-022 - 2. rok pěstební ..." sheetId="8" r:id="rId8"/>
    <sheet name="SO-023 - 3. rok pěstební ..." sheetId="9" r:id="rId9"/>
    <sheet name="SO-03 - Větrolam V28-2" sheetId="10" r:id="rId10"/>
    <sheet name="SO-031 - 1. rok pěstební ..." sheetId="11" r:id="rId11"/>
    <sheet name="SO-032 - 2. rok pěstební ..." sheetId="12" r:id="rId12"/>
    <sheet name="SO-033 - 3. rok pěstební ..." sheetId="13" r:id="rId13"/>
    <sheet name="VRN - Vedlejší rozpočtové..." sheetId="14" r:id="rId14"/>
    <sheet name="Pokyny pro vyplnění" sheetId="15" r:id="rId15"/>
  </sheets>
  <definedNames>
    <definedName name="_xlnm._FilterDatabase" localSheetId="1" hidden="1">'SO-01 - Větrolam V6-1 a V6-2'!$C$78:$K$212</definedName>
    <definedName name="_xlnm._FilterDatabase" localSheetId="2" hidden="1">'SO-011 - 1. rok pěstební ...'!$C$84:$K$113</definedName>
    <definedName name="_xlnm._FilterDatabase" localSheetId="3" hidden="1">'SO-012 - 2. rok pěstební ...'!$C$84:$K$109</definedName>
    <definedName name="_xlnm._FilterDatabase" localSheetId="4" hidden="1">'SO-013 - 3. rok pěstební ...'!$C$84:$K$113</definedName>
    <definedName name="_xlnm._FilterDatabase" localSheetId="5" hidden="1">'SO-02 - Větrolam V10, V11...'!$C$78:$K$269</definedName>
    <definedName name="_xlnm._FilterDatabase" localSheetId="6" hidden="1">'SO-021 - 1. rok pěstební ...'!$C$84:$K$113</definedName>
    <definedName name="_xlnm._FilterDatabase" localSheetId="7" hidden="1">'SO-022 - 2. rok pěstební ...'!$C$84:$K$109</definedName>
    <definedName name="_xlnm._FilterDatabase" localSheetId="8" hidden="1">'SO-023 - 3. rok pěstební ...'!$C$84:$K$113</definedName>
    <definedName name="_xlnm._FilterDatabase" localSheetId="9" hidden="1">'SO-03 - Větrolam V28-2'!$C$78:$K$211</definedName>
    <definedName name="_xlnm._FilterDatabase" localSheetId="10" hidden="1">'SO-031 - 1. rok pěstební ...'!$C$84:$K$113</definedName>
    <definedName name="_xlnm._FilterDatabase" localSheetId="11" hidden="1">'SO-032 - 2. rok pěstební ...'!$C$84:$K$109</definedName>
    <definedName name="_xlnm._FilterDatabase" localSheetId="12" hidden="1">'SO-033 - 3. rok pěstební ...'!$C$84:$K$113</definedName>
    <definedName name="_xlnm._FilterDatabase" localSheetId="13" hidden="1">'VRN - Vedlejší rozpočtové...'!$C$78:$K$98</definedName>
    <definedName name="_xlnm.Print_Area" localSheetId="1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stavby'!$C$42:$AQ$71</definedName>
    <definedName name="_xlnm.Print_Area" localSheetId="1">'SO-01 - Větrolam V6-1 a V6-2'!$C$4:$J$39,'SO-01 - Větrolam V6-1 a V6-2'!$C$45:$J$60,'SO-01 - Větrolam V6-1 a V6-2'!$C$66:$K$212</definedName>
    <definedName name="_xlnm.Print_Area" localSheetId="2">'SO-011 - 1. rok pěstební ...'!$C$4:$J$41,'SO-011 - 1. rok pěstební ...'!$C$47:$J$64,'SO-011 - 1. rok pěstební ...'!$C$70:$K$113</definedName>
    <definedName name="_xlnm.Print_Area" localSheetId="3">'SO-012 - 2. rok pěstební ...'!$C$4:$J$41,'SO-012 - 2. rok pěstební ...'!$C$47:$J$64,'SO-012 - 2. rok pěstební ...'!$C$70:$K$109</definedName>
    <definedName name="_xlnm.Print_Area" localSheetId="4">'SO-013 - 3. rok pěstební ...'!$C$4:$J$41,'SO-013 - 3. rok pěstební ...'!$C$47:$J$64,'SO-013 - 3. rok pěstební ...'!$C$70:$K$113</definedName>
    <definedName name="_xlnm.Print_Area" localSheetId="5">'SO-02 - Větrolam V10, V11...'!$C$4:$J$39,'SO-02 - Větrolam V10, V11...'!$C$45:$J$60,'SO-02 - Větrolam V10, V11...'!$C$66:$K$269</definedName>
    <definedName name="_xlnm.Print_Area" localSheetId="6">'SO-021 - 1. rok pěstební ...'!$C$4:$J$41,'SO-021 - 1. rok pěstební ...'!$C$47:$J$64,'SO-021 - 1. rok pěstební ...'!$C$70:$K$113</definedName>
    <definedName name="_xlnm.Print_Area" localSheetId="7">'SO-022 - 2. rok pěstební ...'!$C$4:$J$41,'SO-022 - 2. rok pěstební ...'!$C$47:$J$64,'SO-022 - 2. rok pěstební ...'!$C$70:$K$109</definedName>
    <definedName name="_xlnm.Print_Area" localSheetId="8">'SO-023 - 3. rok pěstební ...'!$C$4:$J$41,'SO-023 - 3. rok pěstební ...'!$C$47:$J$64,'SO-023 - 3. rok pěstební ...'!$C$70:$K$113</definedName>
    <definedName name="_xlnm.Print_Area" localSheetId="9">'SO-03 - Větrolam V28-2'!$C$4:$J$39,'SO-03 - Větrolam V28-2'!$C$45:$J$60,'SO-03 - Větrolam V28-2'!$C$66:$K$211</definedName>
    <definedName name="_xlnm.Print_Area" localSheetId="10">'SO-031 - 1. rok pěstební ...'!$C$4:$J$41,'SO-031 - 1. rok pěstební ...'!$C$47:$J$64,'SO-031 - 1. rok pěstební ...'!$C$70:$K$113</definedName>
    <definedName name="_xlnm.Print_Area" localSheetId="11">'SO-032 - 2. rok pěstební ...'!$C$4:$J$41,'SO-032 - 2. rok pěstební ...'!$C$47:$J$64,'SO-032 - 2. rok pěstební ...'!$C$70:$K$109</definedName>
    <definedName name="_xlnm.Print_Area" localSheetId="12">'SO-033 - 3. rok pěstební ...'!$C$4:$J$41,'SO-033 - 3. rok pěstební ...'!$C$47:$J$64,'SO-033 - 3. rok pěstební ...'!$C$70:$K$113</definedName>
    <definedName name="_xlnm.Print_Area" localSheetId="13">'VRN - Vedlejší rozpočtové...'!$C$4:$J$39,'VRN - Vedlejší rozpočtové...'!$C$45:$J$60,'VRN - Vedlejší rozpočtové...'!$C$66:$K$98</definedName>
    <definedName name="_xlnm.Print_Titles" localSheetId="0">'Rekapitulace stavby'!$52:$52</definedName>
    <definedName name="_xlnm.Print_Titles" localSheetId="1">'SO-01 - Větrolam V6-1 a V6-2'!$78:$78</definedName>
    <definedName name="_xlnm.Print_Titles" localSheetId="2">'SO-011 - 1. rok pěstební ...'!$84:$84</definedName>
    <definedName name="_xlnm.Print_Titles" localSheetId="3">'SO-012 - 2. rok pěstební ...'!$84:$84</definedName>
    <definedName name="_xlnm.Print_Titles" localSheetId="4">'SO-013 - 3. rok pěstební ...'!$84:$84</definedName>
    <definedName name="_xlnm.Print_Titles" localSheetId="6">'SO-021 - 1. rok pěstební ...'!$84:$84</definedName>
    <definedName name="_xlnm.Print_Titles" localSheetId="7">'SO-022 - 2. rok pěstební ...'!$84:$84</definedName>
    <definedName name="_xlnm.Print_Titles" localSheetId="8">'SO-023 - 3. rok pěstební ...'!$84:$84</definedName>
    <definedName name="_xlnm.Print_Titles" localSheetId="9">'SO-03 - Větrolam V28-2'!$78:$78</definedName>
    <definedName name="_xlnm.Print_Titles" localSheetId="10">'SO-031 - 1. rok pěstební ...'!$84:$84</definedName>
    <definedName name="_xlnm.Print_Titles" localSheetId="11">'SO-032 - 2. rok pěstební ...'!$84:$84</definedName>
    <definedName name="_xlnm.Print_Titles" localSheetId="12">'SO-033 - 3. rok pěstební ...'!$84:$84</definedName>
    <definedName name="_xlnm.Print_Titles" localSheetId="13">'VRN - Vedlejší rozpočtové...'!$78:$78</definedName>
  </definedNames>
  <calcPr calcId="191029"/>
  <extLst/>
</workbook>
</file>

<file path=xl/sharedStrings.xml><?xml version="1.0" encoding="utf-8"?>
<sst xmlns="http://schemas.openxmlformats.org/spreadsheetml/2006/main" count="7994" uniqueCount="954">
  <si>
    <t>Export Komplet</t>
  </si>
  <si>
    <t>VZ</t>
  </si>
  <si>
    <t>2.0</t>
  </si>
  <si>
    <t>ZAMOK</t>
  </si>
  <si>
    <t>False</t>
  </si>
  <si>
    <t>{0b1aac9d-58fa-46d4-9827-5b32ac9b0d22}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</si>
  <si>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</si>
  <si>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</si>
  <si>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</si>
  <si>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</si>
  <si>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</si>
  <si>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</si>
  <si>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</si>
  <si>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</si>
  <si>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117-3341-23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</si>
  <si>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</si>
  <si>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</si>
  <si>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Založení prvků IP, větrolamů v k.ú. Přibice</t>
  </si>
  <si>
    <t>KSO:</t>
  </si>
  <si>
    <t>823 2</t>
  </si>
  <si>
    <t>CC-CZ:</t>
  </si>
  <si>
    <t>242</t>
  </si>
  <si>
    <t>Místo:</t>
  </si>
  <si>
    <t>Přibice</t>
  </si>
  <si>
    <t>Datum:</t>
  </si>
  <si>
    <t>25. 9. 2023</t>
  </si>
  <si>
    <t>Zadavatel:</t>
  </si>
  <si>
    <t>IČ:</t>
  </si>
  <si>
    <t/>
  </si>
  <si>
    <t>Ocec Přibice</t>
  </si>
  <si>
    <t>DIČ:</t>
  </si>
  <si>
    <t>Uchazeč:</t>
  </si>
  <si>
    <t>Projektant:</t>
  </si>
  <si>
    <t>41601483</t>
  </si>
  <si>
    <t>AGROPROJEKT PSO s.r.o.</t>
  </si>
  <si>
    <t>True</t>
  </si>
  <si>
    <t>Zpracovatel:</t>
  </si>
  <si>
    <t>Agroprojekt PSO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</si>
  <si>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</si>
  <si>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</si>
  <si>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</si>
  <si>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</si>
  <si>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</si>
  <si>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</si>
  <si>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</si>
  <si>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</si>
  <si>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</si>
  <si>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</si>
  <si>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</si>
  <si>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</si>
  <si>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</si>
  <si>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</si>
  <si>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</si>
  <si>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</si>
  <si>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</si>
  <si>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</si>
  <si>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</si>
  <si>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</si>
  <si>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</si>
  <si>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</si>
  <si>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</si>
  <si>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</si>
  <si>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</si>
  <si>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</si>
  <si>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</si>
  <si>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</si>
  <si>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</si>
  <si>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</si>
  <si>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</si>
  <si>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</si>
  <si>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</si>
  <si>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</si>
  <si>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</si>
  <si>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</si>
  <si>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</si>
  <si>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</si>
  <si>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</si>
  <si>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</si>
  <si>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</t>
  </si>
  <si>
    <t>Větrolam V6-1 a V6-2</t>
  </si>
  <si>
    <t>STA</t>
  </si>
  <si>
    <t>1</t>
  </si>
  <si>
    <t>{5d38431e-6143-4c3f-85bd-ea8229b03b1e}</t>
  </si>
  <si>
    <t>2</t>
  </si>
  <si>
    <t>/</t>
  </si>
  <si>
    <t>Soupis</t>
  </si>
  <si>
    <t>###NOINSERT###</t>
  </si>
  <si>
    <t>SO-011</t>
  </si>
  <si>
    <t>1. rok pěstební péče</t>
  </si>
  <si>
    <t>{3448e281-9d85-4d9c-8f83-b09ac4fd6a3b}</t>
  </si>
  <si>
    <t>SO-012</t>
  </si>
  <si>
    <t>2. rok pěstební péče</t>
  </si>
  <si>
    <t>{99730c52-a816-4d16-b4cc-6d5a51e27340}</t>
  </si>
  <si>
    <t>SO-013</t>
  </si>
  <si>
    <t>3. rok pěstební péče</t>
  </si>
  <si>
    <t>{63b24753-06a7-4d9c-a853-16fa073877b3}</t>
  </si>
  <si>
    <t>SO-02</t>
  </si>
  <si>
    <t>Větrolam V10, V11-1, V11-2 a V12</t>
  </si>
  <si>
    <t>{e2171e77-8185-4b01-ba4f-6018eff7f2ef}</t>
  </si>
  <si>
    <t>SO-021</t>
  </si>
  <si>
    <t>{4fbb10a9-be31-4270-9273-3a9d8b19369f}</t>
  </si>
  <si>
    <t>SO-022</t>
  </si>
  <si>
    <t>{371c8e6e-0a95-4a83-8c5b-5a40967911a5}</t>
  </si>
  <si>
    <t>SO-023</t>
  </si>
  <si>
    <t>{ce4d4b73-205c-4cd3-808c-379ad1c2c88f}</t>
  </si>
  <si>
    <t>SO-03</t>
  </si>
  <si>
    <t>Větrolam V28-2</t>
  </si>
  <si>
    <t>{d97d683d-08ad-403b-a7f6-8c321cdaa830}</t>
  </si>
  <si>
    <t>SO-031</t>
  </si>
  <si>
    <t>{5bd0c365-c380-4c5e-a41f-fd5954e58782}</t>
  </si>
  <si>
    <t>SO-032</t>
  </si>
  <si>
    <t>{0a92da15-3b3c-470e-9f14-e46f0be9eb90}</t>
  </si>
  <si>
    <t>SO-033</t>
  </si>
  <si>
    <t>{b5a5dcf9-0978-4836-8a36-09b26bc01dcf}</t>
  </si>
  <si>
    <t>VRN</t>
  </si>
  <si>
    <t>Vedlejší rozpočtové náklady</t>
  </si>
  <si>
    <t>{06003d57-5b99-49a2-9047-45f5c0af5d2e}</t>
  </si>
  <si>
    <t>KRYCÍ LIST SOUPISU PRACÍ</t>
  </si>
  <si>
    <t>Objekt:</t>
  </si>
  <si>
    <t>SO-01 - Větrolam V6-1 a V6-2</t>
  </si>
  <si>
    <t>REKAPITULACE ČLENĚNÍ SOUPISU PRACÍ</t>
  </si>
  <si>
    <t>Kód dílu - Popis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</si>
  <si>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</si>
  <si>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</si>
  <si>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</si>
  <si>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</si>
  <si>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</si>
  <si>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</si>
  <si>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</si>
  <si>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</si>
  <si>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</si>
  <si>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</si>
  <si>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</si>
  <si>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</si>
  <si>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</si>
  <si>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</si>
  <si>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</si>
  <si>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</si>
  <si>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184853511</t>
  </si>
  <si>
    <t>Chemické odplevelení před založením kultury přes 20 m2 postřikem na široko v rovině a svahu do 1:5 strojně</t>
  </si>
  <si>
    <t>m2</t>
  </si>
  <si>
    <t>CS ÚRS 2023 02</t>
  </si>
  <si>
    <t>4</t>
  </si>
  <si>
    <t>ROZPOCET</t>
  </si>
  <si>
    <t>732561847</t>
  </si>
  <si>
    <t>PP</t>
  </si>
  <si>
    <t>Chemické odplevelení půdy před založením kultury, trávníku nebo zpevněných ploch strojně o výměře jednotlivě přes 20 m2 postřikem na široko v rovině nebo na svahu do 1:5</t>
  </si>
  <si>
    <t>Online PSC</t>
  </si>
  <si>
    <t>https://podminky.urs.cz/item/CS_URS_2023_02/184853511</t>
  </si>
  <si>
    <t>183403112</t>
  </si>
  <si>
    <t>Obdělání půdy oráním na hl přes 0,1 do 0,2 m v rovině a svahu do 1:5</t>
  </si>
  <si>
    <t>1244499707</t>
  </si>
  <si>
    <t>Obdělání půdy oráním hl. přes 100 do 200 mm v rovině nebo na svahu do 1:5</t>
  </si>
  <si>
    <t>https://podminky.urs.cz/item/CS_URS_2023_02/183403112</t>
  </si>
  <si>
    <t>3</t>
  </si>
  <si>
    <t>183403151</t>
  </si>
  <si>
    <t>Obdělání půdy smykováním v rovině a svahu do 1:5</t>
  </si>
  <si>
    <t>-283972975</t>
  </si>
  <si>
    <t>Obdělání půdy smykováním v rovině nebo na svahu do 1:5</t>
  </si>
  <si>
    <t>https://podminky.urs.cz/item/CS_URS_2023_02/183403151</t>
  </si>
  <si>
    <t>183403152</t>
  </si>
  <si>
    <t>Obdělání půdy vláčením v rovině a svahu do 1:5</t>
  </si>
  <si>
    <t>-2040088584</t>
  </si>
  <si>
    <t>Obdělání půdy vláčením v rovině nebo na svahu do 1:5</t>
  </si>
  <si>
    <t>https://podminky.urs.cz/item/CS_URS_2023_02/183403152</t>
  </si>
  <si>
    <t>5</t>
  </si>
  <si>
    <t>181451121</t>
  </si>
  <si>
    <t>Založení lučního trávníku výsevem pl přes 1000 m2 v rovině a ve svahu do 1:5</t>
  </si>
  <si>
    <t>837633278</t>
  </si>
  <si>
    <t>Založení trávníku na půdě předem připravené plochy přes 1000 m2 výsevem včetně utažení lučního v rovině nebo na svahu do 1:5</t>
  </si>
  <si>
    <t>https://podminky.urs.cz/item/CS_URS_2023_02/181451121</t>
  </si>
  <si>
    <t>VV</t>
  </si>
  <si>
    <t>"trávobylinný podrost" 6300-1433</t>
  </si>
  <si>
    <t>6</t>
  </si>
  <si>
    <t>M</t>
  </si>
  <si>
    <t>00572472</t>
  </si>
  <si>
    <t>osivo směs travní krajinná-rovinná</t>
  </si>
  <si>
    <t>kg</t>
  </si>
  <si>
    <t>8</t>
  </si>
  <si>
    <t>-1938352616</t>
  </si>
  <si>
    <t>"trávobylinný podrost - směs kostřavová (do sadových mezipásů)" 4867/100*2,5</t>
  </si>
  <si>
    <t>7</t>
  </si>
  <si>
    <t>185802113</t>
  </si>
  <si>
    <t>Hnojení půdy umělým hnojivem na široko v rovině a svahu do 1:5</t>
  </si>
  <si>
    <t>t</t>
  </si>
  <si>
    <t>-2028287625</t>
  </si>
  <si>
    <t>Hnojení půdy nebo trávníku v rovině nebo na svahu do 1:5 umělým hnojivem na široko</t>
  </si>
  <si>
    <t>https://podminky.urs.cz/item/CS_URS_2023_02/185802113</t>
  </si>
  <si>
    <t>"aplikace půdního kondicionéru 100g/m2" (1433)*0,0001</t>
  </si>
  <si>
    <t>25111111_D</t>
  </si>
  <si>
    <t>půdní kondicionér na bázi silkátových koloidů (aplikace půdního kondicionéru viz. TZ)</t>
  </si>
  <si>
    <t>-429961218</t>
  </si>
  <si>
    <t>půdní kondicionér na bázi silkátových koloidů</t>
  </si>
  <si>
    <t>"100g/m2" (1433)*0,0001*1000</t>
  </si>
  <si>
    <t>9</t>
  </si>
  <si>
    <t>183101113</t>
  </si>
  <si>
    <t>Hloubení jamek bez výměny půdy zeminy skupiny 1 až 4 obj přes 0,02 do 0,05 m3 v rovině a svahu do 1:5</t>
  </si>
  <si>
    <t>kus</t>
  </si>
  <si>
    <t>1679681677</t>
  </si>
  <si>
    <t>Hloubení jamek pro vysazování rostlin v zemině skupiny 1 až 4 bez výměny půdy v rovině nebo na svahu do 1:5, objemu přes 0,02 do 0,05 m3</t>
  </si>
  <si>
    <t>https://podminky.urs.cz/item/CS_URS_2023_02/183101113</t>
  </si>
  <si>
    <t>"Stromy, keře a stromovité keře, keře" 310+90+1600+290</t>
  </si>
  <si>
    <t>10</t>
  </si>
  <si>
    <t>185802114_D</t>
  </si>
  <si>
    <t>Hnojení půdy umělým hnojivem k jednotlivým rostlinám v rovině a svahu do 1:5</t>
  </si>
  <si>
    <t>-600023274</t>
  </si>
  <si>
    <t>Hnojení půdy nebo trávníku v rovině nebo na svahu do 1:5 umělým hnojivem s rozdělením k jednotlivým rostlinám</t>
  </si>
  <si>
    <t>https://podminky.urs.cz/item/CS_URS_2023_02/185802114_D</t>
  </si>
  <si>
    <t>"aplikace hydrogelu" (2290)*30/1000000</t>
  </si>
  <si>
    <t>11</t>
  </si>
  <si>
    <t>251111110_D</t>
  </si>
  <si>
    <t>půdní kondicionér/hydroabsorbent (aplikace půdního kondicionéru viz. TZ)</t>
  </si>
  <si>
    <t>-1234069687</t>
  </si>
  <si>
    <t>hydrogel (bal. 25 kg)</t>
  </si>
  <si>
    <t>"k dřevinám jednotlivě; stromy cca 30g/ks; keře 30g/ks" ((2290)*30)/1000</t>
  </si>
  <si>
    <t>12</t>
  </si>
  <si>
    <t>185802114</t>
  </si>
  <si>
    <t>-443525667</t>
  </si>
  <si>
    <t>https://podminky.urs.cz/item/CS_URS_2023_02/185802114</t>
  </si>
  <si>
    <t>(2290)*50/1000000</t>
  </si>
  <si>
    <t>13</t>
  </si>
  <si>
    <t>25191155_D</t>
  </si>
  <si>
    <t>hnojivo průmyslové</t>
  </si>
  <si>
    <t>10868090</t>
  </si>
  <si>
    <t>"k dřevinám jednotlivě; stromy cca 50g/ks; keře 50g/ks" (2290)*50/1000</t>
  </si>
  <si>
    <t>14</t>
  </si>
  <si>
    <t>184102110</t>
  </si>
  <si>
    <t>Výsadba dřeviny s balem D do 0,1 m do jamky se zalitím v rovině a svahu do 1:5</t>
  </si>
  <si>
    <t>911844284</t>
  </si>
  <si>
    <t>Výsadba dřeviny s balem do předem vyhloubené jamky se zalitím v rovině nebo na svahu do 1:5, při průměru balu do 100 mm</t>
  </si>
  <si>
    <t>https://podminky.urs.cz/item/CS_URS_2023_02/184102110</t>
  </si>
  <si>
    <t>"keře podsadbové a keře výplňové" 1600+290</t>
  </si>
  <si>
    <t>184102111</t>
  </si>
  <si>
    <t>Výsadba dřeviny s balem D přes 0,1 do 0,2 m do jamky se zalitím v rovině a svahu do 1:5</t>
  </si>
  <si>
    <t>-365735318</t>
  </si>
  <si>
    <t>Výsadba dřeviny s balem do předem vyhloubené jamky se zalitím v rovině nebo na svahu do 1:5, při průměru balu přes 100 do 200 mm</t>
  </si>
  <si>
    <t>https://podminky.urs.cz/item/CS_URS_2023_02/184102111</t>
  </si>
  <si>
    <t>"stromy listnaté do skupin; keře a stromovité keře" 310+90</t>
  </si>
  <si>
    <t>16</t>
  </si>
  <si>
    <t>0265301_D</t>
  </si>
  <si>
    <t>Carpinus betulus (habr obecný); 125-150 cm; KK</t>
  </si>
  <si>
    <t>-1558817936</t>
  </si>
  <si>
    <t>17</t>
  </si>
  <si>
    <t>0265303_D</t>
  </si>
  <si>
    <t>Quercus petraea (dub zimní); 125-150 cm; KK</t>
  </si>
  <si>
    <t>-1898742202</t>
  </si>
  <si>
    <t>18</t>
  </si>
  <si>
    <t>0265327_D</t>
  </si>
  <si>
    <t>Quercus robur (dub letní); 125-150 cm; KK</t>
  </si>
  <si>
    <t>-1151138191</t>
  </si>
  <si>
    <t>19</t>
  </si>
  <si>
    <t>0265304_D</t>
  </si>
  <si>
    <t>Sorbus torminalis (jeřáb břek); 125-150 cm; KK</t>
  </si>
  <si>
    <t>887037108</t>
  </si>
  <si>
    <t>20</t>
  </si>
  <si>
    <t>0265336_D</t>
  </si>
  <si>
    <t>Tilia platyphyllos (lípa velkolistá); 125-150 cm; KK</t>
  </si>
  <si>
    <t>-583740826</t>
  </si>
  <si>
    <t>0265320_D</t>
  </si>
  <si>
    <t>Acer campestre (javor babyka); 125-150 cm; KK</t>
  </si>
  <si>
    <t>372447580</t>
  </si>
  <si>
    <t>22</t>
  </si>
  <si>
    <t>0265322_D</t>
  </si>
  <si>
    <t>Crateagus laevigata (hloh obecný); 125-150 cm; KK</t>
  </si>
  <si>
    <t>-533292323</t>
  </si>
  <si>
    <t>23</t>
  </si>
  <si>
    <t>0265331_D</t>
  </si>
  <si>
    <t>Prunus mahaleb (mahalebka obecná); 125-150 cm; KK</t>
  </si>
  <si>
    <t>441903911</t>
  </si>
  <si>
    <t>44</t>
  </si>
  <si>
    <t>0265164_D</t>
  </si>
  <si>
    <t>Prunus spinosa (trnka obecná); 40-60 cm; KK</t>
  </si>
  <si>
    <t>-1843996623</t>
  </si>
  <si>
    <t>24</t>
  </si>
  <si>
    <t>0265161_D</t>
  </si>
  <si>
    <t>Cornus sanguinea (svída obecná); 40-60 cm; KK</t>
  </si>
  <si>
    <t>-209554002</t>
  </si>
  <si>
    <t>25</t>
  </si>
  <si>
    <t>0265163_D</t>
  </si>
  <si>
    <t>Lonicera xylosteum (zimolez obecný); 40-60 cm; KK</t>
  </si>
  <si>
    <t>1018162358</t>
  </si>
  <si>
    <t>26</t>
  </si>
  <si>
    <t>0265162_D</t>
  </si>
  <si>
    <t>Ligustrum vulgare (ptačí zob); 40-60 cm; KK</t>
  </si>
  <si>
    <t>362537040</t>
  </si>
  <si>
    <t>27</t>
  </si>
  <si>
    <t>0265165_D</t>
  </si>
  <si>
    <t>Rosa canina (růže šípková); 40-60 cm; KK</t>
  </si>
  <si>
    <t>1106523819</t>
  </si>
  <si>
    <t>28</t>
  </si>
  <si>
    <t>0265172_D</t>
  </si>
  <si>
    <t>Euonymus europaeus (brslen evropský); 40-60 cm; KK</t>
  </si>
  <si>
    <t>1563414010</t>
  </si>
  <si>
    <t>29</t>
  </si>
  <si>
    <t>0265168_D</t>
  </si>
  <si>
    <t>Viburnum lantana (kalina tušalaj); 40-60 cm; KK</t>
  </si>
  <si>
    <t>-1975070965</t>
  </si>
  <si>
    <t>30</t>
  </si>
  <si>
    <t>184215112</t>
  </si>
  <si>
    <t>Ukotvení kmene dřevin v rovině nebo na svahu do 1:5 jedním kůlem D do 0,1 m dl přes 1 do 2 m</t>
  </si>
  <si>
    <t>-609695769</t>
  </si>
  <si>
    <t>Ukotvení dřeviny kůly v rovině nebo na svahu do 1:5 jedním kůlem, délky přes 1 do 2 m</t>
  </si>
  <si>
    <t>https://podminky.urs.cz/item/CS_URS_2023_02/184215112</t>
  </si>
  <si>
    <t>"jen stromy a stromovité keře do skupin" 310+90</t>
  </si>
  <si>
    <t>31</t>
  </si>
  <si>
    <t>60591253_d</t>
  </si>
  <si>
    <t>kůl vyvazovací dřevěný impregnovaný D 8cm dl 1,5m</t>
  </si>
  <si>
    <t>CS ÚRS 2022 02</t>
  </si>
  <si>
    <t>136624579</t>
  </si>
  <si>
    <t>kůl vyvazovací dřevěný impregnovaný D 6cm dl 1,5m</t>
  </si>
  <si>
    <t>"lze použít i hranol odpovédající délky - kůl má především funkci signalizační viz TZ"</t>
  </si>
  <si>
    <t>Součet</t>
  </si>
  <si>
    <t>32</t>
  </si>
  <si>
    <t>184813121</t>
  </si>
  <si>
    <t>Ochrana dřevin před okusem ručně pletivem v rovině a svahu do 1:5</t>
  </si>
  <si>
    <t>-843378893</t>
  </si>
  <si>
    <t>Ochrana dřevin před okusem zvěří ručně v rovině nebo ve svahu do 1:5, pletivem, výšky do 2 m</t>
  </si>
  <si>
    <t>https://podminky.urs.cz/item/CS_URS_2023_02/184813121</t>
  </si>
  <si>
    <t>33</t>
  </si>
  <si>
    <t>184813133</t>
  </si>
  <si>
    <t>Ochrana listnatých dřevin do 70 cm před okusem chemickým nátěrem v rovině a svahu do 1:5</t>
  </si>
  <si>
    <t>100 kus</t>
  </si>
  <si>
    <t>615610393</t>
  </si>
  <si>
    <t>Ochrana dřevin před okusem zvěří chemicky nátěrem, v rovině nebo ve svahu do 1:5 listnatých, výšky do 70 cm</t>
  </si>
  <si>
    <t>https://podminky.urs.cz/item/CS_URS_2023_02/184813133</t>
  </si>
  <si>
    <t>(1600+290)/100</t>
  </si>
  <si>
    <t>34</t>
  </si>
  <si>
    <t>184813134</t>
  </si>
  <si>
    <t>Ochrana listnatých dřevin přes 70 cm před okusem chemickým nátěrem v rovině a svahu do 1:5</t>
  </si>
  <si>
    <t>1636249932</t>
  </si>
  <si>
    <t>Ochrana dřevin před okusem zvěří chemicky nátěrem, v rovině nebo ve svahu do 1:5 listnatých, výšky přes 70 cm</t>
  </si>
  <si>
    <t>https://podminky.urs.cz/item/CS_URS_2023_02/184813134</t>
  </si>
  <si>
    <t>(90)/100</t>
  </si>
  <si>
    <t>35</t>
  </si>
  <si>
    <t>184911421</t>
  </si>
  <si>
    <t>Mulčování rostlin kůrou tl do 0,1 m v rovině a svahu do 1:5</t>
  </si>
  <si>
    <t>255447578</t>
  </si>
  <si>
    <t>Mulčování vysazených rostlin mulčovací kůrou, tl. do 100 mm v rovině nebo na svahu do 1:5</t>
  </si>
  <si>
    <t>https://podminky.urs.cz/item/CS_URS_2023_02/184911421</t>
  </si>
  <si>
    <t>36</t>
  </si>
  <si>
    <t>103911001_R</t>
  </si>
  <si>
    <t>štěpka mulčovací VL</t>
  </si>
  <si>
    <t>m3</t>
  </si>
  <si>
    <t>-598086370</t>
  </si>
  <si>
    <t xml:space="preserve">štěpka mulčovací VL </t>
  </si>
  <si>
    <t>1433/10</t>
  </si>
  <si>
    <t>37</t>
  </si>
  <si>
    <t>185804312</t>
  </si>
  <si>
    <t>Zalití rostlin vodou plocha přes 20 m2</t>
  </si>
  <si>
    <t>1142279294</t>
  </si>
  <si>
    <t>Zalití rostlin vodou plochy záhonů jednotlivě přes 20 m2</t>
  </si>
  <si>
    <t>https://podminky.urs.cz/item/CS_URS_2023_02/185804312</t>
  </si>
  <si>
    <t>"stromy 15l a keře 5l (2x)" ((310+90)*0,015+(1600+290)*0,005)*2</t>
  </si>
  <si>
    <t>38</t>
  </si>
  <si>
    <t>185851121</t>
  </si>
  <si>
    <t>Dovoz vody pro zálivku rostlin za vzdálenost do 1000 m</t>
  </si>
  <si>
    <t>-471777648</t>
  </si>
  <si>
    <t>Dovoz vody pro zálivku rostlin na vzdálenost do 1000 m</t>
  </si>
  <si>
    <t>https://podminky.urs.cz/item/CS_URS_2023_02/185851121</t>
  </si>
  <si>
    <t>39</t>
  </si>
  <si>
    <t>185851129</t>
  </si>
  <si>
    <t>Příplatek k dovozu vody pro zálivku rostlin do 1000 m ZKD 1000 m</t>
  </si>
  <si>
    <t>-1218740573</t>
  </si>
  <si>
    <t>Dovoz vody pro zálivku rostlin Příplatek k ceně za každých dalších i započatých 1000 m</t>
  </si>
  <si>
    <t>https://podminky.urs.cz/item/CS_URS_2023_02/185851129</t>
  </si>
  <si>
    <t>"+ 2km"2*30,9</t>
  </si>
  <si>
    <t>40</t>
  </si>
  <si>
    <t>348951250_R</t>
  </si>
  <si>
    <t>Oplocení kultur v 1,6 m s drátěným pletivem</t>
  </si>
  <si>
    <t>m</t>
  </si>
  <si>
    <t>-2114080089</t>
  </si>
  <si>
    <t>Osazení oplocení lesních kultur včetně dřevěných kůlů průměru do 120 mm, v osové vzdálenosti 3 m (kůly hoblované, nebo štípaná z tvrdého dřeva) v oplocení výšky 1,6 m s drátěným pletivem</t>
  </si>
  <si>
    <t>"v rozích a u bran, budou kůly zavětrované"</t>
  </si>
  <si>
    <t>"hoblované kůly lze nahradit štípanými kůly z tvrdého dřeva (akát, dub), lesnické pletivo výšky 1,6 m" 1095</t>
  </si>
  <si>
    <t>41</t>
  </si>
  <si>
    <t>348952262</t>
  </si>
  <si>
    <t>Osazení vrat z plotových tyček výšky do 1,5 m plochy do 10 m2</t>
  </si>
  <si>
    <t>2064346750</t>
  </si>
  <si>
    <t>Osazení oplocení lesních kultur vrata z plotových tyček výšky do 1,5 m plochy přes 2 do 10 m2</t>
  </si>
  <si>
    <t>https://podminky.urs.cz/item/CS_URS_2023_02/348952262</t>
  </si>
  <si>
    <t>"1ks bran šířky cca 4m" 6*4</t>
  </si>
  <si>
    <t>42</t>
  </si>
  <si>
    <t>998231311</t>
  </si>
  <si>
    <t>Přesun hmot pro sadovnické a krajinářské úpravy vodorovně do 5000 m</t>
  </si>
  <si>
    <t>1377488217</t>
  </si>
  <si>
    <t>Přesun hmot pro sadovnické a krajinářské úpravy - strojně dopravní vzdálenost do 5000 m</t>
  </si>
  <si>
    <t>https://podminky.urs.cz/item/CS_URS_2023_02/998231311</t>
  </si>
  <si>
    <t>43</t>
  </si>
  <si>
    <t>R konstrukce</t>
  </si>
  <si>
    <t>Přelez tvaru "A" z dřevěných kuláčů přes oplocenku u každé brány v 1,6 m; zřízení, včetně materiálu</t>
  </si>
  <si>
    <t>ks</t>
  </si>
  <si>
    <t>1029223711</t>
  </si>
  <si>
    <t>Soupis:</t>
  </si>
  <si>
    <t>SO-011 - 1. rok pěstební péče</t>
  </si>
  <si>
    <t>184808211</t>
  </si>
  <si>
    <t>Ochrana sazenic proti škodám zvěří nátěrem nebo postřikem</t>
  </si>
  <si>
    <t>-432891561</t>
  </si>
  <si>
    <t>Ochrana sazenic proti škodám zvěří nátěrem nebo postřikem ochranným prostředkem</t>
  </si>
  <si>
    <t>https://podminky.urs.cz/item/CS_URS_2023_02/184808211</t>
  </si>
  <si>
    <t>"1x ročně" 90+1600+290</t>
  </si>
  <si>
    <t>184851256</t>
  </si>
  <si>
    <t>Strojní ožínání sazenic celoplošné sklon do 1:5 střední viditelnost a v buřeně od 30 do 60 cm</t>
  </si>
  <si>
    <t>ha</t>
  </si>
  <si>
    <t>453645854</t>
  </si>
  <si>
    <t>Strojní ožínání sazenic celoplošné sklon do 1:5 při viditelnosti střední, výšky od 30 do 60 cm</t>
  </si>
  <si>
    <t>https://podminky.urs.cz/item/CS_URS_2023_02/184851256</t>
  </si>
  <si>
    <t>"ožínání, případně kosení, plošných výsadeb (včetně okrajů vně plotu) 3x ročně" 4867*3*0,0001</t>
  </si>
  <si>
    <t>184911111</t>
  </si>
  <si>
    <t>Znovuuvázání dřeviny ke kůlům</t>
  </si>
  <si>
    <t>-1575107839</t>
  </si>
  <si>
    <t>Znovuuvázání dřeviny jedním úvazkem ke stávajícímu kůlu</t>
  </si>
  <si>
    <t>https://podminky.urs.cz/item/CS_URS_2023_02/184911111</t>
  </si>
  <si>
    <t>"včetně kontroly a oprav oplocenek nejméně 1x ročně"</t>
  </si>
  <si>
    <t>"včetně kontroly chrániček nejméně 1x ročně" 310</t>
  </si>
  <si>
    <t>185804214</t>
  </si>
  <si>
    <t>Vypletí záhonu dřevin ve skupinách s naložením a odvozem odpadu do 20 km v rovině a svahu do 1:5</t>
  </si>
  <si>
    <t>1506437101</t>
  </si>
  <si>
    <t>Vypletí v rovině nebo na svahu do 1:5 dřevin ve skupinách</t>
  </si>
  <si>
    <t>https://podminky.urs.cz/item/CS_URS_2023_02/185804214</t>
  </si>
  <si>
    <t>"mulčovaná plocha"1433</t>
  </si>
  <si>
    <t>1275011844</t>
  </si>
  <si>
    <t>"stromy a keř. stromy 15l a keře 5l (10x)" ((310+90)*0,015+(1600+290)*0,005)*10</t>
  </si>
  <si>
    <t>173915745</t>
  </si>
  <si>
    <t>1723732229</t>
  </si>
  <si>
    <t>"+ 2km" 2*154,5</t>
  </si>
  <si>
    <t>SO-012 - 2. rok pěstební péče</t>
  </si>
  <si>
    <t>-854434424</t>
  </si>
  <si>
    <t>-2061192000</t>
  </si>
  <si>
    <t>"ožínání, případně kosení, plošných výsadeb (včetně okrajů vně plotu) 2x ročně" 4867*2*0,0001</t>
  </si>
  <si>
    <t>96217715</t>
  </si>
  <si>
    <t>1596900043</t>
  </si>
  <si>
    <t>"stromy a keř. stromy 15l a keře 5l (6x)" ((310+90)*0,015+(1600+290)*0,005)*6</t>
  </si>
  <si>
    <t>-2120060440</t>
  </si>
  <si>
    <t>371023798</t>
  </si>
  <si>
    <t>"+ 2km" 2*92,7</t>
  </si>
  <si>
    <t>SO-013 - 3. rok pěstební péče</t>
  </si>
  <si>
    <t>-2020006420</t>
  </si>
  <si>
    <t>911797273</t>
  </si>
  <si>
    <t>-662108007</t>
  </si>
  <si>
    <t>853415217</t>
  </si>
  <si>
    <t>"stromy a keř. stromy 15l a keře 5l (2x)" ((310+90)*0,015+(1600+290)*0,005)*2</t>
  </si>
  <si>
    <t>-411740074</t>
  </si>
  <si>
    <t>-2147377862</t>
  </si>
  <si>
    <t>"+ 2km" 2*30,9</t>
  </si>
  <si>
    <t>184806111</t>
  </si>
  <si>
    <t>Řez stromů netrnitých průklestem D koruny do 2 m</t>
  </si>
  <si>
    <t>-517359256</t>
  </si>
  <si>
    <t>Řez stromů, keřů nebo růží průklestem stromů netrnitých, o průměru koruny do 2 m</t>
  </si>
  <si>
    <t>https://podminky.urs.cz/item/CS_URS_2023_02/184806111</t>
  </si>
  <si>
    <t>"stromy podle potřeby; cca 1/3" (310+90)/3</t>
  </si>
  <si>
    <t>SO-02 - Větrolam V10, V11-1, V11-2 a V12</t>
  </si>
  <si>
    <t>111103212</t>
  </si>
  <si>
    <t>Kosení ve vegetačním období divokého porostu středně hustého</t>
  </si>
  <si>
    <t>384789649</t>
  </si>
  <si>
    <t>Kosení travin a vodních rostlin ve vegetačním období divokého porostu středně hustého</t>
  </si>
  <si>
    <t>https://podminky.urs.cz/item/CS_URS_2023_02/111103212</t>
  </si>
  <si>
    <t>"stávající trávobylinné porosty a okraje navazujících porostů před započetím prací" (948+2721)/10000</t>
  </si>
  <si>
    <t>185803105</t>
  </si>
  <si>
    <t>Shrabání pokoseného travního porostu s odvozem do 20 km</t>
  </si>
  <si>
    <t>1623205666</t>
  </si>
  <si>
    <t>Shrabání pokoseného porostu a organických naplavenin s odvozem do 20 km travního porostu</t>
  </si>
  <si>
    <t>https://podminky.urs.cz/item/CS_URS_2023_02/185803105</t>
  </si>
  <si>
    <t>122251106</t>
  </si>
  <si>
    <t>Odkopávky a prokopávky nezapažené v hornině třídy těžitelnosti I skupiny 3 objem do 5000 m3 strojně</t>
  </si>
  <si>
    <t>-1659764510</t>
  </si>
  <si>
    <t>Odkopávky a prokopávky nezapažené strojně v hornině třídy těžitelnosti I skupiny 3 přes 1 000 do 5 000 m3</t>
  </si>
  <si>
    <t>https://podminky.urs.cz/item/CS_URS_2023_02/122251106</t>
  </si>
  <si>
    <t>"rekultivovaná původní polní cesta"0,35*855</t>
  </si>
  <si>
    <t>162751117</t>
  </si>
  <si>
    <t>Vodorovné přemístění přes 9 000 do 10000 m výkopku/sypaniny z horniny třídy těžitelnosti I skupiny 1 až 3</t>
  </si>
  <si>
    <t>-777658178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</si>
  <si>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</si>
  <si>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https://podminky.urs.cz/item/CS_URS_2023_02/162751117</t>
  </si>
  <si>
    <t>P</t>
  </si>
  <si>
    <t>Poznámka k položce:
včetně chemického rozboru</t>
  </si>
  <si>
    <t>167151121</t>
  </si>
  <si>
    <t>Skládání nebo překládání výkopku z horniny třídy těžitelnosti I skupiny 1 až 3</t>
  </si>
  <si>
    <t>976713145</t>
  </si>
  <si>
    <t>Nakládání, skládání a překládání neulehlého výkopku nebo sypaniny strojně skládání nebo překládání, z hornin třídy těžitelnosti I, skupiny 1 až 3</t>
  </si>
  <si>
    <t>https://podminky.urs.cz/item/CS_URS_2023_02/167151121</t>
  </si>
  <si>
    <t>171201221</t>
  </si>
  <si>
    <t>Poplatek za uložení na skládce (skládkovné) zeminy a kamení kód odpadu 17 05 04</t>
  </si>
  <si>
    <t>1486017019</t>
  </si>
  <si>
    <t>Poplatek za uložení stavebního odpadu na skládce (skládkovné) zeminy a kamení zatříděného do Katalogu odpadů pod kódem 17 05 04</t>
  </si>
  <si>
    <t>https://podminky.urs.cz/item/CS_URS_2023_02/171201221</t>
  </si>
  <si>
    <t>Poznámka k položce:
Dle ceníku Pískovny Žabčice z 1.1.2023</t>
  </si>
  <si>
    <t>"uložení vykopané zeminy bude podle vyjádření obce za minimální poplatek - proto koeficinet 0,1" 299,25*1,9*0,1</t>
  </si>
  <si>
    <t>181006115</t>
  </si>
  <si>
    <t>Rozprostření zemin tl vrstvy do 0,4 m schopných zúrodnění v rovině a sklonu do 1:5</t>
  </si>
  <si>
    <t>-2142897542</t>
  </si>
  <si>
    <t>Rozprostření zemin schopných zúrodnění v rovině a ve sklonu do 1:5, tloušťka vrstvy přes 0,30 do 0,40 m</t>
  </si>
  <si>
    <t>https://podminky.urs.cz/item/CS_URS_2023_02/181006115</t>
  </si>
  <si>
    <t>"podle informací obce bude použit materiál z obecní skládky zeminy"</t>
  </si>
  <si>
    <t>"rekultivovaná původní polní cesta" 855</t>
  </si>
  <si>
    <t>-442400802</t>
  </si>
  <si>
    <t>3765+(3975-273-948)+6730</t>
  </si>
  <si>
    <t>-1533312383</t>
  </si>
  <si>
    <t>-2066760076</t>
  </si>
  <si>
    <t>1592720814</t>
  </si>
  <si>
    <t>1084342991</t>
  </si>
  <si>
    <t>"trávobylinný podrost" 3765+(3975-273-948)+6730</t>
  </si>
  <si>
    <t>1600130428</t>
  </si>
  <si>
    <t>"trávobylinný podrost - směs kostřavová (do sadových mezipásů)" 13249/100*2,5</t>
  </si>
  <si>
    <t>1869412581</t>
  </si>
  <si>
    <t>"aplikace půdního kondicionéru 100g/m2" (837+733+69+1475)*0,0001</t>
  </si>
  <si>
    <t>415717866</t>
  </si>
  <si>
    <t>"100g/m2" (837+733+69+1475)*0,0001*1000</t>
  </si>
  <si>
    <t>-1363731818</t>
  </si>
  <si>
    <t>"Stromy, keře a stromovité keře, keře" 87+650+240+3560+420</t>
  </si>
  <si>
    <t>1742819621</t>
  </si>
  <si>
    <t>"aplikace hydrogelu" (4957)*30/1000000</t>
  </si>
  <si>
    <t>-957568342</t>
  </si>
  <si>
    <t>"k dřevinám jednotlivě; stromy cca 30g/ks; keře 30g/ks" ((4957)*30)/1000</t>
  </si>
  <si>
    <t>190373986</t>
  </si>
  <si>
    <t>(4957)*50/1000000</t>
  </si>
  <si>
    <t>324739944</t>
  </si>
  <si>
    <t>"k dřevinám jednotlivě; stromy cca 50g/ks; keře 50g/ks" (4957)*50/1000</t>
  </si>
  <si>
    <t>-59785218</t>
  </si>
  <si>
    <t>"keře podsadbové a keře výplňové" 3560+420</t>
  </si>
  <si>
    <t>-793247592</t>
  </si>
  <si>
    <t>"stromy listnaté do skupin; keře a stromovité keře" 87+650+240</t>
  </si>
  <si>
    <t>0265400_D</t>
  </si>
  <si>
    <t>Malus sp. (jabloň); Jadernička moravská; podnož semenáč, vysokokmen</t>
  </si>
  <si>
    <t>-990681649</t>
  </si>
  <si>
    <t>0265402_D</t>
  </si>
  <si>
    <t>Prunus avium (třešeň ptačí); 150 - 200 cm; ZB</t>
  </si>
  <si>
    <t>1812013222</t>
  </si>
  <si>
    <t>0265401_D</t>
  </si>
  <si>
    <t>Pyrus pyraster (hrušeň planá); 150 - 200 cm; ZB</t>
  </si>
  <si>
    <t>-1426317445</t>
  </si>
  <si>
    <t>02650405_o3</t>
  </si>
  <si>
    <t>Juglans regia ´Mars´, ořešák,VK</t>
  </si>
  <si>
    <t>1667239887</t>
  </si>
  <si>
    <t>0265407_D</t>
  </si>
  <si>
    <t>Tilia platyphyllos (lípa velkolistá); 150 - 200 cm; ZB</t>
  </si>
  <si>
    <t>-1610373854</t>
  </si>
  <si>
    <t>184215133</t>
  </si>
  <si>
    <t>Ukotvení kmene dřevin třemi kůly D do 0,1 m dl přes 2 do 3 m</t>
  </si>
  <si>
    <t>1268437039</t>
  </si>
  <si>
    <t>Ukotvení dřeviny kůly třemi kůly, délky přes 2 do 3 m</t>
  </si>
  <si>
    <t>https://podminky.urs.cz/item/CS_URS_2023_02/184215133</t>
  </si>
  <si>
    <t>"slouží jako kotvení, ale i jako základ ochranného pláště soliterní dřeviny" 87</t>
  </si>
  <si>
    <t>60591257</t>
  </si>
  <si>
    <t>kůl vyvazovací dřevěný impregnovaný D 8cm dl 3m</t>
  </si>
  <si>
    <t>-1617597705</t>
  </si>
  <si>
    <t>3*87</t>
  </si>
  <si>
    <t>184813121_R</t>
  </si>
  <si>
    <t>Ochrana dřevin před okusem mechanicky pletivem v rovině a svahu do 1:5</t>
  </si>
  <si>
    <t>-306805240</t>
  </si>
  <si>
    <t>Ochrana dřevin před okusem zvěří mechanicky v rovině nebo ve svahu do 1:5, pletivem, výšky do 2 m</t>
  </si>
  <si>
    <t>https://podminky.urs.cz/item/CS_URS_2023_02/184813121_R</t>
  </si>
  <si>
    <t>"ochranná konstrukce z pletiva a opory soliterní dřeviny ze tří kůlů spojených příčkami dole i nahoře; včetně příček a dalšíhopotřebného materiálu" 87</t>
  </si>
  <si>
    <t>1916149138</t>
  </si>
  <si>
    <t>-1040877427</t>
  </si>
  <si>
    <t>-1418153685</t>
  </si>
  <si>
    <t>-388471326</t>
  </si>
  <si>
    <t>1011168634</t>
  </si>
  <si>
    <t>-413849620</t>
  </si>
  <si>
    <t>1140266069</t>
  </si>
  <si>
    <t>-461715204</t>
  </si>
  <si>
    <t>-680724083</t>
  </si>
  <si>
    <t>-767785301</t>
  </si>
  <si>
    <t>1864304736</t>
  </si>
  <si>
    <t>1513294950</t>
  </si>
  <si>
    <t>-547082591</t>
  </si>
  <si>
    <t>-10722766</t>
  </si>
  <si>
    <t>45</t>
  </si>
  <si>
    <t>-237036923</t>
  </si>
  <si>
    <t>46</t>
  </si>
  <si>
    <t>35238645</t>
  </si>
  <si>
    <t>"jen stromy a stromovité keře do skupin" 650+240</t>
  </si>
  <si>
    <t>47</t>
  </si>
  <si>
    <t>-2056797962</t>
  </si>
  <si>
    <t>48</t>
  </si>
  <si>
    <t>-1627098310</t>
  </si>
  <si>
    <t>49</t>
  </si>
  <si>
    <t>-2118954667</t>
  </si>
  <si>
    <t>(3560+420)/100</t>
  </si>
  <si>
    <t>50</t>
  </si>
  <si>
    <t>-1854898750</t>
  </si>
  <si>
    <t>(240)/100</t>
  </si>
  <si>
    <t>51</t>
  </si>
  <si>
    <t>2135743182</t>
  </si>
  <si>
    <t>837+733+69+1475</t>
  </si>
  <si>
    <t>52</t>
  </si>
  <si>
    <t>-669361645</t>
  </si>
  <si>
    <t>3114/10</t>
  </si>
  <si>
    <t>53</t>
  </si>
  <si>
    <t>1100927827</t>
  </si>
  <si>
    <t>"stromy soliterní 30l, stromy 15l a keře 5l (2x)" ((87)*0,03+(650+240)*0,015+(3560+420)*0,005)*2</t>
  </si>
  <si>
    <t>54</t>
  </si>
  <si>
    <t>2102944046</t>
  </si>
  <si>
    <t>55</t>
  </si>
  <si>
    <t>247670822</t>
  </si>
  <si>
    <t>"+ 2km"2*71,72</t>
  </si>
  <si>
    <t>56</t>
  </si>
  <si>
    <t>1013248660</t>
  </si>
  <si>
    <t>"hoblované kůly lze nahradit štípanými kůly z tvrdého dřeva (akát, dub), lesnické pletivo výšky 1,6 m" 649+571+1140</t>
  </si>
  <si>
    <t>57</t>
  </si>
  <si>
    <t>1376518846</t>
  </si>
  <si>
    <t>"1ks bran šířky cca 4m" (4+4+6)*4</t>
  </si>
  <si>
    <t>58</t>
  </si>
  <si>
    <t>918158792</t>
  </si>
  <si>
    <t>4+4+6</t>
  </si>
  <si>
    <t>59</t>
  </si>
  <si>
    <t>647081766</t>
  </si>
  <si>
    <t>SO-021 - 1. rok pěstební péče</t>
  </si>
  <si>
    <t>-538392799</t>
  </si>
  <si>
    <t>"1x ročně" 240+3560+420</t>
  </si>
  <si>
    <t>-1781420420</t>
  </si>
  <si>
    <t>"ožínání, případně kosení, plošných výsadeb (včetně okrajů vně plotu) 3x ročně" (2928+2021+948+2721+4942)*3*0,0001</t>
  </si>
  <si>
    <t>-204392117</t>
  </si>
  <si>
    <t>"včetně kontroly chrániček nejméně 1x ročně" 87+650</t>
  </si>
  <si>
    <t>-1027664983</t>
  </si>
  <si>
    <t>"mulčovaná plocha"837+733+69+1475</t>
  </si>
  <si>
    <t>185804312.1</t>
  </si>
  <si>
    <t>-127916143</t>
  </si>
  <si>
    <t>https://podminky.urs.cz/item/CS_URS_2023_02/185804312.1</t>
  </si>
  <si>
    <t>"stromy soliterní 30l, stromy 15l a keře 5l (10x)" ((87)*0,03+(650+240)*0,015+(3560+420)*0,005)*10</t>
  </si>
  <si>
    <t>-660209485</t>
  </si>
  <si>
    <t>-817458250</t>
  </si>
  <si>
    <t>"+ 2km" 2*358,6</t>
  </si>
  <si>
    <t>SO-022 - 2. rok pěstební péče</t>
  </si>
  <si>
    <t>376578806</t>
  </si>
  <si>
    <t>1915713075</t>
  </si>
  <si>
    <t>"ožínání, případně kosení, plošných výsadeb (včetně okrajů vně plotu) 2x ročně" (2928+2021+948+2721+4942)*2*0,0001</t>
  </si>
  <si>
    <t>398531539</t>
  </si>
  <si>
    <t>1799356304</t>
  </si>
  <si>
    <t>"stromy soliterní 30l, stromy 15l a keře 5l (6x)" ((87)*0,03+(650+240)*0,015+(3560+420)*0,005)*6</t>
  </si>
  <si>
    <t>218744358</t>
  </si>
  <si>
    <t>198697441</t>
  </si>
  <si>
    <t>"+ 2km" 2*215,16</t>
  </si>
  <si>
    <t>SO-023 - 3. rok pěstební péče</t>
  </si>
  <si>
    <t>565521911</t>
  </si>
  <si>
    <t>-2005067899</t>
  </si>
  <si>
    <t>-1627358230</t>
  </si>
  <si>
    <t>-714281120</t>
  </si>
  <si>
    <t>1010875465</t>
  </si>
  <si>
    <t>367319910</t>
  </si>
  <si>
    <t>"+ 2km" 2*71,72</t>
  </si>
  <si>
    <t>1017659368</t>
  </si>
  <si>
    <t>"stromy podle potřeby; cca 1/3" (87+650)/3</t>
  </si>
  <si>
    <t>SO-03 - Větrolam V28-2</t>
  </si>
  <si>
    <t>-282780779</t>
  </si>
  <si>
    <t>1617177473</t>
  </si>
  <si>
    <t>58282664</t>
  </si>
  <si>
    <t>-1009584707</t>
  </si>
  <si>
    <t>-116417877</t>
  </si>
  <si>
    <t>"trávobylinný podrost" 5009</t>
  </si>
  <si>
    <t>-354354969</t>
  </si>
  <si>
    <t>"trávobylinný podrost - směs kostřavová (do sadových mezipásů)" 5009/100*2,5</t>
  </si>
  <si>
    <t>2026134912</t>
  </si>
  <si>
    <t>"aplikace půdního kondicionéru 100g/m2" (1721)*0,0001</t>
  </si>
  <si>
    <t>1663195362</t>
  </si>
  <si>
    <t>"100g/m2" (1721)*0,0001*1000</t>
  </si>
  <si>
    <t>1593332211</t>
  </si>
  <si>
    <t>"Stromy, keře a stromovité keře, keře" 330+140+1880+400</t>
  </si>
  <si>
    <t>235739187</t>
  </si>
  <si>
    <t>"aplikace hydrogelu" (2750)*30/1000000</t>
  </si>
  <si>
    <t>519309089</t>
  </si>
  <si>
    <t>"k dřevinám jednotlivě; stromy cca 30g/ks; keře 30g/ks" ((2750)*30)/1000</t>
  </si>
  <si>
    <t>-1771128264</t>
  </si>
  <si>
    <t>(2750)*50/1000000</t>
  </si>
  <si>
    <t>971695700</t>
  </si>
  <si>
    <t>"k dřevinám jednotlivě; stromy cca 50g/ks; keře 50g/ks" (2750)*50/1000</t>
  </si>
  <si>
    <t>-446132997</t>
  </si>
  <si>
    <t>"keře podsadbové a keře výplňové" 1880+400</t>
  </si>
  <si>
    <t>-533648679</t>
  </si>
  <si>
    <t>"stromy listnaté do skupin; keře a stromovité keře" 330+140</t>
  </si>
  <si>
    <t>526196939</t>
  </si>
  <si>
    <t>260495051</t>
  </si>
  <si>
    <t>2055756230</t>
  </si>
  <si>
    <t>2071945035</t>
  </si>
  <si>
    <t>-211625679</t>
  </si>
  <si>
    <t>1484317980</t>
  </si>
  <si>
    <t>895831519</t>
  </si>
  <si>
    <t>1223682098</t>
  </si>
  <si>
    <t>-898372760</t>
  </si>
  <si>
    <t>841048653</t>
  </si>
  <si>
    <t>212281454</t>
  </si>
  <si>
    <t>1743073237</t>
  </si>
  <si>
    <t>101328882</t>
  </si>
  <si>
    <t>859561665</t>
  </si>
  <si>
    <t>1809317863</t>
  </si>
  <si>
    <t>-957363257</t>
  </si>
  <si>
    <t>"jen stromy a stromovité keře do skupin" 330+140</t>
  </si>
  <si>
    <t>1001200398</t>
  </si>
  <si>
    <t>1247816264</t>
  </si>
  <si>
    <t>840277772</t>
  </si>
  <si>
    <t>(1880+400)/100</t>
  </si>
  <si>
    <t>-852430915</t>
  </si>
  <si>
    <t>(140)/100</t>
  </si>
  <si>
    <t>-1753997710</t>
  </si>
  <si>
    <t>-1696762902</t>
  </si>
  <si>
    <t>1721/10</t>
  </si>
  <si>
    <t>-1228138106</t>
  </si>
  <si>
    <t>"stromy 15l a keře 5l (2x)" ((330+140)*0,015+(1880+400)*0,005)*2</t>
  </si>
  <si>
    <t>-248622223</t>
  </si>
  <si>
    <t>-2064897509</t>
  </si>
  <si>
    <t>"+ 2km"2*36,9</t>
  </si>
  <si>
    <t>-271359963</t>
  </si>
  <si>
    <t>"hoblované kůly lze nahradit štípanými kůly z tvrdého dřeva (akát, dub), lesnické pletivo výšky 1,6 m" 965</t>
  </si>
  <si>
    <t>726968333</t>
  </si>
  <si>
    <t>-2035472653</t>
  </si>
  <si>
    <t>2038615742</t>
  </si>
  <si>
    <t>SO-031 - 1. rok pěstební péče</t>
  </si>
  <si>
    <t>-1889656160</t>
  </si>
  <si>
    <t>"1x ročně" 140+1880+400</t>
  </si>
  <si>
    <t>1099929112</t>
  </si>
  <si>
    <t>"ožínání, případně kosení, plošných výsadeb (včetně okrajů vně plotu) 3x ročně" 5009*3*0,0001</t>
  </si>
  <si>
    <t>1924043162</t>
  </si>
  <si>
    <t>"včetně kontroly chrániček nejméně 1x ročně" 330</t>
  </si>
  <si>
    <t>-1366744921</t>
  </si>
  <si>
    <t>"mulčovaná plocha" 1721</t>
  </si>
  <si>
    <t>1773893584</t>
  </si>
  <si>
    <t>"stromy a keř. stromy 15l a keře 5l (10x)" ((330+140)*0,015+(1880+400)*0,005)*10</t>
  </si>
  <si>
    <t>-1763649543</t>
  </si>
  <si>
    <t>-1958850096</t>
  </si>
  <si>
    <t>"+ 2km" 2*184,5</t>
  </si>
  <si>
    <t>SO-032 - 2. rok pěstební péče</t>
  </si>
  <si>
    <t>-910227949</t>
  </si>
  <si>
    <t>2067291842</t>
  </si>
  <si>
    <t>"ožínání, případně kosení, plošných výsadeb (včetně okrajů vně plotu) 2x ročně" 5009*2*0,0001</t>
  </si>
  <si>
    <t>-1045577913</t>
  </si>
  <si>
    <t>1348245772</t>
  </si>
  <si>
    <t>"stromy a keř. stromy 15l a keře 5l (6x)" ((330+140)*0,015+(1880+400)*0,005)*6</t>
  </si>
  <si>
    <t>1189585547</t>
  </si>
  <si>
    <t>-1487402003</t>
  </si>
  <si>
    <t>"+ 2km" 2*110,7</t>
  </si>
  <si>
    <t>SO-033 - 3. rok pěstební péče</t>
  </si>
  <si>
    <t>-1662457424</t>
  </si>
  <si>
    <t>-1608369415</t>
  </si>
  <si>
    <t>-54823953</t>
  </si>
  <si>
    <t>-2114654789</t>
  </si>
  <si>
    <t>"stromy a keř. stromy 15l a keře 5l (2x)" ((330+140)*0,015+(1880+400)*0,005)*2</t>
  </si>
  <si>
    <t>363333143</t>
  </si>
  <si>
    <t>477819793</t>
  </si>
  <si>
    <t>"+ 2km" 2*36,9</t>
  </si>
  <si>
    <t>-567401143</t>
  </si>
  <si>
    <t>"stromy podle potřeby; cca 1/3" (330)/3</t>
  </si>
  <si>
    <t>VRN - Vedlejší rozpočtové náklady</t>
  </si>
  <si>
    <t>011002000</t>
  </si>
  <si>
    <t>Průzkumné práce</t>
  </si>
  <si>
    <t>soubor</t>
  </si>
  <si>
    <t>1024</t>
  </si>
  <si>
    <t>836188505</t>
  </si>
  <si>
    <t>https://podminky.urs.cz/item/CS_URS_2023_02/011002000</t>
  </si>
  <si>
    <t>"Náklady na přezkoumání podkladů objednatele o stavu inženýrských sítí"</t>
  </si>
  <si>
    <t>"na staveništi nebo dotčených stavbou i mimo území staveniště, kontrola"</t>
  </si>
  <si>
    <t>"a vytyčení jejich skutečné trasy a provedení ochranných opatření pro"</t>
  </si>
  <si>
    <t>"zabezpečení stávajících inženýrských sítí(např. chráničky, panely apod.)" 1</t>
  </si>
  <si>
    <t>075002000</t>
  </si>
  <si>
    <t>Ochranná pásma</t>
  </si>
  <si>
    <t>…</t>
  </si>
  <si>
    <t>-952582421</t>
  </si>
  <si>
    <t>https://podminky.urs.cz/item/CS_URS_2023_02/075002000</t>
  </si>
  <si>
    <t>"práce v OP plynovodu" 1</t>
  </si>
  <si>
    <t>01210300_D4</t>
  </si>
  <si>
    <t>Geodetické práce před výstavbou</t>
  </si>
  <si>
    <t>-1586901404</t>
  </si>
  <si>
    <t>https://podminky.urs.cz/item/CS_URS_2023_02/01210300_D4</t>
  </si>
  <si>
    <t>"Vytyčení pozemku a výsadeb; vytyčení inž. sítí" 1</t>
  </si>
  <si>
    <t>091504000</t>
  </si>
  <si>
    <t>Náklady související s publikační činností</t>
  </si>
  <si>
    <t>-176807597</t>
  </si>
  <si>
    <t>https://podminky.urs.cz/item/CS_URS_2023_02/091504000</t>
  </si>
  <si>
    <t>"informační cedule (způsob financování) dle zadání"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</si>
  <si>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</si>
  <si>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</si>
  <si>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</si>
  <si>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</si>
  <si>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</si>
  <si>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</si>
  <si>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</si>
  <si>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</si>
  <si>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</si>
  <si>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</si>
  <si>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</si>
  <si>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</si>
  <si>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</si>
  <si>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</si>
  <si>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</si>
  <si>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</si>
  <si>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</si>
  <si>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</si>
  <si>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</si>
  <si>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</si>
  <si>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</si>
  <si>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</si>
  <si>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</si>
  <si>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</si>
  <si>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</si>
  <si>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</si>
  <si>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</si>
  <si>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</si>
  <si>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</si>
  <si>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</si>
  <si>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</si>
  <si>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</si>
  <si>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</si>
  <si>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</si>
  <si>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</si>
  <si>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</si>
  <si>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</si>
  <si>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</si>
  <si>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</si>
  <si>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</si>
  <si>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</si>
  <si>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</si>
  <si>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</si>
  <si>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</si>
  <si>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</si>
  <si>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</si>
  <si>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</si>
  <si>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</si>
  <si>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</si>
  <si>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</si>
  <si>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</si>
  <si>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</si>
  <si>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</si>
  <si>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</si>
  <si>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</si>
  <si>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</si>
  <si>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</si>
  <si>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</si>
  <si>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</si>
  <si>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</si>
  <si>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</si>
  <si>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</si>
  <si>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</si>
  <si>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</si>
  <si>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</si>
  <si>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</si>
  <si>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</si>
  <si>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</si>
  <si>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</si>
  <si>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</si>
  <si>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</si>
  <si>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</si>
  <si>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</si>
  <si>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</si>
  <si>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</si>
  <si>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</si>
  <si>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</si>
  <si>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</si>
  <si>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</si>
  <si>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</si>
  <si>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</si>
  <si>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</si>
  <si>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</si>
  <si>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</si>
  <si>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</si>
  <si>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</si>
  <si>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</si>
  <si>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</si>
  <si>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</si>
  <si>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</si>
  <si>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</si>
  <si>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</si>
  <si>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</si>
  <si>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</si>
  <si>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</si>
  <si>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</si>
  <si>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</si>
  <si>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</si>
  <si>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</si>
  <si>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</si>
  <si>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</si>
  <si>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</si>
  <si>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</si>
  <si>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</si>
  <si>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</si>
  <si>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</si>
  <si>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</si>
  <si>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</si>
  <si>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</si>
  <si>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</si>
  <si>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</si>
  <si>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</si>
  <si>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</si>
  <si>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</si>
  <si>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</si>
  <si>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</si>
  <si>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</si>
  <si>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</si>
  <si>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</si>
  <si>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</si>
  <si>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</si>
  <si>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</si>
  <si>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</si>
  <si>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</si>
  <si>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</si>
  <si>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</si>
  <si>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</si>
  <si>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</si>
  <si>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</si>
  <si>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</si>
  <si>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</si>
  <si>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</si>
  <si>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</si>
  <si>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</si>
  <si>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</si>
  <si>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</si>
  <si>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</si>
  <si>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</si>
  <si>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</si>
  <si>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</si>
  <si>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</si>
  <si>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</si>
  <si>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</si>
  <si>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</si>
  <si>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</si>
  <si>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</si>
  <si>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</si>
  <si>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</si>
  <si>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</si>
  <si>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</si>
  <si>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</si>
  <si>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</si>
  <si>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</si>
  <si>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</si>
  <si>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</si>
  <si>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</si>
  <si>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</si>
  <si>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</si>
  <si>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</si>
  <si>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</si>
  <si>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</si>
  <si>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</si>
  <si>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</si>
  <si>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</si>
  <si>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</si>
  <si>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</si>
  <si>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</si>
  <si>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</si>
  <si>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</si>
  <si>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</si>
  <si>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</si>
  <si>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</si>
  <si>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</si>
  <si>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</si>
  <si>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</si>
  <si>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</si>
  <si>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</si>
  <si>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</si>
  <si>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</si>
  <si>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</si>
  <si>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</si>
  <si>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</si>
  <si>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</si>
  <si>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</si>
  <si>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</si>
  <si>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Kateřina Teplá</t>
  </si>
  <si>
    <t>07353464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</si>
</sst>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167" fontId="19" fillId="0" borderId="22" xfId="0" applyNumberFormat="1" applyFont="1" applyBorder="1" applyAlignment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>
      <alignment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0" borderId="0" xfId="0"/>
    <xf numFmtId="0" fontId="19" fillId="4" borderId="7" xfId="0" applyFont="1" applyFill="1" applyBorder="1" applyAlignment="1">
      <alignment horizontal="right" vertical="center"/>
    </xf>
    <xf numFmtId="0" fontId="19" fillId="4" borderId="7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4853511" TargetMode="External" /><Relationship Id="rId2" Type="http://schemas.openxmlformats.org/officeDocument/2006/relationships/hyperlink" Target="https://podminky.urs.cz/item/CS_URS_2023_02/183403112" TargetMode="External" /><Relationship Id="rId3" Type="http://schemas.openxmlformats.org/officeDocument/2006/relationships/hyperlink" Target="https://podminky.urs.cz/item/CS_URS_2023_02/183403151" TargetMode="External" /><Relationship Id="rId4" Type="http://schemas.openxmlformats.org/officeDocument/2006/relationships/hyperlink" Target="https://podminky.urs.cz/item/CS_URS_2023_02/183403152" TargetMode="External" /><Relationship Id="rId5" Type="http://schemas.openxmlformats.org/officeDocument/2006/relationships/hyperlink" Target="https://podminky.urs.cz/item/CS_URS_2023_02/181451121" TargetMode="External" /><Relationship Id="rId6" Type="http://schemas.openxmlformats.org/officeDocument/2006/relationships/hyperlink" Target="https://podminky.urs.cz/item/CS_URS_2023_02/185802113" TargetMode="External" /><Relationship Id="rId7" Type="http://schemas.openxmlformats.org/officeDocument/2006/relationships/hyperlink" Target="https://podminky.urs.cz/item/CS_URS_2023_02/183101113" TargetMode="External" /><Relationship Id="rId8" Type="http://schemas.openxmlformats.org/officeDocument/2006/relationships/hyperlink" Target="https://podminky.urs.cz/item/CS_URS_2023_02/185802114" TargetMode="External" /><Relationship Id="rId9" Type="http://schemas.openxmlformats.org/officeDocument/2006/relationships/hyperlink" Target="https://podminky.urs.cz/item/CS_URS_2023_02/184102110" TargetMode="External" /><Relationship Id="rId10" Type="http://schemas.openxmlformats.org/officeDocument/2006/relationships/hyperlink" Target="https://podminky.urs.cz/item/CS_URS_2023_02/184102111" TargetMode="External" /><Relationship Id="rId11" Type="http://schemas.openxmlformats.org/officeDocument/2006/relationships/hyperlink" Target="https://podminky.urs.cz/item/CS_URS_2023_02/184215112" TargetMode="External" /><Relationship Id="rId12" Type="http://schemas.openxmlformats.org/officeDocument/2006/relationships/hyperlink" Target="https://podminky.urs.cz/item/CS_URS_2023_02/184813121" TargetMode="External" /><Relationship Id="rId13" Type="http://schemas.openxmlformats.org/officeDocument/2006/relationships/hyperlink" Target="https://podminky.urs.cz/item/CS_URS_2023_02/184813133" TargetMode="External" /><Relationship Id="rId14" Type="http://schemas.openxmlformats.org/officeDocument/2006/relationships/hyperlink" Target="https://podminky.urs.cz/item/CS_URS_2023_02/184813134" TargetMode="External" /><Relationship Id="rId15" Type="http://schemas.openxmlformats.org/officeDocument/2006/relationships/hyperlink" Target="https://podminky.urs.cz/item/CS_URS_2023_02/184911421" TargetMode="External" /><Relationship Id="rId16" Type="http://schemas.openxmlformats.org/officeDocument/2006/relationships/hyperlink" Target="https://podminky.urs.cz/item/CS_URS_2023_02/185804312" TargetMode="External" /><Relationship Id="rId17" Type="http://schemas.openxmlformats.org/officeDocument/2006/relationships/hyperlink" Target="https://podminky.urs.cz/item/CS_URS_2023_02/185851121" TargetMode="External" /><Relationship Id="rId18" Type="http://schemas.openxmlformats.org/officeDocument/2006/relationships/hyperlink" Target="https://podminky.urs.cz/item/CS_URS_2023_02/185851129" TargetMode="External" /><Relationship Id="rId19" Type="http://schemas.openxmlformats.org/officeDocument/2006/relationships/hyperlink" Target="https://podminky.urs.cz/item/CS_URS_2023_02/348952262" TargetMode="External" /><Relationship Id="rId20" Type="http://schemas.openxmlformats.org/officeDocument/2006/relationships/hyperlink" Target="https://podminky.urs.cz/item/CS_URS_2023_02/998231311" TargetMode="External" /><Relationship Id="rId21" Type="http://schemas.openxmlformats.org/officeDocument/2006/relationships/drawing" Target="../drawings/drawing10.xml" /><Relationship Id="rId2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4808211" TargetMode="External" /><Relationship Id="rId2" Type="http://schemas.openxmlformats.org/officeDocument/2006/relationships/hyperlink" Target="https://podminky.urs.cz/item/CS_URS_2023_02/184851256" TargetMode="External" /><Relationship Id="rId3" Type="http://schemas.openxmlformats.org/officeDocument/2006/relationships/hyperlink" Target="https://podminky.urs.cz/item/CS_URS_2023_02/184911111" TargetMode="External" /><Relationship Id="rId4" Type="http://schemas.openxmlformats.org/officeDocument/2006/relationships/hyperlink" Target="https://podminky.urs.cz/item/CS_URS_2023_02/185804214" TargetMode="External" /><Relationship Id="rId5" Type="http://schemas.openxmlformats.org/officeDocument/2006/relationships/hyperlink" Target="https://podminky.urs.cz/item/CS_URS_2023_02/185804312" TargetMode="External" /><Relationship Id="rId6" Type="http://schemas.openxmlformats.org/officeDocument/2006/relationships/hyperlink" Target="https://podminky.urs.cz/item/CS_URS_2023_02/185851121" TargetMode="External" /><Relationship Id="rId7" Type="http://schemas.openxmlformats.org/officeDocument/2006/relationships/hyperlink" Target="https://podminky.urs.cz/item/CS_URS_2023_02/185851129" TargetMode="External" /><Relationship Id="rId8" Type="http://schemas.openxmlformats.org/officeDocument/2006/relationships/drawing" Target="../drawings/drawing11.xml" /><Relationship Id="rId9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4808211" TargetMode="External" /><Relationship Id="rId2" Type="http://schemas.openxmlformats.org/officeDocument/2006/relationships/hyperlink" Target="https://podminky.urs.cz/item/CS_URS_2023_02/184851256" TargetMode="External" /><Relationship Id="rId3" Type="http://schemas.openxmlformats.org/officeDocument/2006/relationships/hyperlink" Target="https://podminky.urs.cz/item/CS_URS_2023_02/184911111" TargetMode="External" /><Relationship Id="rId4" Type="http://schemas.openxmlformats.org/officeDocument/2006/relationships/hyperlink" Target="https://podminky.urs.cz/item/CS_URS_2023_02/185804312" TargetMode="External" /><Relationship Id="rId5" Type="http://schemas.openxmlformats.org/officeDocument/2006/relationships/hyperlink" Target="https://podminky.urs.cz/item/CS_URS_2023_02/185851121" TargetMode="External" /><Relationship Id="rId6" Type="http://schemas.openxmlformats.org/officeDocument/2006/relationships/hyperlink" Target="https://podminky.urs.cz/item/CS_URS_2023_02/185851129" TargetMode="External" /><Relationship Id="rId7" Type="http://schemas.openxmlformats.org/officeDocument/2006/relationships/drawing" Target="../drawings/drawing12.xml" /><Relationship Id="rId8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4808211" TargetMode="External" /><Relationship Id="rId2" Type="http://schemas.openxmlformats.org/officeDocument/2006/relationships/hyperlink" Target="https://podminky.urs.cz/item/CS_URS_2023_02/184851256" TargetMode="External" /><Relationship Id="rId3" Type="http://schemas.openxmlformats.org/officeDocument/2006/relationships/hyperlink" Target="https://podminky.urs.cz/item/CS_URS_2023_02/184911111" TargetMode="External" /><Relationship Id="rId4" Type="http://schemas.openxmlformats.org/officeDocument/2006/relationships/hyperlink" Target="https://podminky.urs.cz/item/CS_URS_2023_02/185804312" TargetMode="External" /><Relationship Id="rId5" Type="http://schemas.openxmlformats.org/officeDocument/2006/relationships/hyperlink" Target="https://podminky.urs.cz/item/CS_URS_2023_02/185851121" TargetMode="External" /><Relationship Id="rId6" Type="http://schemas.openxmlformats.org/officeDocument/2006/relationships/hyperlink" Target="https://podminky.urs.cz/item/CS_URS_2023_02/185851129" TargetMode="External" /><Relationship Id="rId7" Type="http://schemas.openxmlformats.org/officeDocument/2006/relationships/hyperlink" Target="https://podminky.urs.cz/item/CS_URS_2023_02/184806111" TargetMode="External" /><Relationship Id="rId8" Type="http://schemas.openxmlformats.org/officeDocument/2006/relationships/drawing" Target="../drawings/drawing13.xml" /><Relationship Id="rId9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1002000" TargetMode="External" /><Relationship Id="rId2" Type="http://schemas.openxmlformats.org/officeDocument/2006/relationships/hyperlink" Target="https://podminky.urs.cz/item/CS_URS_2023_02/075002000" TargetMode="External" /><Relationship Id="rId3" Type="http://schemas.openxmlformats.org/officeDocument/2006/relationships/hyperlink" Target="https://podminky.urs.cz/item/CS_URS_2023_02/01210300_D4" TargetMode="External" /><Relationship Id="rId4" Type="http://schemas.openxmlformats.org/officeDocument/2006/relationships/hyperlink" Target="https://podminky.urs.cz/item/CS_URS_2023_02/091504000" TargetMode="External" /><Relationship Id="rId5" Type="http://schemas.openxmlformats.org/officeDocument/2006/relationships/drawing" Target="../drawings/drawing14.xml" /><Relationship Id="rId6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4853511" TargetMode="External" /><Relationship Id="rId2" Type="http://schemas.openxmlformats.org/officeDocument/2006/relationships/hyperlink" Target="https://podminky.urs.cz/item/CS_URS_2023_02/183403112" TargetMode="External" /><Relationship Id="rId3" Type="http://schemas.openxmlformats.org/officeDocument/2006/relationships/hyperlink" Target="https://podminky.urs.cz/item/CS_URS_2023_02/183403151" TargetMode="External" /><Relationship Id="rId4" Type="http://schemas.openxmlformats.org/officeDocument/2006/relationships/hyperlink" Target="https://podminky.urs.cz/item/CS_URS_2023_02/183403152" TargetMode="External" /><Relationship Id="rId5" Type="http://schemas.openxmlformats.org/officeDocument/2006/relationships/hyperlink" Target="https://podminky.urs.cz/item/CS_URS_2023_02/181451121" TargetMode="External" /><Relationship Id="rId6" Type="http://schemas.openxmlformats.org/officeDocument/2006/relationships/hyperlink" Target="https://podminky.urs.cz/item/CS_URS_2023_02/185802113" TargetMode="External" /><Relationship Id="rId7" Type="http://schemas.openxmlformats.org/officeDocument/2006/relationships/hyperlink" Target="https://podminky.urs.cz/item/CS_URS_2023_02/183101113" TargetMode="External" /><Relationship Id="rId8" Type="http://schemas.openxmlformats.org/officeDocument/2006/relationships/hyperlink" Target="https://podminky.urs.cz/item/CS_URS_2023_02/185802114_D" TargetMode="External" /><Relationship Id="rId9" Type="http://schemas.openxmlformats.org/officeDocument/2006/relationships/hyperlink" Target="https://podminky.urs.cz/item/CS_URS_2023_02/185802114" TargetMode="External" /><Relationship Id="rId10" Type="http://schemas.openxmlformats.org/officeDocument/2006/relationships/hyperlink" Target="https://podminky.urs.cz/item/CS_URS_2023_02/184102110" TargetMode="External" /><Relationship Id="rId11" Type="http://schemas.openxmlformats.org/officeDocument/2006/relationships/hyperlink" Target="https://podminky.urs.cz/item/CS_URS_2023_02/184102111" TargetMode="External" /><Relationship Id="rId12" Type="http://schemas.openxmlformats.org/officeDocument/2006/relationships/hyperlink" Target="https://podminky.urs.cz/item/CS_URS_2023_02/184215112" TargetMode="External" /><Relationship Id="rId13" Type="http://schemas.openxmlformats.org/officeDocument/2006/relationships/hyperlink" Target="https://podminky.urs.cz/item/CS_URS_2023_02/184813121" TargetMode="External" /><Relationship Id="rId14" Type="http://schemas.openxmlformats.org/officeDocument/2006/relationships/hyperlink" Target="https://podminky.urs.cz/item/CS_URS_2023_02/184813133" TargetMode="External" /><Relationship Id="rId15" Type="http://schemas.openxmlformats.org/officeDocument/2006/relationships/hyperlink" Target="https://podminky.urs.cz/item/CS_URS_2023_02/184813134" TargetMode="External" /><Relationship Id="rId16" Type="http://schemas.openxmlformats.org/officeDocument/2006/relationships/hyperlink" Target="https://podminky.urs.cz/item/CS_URS_2023_02/184911421" TargetMode="External" /><Relationship Id="rId17" Type="http://schemas.openxmlformats.org/officeDocument/2006/relationships/hyperlink" Target="https://podminky.urs.cz/item/CS_URS_2023_02/185804312" TargetMode="External" /><Relationship Id="rId18" Type="http://schemas.openxmlformats.org/officeDocument/2006/relationships/hyperlink" Target="https://podminky.urs.cz/item/CS_URS_2023_02/185851121" TargetMode="External" /><Relationship Id="rId19" Type="http://schemas.openxmlformats.org/officeDocument/2006/relationships/hyperlink" Target="https://podminky.urs.cz/item/CS_URS_2023_02/185851129" TargetMode="External" /><Relationship Id="rId20" Type="http://schemas.openxmlformats.org/officeDocument/2006/relationships/hyperlink" Target="https://podminky.urs.cz/item/CS_URS_2023_02/348952262" TargetMode="External" /><Relationship Id="rId21" Type="http://schemas.openxmlformats.org/officeDocument/2006/relationships/hyperlink" Target="https://podminky.urs.cz/item/CS_URS_2023_02/998231311" TargetMode="External" /><Relationship Id="rId22" Type="http://schemas.openxmlformats.org/officeDocument/2006/relationships/drawing" Target="../drawings/drawing2.xm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4808211" TargetMode="External" /><Relationship Id="rId2" Type="http://schemas.openxmlformats.org/officeDocument/2006/relationships/hyperlink" Target="https://podminky.urs.cz/item/CS_URS_2023_02/184851256" TargetMode="External" /><Relationship Id="rId3" Type="http://schemas.openxmlformats.org/officeDocument/2006/relationships/hyperlink" Target="https://podminky.urs.cz/item/CS_URS_2023_02/184911111" TargetMode="External" /><Relationship Id="rId4" Type="http://schemas.openxmlformats.org/officeDocument/2006/relationships/hyperlink" Target="https://podminky.urs.cz/item/CS_URS_2023_02/185804214" TargetMode="External" /><Relationship Id="rId5" Type="http://schemas.openxmlformats.org/officeDocument/2006/relationships/hyperlink" Target="https://podminky.urs.cz/item/CS_URS_2023_02/185804312" TargetMode="External" /><Relationship Id="rId6" Type="http://schemas.openxmlformats.org/officeDocument/2006/relationships/hyperlink" Target="https://podminky.urs.cz/item/CS_URS_2023_02/185851121" TargetMode="External" /><Relationship Id="rId7" Type="http://schemas.openxmlformats.org/officeDocument/2006/relationships/hyperlink" Target="https://podminky.urs.cz/item/CS_URS_2023_02/185851129" TargetMode="Externa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4808211" TargetMode="External" /><Relationship Id="rId2" Type="http://schemas.openxmlformats.org/officeDocument/2006/relationships/hyperlink" Target="https://podminky.urs.cz/item/CS_URS_2023_02/184851256" TargetMode="External" /><Relationship Id="rId3" Type="http://schemas.openxmlformats.org/officeDocument/2006/relationships/hyperlink" Target="https://podminky.urs.cz/item/CS_URS_2023_02/184911111" TargetMode="External" /><Relationship Id="rId4" Type="http://schemas.openxmlformats.org/officeDocument/2006/relationships/hyperlink" Target="https://podminky.urs.cz/item/CS_URS_2023_02/185804312" TargetMode="External" /><Relationship Id="rId5" Type="http://schemas.openxmlformats.org/officeDocument/2006/relationships/hyperlink" Target="https://podminky.urs.cz/item/CS_URS_2023_02/185851121" TargetMode="External" /><Relationship Id="rId6" Type="http://schemas.openxmlformats.org/officeDocument/2006/relationships/hyperlink" Target="https://podminky.urs.cz/item/CS_URS_2023_02/185851129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4808211" TargetMode="External" /><Relationship Id="rId2" Type="http://schemas.openxmlformats.org/officeDocument/2006/relationships/hyperlink" Target="https://podminky.urs.cz/item/CS_URS_2023_02/184851256" TargetMode="External" /><Relationship Id="rId3" Type="http://schemas.openxmlformats.org/officeDocument/2006/relationships/hyperlink" Target="https://podminky.urs.cz/item/CS_URS_2023_02/184911111" TargetMode="External" /><Relationship Id="rId4" Type="http://schemas.openxmlformats.org/officeDocument/2006/relationships/hyperlink" Target="https://podminky.urs.cz/item/CS_URS_2023_02/185804312" TargetMode="External" /><Relationship Id="rId5" Type="http://schemas.openxmlformats.org/officeDocument/2006/relationships/hyperlink" Target="https://podminky.urs.cz/item/CS_URS_2023_02/185851121" TargetMode="External" /><Relationship Id="rId6" Type="http://schemas.openxmlformats.org/officeDocument/2006/relationships/hyperlink" Target="https://podminky.urs.cz/item/CS_URS_2023_02/185851129" TargetMode="External" /><Relationship Id="rId7" Type="http://schemas.openxmlformats.org/officeDocument/2006/relationships/hyperlink" Target="https://podminky.urs.cz/item/CS_URS_2023_02/184806111" TargetMode="Externa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212" TargetMode="External" /><Relationship Id="rId2" Type="http://schemas.openxmlformats.org/officeDocument/2006/relationships/hyperlink" Target="https://podminky.urs.cz/item/CS_URS_2023_02/185803105" TargetMode="External" /><Relationship Id="rId3" Type="http://schemas.openxmlformats.org/officeDocument/2006/relationships/hyperlink" Target="https://podminky.urs.cz/item/CS_URS_2023_02/122251106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67151121" TargetMode="External" /><Relationship Id="rId6" Type="http://schemas.openxmlformats.org/officeDocument/2006/relationships/hyperlink" Target="https://podminky.urs.cz/item/CS_URS_2023_02/171201221" TargetMode="External" /><Relationship Id="rId7" Type="http://schemas.openxmlformats.org/officeDocument/2006/relationships/hyperlink" Target="https://podminky.urs.cz/item/CS_URS_2023_02/181006115" TargetMode="External" /><Relationship Id="rId8" Type="http://schemas.openxmlformats.org/officeDocument/2006/relationships/hyperlink" Target="https://podminky.urs.cz/item/CS_URS_2023_02/184853511" TargetMode="External" /><Relationship Id="rId9" Type="http://schemas.openxmlformats.org/officeDocument/2006/relationships/hyperlink" Target="https://podminky.urs.cz/item/CS_URS_2023_02/183403112" TargetMode="External" /><Relationship Id="rId10" Type="http://schemas.openxmlformats.org/officeDocument/2006/relationships/hyperlink" Target="https://podminky.urs.cz/item/CS_URS_2023_02/183403151" TargetMode="External" /><Relationship Id="rId11" Type="http://schemas.openxmlformats.org/officeDocument/2006/relationships/hyperlink" Target="https://podminky.urs.cz/item/CS_URS_2023_02/183403152" TargetMode="External" /><Relationship Id="rId12" Type="http://schemas.openxmlformats.org/officeDocument/2006/relationships/hyperlink" Target="https://podminky.urs.cz/item/CS_URS_2023_02/181451121" TargetMode="External" /><Relationship Id="rId13" Type="http://schemas.openxmlformats.org/officeDocument/2006/relationships/hyperlink" Target="https://podminky.urs.cz/item/CS_URS_2023_02/185802113" TargetMode="External" /><Relationship Id="rId14" Type="http://schemas.openxmlformats.org/officeDocument/2006/relationships/hyperlink" Target="https://podminky.urs.cz/item/CS_URS_2023_02/183101113" TargetMode="External" /><Relationship Id="rId15" Type="http://schemas.openxmlformats.org/officeDocument/2006/relationships/hyperlink" Target="https://podminky.urs.cz/item/CS_URS_2023_02/185802114_D" TargetMode="External" /><Relationship Id="rId16" Type="http://schemas.openxmlformats.org/officeDocument/2006/relationships/hyperlink" Target="https://podminky.urs.cz/item/CS_URS_2023_02/185802114" TargetMode="External" /><Relationship Id="rId17" Type="http://schemas.openxmlformats.org/officeDocument/2006/relationships/hyperlink" Target="https://podminky.urs.cz/item/CS_URS_2023_02/184102110" TargetMode="External" /><Relationship Id="rId18" Type="http://schemas.openxmlformats.org/officeDocument/2006/relationships/hyperlink" Target="https://podminky.urs.cz/item/CS_URS_2023_02/184102111" TargetMode="External" /><Relationship Id="rId19" Type="http://schemas.openxmlformats.org/officeDocument/2006/relationships/hyperlink" Target="https://podminky.urs.cz/item/CS_URS_2023_02/184215133" TargetMode="External" /><Relationship Id="rId20" Type="http://schemas.openxmlformats.org/officeDocument/2006/relationships/hyperlink" Target="https://podminky.urs.cz/item/CS_URS_2023_02/184813121_R" TargetMode="External" /><Relationship Id="rId21" Type="http://schemas.openxmlformats.org/officeDocument/2006/relationships/hyperlink" Target="https://podminky.urs.cz/item/CS_URS_2023_02/184215112" TargetMode="External" /><Relationship Id="rId22" Type="http://schemas.openxmlformats.org/officeDocument/2006/relationships/hyperlink" Target="https://podminky.urs.cz/item/CS_URS_2023_02/184813121" TargetMode="External" /><Relationship Id="rId23" Type="http://schemas.openxmlformats.org/officeDocument/2006/relationships/hyperlink" Target="https://podminky.urs.cz/item/CS_URS_2023_02/184813133" TargetMode="External" /><Relationship Id="rId24" Type="http://schemas.openxmlformats.org/officeDocument/2006/relationships/hyperlink" Target="https://podminky.urs.cz/item/CS_URS_2023_02/184813134" TargetMode="External" /><Relationship Id="rId25" Type="http://schemas.openxmlformats.org/officeDocument/2006/relationships/hyperlink" Target="https://podminky.urs.cz/item/CS_URS_2023_02/184911421" TargetMode="External" /><Relationship Id="rId26" Type="http://schemas.openxmlformats.org/officeDocument/2006/relationships/hyperlink" Target="https://podminky.urs.cz/item/CS_URS_2023_02/185804312" TargetMode="External" /><Relationship Id="rId27" Type="http://schemas.openxmlformats.org/officeDocument/2006/relationships/hyperlink" Target="https://podminky.urs.cz/item/CS_URS_2023_02/185851121" TargetMode="External" /><Relationship Id="rId28" Type="http://schemas.openxmlformats.org/officeDocument/2006/relationships/hyperlink" Target="https://podminky.urs.cz/item/CS_URS_2023_02/185851129" TargetMode="External" /><Relationship Id="rId29" Type="http://schemas.openxmlformats.org/officeDocument/2006/relationships/hyperlink" Target="https://podminky.urs.cz/item/CS_URS_2023_02/348952262" TargetMode="External" /><Relationship Id="rId30" Type="http://schemas.openxmlformats.org/officeDocument/2006/relationships/hyperlink" Target="https://podminky.urs.cz/item/CS_URS_2023_02/998231311" TargetMode="External" /><Relationship Id="rId31" Type="http://schemas.openxmlformats.org/officeDocument/2006/relationships/drawing" Target="../drawings/drawing6.xml" /><Relationship Id="rId3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4808211" TargetMode="External" /><Relationship Id="rId2" Type="http://schemas.openxmlformats.org/officeDocument/2006/relationships/hyperlink" Target="https://podminky.urs.cz/item/CS_URS_2023_02/184851256" TargetMode="External" /><Relationship Id="rId3" Type="http://schemas.openxmlformats.org/officeDocument/2006/relationships/hyperlink" Target="https://podminky.urs.cz/item/CS_URS_2023_02/184911111" TargetMode="External" /><Relationship Id="rId4" Type="http://schemas.openxmlformats.org/officeDocument/2006/relationships/hyperlink" Target="https://podminky.urs.cz/item/CS_URS_2023_02/185804214" TargetMode="External" /><Relationship Id="rId5" Type="http://schemas.openxmlformats.org/officeDocument/2006/relationships/hyperlink" Target="https://podminky.urs.cz/item/CS_URS_2023_02/185804312.1" TargetMode="External" /><Relationship Id="rId6" Type="http://schemas.openxmlformats.org/officeDocument/2006/relationships/hyperlink" Target="https://podminky.urs.cz/item/CS_URS_2023_02/185851121" TargetMode="External" /><Relationship Id="rId7" Type="http://schemas.openxmlformats.org/officeDocument/2006/relationships/hyperlink" Target="https://podminky.urs.cz/item/CS_URS_2023_02/185851129" TargetMode="External" /><Relationship Id="rId8" Type="http://schemas.openxmlformats.org/officeDocument/2006/relationships/drawing" Target="../drawings/drawing7.x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4808211" TargetMode="External" /><Relationship Id="rId2" Type="http://schemas.openxmlformats.org/officeDocument/2006/relationships/hyperlink" Target="https://podminky.urs.cz/item/CS_URS_2023_02/184851256" TargetMode="External" /><Relationship Id="rId3" Type="http://schemas.openxmlformats.org/officeDocument/2006/relationships/hyperlink" Target="https://podminky.urs.cz/item/CS_URS_2023_02/184911111" TargetMode="External" /><Relationship Id="rId4" Type="http://schemas.openxmlformats.org/officeDocument/2006/relationships/hyperlink" Target="https://podminky.urs.cz/item/CS_URS_2023_02/185804312" TargetMode="External" /><Relationship Id="rId5" Type="http://schemas.openxmlformats.org/officeDocument/2006/relationships/hyperlink" Target="https://podminky.urs.cz/item/CS_URS_2023_02/185851121" TargetMode="External" /><Relationship Id="rId6" Type="http://schemas.openxmlformats.org/officeDocument/2006/relationships/hyperlink" Target="https://podminky.urs.cz/item/CS_URS_2023_02/185851129" TargetMode="External" /><Relationship Id="rId7" Type="http://schemas.openxmlformats.org/officeDocument/2006/relationships/drawing" Target="../drawings/drawing8.xm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4808211" TargetMode="External" /><Relationship Id="rId2" Type="http://schemas.openxmlformats.org/officeDocument/2006/relationships/hyperlink" Target="https://podminky.urs.cz/item/CS_URS_2023_02/184851256" TargetMode="External" /><Relationship Id="rId3" Type="http://schemas.openxmlformats.org/officeDocument/2006/relationships/hyperlink" Target="https://podminky.urs.cz/item/CS_URS_2023_02/184911111" TargetMode="External" /><Relationship Id="rId4" Type="http://schemas.openxmlformats.org/officeDocument/2006/relationships/hyperlink" Target="https://podminky.urs.cz/item/CS_URS_2023_02/185804312.1" TargetMode="External" /><Relationship Id="rId5" Type="http://schemas.openxmlformats.org/officeDocument/2006/relationships/hyperlink" Target="https://podminky.urs.cz/item/CS_URS_2023_02/185851121" TargetMode="External" /><Relationship Id="rId6" Type="http://schemas.openxmlformats.org/officeDocument/2006/relationships/hyperlink" Target="https://podminky.urs.cz/item/CS_URS_2023_02/185851129" TargetMode="External" /><Relationship Id="rId7" Type="http://schemas.openxmlformats.org/officeDocument/2006/relationships/hyperlink" Target="https://podminky.urs.cz/item/CS_URS_2023_02/184806111" TargetMode="External" /><Relationship Id="rId8" Type="http://schemas.openxmlformats.org/officeDocument/2006/relationships/drawing" Target="../drawings/drawing9.xml" /><Relationship Id="rId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2"/>
  <sheetViews>
    <sheetView showGridLines="0" workbookViewId="0" topLeftCell="A70">
      <selection activeCell="AN14" sqref="AN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273" t="s">
        <v>14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R5" s="17"/>
      <c r="BE5" s="270" t="s">
        <v>15</v>
      </c>
      <c r="BS5" s="14" t="s">
        <v>6</v>
      </c>
    </row>
    <row r="6" spans="2:71" ht="36.95" customHeight="1">
      <c r="B6" s="17"/>
      <c r="D6" s="23" t="s">
        <v>16</v>
      </c>
      <c r="K6" s="274" t="s">
        <v>17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R6" s="17"/>
      <c r="BE6" s="271"/>
      <c r="BS6" s="14" t="s">
        <v>6</v>
      </c>
    </row>
    <row r="7" spans="2:71" ht="12" customHeight="1">
      <c r="B7" s="17"/>
      <c r="D7" s="24" t="s">
        <v>18</v>
      </c>
      <c r="K7" s="22" t="s">
        <v>19</v>
      </c>
      <c r="AK7" s="24" t="s">
        <v>20</v>
      </c>
      <c r="AN7" s="22" t="s">
        <v>21</v>
      </c>
      <c r="AR7" s="17"/>
      <c r="BE7" s="271"/>
      <c r="BS7" s="14" t="s">
        <v>6</v>
      </c>
    </row>
    <row r="8" spans="2:71" ht="12" customHeight="1">
      <c r="B8" s="17"/>
      <c r="D8" s="24" t="s">
        <v>22</v>
      </c>
      <c r="K8" s="22" t="s">
        <v>23</v>
      </c>
      <c r="AK8" s="24" t="s">
        <v>24</v>
      </c>
      <c r="AN8" s="25" t="s">
        <v>25</v>
      </c>
      <c r="AR8" s="17"/>
      <c r="BE8" s="271"/>
      <c r="BS8" s="14" t="s">
        <v>6</v>
      </c>
    </row>
    <row r="9" spans="2:71" ht="14.45" customHeight="1">
      <c r="B9" s="17"/>
      <c r="AR9" s="17"/>
      <c r="BE9" s="271"/>
      <c r="BS9" s="14" t="s">
        <v>6</v>
      </c>
    </row>
    <row r="10" spans="2:71" ht="12" customHeight="1">
      <c r="B10" s="17"/>
      <c r="D10" s="24" t="s">
        <v>26</v>
      </c>
      <c r="AK10" s="24" t="s">
        <v>27</v>
      </c>
      <c r="AN10" s="22" t="s">
        <v>28</v>
      </c>
      <c r="AR10" s="17"/>
      <c r="BE10" s="271"/>
      <c r="BS10" s="14" t="s">
        <v>6</v>
      </c>
    </row>
    <row r="11" spans="2:71" ht="18.4" customHeight="1">
      <c r="B11" s="17"/>
      <c r="E11" s="22" t="s">
        <v>29</v>
      </c>
      <c r="AK11" s="24" t="s">
        <v>30</v>
      </c>
      <c r="AN11" s="22" t="s">
        <v>28</v>
      </c>
      <c r="AR11" s="17"/>
      <c r="BE11" s="271"/>
      <c r="BS11" s="14" t="s">
        <v>6</v>
      </c>
    </row>
    <row r="12" spans="2:71" ht="6.95" customHeight="1">
      <c r="B12" s="17"/>
      <c r="AR12" s="17"/>
      <c r="BE12" s="271"/>
      <c r="BS12" s="14" t="s">
        <v>6</v>
      </c>
    </row>
    <row r="13" spans="2:71" ht="12" customHeight="1">
      <c r="B13" s="17"/>
      <c r="D13" s="24" t="s">
        <v>31</v>
      </c>
      <c r="AK13" s="24" t="s">
        <v>27</v>
      </c>
      <c r="AN13" s="26" t="s">
        <v>953</v>
      </c>
      <c r="AR13" s="17"/>
      <c r="BE13" s="271"/>
      <c r="BS13" s="14" t="s">
        <v>6</v>
      </c>
    </row>
    <row r="14" spans="2:71" ht="12.75">
      <c r="B14" s="17"/>
      <c r="E14" s="275" t="s">
        <v>952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4" t="s">
        <v>30</v>
      </c>
      <c r="AN14" s="26"/>
      <c r="AR14" s="17"/>
      <c r="BE14" s="271"/>
      <c r="BS14" s="14" t="s">
        <v>6</v>
      </c>
    </row>
    <row r="15" spans="2:71" ht="6.95" customHeight="1">
      <c r="B15" s="17"/>
      <c r="AR15" s="17"/>
      <c r="BE15" s="271"/>
      <c r="BS15" s="14" t="s">
        <v>4</v>
      </c>
    </row>
    <row r="16" spans="2:71" ht="12" customHeight="1">
      <c r="B16" s="17"/>
      <c r="D16" s="24" t="s">
        <v>32</v>
      </c>
      <c r="AK16" s="24" t="s">
        <v>27</v>
      </c>
      <c r="AN16" s="22" t="s">
        <v>33</v>
      </c>
      <c r="AR16" s="17"/>
      <c r="BE16" s="271"/>
      <c r="BS16" s="14" t="s">
        <v>4</v>
      </c>
    </row>
    <row r="17" spans="2:71" ht="18.4" customHeight="1">
      <c r="B17" s="17"/>
      <c r="E17" s="22" t="s">
        <v>34</v>
      </c>
      <c r="AK17" s="24" t="s">
        <v>30</v>
      </c>
      <c r="AN17" s="22" t="s">
        <v>28</v>
      </c>
      <c r="AR17" s="17"/>
      <c r="BE17" s="271"/>
      <c r="BS17" s="14" t="s">
        <v>35</v>
      </c>
    </row>
    <row r="18" spans="2:71" ht="6.95" customHeight="1">
      <c r="B18" s="17"/>
      <c r="AR18" s="17"/>
      <c r="BE18" s="271"/>
      <c r="BS18" s="14" t="s">
        <v>6</v>
      </c>
    </row>
    <row r="19" spans="2:71" ht="12" customHeight="1">
      <c r="B19" s="17"/>
      <c r="D19" s="24" t="s">
        <v>36</v>
      </c>
      <c r="AK19" s="24" t="s">
        <v>27</v>
      </c>
      <c r="AN19" s="22" t="s">
        <v>33</v>
      </c>
      <c r="AR19" s="17"/>
      <c r="BE19" s="271"/>
      <c r="BS19" s="14" t="s">
        <v>6</v>
      </c>
    </row>
    <row r="20" spans="2:71" ht="18.4" customHeight="1">
      <c r="B20" s="17"/>
      <c r="E20" s="22" t="s">
        <v>37</v>
      </c>
      <c r="AK20" s="24" t="s">
        <v>30</v>
      </c>
      <c r="AN20" s="22" t="s">
        <v>28</v>
      </c>
      <c r="AR20" s="17"/>
      <c r="BE20" s="271"/>
      <c r="BS20" s="14" t="s">
        <v>35</v>
      </c>
    </row>
    <row r="21" spans="2:57" ht="6.95" customHeight="1">
      <c r="B21" s="17"/>
      <c r="AR21" s="17"/>
      <c r="BE21" s="271"/>
    </row>
    <row r="22" spans="2:57" ht="12" customHeight="1">
      <c r="B22" s="17"/>
      <c r="D22" s="24" t="s">
        <v>38</v>
      </c>
      <c r="AR22" s="17"/>
      <c r="BE22" s="271"/>
    </row>
    <row r="23" spans="2:57" ht="47.25" customHeight="1">
      <c r="B23" s="17"/>
      <c r="E23" s="277" t="s">
        <v>39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R23" s="17"/>
      <c r="BE23" s="271"/>
    </row>
    <row r="24" spans="2:57" ht="6.95" customHeight="1">
      <c r="B24" s="17"/>
      <c r="AR24" s="17"/>
      <c r="BE24" s="271"/>
    </row>
    <row r="25" spans="2:57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71"/>
    </row>
    <row r="26" spans="2:57" s="1" customFormat="1" ht="25.9" customHeight="1">
      <c r="B26" s="29"/>
      <c r="D26" s="30" t="s">
        <v>40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8">
        <f>ROUND(AG54,2)</f>
        <v>4232142.85</v>
      </c>
      <c r="AL26" s="279"/>
      <c r="AM26" s="279"/>
      <c r="AN26" s="279"/>
      <c r="AO26" s="279"/>
      <c r="AR26" s="29"/>
      <c r="BE26" s="271"/>
    </row>
    <row r="27" spans="2:57" s="1" customFormat="1" ht="6.95" customHeight="1">
      <c r="B27" s="29"/>
      <c r="AR27" s="29"/>
      <c r="BE27" s="271"/>
    </row>
    <row r="28" spans="2:57" s="1" customFormat="1" ht="12.75">
      <c r="B28" s="29"/>
      <c r="L28" s="280" t="s">
        <v>41</v>
      </c>
      <c r="M28" s="280"/>
      <c r="N28" s="280"/>
      <c r="O28" s="280"/>
      <c r="P28" s="280"/>
      <c r="W28" s="280" t="s">
        <v>42</v>
      </c>
      <c r="X28" s="280"/>
      <c r="Y28" s="280"/>
      <c r="Z28" s="280"/>
      <c r="AA28" s="280"/>
      <c r="AB28" s="280"/>
      <c r="AC28" s="280"/>
      <c r="AD28" s="280"/>
      <c r="AE28" s="280"/>
      <c r="AK28" s="280" t="s">
        <v>43</v>
      </c>
      <c r="AL28" s="280"/>
      <c r="AM28" s="280"/>
      <c r="AN28" s="280"/>
      <c r="AO28" s="280"/>
      <c r="AR28" s="29"/>
      <c r="BE28" s="271"/>
    </row>
    <row r="29" spans="2:57" s="2" customFormat="1" ht="14.45" customHeight="1">
      <c r="B29" s="33"/>
      <c r="D29" s="24" t="s">
        <v>44</v>
      </c>
      <c r="F29" s="24" t="s">
        <v>45</v>
      </c>
      <c r="L29" s="256">
        <v>0.21</v>
      </c>
      <c r="M29" s="255"/>
      <c r="N29" s="255"/>
      <c r="O29" s="255"/>
      <c r="P29" s="255"/>
      <c r="W29" s="254">
        <f>ROUND(AZ54,2)</f>
        <v>4232142.85</v>
      </c>
      <c r="X29" s="255"/>
      <c r="Y29" s="255"/>
      <c r="Z29" s="255"/>
      <c r="AA29" s="255"/>
      <c r="AB29" s="255"/>
      <c r="AC29" s="255"/>
      <c r="AD29" s="255"/>
      <c r="AE29" s="255"/>
      <c r="AK29" s="254">
        <f>ROUND(AV54,2)</f>
        <v>888750</v>
      </c>
      <c r="AL29" s="255"/>
      <c r="AM29" s="255"/>
      <c r="AN29" s="255"/>
      <c r="AO29" s="255"/>
      <c r="AR29" s="33"/>
      <c r="BE29" s="272"/>
    </row>
    <row r="30" spans="2:57" s="2" customFormat="1" ht="14.45" customHeight="1">
      <c r="B30" s="33"/>
      <c r="F30" s="24" t="s">
        <v>46</v>
      </c>
      <c r="L30" s="256">
        <v>0.15</v>
      </c>
      <c r="M30" s="255"/>
      <c r="N30" s="255"/>
      <c r="O30" s="255"/>
      <c r="P30" s="255"/>
      <c r="W30" s="254">
        <f>ROUND(BA54,2)</f>
        <v>0</v>
      </c>
      <c r="X30" s="255"/>
      <c r="Y30" s="255"/>
      <c r="Z30" s="255"/>
      <c r="AA30" s="255"/>
      <c r="AB30" s="255"/>
      <c r="AC30" s="255"/>
      <c r="AD30" s="255"/>
      <c r="AE30" s="255"/>
      <c r="AK30" s="254">
        <f>ROUND(AW54,2)</f>
        <v>0</v>
      </c>
      <c r="AL30" s="255"/>
      <c r="AM30" s="255"/>
      <c r="AN30" s="255"/>
      <c r="AO30" s="255"/>
      <c r="AR30" s="33"/>
      <c r="BE30" s="272"/>
    </row>
    <row r="31" spans="2:57" s="2" customFormat="1" ht="14.45" customHeight="1" hidden="1">
      <c r="B31" s="33"/>
      <c r="F31" s="24" t="s">
        <v>47</v>
      </c>
      <c r="L31" s="256">
        <v>0.21</v>
      </c>
      <c r="M31" s="255"/>
      <c r="N31" s="255"/>
      <c r="O31" s="255"/>
      <c r="P31" s="255"/>
      <c r="W31" s="254">
        <f>ROUND(BB54,2)</f>
        <v>0</v>
      </c>
      <c r="X31" s="255"/>
      <c r="Y31" s="255"/>
      <c r="Z31" s="255"/>
      <c r="AA31" s="255"/>
      <c r="AB31" s="255"/>
      <c r="AC31" s="255"/>
      <c r="AD31" s="255"/>
      <c r="AE31" s="255"/>
      <c r="AK31" s="254">
        <v>0</v>
      </c>
      <c r="AL31" s="255"/>
      <c r="AM31" s="255"/>
      <c r="AN31" s="255"/>
      <c r="AO31" s="255"/>
      <c r="AR31" s="33"/>
      <c r="BE31" s="272"/>
    </row>
    <row r="32" spans="2:57" s="2" customFormat="1" ht="14.45" customHeight="1" hidden="1">
      <c r="B32" s="33"/>
      <c r="F32" s="24" t="s">
        <v>48</v>
      </c>
      <c r="L32" s="256">
        <v>0.15</v>
      </c>
      <c r="M32" s="255"/>
      <c r="N32" s="255"/>
      <c r="O32" s="255"/>
      <c r="P32" s="255"/>
      <c r="W32" s="254">
        <f>ROUND(BC54,2)</f>
        <v>0</v>
      </c>
      <c r="X32" s="255"/>
      <c r="Y32" s="255"/>
      <c r="Z32" s="255"/>
      <c r="AA32" s="255"/>
      <c r="AB32" s="255"/>
      <c r="AC32" s="255"/>
      <c r="AD32" s="255"/>
      <c r="AE32" s="255"/>
      <c r="AK32" s="254">
        <v>0</v>
      </c>
      <c r="AL32" s="255"/>
      <c r="AM32" s="255"/>
      <c r="AN32" s="255"/>
      <c r="AO32" s="255"/>
      <c r="AR32" s="33"/>
      <c r="BE32" s="272"/>
    </row>
    <row r="33" spans="2:44" s="2" customFormat="1" ht="14.45" customHeight="1" hidden="1">
      <c r="B33" s="33"/>
      <c r="F33" s="24" t="s">
        <v>49</v>
      </c>
      <c r="L33" s="256">
        <v>0</v>
      </c>
      <c r="M33" s="255"/>
      <c r="N33" s="255"/>
      <c r="O33" s="255"/>
      <c r="P33" s="255"/>
      <c r="W33" s="254">
        <f>ROUND(BD54,2)</f>
        <v>0</v>
      </c>
      <c r="X33" s="255"/>
      <c r="Y33" s="255"/>
      <c r="Z33" s="255"/>
      <c r="AA33" s="255"/>
      <c r="AB33" s="255"/>
      <c r="AC33" s="255"/>
      <c r="AD33" s="255"/>
      <c r="AE33" s="255"/>
      <c r="AK33" s="254">
        <v>0</v>
      </c>
      <c r="AL33" s="255"/>
      <c r="AM33" s="255"/>
      <c r="AN33" s="255"/>
      <c r="AO33" s="255"/>
      <c r="AR33" s="33"/>
    </row>
    <row r="34" spans="2:44" s="1" customFormat="1" ht="6.95" customHeight="1">
      <c r="B34" s="29"/>
      <c r="AR34" s="29"/>
    </row>
    <row r="35" spans="2:44" s="1" customFormat="1" ht="25.9" customHeight="1">
      <c r="B35" s="29"/>
      <c r="C35" s="34"/>
      <c r="D35" s="35" t="s">
        <v>50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51</v>
      </c>
      <c r="U35" s="36"/>
      <c r="V35" s="36"/>
      <c r="W35" s="36"/>
      <c r="X35" s="260" t="s">
        <v>52</v>
      </c>
      <c r="Y35" s="258"/>
      <c r="Z35" s="258"/>
      <c r="AA35" s="258"/>
      <c r="AB35" s="258"/>
      <c r="AC35" s="36"/>
      <c r="AD35" s="36"/>
      <c r="AE35" s="36"/>
      <c r="AF35" s="36"/>
      <c r="AG35" s="36"/>
      <c r="AH35" s="36"/>
      <c r="AI35" s="36"/>
      <c r="AJ35" s="36"/>
      <c r="AK35" s="257">
        <f>SUM(AK26:AK33)</f>
        <v>5120892.85</v>
      </c>
      <c r="AL35" s="258"/>
      <c r="AM35" s="258"/>
      <c r="AN35" s="258"/>
      <c r="AO35" s="259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5" customHeight="1">
      <c r="B42" s="29"/>
      <c r="C42" s="18" t="s">
        <v>53</v>
      </c>
      <c r="AR42" s="29"/>
    </row>
    <row r="43" spans="2:44" s="1" customFormat="1" ht="6.95" customHeight="1">
      <c r="B43" s="29"/>
      <c r="AR43" s="29"/>
    </row>
    <row r="44" spans="2:44" s="3" customFormat="1" ht="12" customHeight="1">
      <c r="B44" s="42"/>
      <c r="C44" s="24" t="s">
        <v>13</v>
      </c>
      <c r="L44" s="3" t="str">
        <f>K5</f>
        <v>117-3341-23</v>
      </c>
      <c r="AR44" s="42"/>
    </row>
    <row r="45" spans="2:44" s="4" customFormat="1" ht="36.95" customHeight="1">
      <c r="B45" s="43"/>
      <c r="C45" s="44" t="s">
        <v>16</v>
      </c>
      <c r="L45" s="281" t="str">
        <f>K6</f>
        <v>Založení prvků IP, větrolamů v k.ú. Přibice</v>
      </c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R45" s="43"/>
    </row>
    <row r="46" spans="2:44" s="1" customFormat="1" ht="6.95" customHeight="1">
      <c r="B46" s="29"/>
      <c r="AR46" s="29"/>
    </row>
    <row r="47" spans="2:44" s="1" customFormat="1" ht="12" customHeight="1">
      <c r="B47" s="29"/>
      <c r="C47" s="24" t="s">
        <v>22</v>
      </c>
      <c r="L47" s="45" t="str">
        <f>IF(K8="","",K8)</f>
        <v>Přibice</v>
      </c>
      <c r="AI47" s="24" t="s">
        <v>24</v>
      </c>
      <c r="AM47" s="266" t="str">
        <f>IF(AN8="","",AN8)</f>
        <v>25. 9. 2023</v>
      </c>
      <c r="AN47" s="266"/>
      <c r="AR47" s="29"/>
    </row>
    <row r="48" spans="2:44" s="1" customFormat="1" ht="6.95" customHeight="1">
      <c r="B48" s="29"/>
      <c r="AR48" s="29"/>
    </row>
    <row r="49" spans="2:56" s="1" customFormat="1" ht="15.2" customHeight="1">
      <c r="B49" s="29"/>
      <c r="C49" s="24" t="s">
        <v>26</v>
      </c>
      <c r="L49" s="3" t="str">
        <f>IF(E11="","",E11)</f>
        <v>Ocec Přibice</v>
      </c>
      <c r="AI49" s="24" t="s">
        <v>32</v>
      </c>
      <c r="AM49" s="264" t="str">
        <f>IF(E17="","",E17)</f>
        <v>AGROPROJEKT PSO s.r.o.</v>
      </c>
      <c r="AN49" s="265"/>
      <c r="AO49" s="265"/>
      <c r="AP49" s="265"/>
      <c r="AR49" s="29"/>
      <c r="AS49" s="249" t="s">
        <v>54</v>
      </c>
      <c r="AT49" s="250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5.2" customHeight="1">
      <c r="B50" s="29"/>
      <c r="C50" s="24" t="s">
        <v>31</v>
      </c>
      <c r="L50" s="3" t="str">
        <f>IF(E14="Vyplň údaj","",E14)</f>
        <v>Kateřina Teplá</v>
      </c>
      <c r="AI50" s="24" t="s">
        <v>36</v>
      </c>
      <c r="AM50" s="264" t="str">
        <f>IF(E20="","",E20)</f>
        <v>Agroprojekt PSO s.r.o.</v>
      </c>
      <c r="AN50" s="265"/>
      <c r="AO50" s="265"/>
      <c r="AP50" s="265"/>
      <c r="AR50" s="29"/>
      <c r="AS50" s="251"/>
      <c r="AT50" s="252"/>
      <c r="BD50" s="50"/>
    </row>
    <row r="51" spans="2:56" s="1" customFormat="1" ht="10.9" customHeight="1">
      <c r="B51" s="29"/>
      <c r="AR51" s="29"/>
      <c r="AS51" s="251"/>
      <c r="AT51" s="252"/>
      <c r="BD51" s="50"/>
    </row>
    <row r="52" spans="2:56" s="1" customFormat="1" ht="29.25" customHeight="1">
      <c r="B52" s="29"/>
      <c r="C52" s="284" t="s">
        <v>55</v>
      </c>
      <c r="D52" s="263"/>
      <c r="E52" s="263"/>
      <c r="F52" s="263"/>
      <c r="G52" s="263"/>
      <c r="H52" s="51"/>
      <c r="I52" s="283" t="s">
        <v>56</v>
      </c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2" t="s">
        <v>57</v>
      </c>
      <c r="AH52" s="263"/>
      <c r="AI52" s="263"/>
      <c r="AJ52" s="263"/>
      <c r="AK52" s="263"/>
      <c r="AL52" s="263"/>
      <c r="AM52" s="263"/>
      <c r="AN52" s="283" t="s">
        <v>58</v>
      </c>
      <c r="AO52" s="263"/>
      <c r="AP52" s="263"/>
      <c r="AQ52" s="52" t="s">
        <v>59</v>
      </c>
      <c r="AR52" s="29"/>
      <c r="AS52" s="53" t="s">
        <v>60</v>
      </c>
      <c r="AT52" s="54" t="s">
        <v>61</v>
      </c>
      <c r="AU52" s="54" t="s">
        <v>62</v>
      </c>
      <c r="AV52" s="54" t="s">
        <v>63</v>
      </c>
      <c r="AW52" s="54" t="s">
        <v>64</v>
      </c>
      <c r="AX52" s="54" t="s">
        <v>65</v>
      </c>
      <c r="AY52" s="54" t="s">
        <v>66</v>
      </c>
      <c r="AZ52" s="54" t="s">
        <v>67</v>
      </c>
      <c r="BA52" s="54" t="s">
        <v>68</v>
      </c>
      <c r="BB52" s="54" t="s">
        <v>69</v>
      </c>
      <c r="BC52" s="54" t="s">
        <v>70</v>
      </c>
      <c r="BD52" s="55" t="s">
        <v>71</v>
      </c>
    </row>
    <row r="53" spans="2:56" s="1" customFormat="1" ht="10.9" customHeight="1">
      <c r="B53" s="29"/>
      <c r="AR53" s="29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5" customFormat="1" ht="32.45" customHeight="1">
      <c r="B54" s="57"/>
      <c r="C54" s="58" t="s">
        <v>72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69">
        <f>ROUND(AG55+AG60+AG65+AG70,2)</f>
        <v>4232142.85</v>
      </c>
      <c r="AH54" s="269"/>
      <c r="AI54" s="269"/>
      <c r="AJ54" s="269"/>
      <c r="AK54" s="269"/>
      <c r="AL54" s="269"/>
      <c r="AM54" s="269"/>
      <c r="AN54" s="248">
        <f aca="true" t="shared" si="0" ref="AN54:AN70">SUM(AG54,AT54)</f>
        <v>5120892.85</v>
      </c>
      <c r="AO54" s="248"/>
      <c r="AP54" s="248"/>
      <c r="AQ54" s="61" t="s">
        <v>28</v>
      </c>
      <c r="AR54" s="57"/>
      <c r="AS54" s="62">
        <f>ROUND(AS55+AS60+AS65+AS70,2)</f>
        <v>0</v>
      </c>
      <c r="AT54" s="63">
        <f aca="true" t="shared" si="1" ref="AT54:AT70">ROUND(SUM(AV54:AW54),2)</f>
        <v>888750</v>
      </c>
      <c r="AU54" s="64">
        <f>ROUND(AU55+AU60+AU65+AU70,5)</f>
        <v>0</v>
      </c>
      <c r="AV54" s="63">
        <f>ROUND(AZ54*L29,2)</f>
        <v>888750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ROUND(AZ55+AZ60+AZ65+AZ70,2)</f>
        <v>4232142.85</v>
      </c>
      <c r="BA54" s="63">
        <f>ROUND(BA55+BA60+BA65+BA70,2)</f>
        <v>0</v>
      </c>
      <c r="BB54" s="63">
        <f>ROUND(BB55+BB60+BB65+BB70,2)</f>
        <v>0</v>
      </c>
      <c r="BC54" s="63">
        <f>ROUND(BC55+BC60+BC65+BC70,2)</f>
        <v>0</v>
      </c>
      <c r="BD54" s="65">
        <f>ROUND(BD55+BD60+BD65+BD70,2)</f>
        <v>0</v>
      </c>
      <c r="BS54" s="66" t="s">
        <v>73</v>
      </c>
      <c r="BT54" s="66" t="s">
        <v>74</v>
      </c>
      <c r="BU54" s="67" t="s">
        <v>75</v>
      </c>
      <c r="BV54" s="66" t="s">
        <v>76</v>
      </c>
      <c r="BW54" s="66" t="s">
        <v>5</v>
      </c>
      <c r="BX54" s="66" t="s">
        <v>77</v>
      </c>
      <c r="CL54" s="66" t="s">
        <v>19</v>
      </c>
    </row>
    <row r="55" spans="2:91" s="6" customFormat="1" ht="16.5" customHeight="1">
      <c r="B55" s="68"/>
      <c r="C55" s="69"/>
      <c r="D55" s="268" t="s">
        <v>78</v>
      </c>
      <c r="E55" s="268"/>
      <c r="F55" s="268"/>
      <c r="G55" s="268"/>
      <c r="H55" s="268"/>
      <c r="I55" s="70"/>
      <c r="J55" s="268" t="s">
        <v>79</v>
      </c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53">
        <f>ROUND(SUM(AG56:AG59),2)</f>
        <v>856460.34</v>
      </c>
      <c r="AH55" s="247"/>
      <c r="AI55" s="247"/>
      <c r="AJ55" s="247"/>
      <c r="AK55" s="247"/>
      <c r="AL55" s="247"/>
      <c r="AM55" s="247"/>
      <c r="AN55" s="246">
        <f t="shared" si="0"/>
        <v>1036317.01</v>
      </c>
      <c r="AO55" s="247"/>
      <c r="AP55" s="247"/>
      <c r="AQ55" s="71" t="s">
        <v>80</v>
      </c>
      <c r="AR55" s="68"/>
      <c r="AS55" s="72">
        <f>ROUND(SUM(AS56:AS59),2)</f>
        <v>0</v>
      </c>
      <c r="AT55" s="73">
        <f t="shared" si="1"/>
        <v>179856.67</v>
      </c>
      <c r="AU55" s="74">
        <f>ROUND(SUM(AU56:AU59),5)</f>
        <v>0</v>
      </c>
      <c r="AV55" s="73">
        <f>ROUND(AZ55*L29,2)</f>
        <v>179856.67</v>
      </c>
      <c r="AW55" s="73">
        <f>ROUND(BA55*L30,2)</f>
        <v>0</v>
      </c>
      <c r="AX55" s="73">
        <f>ROUND(BB55*L29,2)</f>
        <v>0</v>
      </c>
      <c r="AY55" s="73">
        <f>ROUND(BC55*L30,2)</f>
        <v>0</v>
      </c>
      <c r="AZ55" s="73">
        <f>ROUND(SUM(AZ56:AZ59),2)</f>
        <v>856460.34</v>
      </c>
      <c r="BA55" s="73">
        <f>ROUND(SUM(BA56:BA59),2)</f>
        <v>0</v>
      </c>
      <c r="BB55" s="73">
        <f>ROUND(SUM(BB56:BB59),2)</f>
        <v>0</v>
      </c>
      <c r="BC55" s="73">
        <f>ROUND(SUM(BC56:BC59),2)</f>
        <v>0</v>
      </c>
      <c r="BD55" s="75">
        <f>ROUND(SUM(BD56:BD59),2)</f>
        <v>0</v>
      </c>
      <c r="BS55" s="76" t="s">
        <v>73</v>
      </c>
      <c r="BT55" s="76" t="s">
        <v>81</v>
      </c>
      <c r="BV55" s="76" t="s">
        <v>76</v>
      </c>
      <c r="BW55" s="76" t="s">
        <v>82</v>
      </c>
      <c r="BX55" s="76" t="s">
        <v>5</v>
      </c>
      <c r="CL55" s="76" t="s">
        <v>19</v>
      </c>
      <c r="CM55" s="76" t="s">
        <v>83</v>
      </c>
    </row>
    <row r="56" spans="1:91" s="3" customFormat="1" ht="16.5" customHeight="1">
      <c r="A56" s="77" t="s">
        <v>84</v>
      </c>
      <c r="B56" s="42"/>
      <c r="C56" s="78"/>
      <c r="D56" s="78"/>
      <c r="E56" s="267" t="s">
        <v>78</v>
      </c>
      <c r="F56" s="267"/>
      <c r="G56" s="267"/>
      <c r="H56" s="267"/>
      <c r="I56" s="267"/>
      <c r="J56" s="78"/>
      <c r="K56" s="267" t="s">
        <v>79</v>
      </c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44">
        <f>'SO-01 - Větrolam V6-1 a V6-2'!J30</f>
        <v>679993.35</v>
      </c>
      <c r="AH56" s="245"/>
      <c r="AI56" s="245"/>
      <c r="AJ56" s="245"/>
      <c r="AK56" s="245"/>
      <c r="AL56" s="245"/>
      <c r="AM56" s="245"/>
      <c r="AN56" s="244">
        <f t="shared" si="0"/>
        <v>822791.95</v>
      </c>
      <c r="AO56" s="245"/>
      <c r="AP56" s="245"/>
      <c r="AQ56" s="79" t="s">
        <v>85</v>
      </c>
      <c r="AR56" s="42"/>
      <c r="AS56" s="80">
        <v>0</v>
      </c>
      <c r="AT56" s="81">
        <f t="shared" si="1"/>
        <v>142798.6</v>
      </c>
      <c r="AU56" s="82">
        <f>'SO-01 - Větrolam V6-1 a V6-2'!P79</f>
        <v>0</v>
      </c>
      <c r="AV56" s="81">
        <f>'SO-01 - Větrolam V6-1 a V6-2'!J33</f>
        <v>142798.6</v>
      </c>
      <c r="AW56" s="81">
        <f>'SO-01 - Větrolam V6-1 a V6-2'!J34</f>
        <v>0</v>
      </c>
      <c r="AX56" s="81">
        <f>'SO-01 - Větrolam V6-1 a V6-2'!J35</f>
        <v>0</v>
      </c>
      <c r="AY56" s="81">
        <f>'SO-01 - Větrolam V6-1 a V6-2'!J36</f>
        <v>0</v>
      </c>
      <c r="AZ56" s="81">
        <f>'SO-01 - Větrolam V6-1 a V6-2'!F33</f>
        <v>679993.35</v>
      </c>
      <c r="BA56" s="81">
        <f>'SO-01 - Větrolam V6-1 a V6-2'!F34</f>
        <v>0</v>
      </c>
      <c r="BB56" s="81">
        <f>'SO-01 - Větrolam V6-1 a V6-2'!F35</f>
        <v>0</v>
      </c>
      <c r="BC56" s="81">
        <f>'SO-01 - Větrolam V6-1 a V6-2'!F36</f>
        <v>0</v>
      </c>
      <c r="BD56" s="83">
        <f>'SO-01 - Větrolam V6-1 a V6-2'!F37</f>
        <v>0</v>
      </c>
      <c r="BT56" s="22" t="s">
        <v>83</v>
      </c>
      <c r="BU56" s="22" t="s">
        <v>86</v>
      </c>
      <c r="BV56" s="22" t="s">
        <v>76</v>
      </c>
      <c r="BW56" s="22" t="s">
        <v>82</v>
      </c>
      <c r="BX56" s="22" t="s">
        <v>5</v>
      </c>
      <c r="CL56" s="22" t="s">
        <v>19</v>
      </c>
      <c r="CM56" s="22" t="s">
        <v>83</v>
      </c>
    </row>
    <row r="57" spans="1:90" s="3" customFormat="1" ht="16.5" customHeight="1">
      <c r="A57" s="77" t="s">
        <v>84</v>
      </c>
      <c r="B57" s="42"/>
      <c r="C57" s="78"/>
      <c r="D57" s="78"/>
      <c r="E57" s="267" t="s">
        <v>87</v>
      </c>
      <c r="F57" s="267"/>
      <c r="G57" s="267"/>
      <c r="H57" s="267"/>
      <c r="I57" s="267"/>
      <c r="J57" s="78"/>
      <c r="K57" s="267" t="s">
        <v>88</v>
      </c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44">
        <f>'SO-011 - 1. rok pěstební ...'!J32</f>
        <v>93155</v>
      </c>
      <c r="AH57" s="245"/>
      <c r="AI57" s="245"/>
      <c r="AJ57" s="245"/>
      <c r="AK57" s="245"/>
      <c r="AL57" s="245"/>
      <c r="AM57" s="245"/>
      <c r="AN57" s="244">
        <f t="shared" si="0"/>
        <v>112717.55</v>
      </c>
      <c r="AO57" s="245"/>
      <c r="AP57" s="245"/>
      <c r="AQ57" s="79" t="s">
        <v>85</v>
      </c>
      <c r="AR57" s="42"/>
      <c r="AS57" s="80">
        <v>0</v>
      </c>
      <c r="AT57" s="81">
        <f t="shared" si="1"/>
        <v>19562.55</v>
      </c>
      <c r="AU57" s="82">
        <f>'SO-011 - 1. rok pěstební ...'!P85</f>
        <v>0</v>
      </c>
      <c r="AV57" s="81">
        <f>'SO-011 - 1. rok pěstební ...'!J35</f>
        <v>19562.55</v>
      </c>
      <c r="AW57" s="81">
        <f>'SO-011 - 1. rok pěstební ...'!J36</f>
        <v>0</v>
      </c>
      <c r="AX57" s="81">
        <f>'SO-011 - 1. rok pěstební ...'!J37</f>
        <v>0</v>
      </c>
      <c r="AY57" s="81">
        <f>'SO-011 - 1. rok pěstební ...'!J38</f>
        <v>0</v>
      </c>
      <c r="AZ57" s="81">
        <f>'SO-011 - 1. rok pěstební ...'!F35</f>
        <v>93155</v>
      </c>
      <c r="BA57" s="81">
        <f>'SO-011 - 1. rok pěstební ...'!F36</f>
        <v>0</v>
      </c>
      <c r="BB57" s="81">
        <f>'SO-011 - 1. rok pěstební ...'!F37</f>
        <v>0</v>
      </c>
      <c r="BC57" s="81">
        <f>'SO-011 - 1. rok pěstební ...'!F38</f>
        <v>0</v>
      </c>
      <c r="BD57" s="83">
        <f>'SO-011 - 1. rok pěstební ...'!F39</f>
        <v>0</v>
      </c>
      <c r="BT57" s="22" t="s">
        <v>83</v>
      </c>
      <c r="BV57" s="22" t="s">
        <v>76</v>
      </c>
      <c r="BW57" s="22" t="s">
        <v>89</v>
      </c>
      <c r="BX57" s="22" t="s">
        <v>82</v>
      </c>
      <c r="CL57" s="22" t="s">
        <v>19</v>
      </c>
    </row>
    <row r="58" spans="1:90" s="3" customFormat="1" ht="16.5" customHeight="1">
      <c r="A58" s="77" t="s">
        <v>84</v>
      </c>
      <c r="B58" s="42"/>
      <c r="C58" s="78"/>
      <c r="D58" s="78"/>
      <c r="E58" s="267" t="s">
        <v>90</v>
      </c>
      <c r="F58" s="267"/>
      <c r="G58" s="267"/>
      <c r="H58" s="267"/>
      <c r="I58" s="267"/>
      <c r="J58" s="78"/>
      <c r="K58" s="267" t="s">
        <v>91</v>
      </c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44">
        <f>'SO-012 - 2. rok pěstební ...'!J32</f>
        <v>51089</v>
      </c>
      <c r="AH58" s="245"/>
      <c r="AI58" s="245"/>
      <c r="AJ58" s="245"/>
      <c r="AK58" s="245"/>
      <c r="AL58" s="245"/>
      <c r="AM58" s="245"/>
      <c r="AN58" s="244">
        <f t="shared" si="0"/>
        <v>61817.69</v>
      </c>
      <c r="AO58" s="245"/>
      <c r="AP58" s="245"/>
      <c r="AQ58" s="79" t="s">
        <v>85</v>
      </c>
      <c r="AR58" s="42"/>
      <c r="AS58" s="80">
        <v>0</v>
      </c>
      <c r="AT58" s="81">
        <f t="shared" si="1"/>
        <v>10728.69</v>
      </c>
      <c r="AU58" s="82">
        <f>'SO-012 - 2. rok pěstební ...'!P85</f>
        <v>0</v>
      </c>
      <c r="AV58" s="81">
        <f>'SO-012 - 2. rok pěstební ...'!J35</f>
        <v>10728.69</v>
      </c>
      <c r="AW58" s="81">
        <f>'SO-012 - 2. rok pěstební ...'!J36</f>
        <v>0</v>
      </c>
      <c r="AX58" s="81">
        <f>'SO-012 - 2. rok pěstební ...'!J37</f>
        <v>0</v>
      </c>
      <c r="AY58" s="81">
        <f>'SO-012 - 2. rok pěstební ...'!J38</f>
        <v>0</v>
      </c>
      <c r="AZ58" s="81">
        <f>'SO-012 - 2. rok pěstební ...'!F35</f>
        <v>51089</v>
      </c>
      <c r="BA58" s="81">
        <f>'SO-012 - 2. rok pěstební ...'!F36</f>
        <v>0</v>
      </c>
      <c r="BB58" s="81">
        <f>'SO-012 - 2. rok pěstební ...'!F37</f>
        <v>0</v>
      </c>
      <c r="BC58" s="81">
        <f>'SO-012 - 2. rok pěstební ...'!F38</f>
        <v>0</v>
      </c>
      <c r="BD58" s="83">
        <f>'SO-012 - 2. rok pěstební ...'!F39</f>
        <v>0</v>
      </c>
      <c r="BT58" s="22" t="s">
        <v>83</v>
      </c>
      <c r="BV58" s="22" t="s">
        <v>76</v>
      </c>
      <c r="BW58" s="22" t="s">
        <v>92</v>
      </c>
      <c r="BX58" s="22" t="s">
        <v>82</v>
      </c>
      <c r="CL58" s="22" t="s">
        <v>19</v>
      </c>
    </row>
    <row r="59" spans="1:90" s="3" customFormat="1" ht="16.5" customHeight="1">
      <c r="A59" s="77" t="s">
        <v>84</v>
      </c>
      <c r="B59" s="42"/>
      <c r="C59" s="78"/>
      <c r="D59" s="78"/>
      <c r="E59" s="267" t="s">
        <v>93</v>
      </c>
      <c r="F59" s="267"/>
      <c r="G59" s="267"/>
      <c r="H59" s="267"/>
      <c r="I59" s="267"/>
      <c r="J59" s="78"/>
      <c r="K59" s="267" t="s">
        <v>94</v>
      </c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44">
        <f>'SO-013 - 3. rok pěstební ...'!J32</f>
        <v>32222.99</v>
      </c>
      <c r="AH59" s="245"/>
      <c r="AI59" s="245"/>
      <c r="AJ59" s="245"/>
      <c r="AK59" s="245"/>
      <c r="AL59" s="245"/>
      <c r="AM59" s="245"/>
      <c r="AN59" s="244">
        <f t="shared" si="0"/>
        <v>38989.82</v>
      </c>
      <c r="AO59" s="245"/>
      <c r="AP59" s="245"/>
      <c r="AQ59" s="79" t="s">
        <v>85</v>
      </c>
      <c r="AR59" s="42"/>
      <c r="AS59" s="80">
        <v>0</v>
      </c>
      <c r="AT59" s="81">
        <f t="shared" si="1"/>
        <v>6766.83</v>
      </c>
      <c r="AU59" s="82">
        <f>'SO-013 - 3. rok pěstební ...'!P85</f>
        <v>0</v>
      </c>
      <c r="AV59" s="81">
        <f>'SO-013 - 3. rok pěstební ...'!J35</f>
        <v>6766.83</v>
      </c>
      <c r="AW59" s="81">
        <f>'SO-013 - 3. rok pěstební ...'!J36</f>
        <v>0</v>
      </c>
      <c r="AX59" s="81">
        <f>'SO-013 - 3. rok pěstební ...'!J37</f>
        <v>0</v>
      </c>
      <c r="AY59" s="81">
        <f>'SO-013 - 3. rok pěstební ...'!J38</f>
        <v>0</v>
      </c>
      <c r="AZ59" s="81">
        <f>'SO-013 - 3. rok pěstební ...'!F35</f>
        <v>32222.99</v>
      </c>
      <c r="BA59" s="81">
        <f>'SO-013 - 3. rok pěstební ...'!F36</f>
        <v>0</v>
      </c>
      <c r="BB59" s="81">
        <f>'SO-013 - 3. rok pěstební ...'!F37</f>
        <v>0</v>
      </c>
      <c r="BC59" s="81">
        <f>'SO-013 - 3. rok pěstební ...'!F38</f>
        <v>0</v>
      </c>
      <c r="BD59" s="83">
        <f>'SO-013 - 3. rok pěstební ...'!F39</f>
        <v>0</v>
      </c>
      <c r="BT59" s="22" t="s">
        <v>83</v>
      </c>
      <c r="BV59" s="22" t="s">
        <v>76</v>
      </c>
      <c r="BW59" s="22" t="s">
        <v>95</v>
      </c>
      <c r="BX59" s="22" t="s">
        <v>82</v>
      </c>
      <c r="CL59" s="22" t="s">
        <v>19</v>
      </c>
    </row>
    <row r="60" spans="2:91" s="6" customFormat="1" ht="16.5" customHeight="1">
      <c r="B60" s="68"/>
      <c r="C60" s="69"/>
      <c r="D60" s="268" t="s">
        <v>96</v>
      </c>
      <c r="E60" s="268"/>
      <c r="F60" s="268"/>
      <c r="G60" s="268"/>
      <c r="H60" s="268"/>
      <c r="I60" s="70"/>
      <c r="J60" s="268" t="s">
        <v>97</v>
      </c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53">
        <f>ROUND(SUM(AG61:AG64),2)</f>
        <v>2394000.06</v>
      </c>
      <c r="AH60" s="247"/>
      <c r="AI60" s="247"/>
      <c r="AJ60" s="247"/>
      <c r="AK60" s="247"/>
      <c r="AL60" s="247"/>
      <c r="AM60" s="247"/>
      <c r="AN60" s="246">
        <f t="shared" si="0"/>
        <v>2896740.0700000003</v>
      </c>
      <c r="AO60" s="247"/>
      <c r="AP60" s="247"/>
      <c r="AQ60" s="71" t="s">
        <v>80</v>
      </c>
      <c r="AR60" s="68"/>
      <c r="AS60" s="72">
        <f>ROUND(SUM(AS61:AS64),2)</f>
        <v>0</v>
      </c>
      <c r="AT60" s="73">
        <f t="shared" si="1"/>
        <v>502740.01</v>
      </c>
      <c r="AU60" s="74">
        <f>ROUND(SUM(AU61:AU64),5)</f>
        <v>0</v>
      </c>
      <c r="AV60" s="73">
        <f>ROUND(AZ60*L29,2)</f>
        <v>502740.01</v>
      </c>
      <c r="AW60" s="73">
        <f>ROUND(BA60*L30,2)</f>
        <v>0</v>
      </c>
      <c r="AX60" s="73">
        <f>ROUND(BB60*L29,2)</f>
        <v>0</v>
      </c>
      <c r="AY60" s="73">
        <f>ROUND(BC60*L30,2)</f>
        <v>0</v>
      </c>
      <c r="AZ60" s="73">
        <f>ROUND(SUM(AZ61:AZ64),2)</f>
        <v>2394000.06</v>
      </c>
      <c r="BA60" s="73">
        <f>ROUND(SUM(BA61:BA64),2)</f>
        <v>0</v>
      </c>
      <c r="BB60" s="73">
        <f>ROUND(SUM(BB61:BB64),2)</f>
        <v>0</v>
      </c>
      <c r="BC60" s="73">
        <f>ROUND(SUM(BC61:BC64),2)</f>
        <v>0</v>
      </c>
      <c r="BD60" s="75">
        <f>ROUND(SUM(BD61:BD64),2)</f>
        <v>0</v>
      </c>
      <c r="BS60" s="76" t="s">
        <v>73</v>
      </c>
      <c r="BT60" s="76" t="s">
        <v>81</v>
      </c>
      <c r="BV60" s="76" t="s">
        <v>76</v>
      </c>
      <c r="BW60" s="76" t="s">
        <v>98</v>
      </c>
      <c r="BX60" s="76" t="s">
        <v>5</v>
      </c>
      <c r="CL60" s="76" t="s">
        <v>19</v>
      </c>
      <c r="CM60" s="76" t="s">
        <v>83</v>
      </c>
    </row>
    <row r="61" spans="1:91" s="3" customFormat="1" ht="16.5" customHeight="1">
      <c r="A61" s="77" t="s">
        <v>84</v>
      </c>
      <c r="B61" s="42"/>
      <c r="C61" s="78"/>
      <c r="D61" s="78"/>
      <c r="E61" s="267" t="s">
        <v>96</v>
      </c>
      <c r="F61" s="267"/>
      <c r="G61" s="267"/>
      <c r="H61" s="267"/>
      <c r="I61" s="267"/>
      <c r="J61" s="78"/>
      <c r="K61" s="267" t="s">
        <v>97</v>
      </c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44">
        <f>'SO-02 - Větrolam V10, V11...'!J30</f>
        <v>1974312.45</v>
      </c>
      <c r="AH61" s="245"/>
      <c r="AI61" s="245"/>
      <c r="AJ61" s="245"/>
      <c r="AK61" s="245"/>
      <c r="AL61" s="245"/>
      <c r="AM61" s="245"/>
      <c r="AN61" s="244">
        <f t="shared" si="0"/>
        <v>2388918.06</v>
      </c>
      <c r="AO61" s="245"/>
      <c r="AP61" s="245"/>
      <c r="AQ61" s="79" t="s">
        <v>85</v>
      </c>
      <c r="AR61" s="42"/>
      <c r="AS61" s="80">
        <v>0</v>
      </c>
      <c r="AT61" s="81">
        <f t="shared" si="1"/>
        <v>414605.61</v>
      </c>
      <c r="AU61" s="82">
        <f>'SO-02 - Větrolam V10, V11...'!P79</f>
        <v>0</v>
      </c>
      <c r="AV61" s="81">
        <f>'SO-02 - Větrolam V10, V11...'!J33</f>
        <v>414605.61</v>
      </c>
      <c r="AW61" s="81">
        <f>'SO-02 - Větrolam V10, V11...'!J34</f>
        <v>0</v>
      </c>
      <c r="AX61" s="81">
        <f>'SO-02 - Větrolam V10, V11...'!J35</f>
        <v>0</v>
      </c>
      <c r="AY61" s="81">
        <f>'SO-02 - Větrolam V10, V11...'!J36</f>
        <v>0</v>
      </c>
      <c r="AZ61" s="81">
        <f>'SO-02 - Větrolam V10, V11...'!F33</f>
        <v>1974312.45</v>
      </c>
      <c r="BA61" s="81">
        <f>'SO-02 - Větrolam V10, V11...'!F34</f>
        <v>0</v>
      </c>
      <c r="BB61" s="81">
        <f>'SO-02 - Větrolam V10, V11...'!F35</f>
        <v>0</v>
      </c>
      <c r="BC61" s="81">
        <f>'SO-02 - Větrolam V10, V11...'!F36</f>
        <v>0</v>
      </c>
      <c r="BD61" s="83">
        <f>'SO-02 - Větrolam V10, V11...'!F37</f>
        <v>0</v>
      </c>
      <c r="BT61" s="22" t="s">
        <v>83</v>
      </c>
      <c r="BU61" s="22" t="s">
        <v>86</v>
      </c>
      <c r="BV61" s="22" t="s">
        <v>76</v>
      </c>
      <c r="BW61" s="22" t="s">
        <v>98</v>
      </c>
      <c r="BX61" s="22" t="s">
        <v>5</v>
      </c>
      <c r="CL61" s="22" t="s">
        <v>19</v>
      </c>
      <c r="CM61" s="22" t="s">
        <v>83</v>
      </c>
    </row>
    <row r="62" spans="1:90" s="3" customFormat="1" ht="16.5" customHeight="1">
      <c r="A62" s="77" t="s">
        <v>84</v>
      </c>
      <c r="B62" s="42"/>
      <c r="C62" s="78"/>
      <c r="D62" s="78"/>
      <c r="E62" s="267" t="s">
        <v>99</v>
      </c>
      <c r="F62" s="267"/>
      <c r="G62" s="267"/>
      <c r="H62" s="267"/>
      <c r="I62" s="267"/>
      <c r="J62" s="78"/>
      <c r="K62" s="267" t="s">
        <v>88</v>
      </c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44">
        <f>'SO-021 - 1. rok pěstební ...'!J32</f>
        <v>220312</v>
      </c>
      <c r="AH62" s="245"/>
      <c r="AI62" s="245"/>
      <c r="AJ62" s="245"/>
      <c r="AK62" s="245"/>
      <c r="AL62" s="245"/>
      <c r="AM62" s="245"/>
      <c r="AN62" s="244">
        <f t="shared" si="0"/>
        <v>266577.52</v>
      </c>
      <c r="AO62" s="245"/>
      <c r="AP62" s="245"/>
      <c r="AQ62" s="79" t="s">
        <v>85</v>
      </c>
      <c r="AR62" s="42"/>
      <c r="AS62" s="80">
        <v>0</v>
      </c>
      <c r="AT62" s="81">
        <f t="shared" si="1"/>
        <v>46265.52</v>
      </c>
      <c r="AU62" s="82">
        <f>'SO-021 - 1. rok pěstební ...'!P85</f>
        <v>0</v>
      </c>
      <c r="AV62" s="81">
        <f>'SO-021 - 1. rok pěstební ...'!J35</f>
        <v>46265.52</v>
      </c>
      <c r="AW62" s="81">
        <f>'SO-021 - 1. rok pěstební ...'!J36</f>
        <v>0</v>
      </c>
      <c r="AX62" s="81">
        <f>'SO-021 - 1. rok pěstební ...'!J37</f>
        <v>0</v>
      </c>
      <c r="AY62" s="81">
        <f>'SO-021 - 1. rok pěstební ...'!J38</f>
        <v>0</v>
      </c>
      <c r="AZ62" s="81">
        <f>'SO-021 - 1. rok pěstební ...'!F35</f>
        <v>220312</v>
      </c>
      <c r="BA62" s="81">
        <f>'SO-021 - 1. rok pěstební ...'!F36</f>
        <v>0</v>
      </c>
      <c r="BB62" s="81">
        <f>'SO-021 - 1. rok pěstební ...'!F37</f>
        <v>0</v>
      </c>
      <c r="BC62" s="81">
        <f>'SO-021 - 1. rok pěstební ...'!F38</f>
        <v>0</v>
      </c>
      <c r="BD62" s="83">
        <f>'SO-021 - 1. rok pěstební ...'!F39</f>
        <v>0</v>
      </c>
      <c r="BT62" s="22" t="s">
        <v>83</v>
      </c>
      <c r="BV62" s="22" t="s">
        <v>76</v>
      </c>
      <c r="BW62" s="22" t="s">
        <v>100</v>
      </c>
      <c r="BX62" s="22" t="s">
        <v>98</v>
      </c>
      <c r="CL62" s="22" t="s">
        <v>19</v>
      </c>
    </row>
    <row r="63" spans="1:90" s="3" customFormat="1" ht="16.5" customHeight="1">
      <c r="A63" s="77" t="s">
        <v>84</v>
      </c>
      <c r="B63" s="42"/>
      <c r="C63" s="78"/>
      <c r="D63" s="78"/>
      <c r="E63" s="267" t="s">
        <v>101</v>
      </c>
      <c r="F63" s="267"/>
      <c r="G63" s="267"/>
      <c r="H63" s="267"/>
      <c r="I63" s="267"/>
      <c r="J63" s="78"/>
      <c r="K63" s="267" t="s">
        <v>91</v>
      </c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44">
        <f>'SO-022 - 2. rok pěstební ...'!J32</f>
        <v>122539.2</v>
      </c>
      <c r="AH63" s="245"/>
      <c r="AI63" s="245"/>
      <c r="AJ63" s="245"/>
      <c r="AK63" s="245"/>
      <c r="AL63" s="245"/>
      <c r="AM63" s="245"/>
      <c r="AN63" s="244">
        <f t="shared" si="0"/>
        <v>148272.43</v>
      </c>
      <c r="AO63" s="245"/>
      <c r="AP63" s="245"/>
      <c r="AQ63" s="79" t="s">
        <v>85</v>
      </c>
      <c r="AR63" s="42"/>
      <c r="AS63" s="80">
        <v>0</v>
      </c>
      <c r="AT63" s="81">
        <f t="shared" si="1"/>
        <v>25733.23</v>
      </c>
      <c r="AU63" s="82">
        <f>'SO-022 - 2. rok pěstební ...'!P85</f>
        <v>0</v>
      </c>
      <c r="AV63" s="81">
        <f>'SO-022 - 2. rok pěstební ...'!J35</f>
        <v>25733.23</v>
      </c>
      <c r="AW63" s="81">
        <f>'SO-022 - 2. rok pěstební ...'!J36</f>
        <v>0</v>
      </c>
      <c r="AX63" s="81">
        <f>'SO-022 - 2. rok pěstební ...'!J37</f>
        <v>0</v>
      </c>
      <c r="AY63" s="81">
        <f>'SO-022 - 2. rok pěstební ...'!J38</f>
        <v>0</v>
      </c>
      <c r="AZ63" s="81">
        <f>'SO-022 - 2. rok pěstební ...'!F35</f>
        <v>122539.2</v>
      </c>
      <c r="BA63" s="81">
        <f>'SO-022 - 2. rok pěstební ...'!F36</f>
        <v>0</v>
      </c>
      <c r="BB63" s="81">
        <f>'SO-022 - 2. rok pěstební ...'!F37</f>
        <v>0</v>
      </c>
      <c r="BC63" s="81">
        <f>'SO-022 - 2. rok pěstební ...'!F38</f>
        <v>0</v>
      </c>
      <c r="BD63" s="83">
        <f>'SO-022 - 2. rok pěstební ...'!F39</f>
        <v>0</v>
      </c>
      <c r="BT63" s="22" t="s">
        <v>83</v>
      </c>
      <c r="BV63" s="22" t="s">
        <v>76</v>
      </c>
      <c r="BW63" s="22" t="s">
        <v>102</v>
      </c>
      <c r="BX63" s="22" t="s">
        <v>98</v>
      </c>
      <c r="CL63" s="22" t="s">
        <v>19</v>
      </c>
    </row>
    <row r="64" spans="1:90" s="3" customFormat="1" ht="16.5" customHeight="1">
      <c r="A64" s="77" t="s">
        <v>84</v>
      </c>
      <c r="B64" s="42"/>
      <c r="C64" s="78"/>
      <c r="D64" s="78"/>
      <c r="E64" s="267" t="s">
        <v>103</v>
      </c>
      <c r="F64" s="267"/>
      <c r="G64" s="267"/>
      <c r="H64" s="267"/>
      <c r="I64" s="267"/>
      <c r="J64" s="78"/>
      <c r="K64" s="267" t="s">
        <v>94</v>
      </c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44">
        <f>'SO-023 - 3. rok pěstební ...'!J32</f>
        <v>76836.41</v>
      </c>
      <c r="AH64" s="245"/>
      <c r="AI64" s="245"/>
      <c r="AJ64" s="245"/>
      <c r="AK64" s="245"/>
      <c r="AL64" s="245"/>
      <c r="AM64" s="245"/>
      <c r="AN64" s="244">
        <f t="shared" si="0"/>
        <v>92972.06</v>
      </c>
      <c r="AO64" s="245"/>
      <c r="AP64" s="245"/>
      <c r="AQ64" s="79" t="s">
        <v>85</v>
      </c>
      <c r="AR64" s="42"/>
      <c r="AS64" s="80">
        <v>0</v>
      </c>
      <c r="AT64" s="81">
        <f t="shared" si="1"/>
        <v>16135.65</v>
      </c>
      <c r="AU64" s="82">
        <f>'SO-023 - 3. rok pěstební ...'!P85</f>
        <v>0</v>
      </c>
      <c r="AV64" s="81">
        <f>'SO-023 - 3. rok pěstební ...'!J35</f>
        <v>16135.65</v>
      </c>
      <c r="AW64" s="81">
        <f>'SO-023 - 3. rok pěstební ...'!J36</f>
        <v>0</v>
      </c>
      <c r="AX64" s="81">
        <f>'SO-023 - 3. rok pěstební ...'!J37</f>
        <v>0</v>
      </c>
      <c r="AY64" s="81">
        <f>'SO-023 - 3. rok pěstební ...'!J38</f>
        <v>0</v>
      </c>
      <c r="AZ64" s="81">
        <f>'SO-023 - 3. rok pěstební ...'!F35</f>
        <v>76836.41</v>
      </c>
      <c r="BA64" s="81">
        <f>'SO-023 - 3. rok pěstební ...'!F36</f>
        <v>0</v>
      </c>
      <c r="BB64" s="81">
        <f>'SO-023 - 3. rok pěstební ...'!F37</f>
        <v>0</v>
      </c>
      <c r="BC64" s="81">
        <f>'SO-023 - 3. rok pěstební ...'!F38</f>
        <v>0</v>
      </c>
      <c r="BD64" s="83">
        <f>'SO-023 - 3. rok pěstební ...'!F39</f>
        <v>0</v>
      </c>
      <c r="BT64" s="22" t="s">
        <v>83</v>
      </c>
      <c r="BV64" s="22" t="s">
        <v>76</v>
      </c>
      <c r="BW64" s="22" t="s">
        <v>104</v>
      </c>
      <c r="BX64" s="22" t="s">
        <v>98</v>
      </c>
      <c r="CL64" s="22" t="s">
        <v>19</v>
      </c>
    </row>
    <row r="65" spans="2:91" s="6" customFormat="1" ht="16.5" customHeight="1">
      <c r="B65" s="68"/>
      <c r="C65" s="69"/>
      <c r="D65" s="268" t="s">
        <v>105</v>
      </c>
      <c r="E65" s="268"/>
      <c r="F65" s="268"/>
      <c r="G65" s="268"/>
      <c r="H65" s="268"/>
      <c r="I65" s="70"/>
      <c r="J65" s="268" t="s">
        <v>106</v>
      </c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53">
        <f>ROUND(SUM(AG66:AG69),2)</f>
        <v>960182.45</v>
      </c>
      <c r="AH65" s="247"/>
      <c r="AI65" s="247"/>
      <c r="AJ65" s="247"/>
      <c r="AK65" s="247"/>
      <c r="AL65" s="247"/>
      <c r="AM65" s="247"/>
      <c r="AN65" s="246">
        <f t="shared" si="0"/>
        <v>1161820.76</v>
      </c>
      <c r="AO65" s="247"/>
      <c r="AP65" s="247"/>
      <c r="AQ65" s="71" t="s">
        <v>80</v>
      </c>
      <c r="AR65" s="68"/>
      <c r="AS65" s="72">
        <f>ROUND(SUM(AS66:AS69),2)</f>
        <v>0</v>
      </c>
      <c r="AT65" s="73">
        <f t="shared" si="1"/>
        <v>201638.31</v>
      </c>
      <c r="AU65" s="74">
        <f>ROUND(SUM(AU66:AU69),5)</f>
        <v>0</v>
      </c>
      <c r="AV65" s="73">
        <f>ROUND(AZ65*L29,2)</f>
        <v>201638.31</v>
      </c>
      <c r="AW65" s="73">
        <f>ROUND(BA65*L30,2)</f>
        <v>0</v>
      </c>
      <c r="AX65" s="73">
        <f>ROUND(BB65*L29,2)</f>
        <v>0</v>
      </c>
      <c r="AY65" s="73">
        <f>ROUND(BC65*L30,2)</f>
        <v>0</v>
      </c>
      <c r="AZ65" s="73">
        <f>ROUND(SUM(AZ66:AZ69),2)</f>
        <v>960182.45</v>
      </c>
      <c r="BA65" s="73">
        <f>ROUND(SUM(BA66:BA69),2)</f>
        <v>0</v>
      </c>
      <c r="BB65" s="73">
        <f>ROUND(SUM(BB66:BB69),2)</f>
        <v>0</v>
      </c>
      <c r="BC65" s="73">
        <f>ROUND(SUM(BC66:BC69),2)</f>
        <v>0</v>
      </c>
      <c r="BD65" s="75">
        <f>ROUND(SUM(BD66:BD69),2)</f>
        <v>0</v>
      </c>
      <c r="BS65" s="76" t="s">
        <v>73</v>
      </c>
      <c r="BT65" s="76" t="s">
        <v>81</v>
      </c>
      <c r="BV65" s="76" t="s">
        <v>76</v>
      </c>
      <c r="BW65" s="76" t="s">
        <v>107</v>
      </c>
      <c r="BX65" s="76" t="s">
        <v>5</v>
      </c>
      <c r="CL65" s="76" t="s">
        <v>19</v>
      </c>
      <c r="CM65" s="76" t="s">
        <v>83</v>
      </c>
    </row>
    <row r="66" spans="1:91" s="3" customFormat="1" ht="16.5" customHeight="1">
      <c r="A66" s="77" t="s">
        <v>84</v>
      </c>
      <c r="B66" s="42"/>
      <c r="C66" s="78"/>
      <c r="D66" s="78"/>
      <c r="E66" s="267" t="s">
        <v>105</v>
      </c>
      <c r="F66" s="267"/>
      <c r="G66" s="267"/>
      <c r="H66" s="267"/>
      <c r="I66" s="267"/>
      <c r="J66" s="78"/>
      <c r="K66" s="267" t="s">
        <v>106</v>
      </c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44">
        <f>'SO-03 - Větrolam V28-2'!J30</f>
        <v>757305.45</v>
      </c>
      <c r="AH66" s="245"/>
      <c r="AI66" s="245"/>
      <c r="AJ66" s="245"/>
      <c r="AK66" s="245"/>
      <c r="AL66" s="245"/>
      <c r="AM66" s="245"/>
      <c r="AN66" s="244">
        <f t="shared" si="0"/>
        <v>916339.59</v>
      </c>
      <c r="AO66" s="245"/>
      <c r="AP66" s="245"/>
      <c r="AQ66" s="79" t="s">
        <v>85</v>
      </c>
      <c r="AR66" s="42"/>
      <c r="AS66" s="80">
        <v>0</v>
      </c>
      <c r="AT66" s="81">
        <f t="shared" si="1"/>
        <v>159034.14</v>
      </c>
      <c r="AU66" s="82">
        <f>'SO-03 - Větrolam V28-2'!P79</f>
        <v>0</v>
      </c>
      <c r="AV66" s="81">
        <f>'SO-03 - Větrolam V28-2'!J33</f>
        <v>159034.14</v>
      </c>
      <c r="AW66" s="81">
        <f>'SO-03 - Větrolam V28-2'!J34</f>
        <v>0</v>
      </c>
      <c r="AX66" s="81">
        <f>'SO-03 - Větrolam V28-2'!J35</f>
        <v>0</v>
      </c>
      <c r="AY66" s="81">
        <f>'SO-03 - Větrolam V28-2'!J36</f>
        <v>0</v>
      </c>
      <c r="AZ66" s="81">
        <f>'SO-03 - Větrolam V28-2'!F33</f>
        <v>757305.45</v>
      </c>
      <c r="BA66" s="81">
        <f>'SO-03 - Větrolam V28-2'!F34</f>
        <v>0</v>
      </c>
      <c r="BB66" s="81">
        <f>'SO-03 - Větrolam V28-2'!F35</f>
        <v>0</v>
      </c>
      <c r="BC66" s="81">
        <f>'SO-03 - Větrolam V28-2'!F36</f>
        <v>0</v>
      </c>
      <c r="BD66" s="83">
        <f>'SO-03 - Větrolam V28-2'!F37</f>
        <v>0</v>
      </c>
      <c r="BT66" s="22" t="s">
        <v>83</v>
      </c>
      <c r="BU66" s="22" t="s">
        <v>86</v>
      </c>
      <c r="BV66" s="22" t="s">
        <v>76</v>
      </c>
      <c r="BW66" s="22" t="s">
        <v>107</v>
      </c>
      <c r="BX66" s="22" t="s">
        <v>5</v>
      </c>
      <c r="CL66" s="22" t="s">
        <v>19</v>
      </c>
      <c r="CM66" s="22" t="s">
        <v>83</v>
      </c>
    </row>
    <row r="67" spans="1:90" s="3" customFormat="1" ht="16.5" customHeight="1">
      <c r="A67" s="77" t="s">
        <v>84</v>
      </c>
      <c r="B67" s="42"/>
      <c r="C67" s="78"/>
      <c r="D67" s="78"/>
      <c r="E67" s="267" t="s">
        <v>108</v>
      </c>
      <c r="F67" s="267"/>
      <c r="G67" s="267"/>
      <c r="H67" s="267"/>
      <c r="I67" s="267"/>
      <c r="J67" s="78"/>
      <c r="K67" s="267" t="s">
        <v>88</v>
      </c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44">
        <f>'SO-031 - 1. rok pěstební ...'!J32</f>
        <v>108645</v>
      </c>
      <c r="AH67" s="245"/>
      <c r="AI67" s="245"/>
      <c r="AJ67" s="245"/>
      <c r="AK67" s="245"/>
      <c r="AL67" s="245"/>
      <c r="AM67" s="245"/>
      <c r="AN67" s="244">
        <f t="shared" si="0"/>
        <v>131460.45</v>
      </c>
      <c r="AO67" s="245"/>
      <c r="AP67" s="245"/>
      <c r="AQ67" s="79" t="s">
        <v>85</v>
      </c>
      <c r="AR67" s="42"/>
      <c r="AS67" s="80">
        <v>0</v>
      </c>
      <c r="AT67" s="81">
        <f t="shared" si="1"/>
        <v>22815.45</v>
      </c>
      <c r="AU67" s="82">
        <f>'SO-031 - 1. rok pěstební ...'!P85</f>
        <v>0</v>
      </c>
      <c r="AV67" s="81">
        <f>'SO-031 - 1. rok pěstební ...'!J35</f>
        <v>22815.45</v>
      </c>
      <c r="AW67" s="81">
        <f>'SO-031 - 1. rok pěstební ...'!J36</f>
        <v>0</v>
      </c>
      <c r="AX67" s="81">
        <f>'SO-031 - 1. rok pěstební ...'!J37</f>
        <v>0</v>
      </c>
      <c r="AY67" s="81">
        <f>'SO-031 - 1. rok pěstební ...'!J38</f>
        <v>0</v>
      </c>
      <c r="AZ67" s="81">
        <f>'SO-031 - 1. rok pěstební ...'!F35</f>
        <v>108645</v>
      </c>
      <c r="BA67" s="81">
        <f>'SO-031 - 1. rok pěstební ...'!F36</f>
        <v>0</v>
      </c>
      <c r="BB67" s="81">
        <f>'SO-031 - 1. rok pěstební ...'!F37</f>
        <v>0</v>
      </c>
      <c r="BC67" s="81">
        <f>'SO-031 - 1. rok pěstební ...'!F38</f>
        <v>0</v>
      </c>
      <c r="BD67" s="83">
        <f>'SO-031 - 1. rok pěstební ...'!F39</f>
        <v>0</v>
      </c>
      <c r="BT67" s="22" t="s">
        <v>83</v>
      </c>
      <c r="BV67" s="22" t="s">
        <v>76</v>
      </c>
      <c r="BW67" s="22" t="s">
        <v>109</v>
      </c>
      <c r="BX67" s="22" t="s">
        <v>107</v>
      </c>
      <c r="CL67" s="22" t="s">
        <v>19</v>
      </c>
    </row>
    <row r="68" spans="1:90" s="3" customFormat="1" ht="16.5" customHeight="1">
      <c r="A68" s="77" t="s">
        <v>84</v>
      </c>
      <c r="B68" s="42"/>
      <c r="C68" s="78"/>
      <c r="D68" s="78"/>
      <c r="E68" s="267" t="s">
        <v>110</v>
      </c>
      <c r="F68" s="267"/>
      <c r="G68" s="267"/>
      <c r="H68" s="267"/>
      <c r="I68" s="267"/>
      <c r="J68" s="78"/>
      <c r="K68" s="267" t="s">
        <v>91</v>
      </c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44">
        <f>'SO-032 - 2. rok pěstební ...'!J32</f>
        <v>59119</v>
      </c>
      <c r="AH68" s="245"/>
      <c r="AI68" s="245"/>
      <c r="AJ68" s="245"/>
      <c r="AK68" s="245"/>
      <c r="AL68" s="245"/>
      <c r="AM68" s="245"/>
      <c r="AN68" s="244">
        <f t="shared" si="0"/>
        <v>71533.99</v>
      </c>
      <c r="AO68" s="245"/>
      <c r="AP68" s="245"/>
      <c r="AQ68" s="79" t="s">
        <v>85</v>
      </c>
      <c r="AR68" s="42"/>
      <c r="AS68" s="80">
        <v>0</v>
      </c>
      <c r="AT68" s="81">
        <f t="shared" si="1"/>
        <v>12414.99</v>
      </c>
      <c r="AU68" s="82">
        <f>'SO-032 - 2. rok pěstební ...'!P85</f>
        <v>0</v>
      </c>
      <c r="AV68" s="81">
        <f>'SO-032 - 2. rok pěstební ...'!J35</f>
        <v>12414.99</v>
      </c>
      <c r="AW68" s="81">
        <f>'SO-032 - 2. rok pěstební ...'!J36</f>
        <v>0</v>
      </c>
      <c r="AX68" s="81">
        <f>'SO-032 - 2. rok pěstební ...'!J37</f>
        <v>0</v>
      </c>
      <c r="AY68" s="81">
        <f>'SO-032 - 2. rok pěstební ...'!J38</f>
        <v>0</v>
      </c>
      <c r="AZ68" s="81">
        <f>'SO-032 - 2. rok pěstební ...'!F35</f>
        <v>59119</v>
      </c>
      <c r="BA68" s="81">
        <f>'SO-032 - 2. rok pěstební ...'!F36</f>
        <v>0</v>
      </c>
      <c r="BB68" s="81">
        <f>'SO-032 - 2. rok pěstební ...'!F37</f>
        <v>0</v>
      </c>
      <c r="BC68" s="81">
        <f>'SO-032 - 2. rok pěstební ...'!F38</f>
        <v>0</v>
      </c>
      <c r="BD68" s="83">
        <f>'SO-032 - 2. rok pěstební ...'!F39</f>
        <v>0</v>
      </c>
      <c r="BT68" s="22" t="s">
        <v>83</v>
      </c>
      <c r="BV68" s="22" t="s">
        <v>76</v>
      </c>
      <c r="BW68" s="22" t="s">
        <v>111</v>
      </c>
      <c r="BX68" s="22" t="s">
        <v>107</v>
      </c>
      <c r="CL68" s="22" t="s">
        <v>19</v>
      </c>
    </row>
    <row r="69" spans="1:90" s="3" customFormat="1" ht="16.5" customHeight="1">
      <c r="A69" s="77" t="s">
        <v>84</v>
      </c>
      <c r="B69" s="42"/>
      <c r="C69" s="78"/>
      <c r="D69" s="78"/>
      <c r="E69" s="267" t="s">
        <v>112</v>
      </c>
      <c r="F69" s="267"/>
      <c r="G69" s="267"/>
      <c r="H69" s="267"/>
      <c r="I69" s="267"/>
      <c r="J69" s="78"/>
      <c r="K69" s="267" t="s">
        <v>94</v>
      </c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44">
        <f>'SO-033 - 3. rok pěstební ...'!J32</f>
        <v>35113</v>
      </c>
      <c r="AH69" s="245"/>
      <c r="AI69" s="245"/>
      <c r="AJ69" s="245"/>
      <c r="AK69" s="245"/>
      <c r="AL69" s="245"/>
      <c r="AM69" s="245"/>
      <c r="AN69" s="244">
        <f t="shared" si="0"/>
        <v>42486.729999999996</v>
      </c>
      <c r="AO69" s="245"/>
      <c r="AP69" s="245"/>
      <c r="AQ69" s="79" t="s">
        <v>85</v>
      </c>
      <c r="AR69" s="42"/>
      <c r="AS69" s="80">
        <v>0</v>
      </c>
      <c r="AT69" s="81">
        <f t="shared" si="1"/>
        <v>7373.73</v>
      </c>
      <c r="AU69" s="82">
        <f>'SO-033 - 3. rok pěstební ...'!P85</f>
        <v>0</v>
      </c>
      <c r="AV69" s="81">
        <f>'SO-033 - 3. rok pěstební ...'!J35</f>
        <v>7373.73</v>
      </c>
      <c r="AW69" s="81">
        <f>'SO-033 - 3. rok pěstební ...'!J36</f>
        <v>0</v>
      </c>
      <c r="AX69" s="81">
        <f>'SO-033 - 3. rok pěstební ...'!J37</f>
        <v>0</v>
      </c>
      <c r="AY69" s="81">
        <f>'SO-033 - 3. rok pěstební ...'!J38</f>
        <v>0</v>
      </c>
      <c r="AZ69" s="81">
        <f>'SO-033 - 3. rok pěstební ...'!F35</f>
        <v>35113</v>
      </c>
      <c r="BA69" s="81">
        <f>'SO-033 - 3. rok pěstební ...'!F36</f>
        <v>0</v>
      </c>
      <c r="BB69" s="81">
        <f>'SO-033 - 3. rok pěstební ...'!F37</f>
        <v>0</v>
      </c>
      <c r="BC69" s="81">
        <f>'SO-033 - 3. rok pěstební ...'!F38</f>
        <v>0</v>
      </c>
      <c r="BD69" s="83">
        <f>'SO-033 - 3. rok pěstební ...'!F39</f>
        <v>0</v>
      </c>
      <c r="BT69" s="22" t="s">
        <v>83</v>
      </c>
      <c r="BV69" s="22" t="s">
        <v>76</v>
      </c>
      <c r="BW69" s="22" t="s">
        <v>113</v>
      </c>
      <c r="BX69" s="22" t="s">
        <v>107</v>
      </c>
      <c r="CL69" s="22" t="s">
        <v>19</v>
      </c>
    </row>
    <row r="70" spans="1:91" s="6" customFormat="1" ht="16.5" customHeight="1">
      <c r="A70" s="77" t="s">
        <v>84</v>
      </c>
      <c r="B70" s="68"/>
      <c r="C70" s="69"/>
      <c r="D70" s="268" t="s">
        <v>114</v>
      </c>
      <c r="E70" s="268"/>
      <c r="F70" s="268"/>
      <c r="G70" s="268"/>
      <c r="H70" s="268"/>
      <c r="I70" s="70"/>
      <c r="J70" s="268" t="s">
        <v>115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46">
        <f>'VRN - Vedlejší rozpočtové...'!J30</f>
        <v>21500</v>
      </c>
      <c r="AH70" s="247"/>
      <c r="AI70" s="247"/>
      <c r="AJ70" s="247"/>
      <c r="AK70" s="247"/>
      <c r="AL70" s="247"/>
      <c r="AM70" s="247"/>
      <c r="AN70" s="246">
        <f t="shared" si="0"/>
        <v>26015</v>
      </c>
      <c r="AO70" s="247"/>
      <c r="AP70" s="247"/>
      <c r="AQ70" s="71" t="s">
        <v>80</v>
      </c>
      <c r="AR70" s="68"/>
      <c r="AS70" s="84">
        <v>0</v>
      </c>
      <c r="AT70" s="85">
        <f t="shared" si="1"/>
        <v>4515</v>
      </c>
      <c r="AU70" s="86">
        <f>'VRN - Vedlejší rozpočtové...'!P79</f>
        <v>0</v>
      </c>
      <c r="AV70" s="85">
        <f>'VRN - Vedlejší rozpočtové...'!J33</f>
        <v>4515</v>
      </c>
      <c r="AW70" s="85">
        <f>'VRN - Vedlejší rozpočtové...'!J34</f>
        <v>0</v>
      </c>
      <c r="AX70" s="85">
        <f>'VRN - Vedlejší rozpočtové...'!J35</f>
        <v>0</v>
      </c>
      <c r="AY70" s="85">
        <f>'VRN - Vedlejší rozpočtové...'!J36</f>
        <v>0</v>
      </c>
      <c r="AZ70" s="85">
        <f>'VRN - Vedlejší rozpočtové...'!F33</f>
        <v>21500</v>
      </c>
      <c r="BA70" s="85">
        <f>'VRN - Vedlejší rozpočtové...'!F34</f>
        <v>0</v>
      </c>
      <c r="BB70" s="85">
        <f>'VRN - Vedlejší rozpočtové...'!F35</f>
        <v>0</v>
      </c>
      <c r="BC70" s="85">
        <f>'VRN - Vedlejší rozpočtové...'!F36</f>
        <v>0</v>
      </c>
      <c r="BD70" s="87">
        <f>'VRN - Vedlejší rozpočtové...'!F37</f>
        <v>0</v>
      </c>
      <c r="BT70" s="76" t="s">
        <v>81</v>
      </c>
      <c r="BV70" s="76" t="s">
        <v>76</v>
      </c>
      <c r="BW70" s="76" t="s">
        <v>116</v>
      </c>
      <c r="BX70" s="76" t="s">
        <v>5</v>
      </c>
      <c r="CL70" s="76" t="s">
        <v>19</v>
      </c>
      <c r="CM70" s="76" t="s">
        <v>83</v>
      </c>
    </row>
    <row r="71" spans="2:44" s="1" customFormat="1" ht="30" customHeight="1">
      <c r="B71" s="29"/>
      <c r="AR71" s="29"/>
    </row>
    <row r="72" spans="2:44" s="1" customFormat="1" ht="6.95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29"/>
    </row>
  </sheetData>
  <sheetProtection algorithmName="SHA-512" hashValue="rSQ17unn3Rz3nfD5zrHDOLEoR9NI5aT4bH7cv0BIe7NX2iI9IIdGweDJlblLcAaRdNBYu5HcdW1aNQw7zRajEA==" saltValue="v/pMAR2zfkVZM5T4gVeE/KiQ9IoQdUy+SmiIJAiVSNJVlNvG6egDgMhS90i5HQtNZbcybp5+EV15GiJgnKfplg==" spinCount="100000" sheet="1" objects="1" scenarios="1" formatColumns="0" formatRows="0"/>
  <mergeCells count="102">
    <mergeCell ref="K57:AF57"/>
    <mergeCell ref="K62:AF62"/>
    <mergeCell ref="K63:AF63"/>
    <mergeCell ref="K59:AF59"/>
    <mergeCell ref="K64:AF64"/>
    <mergeCell ref="K56:AF56"/>
    <mergeCell ref="K58:AF58"/>
    <mergeCell ref="C52:G52"/>
    <mergeCell ref="D55:H55"/>
    <mergeCell ref="D60:H60"/>
    <mergeCell ref="E58:I58"/>
    <mergeCell ref="E56:I56"/>
    <mergeCell ref="E59:I59"/>
    <mergeCell ref="E61:I61"/>
    <mergeCell ref="E57:I57"/>
    <mergeCell ref="E62:I62"/>
    <mergeCell ref="L45:AO45"/>
    <mergeCell ref="D65:H65"/>
    <mergeCell ref="J65:AF65"/>
    <mergeCell ref="E66:I66"/>
    <mergeCell ref="K66:AF66"/>
    <mergeCell ref="E67:I67"/>
    <mergeCell ref="K67:AF67"/>
    <mergeCell ref="E68:I68"/>
    <mergeCell ref="K68:AF68"/>
    <mergeCell ref="AN63:AP63"/>
    <mergeCell ref="AN61:AP61"/>
    <mergeCell ref="AN57:AP57"/>
    <mergeCell ref="AN55:AP55"/>
    <mergeCell ref="AN60:AP60"/>
    <mergeCell ref="AN59:AP59"/>
    <mergeCell ref="AN56:AP56"/>
    <mergeCell ref="AN52:AP52"/>
    <mergeCell ref="AN58:AP58"/>
    <mergeCell ref="E63:I63"/>
    <mergeCell ref="E64:I64"/>
    <mergeCell ref="I52:AF52"/>
    <mergeCell ref="J55:AF55"/>
    <mergeCell ref="J60:AF60"/>
    <mergeCell ref="K61:AF61"/>
    <mergeCell ref="E69:I69"/>
    <mergeCell ref="K69:AF69"/>
    <mergeCell ref="D70:H70"/>
    <mergeCell ref="J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4:AM64"/>
    <mergeCell ref="AG57:AM57"/>
    <mergeCell ref="AG52:AM52"/>
    <mergeCell ref="AG58:AM58"/>
    <mergeCell ref="AG56:AM56"/>
    <mergeCell ref="AG55:AM55"/>
    <mergeCell ref="AG59:AM59"/>
    <mergeCell ref="AG62:AM62"/>
    <mergeCell ref="AG63:AM63"/>
    <mergeCell ref="AG60:AM60"/>
    <mergeCell ref="AG61:AM61"/>
    <mergeCell ref="AM49:AP49"/>
    <mergeCell ref="AM50:AP50"/>
    <mergeCell ref="AM47:AN47"/>
    <mergeCell ref="AN62:AP62"/>
    <mergeCell ref="AN64:AP64"/>
    <mergeCell ref="AN69:AP69"/>
    <mergeCell ref="AG69:AM69"/>
    <mergeCell ref="AN70:AP70"/>
    <mergeCell ref="AG70:AM70"/>
    <mergeCell ref="AN54:AP5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</mergeCells>
  <hyperlinks>
    <hyperlink ref="A56" location="'SO-01 - Větrolam V6-1 a V6-2'!C2" display="/"/>
    <hyperlink ref="A57" location="'SO-011 - 1. rok pěstební ...'!C2" display="/"/>
    <hyperlink ref="A58" location="'SO-012 - 2. rok pěstební ...'!C2" display="/"/>
    <hyperlink ref="A59" location="'SO-013 - 3. rok pěstební ...'!C2" display="/"/>
    <hyperlink ref="A61" location="'SO-02 - Větrolam V10, V11...'!C2" display="/"/>
    <hyperlink ref="A62" location="'SO-021 - 1. rok pěstební ...'!C2" display="/"/>
    <hyperlink ref="A63" location="'SO-022 - 2. rok pěstební ...'!C2" display="/"/>
    <hyperlink ref="A64" location="'SO-023 - 3. rok pěstební ...'!C2" display="/"/>
    <hyperlink ref="A66" location="'SO-03 - Větrolam V28-2'!C2" display="/"/>
    <hyperlink ref="A67" location="'SO-031 - 1. rok pěstební ...'!C2" display="/"/>
    <hyperlink ref="A68" location="'SO-032 - 2. rok pěstební ...'!C2" display="/"/>
    <hyperlink ref="A69" location="'SO-033 - 3. rok pěstební ...'!C2" display="/"/>
    <hyperlink ref="A7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12"/>
  <sheetViews>
    <sheetView showGridLines="0" workbookViewId="0" topLeftCell="A12">
      <selection activeCell="J18" sqref="J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107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s="1" customFormat="1" ht="12" customHeight="1">
      <c r="B8" s="29"/>
      <c r="D8" s="24" t="s">
        <v>118</v>
      </c>
      <c r="L8" s="29"/>
    </row>
    <row r="9" spans="2:12" s="1" customFormat="1" ht="16.5" customHeight="1">
      <c r="B9" s="29"/>
      <c r="E9" s="281" t="s">
        <v>642</v>
      </c>
      <c r="F9" s="285"/>
      <c r="G9" s="285"/>
      <c r="H9" s="285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4" t="s">
        <v>18</v>
      </c>
      <c r="F11" s="22" t="s">
        <v>19</v>
      </c>
      <c r="I11" s="24" t="s">
        <v>20</v>
      </c>
      <c r="J11" s="22" t="s">
        <v>28</v>
      </c>
      <c r="L11" s="29"/>
    </row>
    <row r="12" spans="2:12" s="1" customFormat="1" ht="12" customHeight="1">
      <c r="B12" s="29"/>
      <c r="D12" s="24" t="s">
        <v>22</v>
      </c>
      <c r="F12" s="22" t="s">
        <v>23</v>
      </c>
      <c r="I12" s="24" t="s">
        <v>24</v>
      </c>
      <c r="J12" s="46" t="str">
        <f>'Rekapitulace stavby'!AN8</f>
        <v>25. 9. 2023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26</v>
      </c>
      <c r="I14" s="24" t="s">
        <v>27</v>
      </c>
      <c r="J14" s="22" t="s">
        <v>28</v>
      </c>
      <c r="L14" s="29"/>
    </row>
    <row r="15" spans="2:12" s="1" customFormat="1" ht="18" customHeight="1">
      <c r="B15" s="29"/>
      <c r="E15" s="22" t="s">
        <v>29</v>
      </c>
      <c r="I15" s="24" t="s">
        <v>30</v>
      </c>
      <c r="J15" s="22" t="s">
        <v>28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31</v>
      </c>
      <c r="I17" s="24" t="s">
        <v>27</v>
      </c>
      <c r="J17" s="25" t="str">
        <f>'Rekapitulace stavby'!AN13</f>
        <v>07353464</v>
      </c>
      <c r="L17" s="29"/>
    </row>
    <row r="18" spans="2:12" s="1" customFormat="1" ht="18" customHeight="1">
      <c r="B18" s="29"/>
      <c r="E18" s="288" t="str">
        <f>'Rekapitulace stavby'!E14</f>
        <v>Kateřina Teplá</v>
      </c>
      <c r="F18" s="273"/>
      <c r="G18" s="273"/>
      <c r="H18" s="273"/>
      <c r="I18" s="24" t="s">
        <v>30</v>
      </c>
      <c r="J18" s="25"/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32</v>
      </c>
      <c r="I20" s="24" t="s">
        <v>27</v>
      </c>
      <c r="J20" s="22" t="s">
        <v>33</v>
      </c>
      <c r="L20" s="29"/>
    </row>
    <row r="21" spans="2:12" s="1" customFormat="1" ht="18" customHeight="1">
      <c r="B21" s="29"/>
      <c r="E21" s="22" t="s">
        <v>34</v>
      </c>
      <c r="I21" s="24" t="s">
        <v>30</v>
      </c>
      <c r="J21" s="22" t="s">
        <v>28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36</v>
      </c>
      <c r="I23" s="24" t="s">
        <v>27</v>
      </c>
      <c r="J23" s="22" t="s">
        <v>33</v>
      </c>
      <c r="L23" s="29"/>
    </row>
    <row r="24" spans="2:12" s="1" customFormat="1" ht="18" customHeight="1">
      <c r="B24" s="29"/>
      <c r="E24" s="22" t="s">
        <v>37</v>
      </c>
      <c r="I24" s="24" t="s">
        <v>30</v>
      </c>
      <c r="J24" s="22" t="s">
        <v>28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6.5" customHeight="1">
      <c r="B27" s="89"/>
      <c r="E27" s="277" t="s">
        <v>28</v>
      </c>
      <c r="F27" s="277"/>
      <c r="G27" s="277"/>
      <c r="H27" s="277"/>
      <c r="L27" s="89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>
      <c r="B30" s="29"/>
      <c r="D30" s="90" t="s">
        <v>40</v>
      </c>
      <c r="J30" s="60">
        <f>ROUND(J79,2)</f>
        <v>757305.45</v>
      </c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>
      <c r="B32" s="29"/>
      <c r="F32" s="32" t="s">
        <v>42</v>
      </c>
      <c r="I32" s="32" t="s">
        <v>41</v>
      </c>
      <c r="J32" s="32" t="s">
        <v>43</v>
      </c>
      <c r="L32" s="29"/>
    </row>
    <row r="33" spans="2:12" s="1" customFormat="1" ht="14.45" customHeight="1">
      <c r="B33" s="29"/>
      <c r="D33" s="49" t="s">
        <v>44</v>
      </c>
      <c r="E33" s="24" t="s">
        <v>45</v>
      </c>
      <c r="F33" s="81">
        <f>ROUND((SUM(BE79:BE211)),2)</f>
        <v>757305.45</v>
      </c>
      <c r="I33" s="91">
        <v>0.21</v>
      </c>
      <c r="J33" s="81">
        <f>ROUND(((SUM(BE79:BE211))*I33),2)</f>
        <v>159034.14</v>
      </c>
      <c r="L33" s="29"/>
    </row>
    <row r="34" spans="2:12" s="1" customFormat="1" ht="14.45" customHeight="1">
      <c r="B34" s="29"/>
      <c r="E34" s="24" t="s">
        <v>46</v>
      </c>
      <c r="F34" s="81">
        <f>ROUND((SUM(BF79:BF211)),2)</f>
        <v>0</v>
      </c>
      <c r="I34" s="91">
        <v>0.15</v>
      </c>
      <c r="J34" s="81">
        <f>ROUND(((SUM(BF79:BF211))*I34),2)</f>
        <v>0</v>
      </c>
      <c r="L34" s="29"/>
    </row>
    <row r="35" spans="2:12" s="1" customFormat="1" ht="14.45" customHeight="1" hidden="1">
      <c r="B35" s="29"/>
      <c r="E35" s="24" t="s">
        <v>47</v>
      </c>
      <c r="F35" s="81">
        <f>ROUND((SUM(BG79:BG211)),2)</f>
        <v>0</v>
      </c>
      <c r="I35" s="91">
        <v>0.21</v>
      </c>
      <c r="J35" s="81">
        <f>0</f>
        <v>0</v>
      </c>
      <c r="L35" s="29"/>
    </row>
    <row r="36" spans="2:12" s="1" customFormat="1" ht="14.45" customHeight="1" hidden="1">
      <c r="B36" s="29"/>
      <c r="E36" s="24" t="s">
        <v>48</v>
      </c>
      <c r="F36" s="81">
        <f>ROUND((SUM(BH79:BH211)),2)</f>
        <v>0</v>
      </c>
      <c r="I36" s="91">
        <v>0.15</v>
      </c>
      <c r="J36" s="81">
        <f>0</f>
        <v>0</v>
      </c>
      <c r="L36" s="29"/>
    </row>
    <row r="37" spans="2:12" s="1" customFormat="1" ht="14.45" customHeight="1" hidden="1">
      <c r="B37" s="29"/>
      <c r="E37" s="24" t="s">
        <v>49</v>
      </c>
      <c r="F37" s="81">
        <f>ROUND((SUM(BI79:BI211)),2)</f>
        <v>0</v>
      </c>
      <c r="I37" s="91">
        <v>0</v>
      </c>
      <c r="J37" s="81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2"/>
      <c r="D39" s="93" t="s">
        <v>50</v>
      </c>
      <c r="E39" s="51"/>
      <c r="F39" s="51"/>
      <c r="G39" s="94" t="s">
        <v>51</v>
      </c>
      <c r="H39" s="95" t="s">
        <v>52</v>
      </c>
      <c r="I39" s="51"/>
      <c r="J39" s="96">
        <f>SUM(J30:J37)</f>
        <v>916339.59</v>
      </c>
      <c r="K39" s="97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>
      <c r="B45" s="29"/>
      <c r="C45" s="18" t="s">
        <v>120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4" t="s">
        <v>16</v>
      </c>
      <c r="L47" s="29"/>
    </row>
    <row r="48" spans="2:12" s="1" customFormat="1" ht="16.5" customHeight="1">
      <c r="B48" s="29"/>
      <c r="E48" s="286" t="str">
        <f>E7</f>
        <v>Založení prvků IP, větrolamů v k.ú. Přibice</v>
      </c>
      <c r="F48" s="287"/>
      <c r="G48" s="287"/>
      <c r="H48" s="287"/>
      <c r="L48" s="29"/>
    </row>
    <row r="49" spans="2:12" s="1" customFormat="1" ht="12" customHeight="1">
      <c r="B49" s="29"/>
      <c r="C49" s="24" t="s">
        <v>118</v>
      </c>
      <c r="L49" s="29"/>
    </row>
    <row r="50" spans="2:12" s="1" customFormat="1" ht="16.5" customHeight="1">
      <c r="B50" s="29"/>
      <c r="E50" s="281" t="str">
        <f>E9</f>
        <v>SO-03 - Větrolam V28-2</v>
      </c>
      <c r="F50" s="285"/>
      <c r="G50" s="285"/>
      <c r="H50" s="285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4" t="s">
        <v>22</v>
      </c>
      <c r="F52" s="22" t="str">
        <f>F12</f>
        <v>Přibice</v>
      </c>
      <c r="I52" s="24" t="s">
        <v>24</v>
      </c>
      <c r="J52" s="46" t="str">
        <f>IF(J12="","",J12)</f>
        <v>25. 9. 2023</v>
      </c>
      <c r="L52" s="29"/>
    </row>
    <row r="53" spans="2:12" s="1" customFormat="1" ht="6.95" customHeight="1">
      <c r="B53" s="29"/>
      <c r="L53" s="29"/>
    </row>
    <row r="54" spans="2:12" s="1" customFormat="1" ht="25.7" customHeight="1">
      <c r="B54" s="29"/>
      <c r="C54" s="24" t="s">
        <v>26</v>
      </c>
      <c r="F54" s="22" t="str">
        <f>E15</f>
        <v>Ocec Přibice</v>
      </c>
      <c r="I54" s="24" t="s">
        <v>32</v>
      </c>
      <c r="J54" s="27" t="str">
        <f>E21</f>
        <v>AGROPROJEKT PSO s.r.o.</v>
      </c>
      <c r="L54" s="29"/>
    </row>
    <row r="55" spans="2:12" s="1" customFormat="1" ht="25.7" customHeight="1">
      <c r="B55" s="29"/>
      <c r="C55" s="24" t="s">
        <v>31</v>
      </c>
      <c r="F55" s="22" t="str">
        <f>IF(E18="","",E18)</f>
        <v>Kateřina Teplá</v>
      </c>
      <c r="I55" s="24" t="s">
        <v>36</v>
      </c>
      <c r="J55" s="27" t="str">
        <f>E24</f>
        <v>Agroprojekt PSO s.r.o.</v>
      </c>
      <c r="L55" s="29"/>
    </row>
    <row r="56" spans="2:12" s="1" customFormat="1" ht="10.35" customHeight="1">
      <c r="B56" s="29"/>
      <c r="L56" s="29"/>
    </row>
    <row r="57" spans="2:12" s="1" customFormat="1" ht="29.25" customHeight="1">
      <c r="B57" s="29"/>
      <c r="C57" s="98" t="s">
        <v>121</v>
      </c>
      <c r="D57" s="92"/>
      <c r="E57" s="92"/>
      <c r="F57" s="92"/>
      <c r="G57" s="92"/>
      <c r="H57" s="92"/>
      <c r="I57" s="92"/>
      <c r="J57" s="99" t="s">
        <v>122</v>
      </c>
      <c r="K57" s="92"/>
      <c r="L57" s="29"/>
    </row>
    <row r="58" spans="2:12" s="1" customFormat="1" ht="10.35" customHeight="1">
      <c r="B58" s="29"/>
      <c r="L58" s="29"/>
    </row>
    <row r="59" spans="2:47" s="1" customFormat="1" ht="22.9" customHeight="1">
      <c r="B59" s="29"/>
      <c r="C59" s="100" t="s">
        <v>72</v>
      </c>
      <c r="J59" s="60">
        <f>J79</f>
        <v>757305.4500000001</v>
      </c>
      <c r="L59" s="29"/>
      <c r="AU59" s="14" t="s">
        <v>123</v>
      </c>
    </row>
    <row r="60" spans="2:12" s="1" customFormat="1" ht="21.75" customHeight="1">
      <c r="B60" s="29"/>
      <c r="L60" s="29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29"/>
    </row>
    <row r="65" spans="2:12" s="1" customFormat="1" ht="6.9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29"/>
    </row>
    <row r="66" spans="2:12" s="1" customFormat="1" ht="24.95" customHeight="1">
      <c r="B66" s="29"/>
      <c r="C66" s="18" t="s">
        <v>124</v>
      </c>
      <c r="L66" s="29"/>
    </row>
    <row r="67" spans="2:12" s="1" customFormat="1" ht="6.95" customHeight="1">
      <c r="B67" s="29"/>
      <c r="L67" s="29"/>
    </row>
    <row r="68" spans="2:12" s="1" customFormat="1" ht="12" customHeight="1">
      <c r="B68" s="29"/>
      <c r="C68" s="24" t="s">
        <v>16</v>
      </c>
      <c r="L68" s="29"/>
    </row>
    <row r="69" spans="2:12" s="1" customFormat="1" ht="16.5" customHeight="1">
      <c r="B69" s="29"/>
      <c r="E69" s="286" t="str">
        <f>E7</f>
        <v>Založení prvků IP, větrolamů v k.ú. Přibice</v>
      </c>
      <c r="F69" s="287"/>
      <c r="G69" s="287"/>
      <c r="H69" s="287"/>
      <c r="L69" s="29"/>
    </row>
    <row r="70" spans="2:12" s="1" customFormat="1" ht="12" customHeight="1">
      <c r="B70" s="29"/>
      <c r="C70" s="24" t="s">
        <v>118</v>
      </c>
      <c r="L70" s="29"/>
    </row>
    <row r="71" spans="2:12" s="1" customFormat="1" ht="16.5" customHeight="1">
      <c r="B71" s="29"/>
      <c r="E71" s="281" t="str">
        <f>E9</f>
        <v>SO-03 - Větrolam V28-2</v>
      </c>
      <c r="F71" s="285"/>
      <c r="G71" s="285"/>
      <c r="H71" s="285"/>
      <c r="L71" s="29"/>
    </row>
    <row r="72" spans="2:12" s="1" customFormat="1" ht="6.95" customHeight="1">
      <c r="B72" s="29"/>
      <c r="L72" s="29"/>
    </row>
    <row r="73" spans="2:12" s="1" customFormat="1" ht="12" customHeight="1">
      <c r="B73" s="29"/>
      <c r="C73" s="24" t="s">
        <v>22</v>
      </c>
      <c r="F73" s="22" t="str">
        <f>F12</f>
        <v>Přibice</v>
      </c>
      <c r="I73" s="24" t="s">
        <v>24</v>
      </c>
      <c r="J73" s="46" t="str">
        <f>IF(J12="","",J12)</f>
        <v>25. 9. 2023</v>
      </c>
      <c r="L73" s="29"/>
    </row>
    <row r="74" spans="2:12" s="1" customFormat="1" ht="6.95" customHeight="1">
      <c r="B74" s="29"/>
      <c r="L74" s="29"/>
    </row>
    <row r="75" spans="2:12" s="1" customFormat="1" ht="25.7" customHeight="1">
      <c r="B75" s="29"/>
      <c r="C75" s="24" t="s">
        <v>26</v>
      </c>
      <c r="F75" s="22" t="str">
        <f>E15</f>
        <v>Ocec Přibice</v>
      </c>
      <c r="I75" s="24" t="s">
        <v>32</v>
      </c>
      <c r="J75" s="27" t="str">
        <f>E21</f>
        <v>AGROPROJEKT PSO s.r.o.</v>
      </c>
      <c r="L75" s="29"/>
    </row>
    <row r="76" spans="2:12" s="1" customFormat="1" ht="25.7" customHeight="1">
      <c r="B76" s="29"/>
      <c r="C76" s="24" t="s">
        <v>31</v>
      </c>
      <c r="F76" s="22" t="str">
        <f>IF(E18="","",E18)</f>
        <v>Kateřina Teplá</v>
      </c>
      <c r="I76" s="24" t="s">
        <v>36</v>
      </c>
      <c r="J76" s="27" t="str">
        <f>E24</f>
        <v>Agroprojekt PSO s.r.o.</v>
      </c>
      <c r="L76" s="29"/>
    </row>
    <row r="77" spans="2:12" s="1" customFormat="1" ht="10.35" customHeight="1">
      <c r="B77" s="29"/>
      <c r="L77" s="29"/>
    </row>
    <row r="78" spans="2:20" s="8" customFormat="1" ht="29.25" customHeight="1">
      <c r="B78" s="101"/>
      <c r="C78" s="102" t="s">
        <v>125</v>
      </c>
      <c r="D78" s="103" t="s">
        <v>59</v>
      </c>
      <c r="E78" s="103" t="s">
        <v>55</v>
      </c>
      <c r="F78" s="103" t="s">
        <v>56</v>
      </c>
      <c r="G78" s="103" t="s">
        <v>126</v>
      </c>
      <c r="H78" s="103" t="s">
        <v>127</v>
      </c>
      <c r="I78" s="103" t="s">
        <v>128</v>
      </c>
      <c r="J78" s="103" t="s">
        <v>122</v>
      </c>
      <c r="K78" s="104" t="s">
        <v>129</v>
      </c>
      <c r="L78" s="101"/>
      <c r="M78" s="53" t="s">
        <v>28</v>
      </c>
      <c r="N78" s="54" t="s">
        <v>44</v>
      </c>
      <c r="O78" s="54" t="s">
        <v>130</v>
      </c>
      <c r="P78" s="54" t="s">
        <v>131</v>
      </c>
      <c r="Q78" s="54" t="s">
        <v>132</v>
      </c>
      <c r="R78" s="54" t="s">
        <v>133</v>
      </c>
      <c r="S78" s="54" t="s">
        <v>134</v>
      </c>
      <c r="T78" s="55" t="s">
        <v>135</v>
      </c>
    </row>
    <row r="79" spans="2:63" s="1" customFormat="1" ht="22.9" customHeight="1">
      <c r="B79" s="29"/>
      <c r="C79" s="58" t="s">
        <v>136</v>
      </c>
      <c r="J79" s="105">
        <f>BK79</f>
        <v>757305.4500000001</v>
      </c>
      <c r="L79" s="29"/>
      <c r="M79" s="56"/>
      <c r="N79" s="47"/>
      <c r="O79" s="47"/>
      <c r="P79" s="106">
        <f>SUM(P80:P211)</f>
        <v>0</v>
      </c>
      <c r="Q79" s="47"/>
      <c r="R79" s="106">
        <f>SUM(R80:R211)</f>
        <v>130.142321</v>
      </c>
      <c r="S79" s="47"/>
      <c r="T79" s="107">
        <f>SUM(T80:T211)</f>
        <v>0</v>
      </c>
      <c r="AT79" s="14" t="s">
        <v>73</v>
      </c>
      <c r="AU79" s="14" t="s">
        <v>123</v>
      </c>
      <c r="BK79" s="108">
        <f>SUM(BK80:BK211)</f>
        <v>757305.4500000001</v>
      </c>
    </row>
    <row r="80" spans="2:65" s="1" customFormat="1" ht="33" customHeight="1">
      <c r="B80" s="29"/>
      <c r="C80" s="109" t="s">
        <v>81</v>
      </c>
      <c r="D80" s="109" t="s">
        <v>137</v>
      </c>
      <c r="E80" s="110" t="s">
        <v>138</v>
      </c>
      <c r="F80" s="111" t="s">
        <v>139</v>
      </c>
      <c r="G80" s="112" t="s">
        <v>140</v>
      </c>
      <c r="H80" s="113">
        <v>6730</v>
      </c>
      <c r="I80" s="114">
        <v>1</v>
      </c>
      <c r="J80" s="115">
        <f>ROUND(I80*H80,2)</f>
        <v>6730</v>
      </c>
      <c r="K80" s="111" t="s">
        <v>141</v>
      </c>
      <c r="L80" s="29"/>
      <c r="M80" s="116" t="s">
        <v>28</v>
      </c>
      <c r="N80" s="117" t="s">
        <v>45</v>
      </c>
      <c r="P80" s="118">
        <f>O80*H80</f>
        <v>0</v>
      </c>
      <c r="Q80" s="118">
        <v>0</v>
      </c>
      <c r="R80" s="118">
        <f>Q80*H80</f>
        <v>0</v>
      </c>
      <c r="S80" s="118">
        <v>0</v>
      </c>
      <c r="T80" s="119">
        <f>S80*H80</f>
        <v>0</v>
      </c>
      <c r="AR80" s="120" t="s">
        <v>142</v>
      </c>
      <c r="AT80" s="120" t="s">
        <v>137</v>
      </c>
      <c r="AU80" s="120" t="s">
        <v>74</v>
      </c>
      <c r="AY80" s="14" t="s">
        <v>143</v>
      </c>
      <c r="BE80" s="121">
        <f>IF(N80="základní",J80,0)</f>
        <v>6730</v>
      </c>
      <c r="BF80" s="121">
        <f>IF(N80="snížená",J80,0)</f>
        <v>0</v>
      </c>
      <c r="BG80" s="121">
        <f>IF(N80="zákl. přenesená",J80,0)</f>
        <v>0</v>
      </c>
      <c r="BH80" s="121">
        <f>IF(N80="sníž. přenesená",J80,0)</f>
        <v>0</v>
      </c>
      <c r="BI80" s="121">
        <f>IF(N80="nulová",J80,0)</f>
        <v>0</v>
      </c>
      <c r="BJ80" s="14" t="s">
        <v>81</v>
      </c>
      <c r="BK80" s="121">
        <f>ROUND(I80*H80,2)</f>
        <v>6730</v>
      </c>
      <c r="BL80" s="14" t="s">
        <v>142</v>
      </c>
      <c r="BM80" s="120" t="s">
        <v>643</v>
      </c>
    </row>
    <row r="81" spans="2:47" s="1" customFormat="1" ht="29.25">
      <c r="B81" s="29"/>
      <c r="D81" s="122" t="s">
        <v>145</v>
      </c>
      <c r="F81" s="123" t="s">
        <v>146</v>
      </c>
      <c r="I81" s="124"/>
      <c r="L81" s="29"/>
      <c r="M81" s="125"/>
      <c r="T81" s="50"/>
      <c r="AT81" s="14" t="s">
        <v>145</v>
      </c>
      <c r="AU81" s="14" t="s">
        <v>74</v>
      </c>
    </row>
    <row r="82" spans="2:47" s="1" customFormat="1" ht="12">
      <c r="B82" s="29"/>
      <c r="D82" s="126" t="s">
        <v>147</v>
      </c>
      <c r="F82" s="127" t="s">
        <v>148</v>
      </c>
      <c r="I82" s="124"/>
      <c r="L82" s="29"/>
      <c r="M82" s="125"/>
      <c r="T82" s="50"/>
      <c r="AT82" s="14" t="s">
        <v>147</v>
      </c>
      <c r="AU82" s="14" t="s">
        <v>74</v>
      </c>
    </row>
    <row r="83" spans="2:65" s="1" customFormat="1" ht="24.2" customHeight="1">
      <c r="B83" s="29"/>
      <c r="C83" s="109" t="s">
        <v>83</v>
      </c>
      <c r="D83" s="109" t="s">
        <v>137</v>
      </c>
      <c r="E83" s="110" t="s">
        <v>149</v>
      </c>
      <c r="F83" s="111" t="s">
        <v>150</v>
      </c>
      <c r="G83" s="112" t="s">
        <v>140</v>
      </c>
      <c r="H83" s="113">
        <v>6730</v>
      </c>
      <c r="I83" s="114">
        <v>1</v>
      </c>
      <c r="J83" s="115">
        <f>ROUND(I83*H83,2)</f>
        <v>6730</v>
      </c>
      <c r="K83" s="111" t="s">
        <v>141</v>
      </c>
      <c r="L83" s="29"/>
      <c r="M83" s="116" t="s">
        <v>28</v>
      </c>
      <c r="N83" s="117" t="s">
        <v>45</v>
      </c>
      <c r="P83" s="118">
        <f>O83*H83</f>
        <v>0</v>
      </c>
      <c r="Q83" s="118">
        <v>0</v>
      </c>
      <c r="R83" s="118">
        <f>Q83*H83</f>
        <v>0</v>
      </c>
      <c r="S83" s="118">
        <v>0</v>
      </c>
      <c r="T83" s="119">
        <f>S83*H83</f>
        <v>0</v>
      </c>
      <c r="AR83" s="120" t="s">
        <v>142</v>
      </c>
      <c r="AT83" s="120" t="s">
        <v>137</v>
      </c>
      <c r="AU83" s="120" t="s">
        <v>74</v>
      </c>
      <c r="AY83" s="14" t="s">
        <v>143</v>
      </c>
      <c r="BE83" s="121">
        <f>IF(N83="základní",J83,0)</f>
        <v>6730</v>
      </c>
      <c r="BF83" s="121">
        <f>IF(N83="snížená",J83,0)</f>
        <v>0</v>
      </c>
      <c r="BG83" s="121">
        <f>IF(N83="zákl. přenesená",J83,0)</f>
        <v>0</v>
      </c>
      <c r="BH83" s="121">
        <f>IF(N83="sníž. přenesená",J83,0)</f>
        <v>0</v>
      </c>
      <c r="BI83" s="121">
        <f>IF(N83="nulová",J83,0)</f>
        <v>0</v>
      </c>
      <c r="BJ83" s="14" t="s">
        <v>81</v>
      </c>
      <c r="BK83" s="121">
        <f>ROUND(I83*H83,2)</f>
        <v>6730</v>
      </c>
      <c r="BL83" s="14" t="s">
        <v>142</v>
      </c>
      <c r="BM83" s="120" t="s">
        <v>644</v>
      </c>
    </row>
    <row r="84" spans="2:47" s="1" customFormat="1" ht="19.5">
      <c r="B84" s="29"/>
      <c r="D84" s="122" t="s">
        <v>145</v>
      </c>
      <c r="F84" s="123" t="s">
        <v>152</v>
      </c>
      <c r="I84" s="124"/>
      <c r="L84" s="29"/>
      <c r="M84" s="125"/>
      <c r="T84" s="50"/>
      <c r="AT84" s="14" t="s">
        <v>145</v>
      </c>
      <c r="AU84" s="14" t="s">
        <v>74</v>
      </c>
    </row>
    <row r="85" spans="2:47" s="1" customFormat="1" ht="12">
      <c r="B85" s="29"/>
      <c r="D85" s="126" t="s">
        <v>147</v>
      </c>
      <c r="F85" s="127" t="s">
        <v>153</v>
      </c>
      <c r="I85" s="124"/>
      <c r="L85" s="29"/>
      <c r="M85" s="125"/>
      <c r="T85" s="50"/>
      <c r="AT85" s="14" t="s">
        <v>147</v>
      </c>
      <c r="AU85" s="14" t="s">
        <v>74</v>
      </c>
    </row>
    <row r="86" spans="2:65" s="1" customFormat="1" ht="21.75" customHeight="1">
      <c r="B86" s="29"/>
      <c r="C86" s="109" t="s">
        <v>154</v>
      </c>
      <c r="D86" s="109" t="s">
        <v>137</v>
      </c>
      <c r="E86" s="110" t="s">
        <v>155</v>
      </c>
      <c r="F86" s="111" t="s">
        <v>156</v>
      </c>
      <c r="G86" s="112" t="s">
        <v>140</v>
      </c>
      <c r="H86" s="113">
        <v>6730</v>
      </c>
      <c r="I86" s="114">
        <v>1</v>
      </c>
      <c r="J86" s="115">
        <f>ROUND(I86*H86,2)</f>
        <v>6730</v>
      </c>
      <c r="K86" s="111" t="s">
        <v>141</v>
      </c>
      <c r="L86" s="29"/>
      <c r="M86" s="116" t="s">
        <v>28</v>
      </c>
      <c r="N86" s="117" t="s">
        <v>45</v>
      </c>
      <c r="P86" s="118">
        <f>O86*H86</f>
        <v>0</v>
      </c>
      <c r="Q86" s="118">
        <v>0</v>
      </c>
      <c r="R86" s="118">
        <f>Q86*H86</f>
        <v>0</v>
      </c>
      <c r="S86" s="118">
        <v>0</v>
      </c>
      <c r="T86" s="119">
        <f>S86*H86</f>
        <v>0</v>
      </c>
      <c r="AR86" s="120" t="s">
        <v>142</v>
      </c>
      <c r="AT86" s="120" t="s">
        <v>137</v>
      </c>
      <c r="AU86" s="120" t="s">
        <v>74</v>
      </c>
      <c r="AY86" s="14" t="s">
        <v>143</v>
      </c>
      <c r="BE86" s="121">
        <f>IF(N86="základní",J86,0)</f>
        <v>6730</v>
      </c>
      <c r="BF86" s="121">
        <f>IF(N86="snížená",J86,0)</f>
        <v>0</v>
      </c>
      <c r="BG86" s="121">
        <f>IF(N86="zákl. přenesená",J86,0)</f>
        <v>0</v>
      </c>
      <c r="BH86" s="121">
        <f>IF(N86="sníž. přenesená",J86,0)</f>
        <v>0</v>
      </c>
      <c r="BI86" s="121">
        <f>IF(N86="nulová",J86,0)</f>
        <v>0</v>
      </c>
      <c r="BJ86" s="14" t="s">
        <v>81</v>
      </c>
      <c r="BK86" s="121">
        <f>ROUND(I86*H86,2)</f>
        <v>6730</v>
      </c>
      <c r="BL86" s="14" t="s">
        <v>142</v>
      </c>
      <c r="BM86" s="120" t="s">
        <v>645</v>
      </c>
    </row>
    <row r="87" spans="2:47" s="1" customFormat="1" ht="12">
      <c r="B87" s="29"/>
      <c r="D87" s="122" t="s">
        <v>145</v>
      </c>
      <c r="F87" s="123" t="s">
        <v>158</v>
      </c>
      <c r="I87" s="124"/>
      <c r="L87" s="29"/>
      <c r="M87" s="125"/>
      <c r="T87" s="50"/>
      <c r="AT87" s="14" t="s">
        <v>145</v>
      </c>
      <c r="AU87" s="14" t="s">
        <v>74</v>
      </c>
    </row>
    <row r="88" spans="2:47" s="1" customFormat="1" ht="12">
      <c r="B88" s="29"/>
      <c r="D88" s="126" t="s">
        <v>147</v>
      </c>
      <c r="F88" s="127" t="s">
        <v>159</v>
      </c>
      <c r="I88" s="124"/>
      <c r="L88" s="29"/>
      <c r="M88" s="125"/>
      <c r="T88" s="50"/>
      <c r="AT88" s="14" t="s">
        <v>147</v>
      </c>
      <c r="AU88" s="14" t="s">
        <v>74</v>
      </c>
    </row>
    <row r="89" spans="2:65" s="1" customFormat="1" ht="21.75" customHeight="1">
      <c r="B89" s="29"/>
      <c r="C89" s="109" t="s">
        <v>142</v>
      </c>
      <c r="D89" s="109" t="s">
        <v>137</v>
      </c>
      <c r="E89" s="110" t="s">
        <v>160</v>
      </c>
      <c r="F89" s="111" t="s">
        <v>161</v>
      </c>
      <c r="G89" s="112" t="s">
        <v>140</v>
      </c>
      <c r="H89" s="113">
        <v>6730</v>
      </c>
      <c r="I89" s="114">
        <v>1</v>
      </c>
      <c r="J89" s="115">
        <f>ROUND(I89*H89,2)</f>
        <v>6730</v>
      </c>
      <c r="K89" s="111" t="s">
        <v>141</v>
      </c>
      <c r="L89" s="29"/>
      <c r="M89" s="116" t="s">
        <v>28</v>
      </c>
      <c r="N89" s="117" t="s">
        <v>45</v>
      </c>
      <c r="P89" s="118">
        <f>O89*H89</f>
        <v>0</v>
      </c>
      <c r="Q89" s="118">
        <v>0</v>
      </c>
      <c r="R89" s="118">
        <f>Q89*H89</f>
        <v>0</v>
      </c>
      <c r="S89" s="118">
        <v>0</v>
      </c>
      <c r="T89" s="119">
        <f>S89*H89</f>
        <v>0</v>
      </c>
      <c r="AR89" s="120" t="s">
        <v>142</v>
      </c>
      <c r="AT89" s="120" t="s">
        <v>137</v>
      </c>
      <c r="AU89" s="120" t="s">
        <v>74</v>
      </c>
      <c r="AY89" s="14" t="s">
        <v>143</v>
      </c>
      <c r="BE89" s="121">
        <f>IF(N89="základní",J89,0)</f>
        <v>6730</v>
      </c>
      <c r="BF89" s="121">
        <f>IF(N89="snížená",J89,0)</f>
        <v>0</v>
      </c>
      <c r="BG89" s="121">
        <f>IF(N89="zákl. přenesená",J89,0)</f>
        <v>0</v>
      </c>
      <c r="BH89" s="121">
        <f>IF(N89="sníž. přenesená",J89,0)</f>
        <v>0</v>
      </c>
      <c r="BI89" s="121">
        <f>IF(N89="nulová",J89,0)</f>
        <v>0</v>
      </c>
      <c r="BJ89" s="14" t="s">
        <v>81</v>
      </c>
      <c r="BK89" s="121">
        <f>ROUND(I89*H89,2)</f>
        <v>6730</v>
      </c>
      <c r="BL89" s="14" t="s">
        <v>142</v>
      </c>
      <c r="BM89" s="120" t="s">
        <v>646</v>
      </c>
    </row>
    <row r="90" spans="2:47" s="1" customFormat="1" ht="12">
      <c r="B90" s="29"/>
      <c r="D90" s="122" t="s">
        <v>145</v>
      </c>
      <c r="F90" s="123" t="s">
        <v>163</v>
      </c>
      <c r="I90" s="124"/>
      <c r="L90" s="29"/>
      <c r="M90" s="125"/>
      <c r="T90" s="50"/>
      <c r="AT90" s="14" t="s">
        <v>145</v>
      </c>
      <c r="AU90" s="14" t="s">
        <v>74</v>
      </c>
    </row>
    <row r="91" spans="2:47" s="1" customFormat="1" ht="12">
      <c r="B91" s="29"/>
      <c r="D91" s="126" t="s">
        <v>147</v>
      </c>
      <c r="F91" s="127" t="s">
        <v>164</v>
      </c>
      <c r="I91" s="124"/>
      <c r="L91" s="29"/>
      <c r="M91" s="125"/>
      <c r="T91" s="50"/>
      <c r="AT91" s="14" t="s">
        <v>147</v>
      </c>
      <c r="AU91" s="14" t="s">
        <v>74</v>
      </c>
    </row>
    <row r="92" spans="2:65" s="1" customFormat="1" ht="24.2" customHeight="1">
      <c r="B92" s="29"/>
      <c r="C92" s="109" t="s">
        <v>165</v>
      </c>
      <c r="D92" s="109" t="s">
        <v>137</v>
      </c>
      <c r="E92" s="110" t="s">
        <v>166</v>
      </c>
      <c r="F92" s="111" t="s">
        <v>167</v>
      </c>
      <c r="G92" s="112" t="s">
        <v>140</v>
      </c>
      <c r="H92" s="113">
        <v>5009</v>
      </c>
      <c r="I92" s="114">
        <v>1</v>
      </c>
      <c r="J92" s="115">
        <f>ROUND(I92*H92,2)</f>
        <v>5009</v>
      </c>
      <c r="K92" s="111" t="s">
        <v>141</v>
      </c>
      <c r="L92" s="29"/>
      <c r="M92" s="116" t="s">
        <v>28</v>
      </c>
      <c r="N92" s="117" t="s">
        <v>45</v>
      </c>
      <c r="P92" s="118">
        <f>O92*H92</f>
        <v>0</v>
      </c>
      <c r="Q92" s="118">
        <v>0</v>
      </c>
      <c r="R92" s="118">
        <f>Q92*H92</f>
        <v>0</v>
      </c>
      <c r="S92" s="118">
        <v>0</v>
      </c>
      <c r="T92" s="119">
        <f>S92*H92</f>
        <v>0</v>
      </c>
      <c r="AR92" s="120" t="s">
        <v>142</v>
      </c>
      <c r="AT92" s="120" t="s">
        <v>137</v>
      </c>
      <c r="AU92" s="120" t="s">
        <v>74</v>
      </c>
      <c r="AY92" s="14" t="s">
        <v>143</v>
      </c>
      <c r="BE92" s="121">
        <f>IF(N92="základní",J92,0)</f>
        <v>5009</v>
      </c>
      <c r="BF92" s="121">
        <f>IF(N92="snížená",J92,0)</f>
        <v>0</v>
      </c>
      <c r="BG92" s="121">
        <f>IF(N92="zákl. přenesená",J92,0)</f>
        <v>0</v>
      </c>
      <c r="BH92" s="121">
        <f>IF(N92="sníž. přenesená",J92,0)</f>
        <v>0</v>
      </c>
      <c r="BI92" s="121">
        <f>IF(N92="nulová",J92,0)</f>
        <v>0</v>
      </c>
      <c r="BJ92" s="14" t="s">
        <v>81</v>
      </c>
      <c r="BK92" s="121">
        <f>ROUND(I92*H92,2)</f>
        <v>5009</v>
      </c>
      <c r="BL92" s="14" t="s">
        <v>142</v>
      </c>
      <c r="BM92" s="120" t="s">
        <v>647</v>
      </c>
    </row>
    <row r="93" spans="2:47" s="1" customFormat="1" ht="19.5">
      <c r="B93" s="29"/>
      <c r="D93" s="122" t="s">
        <v>145</v>
      </c>
      <c r="F93" s="123" t="s">
        <v>169</v>
      </c>
      <c r="I93" s="124"/>
      <c r="L93" s="29"/>
      <c r="M93" s="125"/>
      <c r="T93" s="50"/>
      <c r="AT93" s="14" t="s">
        <v>145</v>
      </c>
      <c r="AU93" s="14" t="s">
        <v>74</v>
      </c>
    </row>
    <row r="94" spans="2:47" s="1" customFormat="1" ht="12">
      <c r="B94" s="29"/>
      <c r="D94" s="126" t="s">
        <v>147</v>
      </c>
      <c r="F94" s="127" t="s">
        <v>170</v>
      </c>
      <c r="I94" s="124"/>
      <c r="L94" s="29"/>
      <c r="M94" s="125"/>
      <c r="T94" s="50"/>
      <c r="AT94" s="14" t="s">
        <v>147</v>
      </c>
      <c r="AU94" s="14" t="s">
        <v>74</v>
      </c>
    </row>
    <row r="95" spans="2:51" s="9" customFormat="1" ht="12">
      <c r="B95" s="128"/>
      <c r="D95" s="122" t="s">
        <v>171</v>
      </c>
      <c r="E95" s="129" t="s">
        <v>28</v>
      </c>
      <c r="F95" s="130" t="s">
        <v>648</v>
      </c>
      <c r="H95" s="131">
        <v>5009</v>
      </c>
      <c r="I95" s="132"/>
      <c r="L95" s="128"/>
      <c r="M95" s="133"/>
      <c r="T95" s="134"/>
      <c r="AT95" s="129" t="s">
        <v>171</v>
      </c>
      <c r="AU95" s="129" t="s">
        <v>74</v>
      </c>
      <c r="AV95" s="9" t="s">
        <v>83</v>
      </c>
      <c r="AW95" s="9" t="s">
        <v>35</v>
      </c>
      <c r="AX95" s="9" t="s">
        <v>81</v>
      </c>
      <c r="AY95" s="129" t="s">
        <v>143</v>
      </c>
    </row>
    <row r="96" spans="2:65" s="1" customFormat="1" ht="16.5" customHeight="1">
      <c r="B96" s="29"/>
      <c r="C96" s="135" t="s">
        <v>173</v>
      </c>
      <c r="D96" s="135" t="s">
        <v>174</v>
      </c>
      <c r="E96" s="136" t="s">
        <v>175</v>
      </c>
      <c r="F96" s="137" t="s">
        <v>176</v>
      </c>
      <c r="G96" s="138" t="s">
        <v>177</v>
      </c>
      <c r="H96" s="139">
        <v>125.225</v>
      </c>
      <c r="I96" s="140">
        <v>178</v>
      </c>
      <c r="J96" s="141">
        <f>ROUND(I96*H96,2)</f>
        <v>22290.05</v>
      </c>
      <c r="K96" s="137" t="s">
        <v>141</v>
      </c>
      <c r="L96" s="142"/>
      <c r="M96" s="143" t="s">
        <v>28</v>
      </c>
      <c r="N96" s="144" t="s">
        <v>45</v>
      </c>
      <c r="P96" s="118">
        <f>O96*H96</f>
        <v>0</v>
      </c>
      <c r="Q96" s="118">
        <v>0.001</v>
      </c>
      <c r="R96" s="118">
        <f>Q96*H96</f>
        <v>0.125225</v>
      </c>
      <c r="S96" s="118">
        <v>0</v>
      </c>
      <c r="T96" s="119">
        <f>S96*H96</f>
        <v>0</v>
      </c>
      <c r="AR96" s="120" t="s">
        <v>178</v>
      </c>
      <c r="AT96" s="120" t="s">
        <v>174</v>
      </c>
      <c r="AU96" s="120" t="s">
        <v>74</v>
      </c>
      <c r="AY96" s="14" t="s">
        <v>143</v>
      </c>
      <c r="BE96" s="121">
        <f>IF(N96="základní",J96,0)</f>
        <v>22290.05</v>
      </c>
      <c r="BF96" s="121">
        <f>IF(N96="snížená",J96,0)</f>
        <v>0</v>
      </c>
      <c r="BG96" s="121">
        <f>IF(N96="zákl. přenesená",J96,0)</f>
        <v>0</v>
      </c>
      <c r="BH96" s="121">
        <f>IF(N96="sníž. přenesená",J96,0)</f>
        <v>0</v>
      </c>
      <c r="BI96" s="121">
        <f>IF(N96="nulová",J96,0)</f>
        <v>0</v>
      </c>
      <c r="BJ96" s="14" t="s">
        <v>81</v>
      </c>
      <c r="BK96" s="121">
        <f>ROUND(I96*H96,2)</f>
        <v>22290.05</v>
      </c>
      <c r="BL96" s="14" t="s">
        <v>142</v>
      </c>
      <c r="BM96" s="120" t="s">
        <v>649</v>
      </c>
    </row>
    <row r="97" spans="2:47" s="1" customFormat="1" ht="12">
      <c r="B97" s="29"/>
      <c r="D97" s="122" t="s">
        <v>145</v>
      </c>
      <c r="F97" s="123" t="s">
        <v>176</v>
      </c>
      <c r="I97" s="124"/>
      <c r="L97" s="29"/>
      <c r="M97" s="125"/>
      <c r="T97" s="50"/>
      <c r="AT97" s="14" t="s">
        <v>145</v>
      </c>
      <c r="AU97" s="14" t="s">
        <v>74</v>
      </c>
    </row>
    <row r="98" spans="2:51" s="9" customFormat="1" ht="22.5">
      <c r="B98" s="128"/>
      <c r="D98" s="122" t="s">
        <v>171</v>
      </c>
      <c r="E98" s="129" t="s">
        <v>28</v>
      </c>
      <c r="F98" s="130" t="s">
        <v>650</v>
      </c>
      <c r="H98" s="131">
        <v>125.225</v>
      </c>
      <c r="I98" s="132"/>
      <c r="L98" s="128"/>
      <c r="M98" s="133"/>
      <c r="T98" s="134"/>
      <c r="AT98" s="129" t="s">
        <v>171</v>
      </c>
      <c r="AU98" s="129" t="s">
        <v>74</v>
      </c>
      <c r="AV98" s="9" t="s">
        <v>83</v>
      </c>
      <c r="AW98" s="9" t="s">
        <v>35</v>
      </c>
      <c r="AX98" s="9" t="s">
        <v>81</v>
      </c>
      <c r="AY98" s="129" t="s">
        <v>143</v>
      </c>
    </row>
    <row r="99" spans="2:65" s="1" customFormat="1" ht="24.2" customHeight="1">
      <c r="B99" s="29"/>
      <c r="C99" s="109" t="s">
        <v>181</v>
      </c>
      <c r="D99" s="109" t="s">
        <v>137</v>
      </c>
      <c r="E99" s="110" t="s">
        <v>182</v>
      </c>
      <c r="F99" s="111" t="s">
        <v>183</v>
      </c>
      <c r="G99" s="112" t="s">
        <v>184</v>
      </c>
      <c r="H99" s="113">
        <v>0.172</v>
      </c>
      <c r="I99" s="114">
        <v>1000</v>
      </c>
      <c r="J99" s="115">
        <f>ROUND(I99*H99,2)</f>
        <v>172</v>
      </c>
      <c r="K99" s="111" t="s">
        <v>141</v>
      </c>
      <c r="L99" s="29"/>
      <c r="M99" s="116" t="s">
        <v>28</v>
      </c>
      <c r="N99" s="117" t="s">
        <v>45</v>
      </c>
      <c r="P99" s="118">
        <f>O99*H99</f>
        <v>0</v>
      </c>
      <c r="Q99" s="118">
        <v>0</v>
      </c>
      <c r="R99" s="118">
        <f>Q99*H99</f>
        <v>0</v>
      </c>
      <c r="S99" s="118">
        <v>0</v>
      </c>
      <c r="T99" s="119">
        <f>S99*H99</f>
        <v>0</v>
      </c>
      <c r="AR99" s="120" t="s">
        <v>142</v>
      </c>
      <c r="AT99" s="120" t="s">
        <v>137</v>
      </c>
      <c r="AU99" s="120" t="s">
        <v>74</v>
      </c>
      <c r="AY99" s="14" t="s">
        <v>143</v>
      </c>
      <c r="BE99" s="121">
        <f>IF(N99="základní",J99,0)</f>
        <v>172</v>
      </c>
      <c r="BF99" s="121">
        <f>IF(N99="snížená",J99,0)</f>
        <v>0</v>
      </c>
      <c r="BG99" s="121">
        <f>IF(N99="zákl. přenesená",J99,0)</f>
        <v>0</v>
      </c>
      <c r="BH99" s="121">
        <f>IF(N99="sníž. přenesená",J99,0)</f>
        <v>0</v>
      </c>
      <c r="BI99" s="121">
        <f>IF(N99="nulová",J99,0)</f>
        <v>0</v>
      </c>
      <c r="BJ99" s="14" t="s">
        <v>81</v>
      </c>
      <c r="BK99" s="121">
        <f>ROUND(I99*H99,2)</f>
        <v>172</v>
      </c>
      <c r="BL99" s="14" t="s">
        <v>142</v>
      </c>
      <c r="BM99" s="120" t="s">
        <v>651</v>
      </c>
    </row>
    <row r="100" spans="2:47" s="1" customFormat="1" ht="19.5">
      <c r="B100" s="29"/>
      <c r="D100" s="122" t="s">
        <v>145</v>
      </c>
      <c r="F100" s="123" t="s">
        <v>186</v>
      </c>
      <c r="I100" s="124"/>
      <c r="L100" s="29"/>
      <c r="M100" s="125"/>
      <c r="T100" s="50"/>
      <c r="AT100" s="14" t="s">
        <v>145</v>
      </c>
      <c r="AU100" s="14" t="s">
        <v>74</v>
      </c>
    </row>
    <row r="101" spans="2:47" s="1" customFormat="1" ht="12">
      <c r="B101" s="29"/>
      <c r="D101" s="126" t="s">
        <v>147</v>
      </c>
      <c r="F101" s="127" t="s">
        <v>187</v>
      </c>
      <c r="I101" s="124"/>
      <c r="L101" s="29"/>
      <c r="M101" s="125"/>
      <c r="T101" s="50"/>
      <c r="AT101" s="14" t="s">
        <v>147</v>
      </c>
      <c r="AU101" s="14" t="s">
        <v>74</v>
      </c>
    </row>
    <row r="102" spans="2:51" s="9" customFormat="1" ht="12">
      <c r="B102" s="128"/>
      <c r="D102" s="122" t="s">
        <v>171</v>
      </c>
      <c r="E102" s="129" t="s">
        <v>28</v>
      </c>
      <c r="F102" s="130" t="s">
        <v>652</v>
      </c>
      <c r="H102" s="131">
        <v>0.172</v>
      </c>
      <c r="I102" s="132"/>
      <c r="L102" s="128"/>
      <c r="M102" s="133"/>
      <c r="T102" s="134"/>
      <c r="AT102" s="129" t="s">
        <v>171</v>
      </c>
      <c r="AU102" s="129" t="s">
        <v>74</v>
      </c>
      <c r="AV102" s="9" t="s">
        <v>83</v>
      </c>
      <c r="AW102" s="9" t="s">
        <v>35</v>
      </c>
      <c r="AX102" s="9" t="s">
        <v>81</v>
      </c>
      <c r="AY102" s="129" t="s">
        <v>143</v>
      </c>
    </row>
    <row r="103" spans="2:65" s="1" customFormat="1" ht="24.2" customHeight="1">
      <c r="B103" s="29"/>
      <c r="C103" s="135" t="s">
        <v>178</v>
      </c>
      <c r="D103" s="135" t="s">
        <v>174</v>
      </c>
      <c r="E103" s="136" t="s">
        <v>189</v>
      </c>
      <c r="F103" s="137" t="s">
        <v>190</v>
      </c>
      <c r="G103" s="138" t="s">
        <v>177</v>
      </c>
      <c r="H103" s="139">
        <v>172.1</v>
      </c>
      <c r="I103" s="140">
        <v>120</v>
      </c>
      <c r="J103" s="141">
        <f>ROUND(I103*H103,2)</f>
        <v>20652</v>
      </c>
      <c r="K103" s="137" t="s">
        <v>28</v>
      </c>
      <c r="L103" s="142"/>
      <c r="M103" s="143" t="s">
        <v>28</v>
      </c>
      <c r="N103" s="144" t="s">
        <v>45</v>
      </c>
      <c r="P103" s="118">
        <f>O103*H103</f>
        <v>0</v>
      </c>
      <c r="Q103" s="118">
        <v>0.001</v>
      </c>
      <c r="R103" s="118">
        <f>Q103*H103</f>
        <v>0.1721</v>
      </c>
      <c r="S103" s="118">
        <v>0</v>
      </c>
      <c r="T103" s="119">
        <f>S103*H103</f>
        <v>0</v>
      </c>
      <c r="AR103" s="120" t="s">
        <v>178</v>
      </c>
      <c r="AT103" s="120" t="s">
        <v>174</v>
      </c>
      <c r="AU103" s="120" t="s">
        <v>74</v>
      </c>
      <c r="AY103" s="14" t="s">
        <v>143</v>
      </c>
      <c r="BE103" s="121">
        <f>IF(N103="základní",J103,0)</f>
        <v>20652</v>
      </c>
      <c r="BF103" s="121">
        <f>IF(N103="snížená",J103,0)</f>
        <v>0</v>
      </c>
      <c r="BG103" s="121">
        <f>IF(N103="zákl. přenesená",J103,0)</f>
        <v>0</v>
      </c>
      <c r="BH103" s="121">
        <f>IF(N103="sníž. přenesená",J103,0)</f>
        <v>0</v>
      </c>
      <c r="BI103" s="121">
        <f>IF(N103="nulová",J103,0)</f>
        <v>0</v>
      </c>
      <c r="BJ103" s="14" t="s">
        <v>81</v>
      </c>
      <c r="BK103" s="121">
        <f>ROUND(I103*H103,2)</f>
        <v>20652</v>
      </c>
      <c r="BL103" s="14" t="s">
        <v>142</v>
      </c>
      <c r="BM103" s="120" t="s">
        <v>653</v>
      </c>
    </row>
    <row r="104" spans="2:47" s="1" customFormat="1" ht="12">
      <c r="B104" s="29"/>
      <c r="D104" s="122" t="s">
        <v>145</v>
      </c>
      <c r="F104" s="123" t="s">
        <v>192</v>
      </c>
      <c r="I104" s="124"/>
      <c r="L104" s="29"/>
      <c r="M104" s="125"/>
      <c r="T104" s="50"/>
      <c r="AT104" s="14" t="s">
        <v>145</v>
      </c>
      <c r="AU104" s="14" t="s">
        <v>74</v>
      </c>
    </row>
    <row r="105" spans="2:51" s="9" customFormat="1" ht="12">
      <c r="B105" s="128"/>
      <c r="D105" s="122" t="s">
        <v>171</v>
      </c>
      <c r="E105" s="129" t="s">
        <v>28</v>
      </c>
      <c r="F105" s="130" t="s">
        <v>654</v>
      </c>
      <c r="H105" s="131">
        <v>172.1</v>
      </c>
      <c r="I105" s="132"/>
      <c r="L105" s="128"/>
      <c r="M105" s="133"/>
      <c r="T105" s="134"/>
      <c r="AT105" s="129" t="s">
        <v>171</v>
      </c>
      <c r="AU105" s="129" t="s">
        <v>74</v>
      </c>
      <c r="AV105" s="9" t="s">
        <v>83</v>
      </c>
      <c r="AW105" s="9" t="s">
        <v>35</v>
      </c>
      <c r="AX105" s="9" t="s">
        <v>81</v>
      </c>
      <c r="AY105" s="129" t="s">
        <v>143</v>
      </c>
    </row>
    <row r="106" spans="2:65" s="1" customFormat="1" ht="33" customHeight="1">
      <c r="B106" s="29"/>
      <c r="C106" s="109" t="s">
        <v>194</v>
      </c>
      <c r="D106" s="109" t="s">
        <v>137</v>
      </c>
      <c r="E106" s="110" t="s">
        <v>195</v>
      </c>
      <c r="F106" s="111" t="s">
        <v>196</v>
      </c>
      <c r="G106" s="112" t="s">
        <v>197</v>
      </c>
      <c r="H106" s="113">
        <v>2750</v>
      </c>
      <c r="I106" s="114">
        <v>10</v>
      </c>
      <c r="J106" s="115">
        <f>ROUND(I106*H106,2)</f>
        <v>27500</v>
      </c>
      <c r="K106" s="111" t="s">
        <v>141</v>
      </c>
      <c r="L106" s="29"/>
      <c r="M106" s="116" t="s">
        <v>28</v>
      </c>
      <c r="N106" s="117" t="s">
        <v>45</v>
      </c>
      <c r="P106" s="118">
        <f>O106*H106</f>
        <v>0</v>
      </c>
      <c r="Q106" s="118">
        <v>0</v>
      </c>
      <c r="R106" s="118">
        <f>Q106*H106</f>
        <v>0</v>
      </c>
      <c r="S106" s="118">
        <v>0</v>
      </c>
      <c r="T106" s="119">
        <f>S106*H106</f>
        <v>0</v>
      </c>
      <c r="AR106" s="120" t="s">
        <v>142</v>
      </c>
      <c r="AT106" s="120" t="s">
        <v>137</v>
      </c>
      <c r="AU106" s="120" t="s">
        <v>74</v>
      </c>
      <c r="AY106" s="14" t="s">
        <v>143</v>
      </c>
      <c r="BE106" s="121">
        <f>IF(N106="základní",J106,0)</f>
        <v>27500</v>
      </c>
      <c r="BF106" s="121">
        <f>IF(N106="snížená",J106,0)</f>
        <v>0</v>
      </c>
      <c r="BG106" s="121">
        <f>IF(N106="zákl. přenesená",J106,0)</f>
        <v>0</v>
      </c>
      <c r="BH106" s="121">
        <f>IF(N106="sníž. přenesená",J106,0)</f>
        <v>0</v>
      </c>
      <c r="BI106" s="121">
        <f>IF(N106="nulová",J106,0)</f>
        <v>0</v>
      </c>
      <c r="BJ106" s="14" t="s">
        <v>81</v>
      </c>
      <c r="BK106" s="121">
        <f>ROUND(I106*H106,2)</f>
        <v>27500</v>
      </c>
      <c r="BL106" s="14" t="s">
        <v>142</v>
      </c>
      <c r="BM106" s="120" t="s">
        <v>655</v>
      </c>
    </row>
    <row r="107" spans="2:47" s="1" customFormat="1" ht="29.25">
      <c r="B107" s="29"/>
      <c r="D107" s="122" t="s">
        <v>145</v>
      </c>
      <c r="F107" s="123" t="s">
        <v>199</v>
      </c>
      <c r="I107" s="124"/>
      <c r="L107" s="29"/>
      <c r="M107" s="125"/>
      <c r="T107" s="50"/>
      <c r="AT107" s="14" t="s">
        <v>145</v>
      </c>
      <c r="AU107" s="14" t="s">
        <v>74</v>
      </c>
    </row>
    <row r="108" spans="2:47" s="1" customFormat="1" ht="12">
      <c r="B108" s="29"/>
      <c r="D108" s="126" t="s">
        <v>147</v>
      </c>
      <c r="F108" s="127" t="s">
        <v>200</v>
      </c>
      <c r="I108" s="124"/>
      <c r="L108" s="29"/>
      <c r="M108" s="125"/>
      <c r="T108" s="50"/>
      <c r="AT108" s="14" t="s">
        <v>147</v>
      </c>
      <c r="AU108" s="14" t="s">
        <v>74</v>
      </c>
    </row>
    <row r="109" spans="2:51" s="9" customFormat="1" ht="12">
      <c r="B109" s="128"/>
      <c r="D109" s="122" t="s">
        <v>171</v>
      </c>
      <c r="E109" s="129" t="s">
        <v>28</v>
      </c>
      <c r="F109" s="130" t="s">
        <v>656</v>
      </c>
      <c r="H109" s="131">
        <v>2750</v>
      </c>
      <c r="I109" s="132"/>
      <c r="L109" s="128"/>
      <c r="M109" s="133"/>
      <c r="T109" s="134"/>
      <c r="AT109" s="129" t="s">
        <v>171</v>
      </c>
      <c r="AU109" s="129" t="s">
        <v>74</v>
      </c>
      <c r="AV109" s="9" t="s">
        <v>83</v>
      </c>
      <c r="AW109" s="9" t="s">
        <v>35</v>
      </c>
      <c r="AX109" s="9" t="s">
        <v>81</v>
      </c>
      <c r="AY109" s="129" t="s">
        <v>143</v>
      </c>
    </row>
    <row r="110" spans="2:65" s="1" customFormat="1" ht="24.2" customHeight="1">
      <c r="B110" s="29"/>
      <c r="C110" s="109" t="s">
        <v>202</v>
      </c>
      <c r="D110" s="109" t="s">
        <v>137</v>
      </c>
      <c r="E110" s="110" t="s">
        <v>203</v>
      </c>
      <c r="F110" s="111" t="s">
        <v>204</v>
      </c>
      <c r="G110" s="112" t="s">
        <v>184</v>
      </c>
      <c r="H110" s="113">
        <v>0.083</v>
      </c>
      <c r="I110" s="114">
        <v>1000</v>
      </c>
      <c r="J110" s="115">
        <f>ROUND(I110*H110,2)</f>
        <v>83</v>
      </c>
      <c r="K110" s="111" t="s">
        <v>28</v>
      </c>
      <c r="L110" s="29"/>
      <c r="M110" s="116" t="s">
        <v>28</v>
      </c>
      <c r="N110" s="117" t="s">
        <v>45</v>
      </c>
      <c r="P110" s="118">
        <f>O110*H110</f>
        <v>0</v>
      </c>
      <c r="Q110" s="118">
        <v>0</v>
      </c>
      <c r="R110" s="118">
        <f>Q110*H110</f>
        <v>0</v>
      </c>
      <c r="S110" s="118">
        <v>0</v>
      </c>
      <c r="T110" s="119">
        <f>S110*H110</f>
        <v>0</v>
      </c>
      <c r="AR110" s="120" t="s">
        <v>142</v>
      </c>
      <c r="AT110" s="120" t="s">
        <v>137</v>
      </c>
      <c r="AU110" s="120" t="s">
        <v>74</v>
      </c>
      <c r="AY110" s="14" t="s">
        <v>143</v>
      </c>
      <c r="BE110" s="121">
        <f>IF(N110="základní",J110,0)</f>
        <v>83</v>
      </c>
      <c r="BF110" s="121">
        <f>IF(N110="snížená",J110,0)</f>
        <v>0</v>
      </c>
      <c r="BG110" s="121">
        <f>IF(N110="zákl. přenesená",J110,0)</f>
        <v>0</v>
      </c>
      <c r="BH110" s="121">
        <f>IF(N110="sníž. přenesená",J110,0)</f>
        <v>0</v>
      </c>
      <c r="BI110" s="121">
        <f>IF(N110="nulová",J110,0)</f>
        <v>0</v>
      </c>
      <c r="BJ110" s="14" t="s">
        <v>81</v>
      </c>
      <c r="BK110" s="121">
        <f>ROUND(I110*H110,2)</f>
        <v>83</v>
      </c>
      <c r="BL110" s="14" t="s">
        <v>142</v>
      </c>
      <c r="BM110" s="120" t="s">
        <v>657</v>
      </c>
    </row>
    <row r="111" spans="2:47" s="1" customFormat="1" ht="19.5">
      <c r="B111" s="29"/>
      <c r="D111" s="122" t="s">
        <v>145</v>
      </c>
      <c r="F111" s="123" t="s">
        <v>206</v>
      </c>
      <c r="I111" s="124"/>
      <c r="L111" s="29"/>
      <c r="M111" s="125"/>
      <c r="T111" s="50"/>
      <c r="AT111" s="14" t="s">
        <v>145</v>
      </c>
      <c r="AU111" s="14" t="s">
        <v>74</v>
      </c>
    </row>
    <row r="112" spans="2:51" s="9" customFormat="1" ht="12">
      <c r="B112" s="128"/>
      <c r="D112" s="122" t="s">
        <v>171</v>
      </c>
      <c r="E112" s="129" t="s">
        <v>28</v>
      </c>
      <c r="F112" s="130" t="s">
        <v>658</v>
      </c>
      <c r="H112" s="131">
        <v>0.083</v>
      </c>
      <c r="I112" s="132"/>
      <c r="L112" s="128"/>
      <c r="M112" s="133"/>
      <c r="T112" s="134"/>
      <c r="AT112" s="129" t="s">
        <v>171</v>
      </c>
      <c r="AU112" s="129" t="s">
        <v>74</v>
      </c>
      <c r="AV112" s="9" t="s">
        <v>83</v>
      </c>
      <c r="AW112" s="9" t="s">
        <v>35</v>
      </c>
      <c r="AX112" s="9" t="s">
        <v>81</v>
      </c>
      <c r="AY112" s="129" t="s">
        <v>143</v>
      </c>
    </row>
    <row r="113" spans="2:65" s="1" customFormat="1" ht="24.2" customHeight="1">
      <c r="B113" s="29"/>
      <c r="C113" s="135" t="s">
        <v>209</v>
      </c>
      <c r="D113" s="135" t="s">
        <v>174</v>
      </c>
      <c r="E113" s="136" t="s">
        <v>210</v>
      </c>
      <c r="F113" s="137" t="s">
        <v>211</v>
      </c>
      <c r="G113" s="138" t="s">
        <v>177</v>
      </c>
      <c r="H113" s="139">
        <v>82.5</v>
      </c>
      <c r="I113" s="140">
        <v>400</v>
      </c>
      <c r="J113" s="141">
        <f>ROUND(I113*H113,2)</f>
        <v>33000</v>
      </c>
      <c r="K113" s="137" t="s">
        <v>28</v>
      </c>
      <c r="L113" s="142"/>
      <c r="M113" s="143" t="s">
        <v>28</v>
      </c>
      <c r="N113" s="144" t="s">
        <v>45</v>
      </c>
      <c r="P113" s="118">
        <f>O113*H113</f>
        <v>0</v>
      </c>
      <c r="Q113" s="118">
        <v>1</v>
      </c>
      <c r="R113" s="118">
        <f>Q113*H113</f>
        <v>82.5</v>
      </c>
      <c r="S113" s="118">
        <v>0</v>
      </c>
      <c r="T113" s="119">
        <f>S113*H113</f>
        <v>0</v>
      </c>
      <c r="AR113" s="120" t="s">
        <v>178</v>
      </c>
      <c r="AT113" s="120" t="s">
        <v>174</v>
      </c>
      <c r="AU113" s="120" t="s">
        <v>74</v>
      </c>
      <c r="AY113" s="14" t="s">
        <v>143</v>
      </c>
      <c r="BE113" s="121">
        <f>IF(N113="základní",J113,0)</f>
        <v>33000</v>
      </c>
      <c r="BF113" s="121">
        <f>IF(N113="snížená",J113,0)</f>
        <v>0</v>
      </c>
      <c r="BG113" s="121">
        <f>IF(N113="zákl. přenesená",J113,0)</f>
        <v>0</v>
      </c>
      <c r="BH113" s="121">
        <f>IF(N113="sníž. přenesená",J113,0)</f>
        <v>0</v>
      </c>
      <c r="BI113" s="121">
        <f>IF(N113="nulová",J113,0)</f>
        <v>0</v>
      </c>
      <c r="BJ113" s="14" t="s">
        <v>81</v>
      </c>
      <c r="BK113" s="121">
        <f>ROUND(I113*H113,2)</f>
        <v>33000</v>
      </c>
      <c r="BL113" s="14" t="s">
        <v>142</v>
      </c>
      <c r="BM113" s="120" t="s">
        <v>659</v>
      </c>
    </row>
    <row r="114" spans="2:47" s="1" customFormat="1" ht="12">
      <c r="B114" s="29"/>
      <c r="D114" s="122" t="s">
        <v>145</v>
      </c>
      <c r="F114" s="123" t="s">
        <v>213</v>
      </c>
      <c r="I114" s="124"/>
      <c r="L114" s="29"/>
      <c r="M114" s="125"/>
      <c r="T114" s="50"/>
      <c r="AT114" s="14" t="s">
        <v>145</v>
      </c>
      <c r="AU114" s="14" t="s">
        <v>74</v>
      </c>
    </row>
    <row r="115" spans="2:51" s="9" customFormat="1" ht="22.5">
      <c r="B115" s="128"/>
      <c r="D115" s="122" t="s">
        <v>171</v>
      </c>
      <c r="E115" s="129" t="s">
        <v>28</v>
      </c>
      <c r="F115" s="130" t="s">
        <v>660</v>
      </c>
      <c r="H115" s="131">
        <v>82.5</v>
      </c>
      <c r="I115" s="132"/>
      <c r="L115" s="128"/>
      <c r="M115" s="133"/>
      <c r="T115" s="134"/>
      <c r="AT115" s="129" t="s">
        <v>171</v>
      </c>
      <c r="AU115" s="129" t="s">
        <v>74</v>
      </c>
      <c r="AV115" s="9" t="s">
        <v>83</v>
      </c>
      <c r="AW115" s="9" t="s">
        <v>35</v>
      </c>
      <c r="AX115" s="9" t="s">
        <v>81</v>
      </c>
      <c r="AY115" s="129" t="s">
        <v>143</v>
      </c>
    </row>
    <row r="116" spans="2:65" s="1" customFormat="1" ht="24.2" customHeight="1">
      <c r="B116" s="29"/>
      <c r="C116" s="109" t="s">
        <v>215</v>
      </c>
      <c r="D116" s="109" t="s">
        <v>137</v>
      </c>
      <c r="E116" s="110" t="s">
        <v>216</v>
      </c>
      <c r="F116" s="111" t="s">
        <v>204</v>
      </c>
      <c r="G116" s="112" t="s">
        <v>184</v>
      </c>
      <c r="H116" s="113">
        <v>0.138</v>
      </c>
      <c r="I116" s="114">
        <v>1000</v>
      </c>
      <c r="J116" s="115">
        <f>ROUND(I116*H116,2)</f>
        <v>138</v>
      </c>
      <c r="K116" s="111" t="s">
        <v>141</v>
      </c>
      <c r="L116" s="29"/>
      <c r="M116" s="116" t="s">
        <v>28</v>
      </c>
      <c r="N116" s="117" t="s">
        <v>45</v>
      </c>
      <c r="P116" s="118">
        <f>O116*H116</f>
        <v>0</v>
      </c>
      <c r="Q116" s="118">
        <v>0</v>
      </c>
      <c r="R116" s="118">
        <f>Q116*H116</f>
        <v>0</v>
      </c>
      <c r="S116" s="118">
        <v>0</v>
      </c>
      <c r="T116" s="119">
        <f>S116*H116</f>
        <v>0</v>
      </c>
      <c r="AR116" s="120" t="s">
        <v>142</v>
      </c>
      <c r="AT116" s="120" t="s">
        <v>137</v>
      </c>
      <c r="AU116" s="120" t="s">
        <v>74</v>
      </c>
      <c r="AY116" s="14" t="s">
        <v>143</v>
      </c>
      <c r="BE116" s="121">
        <f>IF(N116="základní",J116,0)</f>
        <v>138</v>
      </c>
      <c r="BF116" s="121">
        <f>IF(N116="snížená",J116,0)</f>
        <v>0</v>
      </c>
      <c r="BG116" s="121">
        <f>IF(N116="zákl. přenesená",J116,0)</f>
        <v>0</v>
      </c>
      <c r="BH116" s="121">
        <f>IF(N116="sníž. přenesená",J116,0)</f>
        <v>0</v>
      </c>
      <c r="BI116" s="121">
        <f>IF(N116="nulová",J116,0)</f>
        <v>0</v>
      </c>
      <c r="BJ116" s="14" t="s">
        <v>81</v>
      </c>
      <c r="BK116" s="121">
        <f>ROUND(I116*H116,2)</f>
        <v>138</v>
      </c>
      <c r="BL116" s="14" t="s">
        <v>142</v>
      </c>
      <c r="BM116" s="120" t="s">
        <v>661</v>
      </c>
    </row>
    <row r="117" spans="2:47" s="1" customFormat="1" ht="19.5">
      <c r="B117" s="29"/>
      <c r="D117" s="122" t="s">
        <v>145</v>
      </c>
      <c r="F117" s="123" t="s">
        <v>206</v>
      </c>
      <c r="I117" s="124"/>
      <c r="L117" s="29"/>
      <c r="M117" s="125"/>
      <c r="T117" s="50"/>
      <c r="AT117" s="14" t="s">
        <v>145</v>
      </c>
      <c r="AU117" s="14" t="s">
        <v>74</v>
      </c>
    </row>
    <row r="118" spans="2:47" s="1" customFormat="1" ht="12">
      <c r="B118" s="29"/>
      <c r="D118" s="126" t="s">
        <v>147</v>
      </c>
      <c r="F118" s="127" t="s">
        <v>218</v>
      </c>
      <c r="I118" s="124"/>
      <c r="L118" s="29"/>
      <c r="M118" s="125"/>
      <c r="T118" s="50"/>
      <c r="AT118" s="14" t="s">
        <v>147</v>
      </c>
      <c r="AU118" s="14" t="s">
        <v>74</v>
      </c>
    </row>
    <row r="119" spans="2:51" s="9" customFormat="1" ht="12">
      <c r="B119" s="128"/>
      <c r="D119" s="122" t="s">
        <v>171</v>
      </c>
      <c r="E119" s="129" t="s">
        <v>28</v>
      </c>
      <c r="F119" s="130" t="s">
        <v>662</v>
      </c>
      <c r="H119" s="131">
        <v>0.138</v>
      </c>
      <c r="I119" s="132"/>
      <c r="L119" s="128"/>
      <c r="M119" s="133"/>
      <c r="T119" s="134"/>
      <c r="AT119" s="129" t="s">
        <v>171</v>
      </c>
      <c r="AU119" s="129" t="s">
        <v>74</v>
      </c>
      <c r="AV119" s="9" t="s">
        <v>83</v>
      </c>
      <c r="AW119" s="9" t="s">
        <v>35</v>
      </c>
      <c r="AX119" s="9" t="s">
        <v>81</v>
      </c>
      <c r="AY119" s="129" t="s">
        <v>143</v>
      </c>
    </row>
    <row r="120" spans="2:65" s="1" customFormat="1" ht="16.5" customHeight="1">
      <c r="B120" s="29"/>
      <c r="C120" s="135" t="s">
        <v>220</v>
      </c>
      <c r="D120" s="135" t="s">
        <v>174</v>
      </c>
      <c r="E120" s="136" t="s">
        <v>221</v>
      </c>
      <c r="F120" s="137" t="s">
        <v>222</v>
      </c>
      <c r="G120" s="138" t="s">
        <v>177</v>
      </c>
      <c r="H120" s="139">
        <v>137.5</v>
      </c>
      <c r="I120" s="140">
        <v>180</v>
      </c>
      <c r="J120" s="141">
        <f>ROUND(I120*H120,2)</f>
        <v>24750</v>
      </c>
      <c r="K120" s="137" t="s">
        <v>141</v>
      </c>
      <c r="L120" s="142"/>
      <c r="M120" s="143" t="s">
        <v>28</v>
      </c>
      <c r="N120" s="144" t="s">
        <v>45</v>
      </c>
      <c r="P120" s="118">
        <f>O120*H120</f>
        <v>0</v>
      </c>
      <c r="Q120" s="118">
        <v>0.001</v>
      </c>
      <c r="R120" s="118">
        <f>Q120*H120</f>
        <v>0.1375</v>
      </c>
      <c r="S120" s="118">
        <v>0</v>
      </c>
      <c r="T120" s="119">
        <f>S120*H120</f>
        <v>0</v>
      </c>
      <c r="AR120" s="120" t="s">
        <v>178</v>
      </c>
      <c r="AT120" s="120" t="s">
        <v>174</v>
      </c>
      <c r="AU120" s="120" t="s">
        <v>74</v>
      </c>
      <c r="AY120" s="14" t="s">
        <v>143</v>
      </c>
      <c r="BE120" s="121">
        <f>IF(N120="základní",J120,0)</f>
        <v>24750</v>
      </c>
      <c r="BF120" s="121">
        <f>IF(N120="snížená",J120,0)</f>
        <v>0</v>
      </c>
      <c r="BG120" s="121">
        <f>IF(N120="zákl. přenesená",J120,0)</f>
        <v>0</v>
      </c>
      <c r="BH120" s="121">
        <f>IF(N120="sníž. přenesená",J120,0)</f>
        <v>0</v>
      </c>
      <c r="BI120" s="121">
        <f>IF(N120="nulová",J120,0)</f>
        <v>0</v>
      </c>
      <c r="BJ120" s="14" t="s">
        <v>81</v>
      </c>
      <c r="BK120" s="121">
        <f>ROUND(I120*H120,2)</f>
        <v>24750</v>
      </c>
      <c r="BL120" s="14" t="s">
        <v>142</v>
      </c>
      <c r="BM120" s="120" t="s">
        <v>663</v>
      </c>
    </row>
    <row r="121" spans="2:47" s="1" customFormat="1" ht="12">
      <c r="B121" s="29"/>
      <c r="D121" s="122" t="s">
        <v>145</v>
      </c>
      <c r="F121" s="123" t="s">
        <v>222</v>
      </c>
      <c r="I121" s="124"/>
      <c r="L121" s="29"/>
      <c r="M121" s="125"/>
      <c r="T121" s="50"/>
      <c r="AT121" s="14" t="s">
        <v>145</v>
      </c>
      <c r="AU121" s="14" t="s">
        <v>74</v>
      </c>
    </row>
    <row r="122" spans="2:51" s="9" customFormat="1" ht="22.5">
      <c r="B122" s="128"/>
      <c r="D122" s="122" t="s">
        <v>171</v>
      </c>
      <c r="E122" s="129" t="s">
        <v>28</v>
      </c>
      <c r="F122" s="130" t="s">
        <v>664</v>
      </c>
      <c r="H122" s="131">
        <v>137.5</v>
      </c>
      <c r="I122" s="132"/>
      <c r="L122" s="128"/>
      <c r="M122" s="133"/>
      <c r="T122" s="134"/>
      <c r="AT122" s="129" t="s">
        <v>171</v>
      </c>
      <c r="AU122" s="129" t="s">
        <v>74</v>
      </c>
      <c r="AV122" s="9" t="s">
        <v>83</v>
      </c>
      <c r="AW122" s="9" t="s">
        <v>35</v>
      </c>
      <c r="AX122" s="9" t="s">
        <v>81</v>
      </c>
      <c r="AY122" s="129" t="s">
        <v>143</v>
      </c>
    </row>
    <row r="123" spans="2:65" s="1" customFormat="1" ht="24.2" customHeight="1">
      <c r="B123" s="29"/>
      <c r="C123" s="109" t="s">
        <v>225</v>
      </c>
      <c r="D123" s="109" t="s">
        <v>137</v>
      </c>
      <c r="E123" s="110" t="s">
        <v>226</v>
      </c>
      <c r="F123" s="111" t="s">
        <v>227</v>
      </c>
      <c r="G123" s="112" t="s">
        <v>197</v>
      </c>
      <c r="H123" s="113">
        <v>2280</v>
      </c>
      <c r="I123" s="114">
        <v>10</v>
      </c>
      <c r="J123" s="115">
        <f>ROUND(I123*H123,2)</f>
        <v>22800</v>
      </c>
      <c r="K123" s="111" t="s">
        <v>141</v>
      </c>
      <c r="L123" s="29"/>
      <c r="M123" s="116" t="s">
        <v>28</v>
      </c>
      <c r="N123" s="117" t="s">
        <v>45</v>
      </c>
      <c r="P123" s="118">
        <f>O123*H123</f>
        <v>0</v>
      </c>
      <c r="Q123" s="118">
        <v>0</v>
      </c>
      <c r="R123" s="118">
        <f>Q123*H123</f>
        <v>0</v>
      </c>
      <c r="S123" s="118">
        <v>0</v>
      </c>
      <c r="T123" s="119">
        <f>S123*H123</f>
        <v>0</v>
      </c>
      <c r="AR123" s="120" t="s">
        <v>142</v>
      </c>
      <c r="AT123" s="120" t="s">
        <v>137</v>
      </c>
      <c r="AU123" s="120" t="s">
        <v>74</v>
      </c>
      <c r="AY123" s="14" t="s">
        <v>143</v>
      </c>
      <c r="BE123" s="121">
        <f>IF(N123="základní",J123,0)</f>
        <v>22800</v>
      </c>
      <c r="BF123" s="121">
        <f>IF(N123="snížená",J123,0)</f>
        <v>0</v>
      </c>
      <c r="BG123" s="121">
        <f>IF(N123="zákl. přenesená",J123,0)</f>
        <v>0</v>
      </c>
      <c r="BH123" s="121">
        <f>IF(N123="sníž. přenesená",J123,0)</f>
        <v>0</v>
      </c>
      <c r="BI123" s="121">
        <f>IF(N123="nulová",J123,0)</f>
        <v>0</v>
      </c>
      <c r="BJ123" s="14" t="s">
        <v>81</v>
      </c>
      <c r="BK123" s="121">
        <f>ROUND(I123*H123,2)</f>
        <v>22800</v>
      </c>
      <c r="BL123" s="14" t="s">
        <v>142</v>
      </c>
      <c r="BM123" s="120" t="s">
        <v>665</v>
      </c>
    </row>
    <row r="124" spans="2:47" s="1" customFormat="1" ht="19.5">
      <c r="B124" s="29"/>
      <c r="D124" s="122" t="s">
        <v>145</v>
      </c>
      <c r="F124" s="123" t="s">
        <v>229</v>
      </c>
      <c r="I124" s="124"/>
      <c r="L124" s="29"/>
      <c r="M124" s="125"/>
      <c r="T124" s="50"/>
      <c r="AT124" s="14" t="s">
        <v>145</v>
      </c>
      <c r="AU124" s="14" t="s">
        <v>74</v>
      </c>
    </row>
    <row r="125" spans="2:47" s="1" customFormat="1" ht="12">
      <c r="B125" s="29"/>
      <c r="D125" s="126" t="s">
        <v>147</v>
      </c>
      <c r="F125" s="127" t="s">
        <v>230</v>
      </c>
      <c r="I125" s="124"/>
      <c r="L125" s="29"/>
      <c r="M125" s="125"/>
      <c r="T125" s="50"/>
      <c r="AT125" s="14" t="s">
        <v>147</v>
      </c>
      <c r="AU125" s="14" t="s">
        <v>74</v>
      </c>
    </row>
    <row r="126" spans="2:51" s="9" customFormat="1" ht="12">
      <c r="B126" s="128"/>
      <c r="D126" s="122" t="s">
        <v>171</v>
      </c>
      <c r="E126" s="129" t="s">
        <v>28</v>
      </c>
      <c r="F126" s="130" t="s">
        <v>666</v>
      </c>
      <c r="H126" s="131">
        <v>2280</v>
      </c>
      <c r="I126" s="132"/>
      <c r="L126" s="128"/>
      <c r="M126" s="133"/>
      <c r="T126" s="134"/>
      <c r="AT126" s="129" t="s">
        <v>171</v>
      </c>
      <c r="AU126" s="129" t="s">
        <v>74</v>
      </c>
      <c r="AV126" s="9" t="s">
        <v>83</v>
      </c>
      <c r="AW126" s="9" t="s">
        <v>35</v>
      </c>
      <c r="AX126" s="9" t="s">
        <v>81</v>
      </c>
      <c r="AY126" s="129" t="s">
        <v>143</v>
      </c>
    </row>
    <row r="127" spans="2:65" s="1" customFormat="1" ht="24.2" customHeight="1">
      <c r="B127" s="29"/>
      <c r="C127" s="109" t="s">
        <v>8</v>
      </c>
      <c r="D127" s="109" t="s">
        <v>137</v>
      </c>
      <c r="E127" s="110" t="s">
        <v>232</v>
      </c>
      <c r="F127" s="111" t="s">
        <v>233</v>
      </c>
      <c r="G127" s="112" t="s">
        <v>197</v>
      </c>
      <c r="H127" s="113">
        <v>470</v>
      </c>
      <c r="I127" s="114">
        <v>10</v>
      </c>
      <c r="J127" s="115">
        <f>ROUND(I127*H127,2)</f>
        <v>4700</v>
      </c>
      <c r="K127" s="111" t="s">
        <v>141</v>
      </c>
      <c r="L127" s="29"/>
      <c r="M127" s="116" t="s">
        <v>28</v>
      </c>
      <c r="N127" s="117" t="s">
        <v>45</v>
      </c>
      <c r="P127" s="118">
        <f>O127*H127</f>
        <v>0</v>
      </c>
      <c r="Q127" s="118">
        <v>0</v>
      </c>
      <c r="R127" s="118">
        <f>Q127*H127</f>
        <v>0</v>
      </c>
      <c r="S127" s="118">
        <v>0</v>
      </c>
      <c r="T127" s="119">
        <f>S127*H127</f>
        <v>0</v>
      </c>
      <c r="AR127" s="120" t="s">
        <v>142</v>
      </c>
      <c r="AT127" s="120" t="s">
        <v>137</v>
      </c>
      <c r="AU127" s="120" t="s">
        <v>74</v>
      </c>
      <c r="AY127" s="14" t="s">
        <v>143</v>
      </c>
      <c r="BE127" s="121">
        <f>IF(N127="základní",J127,0)</f>
        <v>4700</v>
      </c>
      <c r="BF127" s="121">
        <f>IF(N127="snížená",J127,0)</f>
        <v>0</v>
      </c>
      <c r="BG127" s="121">
        <f>IF(N127="zákl. přenesená",J127,0)</f>
        <v>0</v>
      </c>
      <c r="BH127" s="121">
        <f>IF(N127="sníž. přenesená",J127,0)</f>
        <v>0</v>
      </c>
      <c r="BI127" s="121">
        <f>IF(N127="nulová",J127,0)</f>
        <v>0</v>
      </c>
      <c r="BJ127" s="14" t="s">
        <v>81</v>
      </c>
      <c r="BK127" s="121">
        <f>ROUND(I127*H127,2)</f>
        <v>4700</v>
      </c>
      <c r="BL127" s="14" t="s">
        <v>142</v>
      </c>
      <c r="BM127" s="120" t="s">
        <v>667</v>
      </c>
    </row>
    <row r="128" spans="2:47" s="1" customFormat="1" ht="19.5">
      <c r="B128" s="29"/>
      <c r="D128" s="122" t="s">
        <v>145</v>
      </c>
      <c r="F128" s="123" t="s">
        <v>235</v>
      </c>
      <c r="I128" s="124"/>
      <c r="L128" s="29"/>
      <c r="M128" s="125"/>
      <c r="T128" s="50"/>
      <c r="AT128" s="14" t="s">
        <v>145</v>
      </c>
      <c r="AU128" s="14" t="s">
        <v>74</v>
      </c>
    </row>
    <row r="129" spans="2:47" s="1" customFormat="1" ht="12">
      <c r="B129" s="29"/>
      <c r="D129" s="126" t="s">
        <v>147</v>
      </c>
      <c r="F129" s="127" t="s">
        <v>236</v>
      </c>
      <c r="I129" s="124"/>
      <c r="L129" s="29"/>
      <c r="M129" s="125"/>
      <c r="T129" s="50"/>
      <c r="AT129" s="14" t="s">
        <v>147</v>
      </c>
      <c r="AU129" s="14" t="s">
        <v>74</v>
      </c>
    </row>
    <row r="130" spans="2:51" s="9" customFormat="1" ht="12">
      <c r="B130" s="128"/>
      <c r="D130" s="122" t="s">
        <v>171</v>
      </c>
      <c r="E130" s="129" t="s">
        <v>28</v>
      </c>
      <c r="F130" s="130" t="s">
        <v>668</v>
      </c>
      <c r="H130" s="131">
        <v>470</v>
      </c>
      <c r="I130" s="132"/>
      <c r="L130" s="128"/>
      <c r="M130" s="133"/>
      <c r="T130" s="134"/>
      <c r="AT130" s="129" t="s">
        <v>171</v>
      </c>
      <c r="AU130" s="129" t="s">
        <v>74</v>
      </c>
      <c r="AV130" s="9" t="s">
        <v>83</v>
      </c>
      <c r="AW130" s="9" t="s">
        <v>35</v>
      </c>
      <c r="AX130" s="9" t="s">
        <v>81</v>
      </c>
      <c r="AY130" s="129" t="s">
        <v>143</v>
      </c>
    </row>
    <row r="131" spans="2:65" s="1" customFormat="1" ht="21.75" customHeight="1">
      <c r="B131" s="29"/>
      <c r="C131" s="135" t="s">
        <v>238</v>
      </c>
      <c r="D131" s="135" t="s">
        <v>174</v>
      </c>
      <c r="E131" s="136" t="s">
        <v>239</v>
      </c>
      <c r="F131" s="137" t="s">
        <v>240</v>
      </c>
      <c r="G131" s="138" t="s">
        <v>197</v>
      </c>
      <c r="H131" s="139">
        <v>40</v>
      </c>
      <c r="I131" s="140">
        <v>70</v>
      </c>
      <c r="J131" s="141">
        <f>ROUND(I131*H131,2)</f>
        <v>2800</v>
      </c>
      <c r="K131" s="137" t="s">
        <v>28</v>
      </c>
      <c r="L131" s="142"/>
      <c r="M131" s="143" t="s">
        <v>28</v>
      </c>
      <c r="N131" s="144" t="s">
        <v>45</v>
      </c>
      <c r="P131" s="118">
        <f>O131*H131</f>
        <v>0</v>
      </c>
      <c r="Q131" s="118">
        <v>0.0015</v>
      </c>
      <c r="R131" s="118">
        <f>Q131*H131</f>
        <v>0.06</v>
      </c>
      <c r="S131" s="118">
        <v>0</v>
      </c>
      <c r="T131" s="119">
        <f>S131*H131</f>
        <v>0</v>
      </c>
      <c r="AR131" s="120" t="s">
        <v>178</v>
      </c>
      <c r="AT131" s="120" t="s">
        <v>174</v>
      </c>
      <c r="AU131" s="120" t="s">
        <v>74</v>
      </c>
      <c r="AY131" s="14" t="s">
        <v>143</v>
      </c>
      <c r="BE131" s="121">
        <f>IF(N131="základní",J131,0)</f>
        <v>2800</v>
      </c>
      <c r="BF131" s="121">
        <f>IF(N131="snížená",J131,0)</f>
        <v>0</v>
      </c>
      <c r="BG131" s="121">
        <f>IF(N131="zákl. přenesená",J131,0)</f>
        <v>0</v>
      </c>
      <c r="BH131" s="121">
        <f>IF(N131="sníž. přenesená",J131,0)</f>
        <v>0</v>
      </c>
      <c r="BI131" s="121">
        <f>IF(N131="nulová",J131,0)</f>
        <v>0</v>
      </c>
      <c r="BJ131" s="14" t="s">
        <v>81</v>
      </c>
      <c r="BK131" s="121">
        <f>ROUND(I131*H131,2)</f>
        <v>2800</v>
      </c>
      <c r="BL131" s="14" t="s">
        <v>142</v>
      </c>
      <c r="BM131" s="120" t="s">
        <v>669</v>
      </c>
    </row>
    <row r="132" spans="2:47" s="1" customFormat="1" ht="12">
      <c r="B132" s="29"/>
      <c r="D132" s="122" t="s">
        <v>145</v>
      </c>
      <c r="F132" s="123" t="s">
        <v>240</v>
      </c>
      <c r="I132" s="124"/>
      <c r="L132" s="29"/>
      <c r="M132" s="125"/>
      <c r="T132" s="50"/>
      <c r="AT132" s="14" t="s">
        <v>145</v>
      </c>
      <c r="AU132" s="14" t="s">
        <v>74</v>
      </c>
    </row>
    <row r="133" spans="2:65" s="1" customFormat="1" ht="16.5" customHeight="1">
      <c r="B133" s="29"/>
      <c r="C133" s="135" t="s">
        <v>242</v>
      </c>
      <c r="D133" s="135" t="s">
        <v>174</v>
      </c>
      <c r="E133" s="136" t="s">
        <v>243</v>
      </c>
      <c r="F133" s="137" t="s">
        <v>244</v>
      </c>
      <c r="G133" s="138" t="s">
        <v>197</v>
      </c>
      <c r="H133" s="139">
        <v>100</v>
      </c>
      <c r="I133" s="140">
        <v>150</v>
      </c>
      <c r="J133" s="141">
        <f>ROUND(I133*H133,2)</f>
        <v>15000</v>
      </c>
      <c r="K133" s="137" t="s">
        <v>28</v>
      </c>
      <c r="L133" s="142"/>
      <c r="M133" s="143" t="s">
        <v>28</v>
      </c>
      <c r="N133" s="144" t="s">
        <v>45</v>
      </c>
      <c r="P133" s="118">
        <f>O133*H133</f>
        <v>0</v>
      </c>
      <c r="Q133" s="118">
        <v>0.0015</v>
      </c>
      <c r="R133" s="118">
        <f>Q133*H133</f>
        <v>0.15</v>
      </c>
      <c r="S133" s="118">
        <v>0</v>
      </c>
      <c r="T133" s="119">
        <f>S133*H133</f>
        <v>0</v>
      </c>
      <c r="AR133" s="120" t="s">
        <v>178</v>
      </c>
      <c r="AT133" s="120" t="s">
        <v>174</v>
      </c>
      <c r="AU133" s="120" t="s">
        <v>74</v>
      </c>
      <c r="AY133" s="14" t="s">
        <v>143</v>
      </c>
      <c r="BE133" s="121">
        <f>IF(N133="základní",J133,0)</f>
        <v>15000</v>
      </c>
      <c r="BF133" s="121">
        <f>IF(N133="snížená",J133,0)</f>
        <v>0</v>
      </c>
      <c r="BG133" s="121">
        <f>IF(N133="zákl. přenesená",J133,0)</f>
        <v>0</v>
      </c>
      <c r="BH133" s="121">
        <f>IF(N133="sníž. přenesená",J133,0)</f>
        <v>0</v>
      </c>
      <c r="BI133" s="121">
        <f>IF(N133="nulová",J133,0)</f>
        <v>0</v>
      </c>
      <c r="BJ133" s="14" t="s">
        <v>81</v>
      </c>
      <c r="BK133" s="121">
        <f>ROUND(I133*H133,2)</f>
        <v>15000</v>
      </c>
      <c r="BL133" s="14" t="s">
        <v>142</v>
      </c>
      <c r="BM133" s="120" t="s">
        <v>670</v>
      </c>
    </row>
    <row r="134" spans="2:47" s="1" customFormat="1" ht="12">
      <c r="B134" s="29"/>
      <c r="D134" s="122" t="s">
        <v>145</v>
      </c>
      <c r="F134" s="123" t="s">
        <v>244</v>
      </c>
      <c r="I134" s="124"/>
      <c r="L134" s="29"/>
      <c r="M134" s="125"/>
      <c r="T134" s="50"/>
      <c r="AT134" s="14" t="s">
        <v>145</v>
      </c>
      <c r="AU134" s="14" t="s">
        <v>74</v>
      </c>
    </row>
    <row r="135" spans="2:65" s="1" customFormat="1" ht="16.5" customHeight="1">
      <c r="B135" s="29"/>
      <c r="C135" s="135" t="s">
        <v>246</v>
      </c>
      <c r="D135" s="135" t="s">
        <v>174</v>
      </c>
      <c r="E135" s="136" t="s">
        <v>247</v>
      </c>
      <c r="F135" s="137" t="s">
        <v>248</v>
      </c>
      <c r="G135" s="138" t="s">
        <v>197</v>
      </c>
      <c r="H135" s="139">
        <v>90</v>
      </c>
      <c r="I135" s="140">
        <v>150</v>
      </c>
      <c r="J135" s="141">
        <f>ROUND(I135*H135,2)</f>
        <v>13500</v>
      </c>
      <c r="K135" s="137" t="s">
        <v>28</v>
      </c>
      <c r="L135" s="142"/>
      <c r="M135" s="143" t="s">
        <v>28</v>
      </c>
      <c r="N135" s="144" t="s">
        <v>45</v>
      </c>
      <c r="P135" s="118">
        <f>O135*H135</f>
        <v>0</v>
      </c>
      <c r="Q135" s="118">
        <v>0.0015</v>
      </c>
      <c r="R135" s="118">
        <f>Q135*H135</f>
        <v>0.135</v>
      </c>
      <c r="S135" s="118">
        <v>0</v>
      </c>
      <c r="T135" s="119">
        <f>S135*H135</f>
        <v>0</v>
      </c>
      <c r="AR135" s="120" t="s">
        <v>178</v>
      </c>
      <c r="AT135" s="120" t="s">
        <v>174</v>
      </c>
      <c r="AU135" s="120" t="s">
        <v>74</v>
      </c>
      <c r="AY135" s="14" t="s">
        <v>143</v>
      </c>
      <c r="BE135" s="121">
        <f>IF(N135="základní",J135,0)</f>
        <v>13500</v>
      </c>
      <c r="BF135" s="121">
        <f>IF(N135="snížená",J135,0)</f>
        <v>0</v>
      </c>
      <c r="BG135" s="121">
        <f>IF(N135="zákl. přenesená",J135,0)</f>
        <v>0</v>
      </c>
      <c r="BH135" s="121">
        <f>IF(N135="sníž. přenesená",J135,0)</f>
        <v>0</v>
      </c>
      <c r="BI135" s="121">
        <f>IF(N135="nulová",J135,0)</f>
        <v>0</v>
      </c>
      <c r="BJ135" s="14" t="s">
        <v>81</v>
      </c>
      <c r="BK135" s="121">
        <f>ROUND(I135*H135,2)</f>
        <v>13500</v>
      </c>
      <c r="BL135" s="14" t="s">
        <v>142</v>
      </c>
      <c r="BM135" s="120" t="s">
        <v>671</v>
      </c>
    </row>
    <row r="136" spans="2:47" s="1" customFormat="1" ht="12">
      <c r="B136" s="29"/>
      <c r="D136" s="122" t="s">
        <v>145</v>
      </c>
      <c r="F136" s="123" t="s">
        <v>248</v>
      </c>
      <c r="I136" s="124"/>
      <c r="L136" s="29"/>
      <c r="M136" s="125"/>
      <c r="T136" s="50"/>
      <c r="AT136" s="14" t="s">
        <v>145</v>
      </c>
      <c r="AU136" s="14" t="s">
        <v>74</v>
      </c>
    </row>
    <row r="137" spans="2:65" s="1" customFormat="1" ht="16.5" customHeight="1">
      <c r="B137" s="29"/>
      <c r="C137" s="135" t="s">
        <v>250</v>
      </c>
      <c r="D137" s="135" t="s">
        <v>174</v>
      </c>
      <c r="E137" s="136" t="s">
        <v>251</v>
      </c>
      <c r="F137" s="137" t="s">
        <v>252</v>
      </c>
      <c r="G137" s="138" t="s">
        <v>197</v>
      </c>
      <c r="H137" s="139">
        <v>40</v>
      </c>
      <c r="I137" s="140">
        <v>150</v>
      </c>
      <c r="J137" s="141">
        <f>ROUND(I137*H137,2)</f>
        <v>6000</v>
      </c>
      <c r="K137" s="137" t="s">
        <v>28</v>
      </c>
      <c r="L137" s="142"/>
      <c r="M137" s="143" t="s">
        <v>28</v>
      </c>
      <c r="N137" s="144" t="s">
        <v>45</v>
      </c>
      <c r="P137" s="118">
        <f>O137*H137</f>
        <v>0</v>
      </c>
      <c r="Q137" s="118">
        <v>0.0015</v>
      </c>
      <c r="R137" s="118">
        <f>Q137*H137</f>
        <v>0.06</v>
      </c>
      <c r="S137" s="118">
        <v>0</v>
      </c>
      <c r="T137" s="119">
        <f>S137*H137</f>
        <v>0</v>
      </c>
      <c r="AR137" s="120" t="s">
        <v>178</v>
      </c>
      <c r="AT137" s="120" t="s">
        <v>174</v>
      </c>
      <c r="AU137" s="120" t="s">
        <v>74</v>
      </c>
      <c r="AY137" s="14" t="s">
        <v>143</v>
      </c>
      <c r="BE137" s="121">
        <f>IF(N137="základní",J137,0)</f>
        <v>6000</v>
      </c>
      <c r="BF137" s="121">
        <f>IF(N137="snížená",J137,0)</f>
        <v>0</v>
      </c>
      <c r="BG137" s="121">
        <f>IF(N137="zákl. přenesená",J137,0)</f>
        <v>0</v>
      </c>
      <c r="BH137" s="121">
        <f>IF(N137="sníž. přenesená",J137,0)</f>
        <v>0</v>
      </c>
      <c r="BI137" s="121">
        <f>IF(N137="nulová",J137,0)</f>
        <v>0</v>
      </c>
      <c r="BJ137" s="14" t="s">
        <v>81</v>
      </c>
      <c r="BK137" s="121">
        <f>ROUND(I137*H137,2)</f>
        <v>6000</v>
      </c>
      <c r="BL137" s="14" t="s">
        <v>142</v>
      </c>
      <c r="BM137" s="120" t="s">
        <v>672</v>
      </c>
    </row>
    <row r="138" spans="2:47" s="1" customFormat="1" ht="12">
      <c r="B138" s="29"/>
      <c r="D138" s="122" t="s">
        <v>145</v>
      </c>
      <c r="F138" s="123" t="s">
        <v>252</v>
      </c>
      <c r="I138" s="124"/>
      <c r="L138" s="29"/>
      <c r="M138" s="125"/>
      <c r="T138" s="50"/>
      <c r="AT138" s="14" t="s">
        <v>145</v>
      </c>
      <c r="AU138" s="14" t="s">
        <v>74</v>
      </c>
    </row>
    <row r="139" spans="2:65" s="1" customFormat="1" ht="21.75" customHeight="1">
      <c r="B139" s="29"/>
      <c r="C139" s="135" t="s">
        <v>254</v>
      </c>
      <c r="D139" s="135" t="s">
        <v>174</v>
      </c>
      <c r="E139" s="136" t="s">
        <v>255</v>
      </c>
      <c r="F139" s="137" t="s">
        <v>256</v>
      </c>
      <c r="G139" s="138" t="s">
        <v>197</v>
      </c>
      <c r="H139" s="139">
        <v>60</v>
      </c>
      <c r="I139" s="140">
        <v>150</v>
      </c>
      <c r="J139" s="141">
        <f>ROUND(I139*H139,2)</f>
        <v>9000</v>
      </c>
      <c r="K139" s="137" t="s">
        <v>28</v>
      </c>
      <c r="L139" s="142"/>
      <c r="M139" s="143" t="s">
        <v>28</v>
      </c>
      <c r="N139" s="144" t="s">
        <v>45</v>
      </c>
      <c r="P139" s="118">
        <f>O139*H139</f>
        <v>0</v>
      </c>
      <c r="Q139" s="118">
        <v>0.0015</v>
      </c>
      <c r="R139" s="118">
        <f>Q139*H139</f>
        <v>0.09</v>
      </c>
      <c r="S139" s="118">
        <v>0</v>
      </c>
      <c r="T139" s="119">
        <f>S139*H139</f>
        <v>0</v>
      </c>
      <c r="AR139" s="120" t="s">
        <v>178</v>
      </c>
      <c r="AT139" s="120" t="s">
        <v>174</v>
      </c>
      <c r="AU139" s="120" t="s">
        <v>74</v>
      </c>
      <c r="AY139" s="14" t="s">
        <v>143</v>
      </c>
      <c r="BE139" s="121">
        <f>IF(N139="základní",J139,0)</f>
        <v>9000</v>
      </c>
      <c r="BF139" s="121">
        <f>IF(N139="snížená",J139,0)</f>
        <v>0</v>
      </c>
      <c r="BG139" s="121">
        <f>IF(N139="zákl. přenesená",J139,0)</f>
        <v>0</v>
      </c>
      <c r="BH139" s="121">
        <f>IF(N139="sníž. přenesená",J139,0)</f>
        <v>0</v>
      </c>
      <c r="BI139" s="121">
        <f>IF(N139="nulová",J139,0)</f>
        <v>0</v>
      </c>
      <c r="BJ139" s="14" t="s">
        <v>81</v>
      </c>
      <c r="BK139" s="121">
        <f>ROUND(I139*H139,2)</f>
        <v>9000</v>
      </c>
      <c r="BL139" s="14" t="s">
        <v>142</v>
      </c>
      <c r="BM139" s="120" t="s">
        <v>673</v>
      </c>
    </row>
    <row r="140" spans="2:47" s="1" customFormat="1" ht="12">
      <c r="B140" s="29"/>
      <c r="D140" s="122" t="s">
        <v>145</v>
      </c>
      <c r="F140" s="123" t="s">
        <v>256</v>
      </c>
      <c r="I140" s="124"/>
      <c r="L140" s="29"/>
      <c r="M140" s="125"/>
      <c r="T140" s="50"/>
      <c r="AT140" s="14" t="s">
        <v>145</v>
      </c>
      <c r="AU140" s="14" t="s">
        <v>74</v>
      </c>
    </row>
    <row r="141" spans="2:65" s="1" customFormat="1" ht="16.5" customHeight="1">
      <c r="B141" s="29"/>
      <c r="C141" s="135" t="s">
        <v>7</v>
      </c>
      <c r="D141" s="135" t="s">
        <v>174</v>
      </c>
      <c r="E141" s="136" t="s">
        <v>258</v>
      </c>
      <c r="F141" s="137" t="s">
        <v>259</v>
      </c>
      <c r="G141" s="138" t="s">
        <v>197</v>
      </c>
      <c r="H141" s="139">
        <v>60</v>
      </c>
      <c r="I141" s="140">
        <v>150</v>
      </c>
      <c r="J141" s="141">
        <f>ROUND(I141*H141,2)</f>
        <v>9000</v>
      </c>
      <c r="K141" s="137" t="s">
        <v>28</v>
      </c>
      <c r="L141" s="142"/>
      <c r="M141" s="143" t="s">
        <v>28</v>
      </c>
      <c r="N141" s="144" t="s">
        <v>45</v>
      </c>
      <c r="P141" s="118">
        <f>O141*H141</f>
        <v>0</v>
      </c>
      <c r="Q141" s="118">
        <v>0.0015</v>
      </c>
      <c r="R141" s="118">
        <f>Q141*H141</f>
        <v>0.09</v>
      </c>
      <c r="S141" s="118">
        <v>0</v>
      </c>
      <c r="T141" s="119">
        <f>S141*H141</f>
        <v>0</v>
      </c>
      <c r="AR141" s="120" t="s">
        <v>178</v>
      </c>
      <c r="AT141" s="120" t="s">
        <v>174</v>
      </c>
      <c r="AU141" s="120" t="s">
        <v>74</v>
      </c>
      <c r="AY141" s="14" t="s">
        <v>143</v>
      </c>
      <c r="BE141" s="121">
        <f>IF(N141="základní",J141,0)</f>
        <v>9000</v>
      </c>
      <c r="BF141" s="121">
        <f>IF(N141="snížená",J141,0)</f>
        <v>0</v>
      </c>
      <c r="BG141" s="121">
        <f>IF(N141="zákl. přenesená",J141,0)</f>
        <v>0</v>
      </c>
      <c r="BH141" s="121">
        <f>IF(N141="sníž. přenesená",J141,0)</f>
        <v>0</v>
      </c>
      <c r="BI141" s="121">
        <f>IF(N141="nulová",J141,0)</f>
        <v>0</v>
      </c>
      <c r="BJ141" s="14" t="s">
        <v>81</v>
      </c>
      <c r="BK141" s="121">
        <f>ROUND(I141*H141,2)</f>
        <v>9000</v>
      </c>
      <c r="BL141" s="14" t="s">
        <v>142</v>
      </c>
      <c r="BM141" s="120" t="s">
        <v>674</v>
      </c>
    </row>
    <row r="142" spans="2:47" s="1" customFormat="1" ht="12">
      <c r="B142" s="29"/>
      <c r="D142" s="122" t="s">
        <v>145</v>
      </c>
      <c r="F142" s="123" t="s">
        <v>259</v>
      </c>
      <c r="I142" s="124"/>
      <c r="L142" s="29"/>
      <c r="M142" s="125"/>
      <c r="T142" s="50"/>
      <c r="AT142" s="14" t="s">
        <v>145</v>
      </c>
      <c r="AU142" s="14" t="s">
        <v>74</v>
      </c>
    </row>
    <row r="143" spans="2:65" s="1" customFormat="1" ht="21.75" customHeight="1">
      <c r="B143" s="29"/>
      <c r="C143" s="135" t="s">
        <v>261</v>
      </c>
      <c r="D143" s="135" t="s">
        <v>174</v>
      </c>
      <c r="E143" s="136" t="s">
        <v>262</v>
      </c>
      <c r="F143" s="137" t="s">
        <v>263</v>
      </c>
      <c r="G143" s="138" t="s">
        <v>197</v>
      </c>
      <c r="H143" s="139">
        <v>40</v>
      </c>
      <c r="I143" s="140">
        <v>150</v>
      </c>
      <c r="J143" s="141">
        <f>ROUND(I143*H143,2)</f>
        <v>6000</v>
      </c>
      <c r="K143" s="137" t="s">
        <v>28</v>
      </c>
      <c r="L143" s="142"/>
      <c r="M143" s="143" t="s">
        <v>28</v>
      </c>
      <c r="N143" s="144" t="s">
        <v>45</v>
      </c>
      <c r="P143" s="118">
        <f>O143*H143</f>
        <v>0</v>
      </c>
      <c r="Q143" s="118">
        <v>0.0015</v>
      </c>
      <c r="R143" s="118">
        <f>Q143*H143</f>
        <v>0.06</v>
      </c>
      <c r="S143" s="118">
        <v>0</v>
      </c>
      <c r="T143" s="119">
        <f>S143*H143</f>
        <v>0</v>
      </c>
      <c r="AR143" s="120" t="s">
        <v>178</v>
      </c>
      <c r="AT143" s="120" t="s">
        <v>174</v>
      </c>
      <c r="AU143" s="120" t="s">
        <v>74</v>
      </c>
      <c r="AY143" s="14" t="s">
        <v>143</v>
      </c>
      <c r="BE143" s="121">
        <f>IF(N143="základní",J143,0)</f>
        <v>6000</v>
      </c>
      <c r="BF143" s="121">
        <f>IF(N143="snížená",J143,0)</f>
        <v>0</v>
      </c>
      <c r="BG143" s="121">
        <f>IF(N143="zákl. přenesená",J143,0)</f>
        <v>0</v>
      </c>
      <c r="BH143" s="121">
        <f>IF(N143="sníž. přenesená",J143,0)</f>
        <v>0</v>
      </c>
      <c r="BI143" s="121">
        <f>IF(N143="nulová",J143,0)</f>
        <v>0</v>
      </c>
      <c r="BJ143" s="14" t="s">
        <v>81</v>
      </c>
      <c r="BK143" s="121">
        <f>ROUND(I143*H143,2)</f>
        <v>6000</v>
      </c>
      <c r="BL143" s="14" t="s">
        <v>142</v>
      </c>
      <c r="BM143" s="120" t="s">
        <v>675</v>
      </c>
    </row>
    <row r="144" spans="2:47" s="1" customFormat="1" ht="12">
      <c r="B144" s="29"/>
      <c r="D144" s="122" t="s">
        <v>145</v>
      </c>
      <c r="F144" s="123" t="s">
        <v>263</v>
      </c>
      <c r="I144" s="124"/>
      <c r="L144" s="29"/>
      <c r="M144" s="125"/>
      <c r="T144" s="50"/>
      <c r="AT144" s="14" t="s">
        <v>145</v>
      </c>
      <c r="AU144" s="14" t="s">
        <v>74</v>
      </c>
    </row>
    <row r="145" spans="2:65" s="1" customFormat="1" ht="24.2" customHeight="1">
      <c r="B145" s="29"/>
      <c r="C145" s="135" t="s">
        <v>265</v>
      </c>
      <c r="D145" s="135" t="s">
        <v>174</v>
      </c>
      <c r="E145" s="136" t="s">
        <v>266</v>
      </c>
      <c r="F145" s="137" t="s">
        <v>267</v>
      </c>
      <c r="G145" s="138" t="s">
        <v>197</v>
      </c>
      <c r="H145" s="139">
        <v>40</v>
      </c>
      <c r="I145" s="140">
        <v>150</v>
      </c>
      <c r="J145" s="141">
        <f>ROUND(I145*H145,2)</f>
        <v>6000</v>
      </c>
      <c r="K145" s="137" t="s">
        <v>28</v>
      </c>
      <c r="L145" s="142"/>
      <c r="M145" s="143" t="s">
        <v>28</v>
      </c>
      <c r="N145" s="144" t="s">
        <v>45</v>
      </c>
      <c r="P145" s="118">
        <f>O145*H145</f>
        <v>0</v>
      </c>
      <c r="Q145" s="118">
        <v>0.0015</v>
      </c>
      <c r="R145" s="118">
        <f>Q145*H145</f>
        <v>0.06</v>
      </c>
      <c r="S145" s="118">
        <v>0</v>
      </c>
      <c r="T145" s="119">
        <f>S145*H145</f>
        <v>0</v>
      </c>
      <c r="AR145" s="120" t="s">
        <v>178</v>
      </c>
      <c r="AT145" s="120" t="s">
        <v>174</v>
      </c>
      <c r="AU145" s="120" t="s">
        <v>74</v>
      </c>
      <c r="AY145" s="14" t="s">
        <v>143</v>
      </c>
      <c r="BE145" s="121">
        <f>IF(N145="základní",J145,0)</f>
        <v>6000</v>
      </c>
      <c r="BF145" s="121">
        <f>IF(N145="snížená",J145,0)</f>
        <v>0</v>
      </c>
      <c r="BG145" s="121">
        <f>IF(N145="zákl. přenesená",J145,0)</f>
        <v>0</v>
      </c>
      <c r="BH145" s="121">
        <f>IF(N145="sníž. přenesená",J145,0)</f>
        <v>0</v>
      </c>
      <c r="BI145" s="121">
        <f>IF(N145="nulová",J145,0)</f>
        <v>0</v>
      </c>
      <c r="BJ145" s="14" t="s">
        <v>81</v>
      </c>
      <c r="BK145" s="121">
        <f>ROUND(I145*H145,2)</f>
        <v>6000</v>
      </c>
      <c r="BL145" s="14" t="s">
        <v>142</v>
      </c>
      <c r="BM145" s="120" t="s">
        <v>676</v>
      </c>
    </row>
    <row r="146" spans="2:47" s="1" customFormat="1" ht="12">
      <c r="B146" s="29"/>
      <c r="D146" s="122" t="s">
        <v>145</v>
      </c>
      <c r="F146" s="123" t="s">
        <v>267</v>
      </c>
      <c r="I146" s="124"/>
      <c r="L146" s="29"/>
      <c r="M146" s="125"/>
      <c r="T146" s="50"/>
      <c r="AT146" s="14" t="s">
        <v>145</v>
      </c>
      <c r="AU146" s="14" t="s">
        <v>74</v>
      </c>
    </row>
    <row r="147" spans="2:65" s="1" customFormat="1" ht="16.5" customHeight="1">
      <c r="B147" s="29"/>
      <c r="C147" s="135" t="s">
        <v>273</v>
      </c>
      <c r="D147" s="135" t="s">
        <v>174</v>
      </c>
      <c r="E147" s="136" t="s">
        <v>270</v>
      </c>
      <c r="F147" s="137" t="s">
        <v>271</v>
      </c>
      <c r="G147" s="138" t="s">
        <v>197</v>
      </c>
      <c r="H147" s="139">
        <v>240</v>
      </c>
      <c r="I147" s="140">
        <v>40</v>
      </c>
      <c r="J147" s="141">
        <f>ROUND(I147*H147,2)</f>
        <v>9600</v>
      </c>
      <c r="K147" s="137" t="s">
        <v>28</v>
      </c>
      <c r="L147" s="142"/>
      <c r="M147" s="143" t="s">
        <v>28</v>
      </c>
      <c r="N147" s="144" t="s">
        <v>45</v>
      </c>
      <c r="P147" s="118">
        <f>O147*H147</f>
        <v>0</v>
      </c>
      <c r="Q147" s="118">
        <v>0.0012</v>
      </c>
      <c r="R147" s="118">
        <f>Q147*H147</f>
        <v>0.288</v>
      </c>
      <c r="S147" s="118">
        <v>0</v>
      </c>
      <c r="T147" s="119">
        <f>S147*H147</f>
        <v>0</v>
      </c>
      <c r="AR147" s="120" t="s">
        <v>178</v>
      </c>
      <c r="AT147" s="120" t="s">
        <v>174</v>
      </c>
      <c r="AU147" s="120" t="s">
        <v>74</v>
      </c>
      <c r="AY147" s="14" t="s">
        <v>143</v>
      </c>
      <c r="BE147" s="121">
        <f>IF(N147="základní",J147,0)</f>
        <v>9600</v>
      </c>
      <c r="BF147" s="121">
        <f>IF(N147="snížená",J147,0)</f>
        <v>0</v>
      </c>
      <c r="BG147" s="121">
        <f>IF(N147="zákl. přenesená",J147,0)</f>
        <v>0</v>
      </c>
      <c r="BH147" s="121">
        <f>IF(N147="sníž. přenesená",J147,0)</f>
        <v>0</v>
      </c>
      <c r="BI147" s="121">
        <f>IF(N147="nulová",J147,0)</f>
        <v>0</v>
      </c>
      <c r="BJ147" s="14" t="s">
        <v>81</v>
      </c>
      <c r="BK147" s="121">
        <f>ROUND(I147*H147,2)</f>
        <v>9600</v>
      </c>
      <c r="BL147" s="14" t="s">
        <v>142</v>
      </c>
      <c r="BM147" s="120" t="s">
        <v>677</v>
      </c>
    </row>
    <row r="148" spans="2:47" s="1" customFormat="1" ht="12">
      <c r="B148" s="29"/>
      <c r="D148" s="122" t="s">
        <v>145</v>
      </c>
      <c r="F148" s="123" t="s">
        <v>271</v>
      </c>
      <c r="I148" s="124"/>
      <c r="L148" s="29"/>
      <c r="M148" s="125"/>
      <c r="T148" s="50"/>
      <c r="AT148" s="14" t="s">
        <v>145</v>
      </c>
      <c r="AU148" s="14" t="s">
        <v>74</v>
      </c>
    </row>
    <row r="149" spans="2:65" s="1" customFormat="1" ht="21.75" customHeight="1">
      <c r="B149" s="29"/>
      <c r="C149" s="135" t="s">
        <v>277</v>
      </c>
      <c r="D149" s="135" t="s">
        <v>174</v>
      </c>
      <c r="E149" s="136" t="s">
        <v>274</v>
      </c>
      <c r="F149" s="137" t="s">
        <v>275</v>
      </c>
      <c r="G149" s="138" t="s">
        <v>197</v>
      </c>
      <c r="H149" s="139">
        <v>240</v>
      </c>
      <c r="I149" s="140">
        <v>40</v>
      </c>
      <c r="J149" s="141">
        <f>ROUND(I149*H149,2)</f>
        <v>9600</v>
      </c>
      <c r="K149" s="137" t="s">
        <v>28</v>
      </c>
      <c r="L149" s="142"/>
      <c r="M149" s="143" t="s">
        <v>28</v>
      </c>
      <c r="N149" s="144" t="s">
        <v>45</v>
      </c>
      <c r="P149" s="118">
        <f>O149*H149</f>
        <v>0</v>
      </c>
      <c r="Q149" s="118">
        <v>0.0012</v>
      </c>
      <c r="R149" s="118">
        <f>Q149*H149</f>
        <v>0.288</v>
      </c>
      <c r="S149" s="118">
        <v>0</v>
      </c>
      <c r="T149" s="119">
        <f>S149*H149</f>
        <v>0</v>
      </c>
      <c r="AR149" s="120" t="s">
        <v>178</v>
      </c>
      <c r="AT149" s="120" t="s">
        <v>174</v>
      </c>
      <c r="AU149" s="120" t="s">
        <v>74</v>
      </c>
      <c r="AY149" s="14" t="s">
        <v>143</v>
      </c>
      <c r="BE149" s="121">
        <f>IF(N149="základní",J149,0)</f>
        <v>9600</v>
      </c>
      <c r="BF149" s="121">
        <f>IF(N149="snížená",J149,0)</f>
        <v>0</v>
      </c>
      <c r="BG149" s="121">
        <f>IF(N149="zákl. přenesená",J149,0)</f>
        <v>0</v>
      </c>
      <c r="BH149" s="121">
        <f>IF(N149="sníž. přenesená",J149,0)</f>
        <v>0</v>
      </c>
      <c r="BI149" s="121">
        <f>IF(N149="nulová",J149,0)</f>
        <v>0</v>
      </c>
      <c r="BJ149" s="14" t="s">
        <v>81</v>
      </c>
      <c r="BK149" s="121">
        <f>ROUND(I149*H149,2)</f>
        <v>9600</v>
      </c>
      <c r="BL149" s="14" t="s">
        <v>142</v>
      </c>
      <c r="BM149" s="120" t="s">
        <v>678</v>
      </c>
    </row>
    <row r="150" spans="2:47" s="1" customFormat="1" ht="12">
      <c r="B150" s="29"/>
      <c r="D150" s="122" t="s">
        <v>145</v>
      </c>
      <c r="F150" s="123" t="s">
        <v>275</v>
      </c>
      <c r="I150" s="124"/>
      <c r="L150" s="29"/>
      <c r="M150" s="125"/>
      <c r="T150" s="50"/>
      <c r="AT150" s="14" t="s">
        <v>145</v>
      </c>
      <c r="AU150" s="14" t="s">
        <v>74</v>
      </c>
    </row>
    <row r="151" spans="2:65" s="1" customFormat="1" ht="21.75" customHeight="1">
      <c r="B151" s="29"/>
      <c r="C151" s="135" t="s">
        <v>281</v>
      </c>
      <c r="D151" s="135" t="s">
        <v>174</v>
      </c>
      <c r="E151" s="136" t="s">
        <v>278</v>
      </c>
      <c r="F151" s="137" t="s">
        <v>279</v>
      </c>
      <c r="G151" s="138" t="s">
        <v>197</v>
      </c>
      <c r="H151" s="139">
        <v>520</v>
      </c>
      <c r="I151" s="140">
        <v>40</v>
      </c>
      <c r="J151" s="141">
        <f>ROUND(I151*H151,2)</f>
        <v>20800</v>
      </c>
      <c r="K151" s="137" t="s">
        <v>28</v>
      </c>
      <c r="L151" s="142"/>
      <c r="M151" s="143" t="s">
        <v>28</v>
      </c>
      <c r="N151" s="144" t="s">
        <v>45</v>
      </c>
      <c r="P151" s="118">
        <f>O151*H151</f>
        <v>0</v>
      </c>
      <c r="Q151" s="118">
        <v>0.0012</v>
      </c>
      <c r="R151" s="118">
        <f>Q151*H151</f>
        <v>0.624</v>
      </c>
      <c r="S151" s="118">
        <v>0</v>
      </c>
      <c r="T151" s="119">
        <f>S151*H151</f>
        <v>0</v>
      </c>
      <c r="AR151" s="120" t="s">
        <v>178</v>
      </c>
      <c r="AT151" s="120" t="s">
        <v>174</v>
      </c>
      <c r="AU151" s="120" t="s">
        <v>74</v>
      </c>
      <c r="AY151" s="14" t="s">
        <v>143</v>
      </c>
      <c r="BE151" s="121">
        <f>IF(N151="základní",J151,0)</f>
        <v>20800</v>
      </c>
      <c r="BF151" s="121">
        <f>IF(N151="snížená",J151,0)</f>
        <v>0</v>
      </c>
      <c r="BG151" s="121">
        <f>IF(N151="zákl. přenesená",J151,0)</f>
        <v>0</v>
      </c>
      <c r="BH151" s="121">
        <f>IF(N151="sníž. přenesená",J151,0)</f>
        <v>0</v>
      </c>
      <c r="BI151" s="121">
        <f>IF(N151="nulová",J151,0)</f>
        <v>0</v>
      </c>
      <c r="BJ151" s="14" t="s">
        <v>81</v>
      </c>
      <c r="BK151" s="121">
        <f>ROUND(I151*H151,2)</f>
        <v>20800</v>
      </c>
      <c r="BL151" s="14" t="s">
        <v>142</v>
      </c>
      <c r="BM151" s="120" t="s">
        <v>679</v>
      </c>
    </row>
    <row r="152" spans="2:47" s="1" customFormat="1" ht="12">
      <c r="B152" s="29"/>
      <c r="D152" s="122" t="s">
        <v>145</v>
      </c>
      <c r="F152" s="123" t="s">
        <v>279</v>
      </c>
      <c r="I152" s="124"/>
      <c r="L152" s="29"/>
      <c r="M152" s="125"/>
      <c r="T152" s="50"/>
      <c r="AT152" s="14" t="s">
        <v>145</v>
      </c>
      <c r="AU152" s="14" t="s">
        <v>74</v>
      </c>
    </row>
    <row r="153" spans="2:65" s="1" customFormat="1" ht="16.5" customHeight="1">
      <c r="B153" s="29"/>
      <c r="C153" s="135" t="s">
        <v>285</v>
      </c>
      <c r="D153" s="135" t="s">
        <v>174</v>
      </c>
      <c r="E153" s="136" t="s">
        <v>282</v>
      </c>
      <c r="F153" s="137" t="s">
        <v>283</v>
      </c>
      <c r="G153" s="138" t="s">
        <v>197</v>
      </c>
      <c r="H153" s="139">
        <v>560</v>
      </c>
      <c r="I153" s="140">
        <v>40</v>
      </c>
      <c r="J153" s="141">
        <f>ROUND(I153*H153,2)</f>
        <v>22400</v>
      </c>
      <c r="K153" s="137" t="s">
        <v>28</v>
      </c>
      <c r="L153" s="142"/>
      <c r="M153" s="143" t="s">
        <v>28</v>
      </c>
      <c r="N153" s="144" t="s">
        <v>45</v>
      </c>
      <c r="P153" s="118">
        <f>O153*H153</f>
        <v>0</v>
      </c>
      <c r="Q153" s="118">
        <v>0.0012</v>
      </c>
      <c r="R153" s="118">
        <f>Q153*H153</f>
        <v>0.6719999999999999</v>
      </c>
      <c r="S153" s="118">
        <v>0</v>
      </c>
      <c r="T153" s="119">
        <f>S153*H153</f>
        <v>0</v>
      </c>
      <c r="AR153" s="120" t="s">
        <v>178</v>
      </c>
      <c r="AT153" s="120" t="s">
        <v>174</v>
      </c>
      <c r="AU153" s="120" t="s">
        <v>74</v>
      </c>
      <c r="AY153" s="14" t="s">
        <v>143</v>
      </c>
      <c r="BE153" s="121">
        <f>IF(N153="základní",J153,0)</f>
        <v>22400</v>
      </c>
      <c r="BF153" s="121">
        <f>IF(N153="snížená",J153,0)</f>
        <v>0</v>
      </c>
      <c r="BG153" s="121">
        <f>IF(N153="zákl. přenesená",J153,0)</f>
        <v>0</v>
      </c>
      <c r="BH153" s="121">
        <f>IF(N153="sníž. přenesená",J153,0)</f>
        <v>0</v>
      </c>
      <c r="BI153" s="121">
        <f>IF(N153="nulová",J153,0)</f>
        <v>0</v>
      </c>
      <c r="BJ153" s="14" t="s">
        <v>81</v>
      </c>
      <c r="BK153" s="121">
        <f>ROUND(I153*H153,2)</f>
        <v>22400</v>
      </c>
      <c r="BL153" s="14" t="s">
        <v>142</v>
      </c>
      <c r="BM153" s="120" t="s">
        <v>680</v>
      </c>
    </row>
    <row r="154" spans="2:47" s="1" customFormat="1" ht="12">
      <c r="B154" s="29"/>
      <c r="D154" s="122" t="s">
        <v>145</v>
      </c>
      <c r="F154" s="123" t="s">
        <v>283</v>
      </c>
      <c r="I154" s="124"/>
      <c r="L154" s="29"/>
      <c r="M154" s="125"/>
      <c r="T154" s="50"/>
      <c r="AT154" s="14" t="s">
        <v>145</v>
      </c>
      <c r="AU154" s="14" t="s">
        <v>74</v>
      </c>
    </row>
    <row r="155" spans="2:65" s="1" customFormat="1" ht="16.5" customHeight="1">
      <c r="B155" s="29"/>
      <c r="C155" s="135" t="s">
        <v>289</v>
      </c>
      <c r="D155" s="135" t="s">
        <v>174</v>
      </c>
      <c r="E155" s="136" t="s">
        <v>286</v>
      </c>
      <c r="F155" s="137" t="s">
        <v>287</v>
      </c>
      <c r="G155" s="138" t="s">
        <v>197</v>
      </c>
      <c r="H155" s="139">
        <v>320</v>
      </c>
      <c r="I155" s="140">
        <v>40</v>
      </c>
      <c r="J155" s="141">
        <f>ROUND(I155*H155,2)</f>
        <v>12800</v>
      </c>
      <c r="K155" s="137" t="s">
        <v>28</v>
      </c>
      <c r="L155" s="142"/>
      <c r="M155" s="143" t="s">
        <v>28</v>
      </c>
      <c r="N155" s="144" t="s">
        <v>45</v>
      </c>
      <c r="P155" s="118">
        <f>O155*H155</f>
        <v>0</v>
      </c>
      <c r="Q155" s="118">
        <v>0.0012</v>
      </c>
      <c r="R155" s="118">
        <f>Q155*H155</f>
        <v>0.38399999999999995</v>
      </c>
      <c r="S155" s="118">
        <v>0</v>
      </c>
      <c r="T155" s="119">
        <f>S155*H155</f>
        <v>0</v>
      </c>
      <c r="AR155" s="120" t="s">
        <v>178</v>
      </c>
      <c r="AT155" s="120" t="s">
        <v>174</v>
      </c>
      <c r="AU155" s="120" t="s">
        <v>74</v>
      </c>
      <c r="AY155" s="14" t="s">
        <v>143</v>
      </c>
      <c r="BE155" s="121">
        <f>IF(N155="základní",J155,0)</f>
        <v>12800</v>
      </c>
      <c r="BF155" s="121">
        <f>IF(N155="snížená",J155,0)</f>
        <v>0</v>
      </c>
      <c r="BG155" s="121">
        <f>IF(N155="zákl. přenesená",J155,0)</f>
        <v>0</v>
      </c>
      <c r="BH155" s="121">
        <f>IF(N155="sníž. přenesená",J155,0)</f>
        <v>0</v>
      </c>
      <c r="BI155" s="121">
        <f>IF(N155="nulová",J155,0)</f>
        <v>0</v>
      </c>
      <c r="BJ155" s="14" t="s">
        <v>81</v>
      </c>
      <c r="BK155" s="121">
        <f>ROUND(I155*H155,2)</f>
        <v>12800</v>
      </c>
      <c r="BL155" s="14" t="s">
        <v>142</v>
      </c>
      <c r="BM155" s="120" t="s">
        <v>681</v>
      </c>
    </row>
    <row r="156" spans="2:47" s="1" customFormat="1" ht="12">
      <c r="B156" s="29"/>
      <c r="D156" s="122" t="s">
        <v>145</v>
      </c>
      <c r="F156" s="123" t="s">
        <v>287</v>
      </c>
      <c r="I156" s="124"/>
      <c r="L156" s="29"/>
      <c r="M156" s="125"/>
      <c r="T156" s="50"/>
      <c r="AT156" s="14" t="s">
        <v>145</v>
      </c>
      <c r="AU156" s="14" t="s">
        <v>74</v>
      </c>
    </row>
    <row r="157" spans="2:65" s="1" customFormat="1" ht="21.75" customHeight="1">
      <c r="B157" s="29"/>
      <c r="C157" s="135" t="s">
        <v>293</v>
      </c>
      <c r="D157" s="135" t="s">
        <v>174</v>
      </c>
      <c r="E157" s="136" t="s">
        <v>290</v>
      </c>
      <c r="F157" s="137" t="s">
        <v>291</v>
      </c>
      <c r="G157" s="138" t="s">
        <v>197</v>
      </c>
      <c r="H157" s="139">
        <v>200</v>
      </c>
      <c r="I157" s="140">
        <v>40</v>
      </c>
      <c r="J157" s="141">
        <f>ROUND(I157*H157,2)</f>
        <v>8000</v>
      </c>
      <c r="K157" s="137" t="s">
        <v>28</v>
      </c>
      <c r="L157" s="142"/>
      <c r="M157" s="143" t="s">
        <v>28</v>
      </c>
      <c r="N157" s="144" t="s">
        <v>45</v>
      </c>
      <c r="P157" s="118">
        <f>O157*H157</f>
        <v>0</v>
      </c>
      <c r="Q157" s="118">
        <v>0.0012</v>
      </c>
      <c r="R157" s="118">
        <f>Q157*H157</f>
        <v>0.24</v>
      </c>
      <c r="S157" s="118">
        <v>0</v>
      </c>
      <c r="T157" s="119">
        <f>S157*H157</f>
        <v>0</v>
      </c>
      <c r="AR157" s="120" t="s">
        <v>178</v>
      </c>
      <c r="AT157" s="120" t="s">
        <v>174</v>
      </c>
      <c r="AU157" s="120" t="s">
        <v>74</v>
      </c>
      <c r="AY157" s="14" t="s">
        <v>143</v>
      </c>
      <c r="BE157" s="121">
        <f>IF(N157="základní",J157,0)</f>
        <v>8000</v>
      </c>
      <c r="BF157" s="121">
        <f>IF(N157="snížená",J157,0)</f>
        <v>0</v>
      </c>
      <c r="BG157" s="121">
        <f>IF(N157="zákl. přenesená",J157,0)</f>
        <v>0</v>
      </c>
      <c r="BH157" s="121">
        <f>IF(N157="sníž. přenesená",J157,0)</f>
        <v>0</v>
      </c>
      <c r="BI157" s="121">
        <f>IF(N157="nulová",J157,0)</f>
        <v>0</v>
      </c>
      <c r="BJ157" s="14" t="s">
        <v>81</v>
      </c>
      <c r="BK157" s="121">
        <f>ROUND(I157*H157,2)</f>
        <v>8000</v>
      </c>
      <c r="BL157" s="14" t="s">
        <v>142</v>
      </c>
      <c r="BM157" s="120" t="s">
        <v>682</v>
      </c>
    </row>
    <row r="158" spans="2:47" s="1" customFormat="1" ht="12">
      <c r="B158" s="29"/>
      <c r="D158" s="122" t="s">
        <v>145</v>
      </c>
      <c r="F158" s="123" t="s">
        <v>291</v>
      </c>
      <c r="I158" s="124"/>
      <c r="L158" s="29"/>
      <c r="M158" s="125"/>
      <c r="T158" s="50"/>
      <c r="AT158" s="14" t="s">
        <v>145</v>
      </c>
      <c r="AU158" s="14" t="s">
        <v>74</v>
      </c>
    </row>
    <row r="159" spans="2:65" s="1" customFormat="1" ht="16.5" customHeight="1">
      <c r="B159" s="29"/>
      <c r="C159" s="135" t="s">
        <v>297</v>
      </c>
      <c r="D159" s="135" t="s">
        <v>174</v>
      </c>
      <c r="E159" s="136" t="s">
        <v>294</v>
      </c>
      <c r="F159" s="137" t="s">
        <v>295</v>
      </c>
      <c r="G159" s="138" t="s">
        <v>197</v>
      </c>
      <c r="H159" s="139">
        <v>200</v>
      </c>
      <c r="I159" s="140">
        <v>40</v>
      </c>
      <c r="J159" s="141">
        <f>ROUND(I159*H159,2)</f>
        <v>8000</v>
      </c>
      <c r="K159" s="137" t="s">
        <v>28</v>
      </c>
      <c r="L159" s="142"/>
      <c r="M159" s="143" t="s">
        <v>28</v>
      </c>
      <c r="N159" s="144" t="s">
        <v>45</v>
      </c>
      <c r="P159" s="118">
        <f>O159*H159</f>
        <v>0</v>
      </c>
      <c r="Q159" s="118">
        <v>0.0012</v>
      </c>
      <c r="R159" s="118">
        <f>Q159*H159</f>
        <v>0.24</v>
      </c>
      <c r="S159" s="118">
        <v>0</v>
      </c>
      <c r="T159" s="119">
        <f>S159*H159</f>
        <v>0</v>
      </c>
      <c r="AR159" s="120" t="s">
        <v>178</v>
      </c>
      <c r="AT159" s="120" t="s">
        <v>174</v>
      </c>
      <c r="AU159" s="120" t="s">
        <v>74</v>
      </c>
      <c r="AY159" s="14" t="s">
        <v>143</v>
      </c>
      <c r="BE159" s="121">
        <f>IF(N159="základní",J159,0)</f>
        <v>8000</v>
      </c>
      <c r="BF159" s="121">
        <f>IF(N159="snížená",J159,0)</f>
        <v>0</v>
      </c>
      <c r="BG159" s="121">
        <f>IF(N159="zákl. přenesená",J159,0)</f>
        <v>0</v>
      </c>
      <c r="BH159" s="121">
        <f>IF(N159="sníž. přenesená",J159,0)</f>
        <v>0</v>
      </c>
      <c r="BI159" s="121">
        <f>IF(N159="nulová",J159,0)</f>
        <v>0</v>
      </c>
      <c r="BJ159" s="14" t="s">
        <v>81</v>
      </c>
      <c r="BK159" s="121">
        <f>ROUND(I159*H159,2)</f>
        <v>8000</v>
      </c>
      <c r="BL159" s="14" t="s">
        <v>142</v>
      </c>
      <c r="BM159" s="120" t="s">
        <v>683</v>
      </c>
    </row>
    <row r="160" spans="2:47" s="1" customFormat="1" ht="12">
      <c r="B160" s="29"/>
      <c r="D160" s="122" t="s">
        <v>145</v>
      </c>
      <c r="F160" s="123" t="s">
        <v>295</v>
      </c>
      <c r="I160" s="124"/>
      <c r="L160" s="29"/>
      <c r="M160" s="125"/>
      <c r="T160" s="50"/>
      <c r="AT160" s="14" t="s">
        <v>145</v>
      </c>
      <c r="AU160" s="14" t="s">
        <v>74</v>
      </c>
    </row>
    <row r="161" spans="2:65" s="1" customFormat="1" ht="33" customHeight="1">
      <c r="B161" s="29"/>
      <c r="C161" s="109" t="s">
        <v>304</v>
      </c>
      <c r="D161" s="109" t="s">
        <v>137</v>
      </c>
      <c r="E161" s="110" t="s">
        <v>298</v>
      </c>
      <c r="F161" s="111" t="s">
        <v>299</v>
      </c>
      <c r="G161" s="112" t="s">
        <v>197</v>
      </c>
      <c r="H161" s="113">
        <v>470</v>
      </c>
      <c r="I161" s="114">
        <v>20</v>
      </c>
      <c r="J161" s="115">
        <f>ROUND(I161*H161,2)</f>
        <v>9400</v>
      </c>
      <c r="K161" s="111" t="s">
        <v>141</v>
      </c>
      <c r="L161" s="29"/>
      <c r="M161" s="116" t="s">
        <v>28</v>
      </c>
      <c r="N161" s="117" t="s">
        <v>45</v>
      </c>
      <c r="P161" s="118">
        <f>O161*H161</f>
        <v>0</v>
      </c>
      <c r="Q161" s="118">
        <v>5.2E-05</v>
      </c>
      <c r="R161" s="118">
        <f>Q161*H161</f>
        <v>0.02444</v>
      </c>
      <c r="S161" s="118">
        <v>0</v>
      </c>
      <c r="T161" s="119">
        <f>S161*H161</f>
        <v>0</v>
      </c>
      <c r="AR161" s="120" t="s">
        <v>142</v>
      </c>
      <c r="AT161" s="120" t="s">
        <v>137</v>
      </c>
      <c r="AU161" s="120" t="s">
        <v>74</v>
      </c>
      <c r="AY161" s="14" t="s">
        <v>143</v>
      </c>
      <c r="BE161" s="121">
        <f>IF(N161="základní",J161,0)</f>
        <v>9400</v>
      </c>
      <c r="BF161" s="121">
        <f>IF(N161="snížená",J161,0)</f>
        <v>0</v>
      </c>
      <c r="BG161" s="121">
        <f>IF(N161="zákl. přenesená",J161,0)</f>
        <v>0</v>
      </c>
      <c r="BH161" s="121">
        <f>IF(N161="sníž. přenesená",J161,0)</f>
        <v>0</v>
      </c>
      <c r="BI161" s="121">
        <f>IF(N161="nulová",J161,0)</f>
        <v>0</v>
      </c>
      <c r="BJ161" s="14" t="s">
        <v>81</v>
      </c>
      <c r="BK161" s="121">
        <f>ROUND(I161*H161,2)</f>
        <v>9400</v>
      </c>
      <c r="BL161" s="14" t="s">
        <v>142</v>
      </c>
      <c r="BM161" s="120" t="s">
        <v>684</v>
      </c>
    </row>
    <row r="162" spans="2:47" s="1" customFormat="1" ht="19.5">
      <c r="B162" s="29"/>
      <c r="D162" s="122" t="s">
        <v>145</v>
      </c>
      <c r="F162" s="123" t="s">
        <v>301</v>
      </c>
      <c r="I162" s="124"/>
      <c r="L162" s="29"/>
      <c r="M162" s="125"/>
      <c r="T162" s="50"/>
      <c r="AT162" s="14" t="s">
        <v>145</v>
      </c>
      <c r="AU162" s="14" t="s">
        <v>74</v>
      </c>
    </row>
    <row r="163" spans="2:47" s="1" customFormat="1" ht="12">
      <c r="B163" s="29"/>
      <c r="D163" s="126" t="s">
        <v>147</v>
      </c>
      <c r="F163" s="127" t="s">
        <v>302</v>
      </c>
      <c r="I163" s="124"/>
      <c r="L163" s="29"/>
      <c r="M163" s="125"/>
      <c r="T163" s="50"/>
      <c r="AT163" s="14" t="s">
        <v>147</v>
      </c>
      <c r="AU163" s="14" t="s">
        <v>74</v>
      </c>
    </row>
    <row r="164" spans="2:51" s="9" customFormat="1" ht="12">
      <c r="B164" s="128"/>
      <c r="D164" s="122" t="s">
        <v>171</v>
      </c>
      <c r="E164" s="129" t="s">
        <v>28</v>
      </c>
      <c r="F164" s="130" t="s">
        <v>685</v>
      </c>
      <c r="H164" s="131">
        <v>470</v>
      </c>
      <c r="I164" s="132"/>
      <c r="L164" s="128"/>
      <c r="M164" s="133"/>
      <c r="T164" s="134"/>
      <c r="AT164" s="129" t="s">
        <v>171</v>
      </c>
      <c r="AU164" s="129" t="s">
        <v>74</v>
      </c>
      <c r="AV164" s="9" t="s">
        <v>83</v>
      </c>
      <c r="AW164" s="9" t="s">
        <v>35</v>
      </c>
      <c r="AX164" s="9" t="s">
        <v>81</v>
      </c>
      <c r="AY164" s="129" t="s">
        <v>143</v>
      </c>
    </row>
    <row r="165" spans="2:65" s="1" customFormat="1" ht="21.75" customHeight="1">
      <c r="B165" s="29"/>
      <c r="C165" s="135" t="s">
        <v>312</v>
      </c>
      <c r="D165" s="135" t="s">
        <v>174</v>
      </c>
      <c r="E165" s="136" t="s">
        <v>305</v>
      </c>
      <c r="F165" s="137" t="s">
        <v>306</v>
      </c>
      <c r="G165" s="138" t="s">
        <v>197</v>
      </c>
      <c r="H165" s="139">
        <v>470</v>
      </c>
      <c r="I165" s="140">
        <v>100</v>
      </c>
      <c r="J165" s="141">
        <f>ROUND(I165*H165,2)</f>
        <v>47000</v>
      </c>
      <c r="K165" s="137" t="s">
        <v>307</v>
      </c>
      <c r="L165" s="142"/>
      <c r="M165" s="143" t="s">
        <v>28</v>
      </c>
      <c r="N165" s="144" t="s">
        <v>45</v>
      </c>
      <c r="P165" s="118">
        <f>O165*H165</f>
        <v>0</v>
      </c>
      <c r="Q165" s="118">
        <v>0.00354</v>
      </c>
      <c r="R165" s="118">
        <f>Q165*H165</f>
        <v>1.6638000000000002</v>
      </c>
      <c r="S165" s="118">
        <v>0</v>
      </c>
      <c r="T165" s="119">
        <f>S165*H165</f>
        <v>0</v>
      </c>
      <c r="AR165" s="120" t="s">
        <v>178</v>
      </c>
      <c r="AT165" s="120" t="s">
        <v>174</v>
      </c>
      <c r="AU165" s="120" t="s">
        <v>74</v>
      </c>
      <c r="AY165" s="14" t="s">
        <v>143</v>
      </c>
      <c r="BE165" s="121">
        <f>IF(N165="základní",J165,0)</f>
        <v>47000</v>
      </c>
      <c r="BF165" s="121">
        <f>IF(N165="snížená",J165,0)</f>
        <v>0</v>
      </c>
      <c r="BG165" s="121">
        <f>IF(N165="zákl. přenesená",J165,0)</f>
        <v>0</v>
      </c>
      <c r="BH165" s="121">
        <f>IF(N165="sníž. přenesená",J165,0)</f>
        <v>0</v>
      </c>
      <c r="BI165" s="121">
        <f>IF(N165="nulová",J165,0)</f>
        <v>0</v>
      </c>
      <c r="BJ165" s="14" t="s">
        <v>81</v>
      </c>
      <c r="BK165" s="121">
        <f>ROUND(I165*H165,2)</f>
        <v>47000</v>
      </c>
      <c r="BL165" s="14" t="s">
        <v>142</v>
      </c>
      <c r="BM165" s="120" t="s">
        <v>686</v>
      </c>
    </row>
    <row r="166" spans="2:47" s="1" customFormat="1" ht="12">
      <c r="B166" s="29"/>
      <c r="D166" s="122" t="s">
        <v>145</v>
      </c>
      <c r="F166" s="123" t="s">
        <v>309</v>
      </c>
      <c r="I166" s="124"/>
      <c r="L166" s="29"/>
      <c r="M166" s="125"/>
      <c r="T166" s="50"/>
      <c r="AT166" s="14" t="s">
        <v>145</v>
      </c>
      <c r="AU166" s="14" t="s">
        <v>74</v>
      </c>
    </row>
    <row r="167" spans="2:51" s="10" customFormat="1" ht="22.5">
      <c r="B167" s="145"/>
      <c r="D167" s="122" t="s">
        <v>171</v>
      </c>
      <c r="E167" s="146" t="s">
        <v>28</v>
      </c>
      <c r="F167" s="147" t="s">
        <v>310</v>
      </c>
      <c r="H167" s="146" t="s">
        <v>28</v>
      </c>
      <c r="I167" s="148"/>
      <c r="L167" s="145"/>
      <c r="M167" s="149"/>
      <c r="T167" s="150"/>
      <c r="AT167" s="146" t="s">
        <v>171</v>
      </c>
      <c r="AU167" s="146" t="s">
        <v>74</v>
      </c>
      <c r="AV167" s="10" t="s">
        <v>81</v>
      </c>
      <c r="AW167" s="10" t="s">
        <v>35</v>
      </c>
      <c r="AX167" s="10" t="s">
        <v>74</v>
      </c>
      <c r="AY167" s="146" t="s">
        <v>143</v>
      </c>
    </row>
    <row r="168" spans="2:51" s="9" customFormat="1" ht="12">
      <c r="B168" s="128"/>
      <c r="D168" s="122" t="s">
        <v>171</v>
      </c>
      <c r="E168" s="129" t="s">
        <v>28</v>
      </c>
      <c r="F168" s="130" t="s">
        <v>685</v>
      </c>
      <c r="H168" s="131">
        <v>470</v>
      </c>
      <c r="I168" s="132"/>
      <c r="L168" s="128"/>
      <c r="M168" s="133"/>
      <c r="T168" s="134"/>
      <c r="AT168" s="129" t="s">
        <v>171</v>
      </c>
      <c r="AU168" s="129" t="s">
        <v>74</v>
      </c>
      <c r="AV168" s="9" t="s">
        <v>83</v>
      </c>
      <c r="AW168" s="9" t="s">
        <v>35</v>
      </c>
      <c r="AX168" s="9" t="s">
        <v>74</v>
      </c>
      <c r="AY168" s="129" t="s">
        <v>143</v>
      </c>
    </row>
    <row r="169" spans="2:51" s="11" customFormat="1" ht="12">
      <c r="B169" s="151"/>
      <c r="D169" s="122" t="s">
        <v>171</v>
      </c>
      <c r="E169" s="152" t="s">
        <v>28</v>
      </c>
      <c r="F169" s="153" t="s">
        <v>311</v>
      </c>
      <c r="H169" s="154">
        <v>470</v>
      </c>
      <c r="I169" s="155"/>
      <c r="L169" s="151"/>
      <c r="M169" s="156"/>
      <c r="T169" s="157"/>
      <c r="AT169" s="152" t="s">
        <v>171</v>
      </c>
      <c r="AU169" s="152" t="s">
        <v>74</v>
      </c>
      <c r="AV169" s="11" t="s">
        <v>142</v>
      </c>
      <c r="AW169" s="11" t="s">
        <v>35</v>
      </c>
      <c r="AX169" s="11" t="s">
        <v>81</v>
      </c>
      <c r="AY169" s="152" t="s">
        <v>143</v>
      </c>
    </row>
    <row r="170" spans="2:65" s="1" customFormat="1" ht="24.2" customHeight="1">
      <c r="B170" s="29"/>
      <c r="C170" s="109" t="s">
        <v>318</v>
      </c>
      <c r="D170" s="109" t="s">
        <v>137</v>
      </c>
      <c r="E170" s="110" t="s">
        <v>313</v>
      </c>
      <c r="F170" s="111" t="s">
        <v>314</v>
      </c>
      <c r="G170" s="112" t="s">
        <v>197</v>
      </c>
      <c r="H170" s="113">
        <v>330</v>
      </c>
      <c r="I170" s="114">
        <v>60</v>
      </c>
      <c r="J170" s="115">
        <f>ROUND(I170*H170,2)</f>
        <v>19800</v>
      </c>
      <c r="K170" s="111" t="s">
        <v>141</v>
      </c>
      <c r="L170" s="29"/>
      <c r="M170" s="116" t="s">
        <v>28</v>
      </c>
      <c r="N170" s="117" t="s">
        <v>45</v>
      </c>
      <c r="P170" s="118">
        <f>O170*H170</f>
        <v>0</v>
      </c>
      <c r="Q170" s="118">
        <v>0.0020824</v>
      </c>
      <c r="R170" s="118">
        <f>Q170*H170</f>
        <v>0.6871919999999999</v>
      </c>
      <c r="S170" s="118">
        <v>0</v>
      </c>
      <c r="T170" s="119">
        <f>S170*H170</f>
        <v>0</v>
      </c>
      <c r="AR170" s="120" t="s">
        <v>142</v>
      </c>
      <c r="AT170" s="120" t="s">
        <v>137</v>
      </c>
      <c r="AU170" s="120" t="s">
        <v>74</v>
      </c>
      <c r="AY170" s="14" t="s">
        <v>143</v>
      </c>
      <c r="BE170" s="121">
        <f>IF(N170="základní",J170,0)</f>
        <v>19800</v>
      </c>
      <c r="BF170" s="121">
        <f>IF(N170="snížená",J170,0)</f>
        <v>0</v>
      </c>
      <c r="BG170" s="121">
        <f>IF(N170="zákl. přenesená",J170,0)</f>
        <v>0</v>
      </c>
      <c r="BH170" s="121">
        <f>IF(N170="sníž. přenesená",J170,0)</f>
        <v>0</v>
      </c>
      <c r="BI170" s="121">
        <f>IF(N170="nulová",J170,0)</f>
        <v>0</v>
      </c>
      <c r="BJ170" s="14" t="s">
        <v>81</v>
      </c>
      <c r="BK170" s="121">
        <f>ROUND(I170*H170,2)</f>
        <v>19800</v>
      </c>
      <c r="BL170" s="14" t="s">
        <v>142</v>
      </c>
      <c r="BM170" s="120" t="s">
        <v>687</v>
      </c>
    </row>
    <row r="171" spans="2:47" s="1" customFormat="1" ht="19.5">
      <c r="B171" s="29"/>
      <c r="D171" s="122" t="s">
        <v>145</v>
      </c>
      <c r="F171" s="123" t="s">
        <v>316</v>
      </c>
      <c r="I171" s="124"/>
      <c r="L171" s="29"/>
      <c r="M171" s="125"/>
      <c r="T171" s="50"/>
      <c r="AT171" s="14" t="s">
        <v>145</v>
      </c>
      <c r="AU171" s="14" t="s">
        <v>74</v>
      </c>
    </row>
    <row r="172" spans="2:47" s="1" customFormat="1" ht="12">
      <c r="B172" s="29"/>
      <c r="D172" s="126" t="s">
        <v>147</v>
      </c>
      <c r="F172" s="127" t="s">
        <v>317</v>
      </c>
      <c r="I172" s="124"/>
      <c r="L172" s="29"/>
      <c r="M172" s="125"/>
      <c r="T172" s="50"/>
      <c r="AT172" s="14" t="s">
        <v>147</v>
      </c>
      <c r="AU172" s="14" t="s">
        <v>74</v>
      </c>
    </row>
    <row r="173" spans="2:65" s="1" customFormat="1" ht="33" customHeight="1">
      <c r="B173" s="29"/>
      <c r="C173" s="109" t="s">
        <v>326</v>
      </c>
      <c r="D173" s="109" t="s">
        <v>137</v>
      </c>
      <c r="E173" s="110" t="s">
        <v>319</v>
      </c>
      <c r="F173" s="111" t="s">
        <v>320</v>
      </c>
      <c r="G173" s="112" t="s">
        <v>321</v>
      </c>
      <c r="H173" s="113">
        <v>22.8</v>
      </c>
      <c r="I173" s="114">
        <v>200</v>
      </c>
      <c r="J173" s="115">
        <f>ROUND(I173*H173,2)</f>
        <v>4560</v>
      </c>
      <c r="K173" s="111" t="s">
        <v>141</v>
      </c>
      <c r="L173" s="29"/>
      <c r="M173" s="116" t="s">
        <v>28</v>
      </c>
      <c r="N173" s="117" t="s">
        <v>45</v>
      </c>
      <c r="P173" s="118">
        <f>O173*H173</f>
        <v>0</v>
      </c>
      <c r="Q173" s="118">
        <v>0</v>
      </c>
      <c r="R173" s="118">
        <f>Q173*H173</f>
        <v>0</v>
      </c>
      <c r="S173" s="118">
        <v>0</v>
      </c>
      <c r="T173" s="119">
        <f>S173*H173</f>
        <v>0</v>
      </c>
      <c r="AR173" s="120" t="s">
        <v>142</v>
      </c>
      <c r="AT173" s="120" t="s">
        <v>137</v>
      </c>
      <c r="AU173" s="120" t="s">
        <v>74</v>
      </c>
      <c r="AY173" s="14" t="s">
        <v>143</v>
      </c>
      <c r="BE173" s="121">
        <f>IF(N173="základní",J173,0)</f>
        <v>4560</v>
      </c>
      <c r="BF173" s="121">
        <f>IF(N173="snížená",J173,0)</f>
        <v>0</v>
      </c>
      <c r="BG173" s="121">
        <f>IF(N173="zákl. přenesená",J173,0)</f>
        <v>0</v>
      </c>
      <c r="BH173" s="121">
        <f>IF(N173="sníž. přenesená",J173,0)</f>
        <v>0</v>
      </c>
      <c r="BI173" s="121">
        <f>IF(N173="nulová",J173,0)</f>
        <v>0</v>
      </c>
      <c r="BJ173" s="14" t="s">
        <v>81</v>
      </c>
      <c r="BK173" s="121">
        <f>ROUND(I173*H173,2)</f>
        <v>4560</v>
      </c>
      <c r="BL173" s="14" t="s">
        <v>142</v>
      </c>
      <c r="BM173" s="120" t="s">
        <v>688</v>
      </c>
    </row>
    <row r="174" spans="2:47" s="1" customFormat="1" ht="19.5">
      <c r="B174" s="29"/>
      <c r="D174" s="122" t="s">
        <v>145</v>
      </c>
      <c r="F174" s="123" t="s">
        <v>323</v>
      </c>
      <c r="I174" s="124"/>
      <c r="L174" s="29"/>
      <c r="M174" s="125"/>
      <c r="T174" s="50"/>
      <c r="AT174" s="14" t="s">
        <v>145</v>
      </c>
      <c r="AU174" s="14" t="s">
        <v>74</v>
      </c>
    </row>
    <row r="175" spans="2:47" s="1" customFormat="1" ht="12">
      <c r="B175" s="29"/>
      <c r="D175" s="126" t="s">
        <v>147</v>
      </c>
      <c r="F175" s="127" t="s">
        <v>324</v>
      </c>
      <c r="I175" s="124"/>
      <c r="L175" s="29"/>
      <c r="M175" s="125"/>
      <c r="T175" s="50"/>
      <c r="AT175" s="14" t="s">
        <v>147</v>
      </c>
      <c r="AU175" s="14" t="s">
        <v>74</v>
      </c>
    </row>
    <row r="176" spans="2:51" s="9" customFormat="1" ht="12">
      <c r="B176" s="128"/>
      <c r="D176" s="122" t="s">
        <v>171</v>
      </c>
      <c r="E176" s="129" t="s">
        <v>28</v>
      </c>
      <c r="F176" s="130" t="s">
        <v>689</v>
      </c>
      <c r="H176" s="131">
        <v>22.8</v>
      </c>
      <c r="I176" s="132"/>
      <c r="L176" s="128"/>
      <c r="M176" s="133"/>
      <c r="T176" s="134"/>
      <c r="AT176" s="129" t="s">
        <v>171</v>
      </c>
      <c r="AU176" s="129" t="s">
        <v>74</v>
      </c>
      <c r="AV176" s="9" t="s">
        <v>83</v>
      </c>
      <c r="AW176" s="9" t="s">
        <v>35</v>
      </c>
      <c r="AX176" s="9" t="s">
        <v>81</v>
      </c>
      <c r="AY176" s="129" t="s">
        <v>143</v>
      </c>
    </row>
    <row r="177" spans="2:65" s="1" customFormat="1" ht="33" customHeight="1">
      <c r="B177" s="29"/>
      <c r="C177" s="109" t="s">
        <v>333</v>
      </c>
      <c r="D177" s="109" t="s">
        <v>137</v>
      </c>
      <c r="E177" s="110" t="s">
        <v>327</v>
      </c>
      <c r="F177" s="111" t="s">
        <v>328</v>
      </c>
      <c r="G177" s="112" t="s">
        <v>321</v>
      </c>
      <c r="H177" s="113">
        <v>1.4</v>
      </c>
      <c r="I177" s="114">
        <v>200</v>
      </c>
      <c r="J177" s="115">
        <f>ROUND(I177*H177,2)</f>
        <v>280</v>
      </c>
      <c r="K177" s="111" t="s">
        <v>141</v>
      </c>
      <c r="L177" s="29"/>
      <c r="M177" s="116" t="s">
        <v>28</v>
      </c>
      <c r="N177" s="117" t="s">
        <v>45</v>
      </c>
      <c r="P177" s="118">
        <f>O177*H177</f>
        <v>0</v>
      </c>
      <c r="Q177" s="118">
        <v>0</v>
      </c>
      <c r="R177" s="118">
        <f>Q177*H177</f>
        <v>0</v>
      </c>
      <c r="S177" s="118">
        <v>0</v>
      </c>
      <c r="T177" s="119">
        <f>S177*H177</f>
        <v>0</v>
      </c>
      <c r="AR177" s="120" t="s">
        <v>142</v>
      </c>
      <c r="AT177" s="120" t="s">
        <v>137</v>
      </c>
      <c r="AU177" s="120" t="s">
        <v>74</v>
      </c>
      <c r="AY177" s="14" t="s">
        <v>143</v>
      </c>
      <c r="BE177" s="121">
        <f>IF(N177="základní",J177,0)</f>
        <v>280</v>
      </c>
      <c r="BF177" s="121">
        <f>IF(N177="snížená",J177,0)</f>
        <v>0</v>
      </c>
      <c r="BG177" s="121">
        <f>IF(N177="zákl. přenesená",J177,0)</f>
        <v>0</v>
      </c>
      <c r="BH177" s="121">
        <f>IF(N177="sníž. přenesená",J177,0)</f>
        <v>0</v>
      </c>
      <c r="BI177" s="121">
        <f>IF(N177="nulová",J177,0)</f>
        <v>0</v>
      </c>
      <c r="BJ177" s="14" t="s">
        <v>81</v>
      </c>
      <c r="BK177" s="121">
        <f>ROUND(I177*H177,2)</f>
        <v>280</v>
      </c>
      <c r="BL177" s="14" t="s">
        <v>142</v>
      </c>
      <c r="BM177" s="120" t="s">
        <v>690</v>
      </c>
    </row>
    <row r="178" spans="2:47" s="1" customFormat="1" ht="19.5">
      <c r="B178" s="29"/>
      <c r="D178" s="122" t="s">
        <v>145</v>
      </c>
      <c r="F178" s="123" t="s">
        <v>330</v>
      </c>
      <c r="I178" s="124"/>
      <c r="L178" s="29"/>
      <c r="M178" s="125"/>
      <c r="T178" s="50"/>
      <c r="AT178" s="14" t="s">
        <v>145</v>
      </c>
      <c r="AU178" s="14" t="s">
        <v>74</v>
      </c>
    </row>
    <row r="179" spans="2:47" s="1" customFormat="1" ht="12">
      <c r="B179" s="29"/>
      <c r="D179" s="126" t="s">
        <v>147</v>
      </c>
      <c r="F179" s="127" t="s">
        <v>331</v>
      </c>
      <c r="I179" s="124"/>
      <c r="L179" s="29"/>
      <c r="M179" s="125"/>
      <c r="T179" s="50"/>
      <c r="AT179" s="14" t="s">
        <v>147</v>
      </c>
      <c r="AU179" s="14" t="s">
        <v>74</v>
      </c>
    </row>
    <row r="180" spans="2:51" s="9" customFormat="1" ht="12">
      <c r="B180" s="128"/>
      <c r="D180" s="122" t="s">
        <v>171</v>
      </c>
      <c r="E180" s="129" t="s">
        <v>28</v>
      </c>
      <c r="F180" s="130" t="s">
        <v>691</v>
      </c>
      <c r="H180" s="131">
        <v>1.4</v>
      </c>
      <c r="I180" s="132"/>
      <c r="L180" s="128"/>
      <c r="M180" s="133"/>
      <c r="T180" s="134"/>
      <c r="AT180" s="129" t="s">
        <v>171</v>
      </c>
      <c r="AU180" s="129" t="s">
        <v>74</v>
      </c>
      <c r="AV180" s="9" t="s">
        <v>83</v>
      </c>
      <c r="AW180" s="9" t="s">
        <v>35</v>
      </c>
      <c r="AX180" s="9" t="s">
        <v>81</v>
      </c>
      <c r="AY180" s="129" t="s">
        <v>143</v>
      </c>
    </row>
    <row r="181" spans="2:65" s="1" customFormat="1" ht="24.2" customHeight="1">
      <c r="B181" s="29"/>
      <c r="C181" s="109" t="s">
        <v>339</v>
      </c>
      <c r="D181" s="109" t="s">
        <v>137</v>
      </c>
      <c r="E181" s="110" t="s">
        <v>334</v>
      </c>
      <c r="F181" s="111" t="s">
        <v>335</v>
      </c>
      <c r="G181" s="112" t="s">
        <v>140</v>
      </c>
      <c r="H181" s="113">
        <v>1721</v>
      </c>
      <c r="I181" s="114">
        <v>20</v>
      </c>
      <c r="J181" s="115">
        <f>ROUND(I181*H181,2)</f>
        <v>34420</v>
      </c>
      <c r="K181" s="111" t="s">
        <v>141</v>
      </c>
      <c r="L181" s="29"/>
      <c r="M181" s="116" t="s">
        <v>28</v>
      </c>
      <c r="N181" s="117" t="s">
        <v>45</v>
      </c>
      <c r="P181" s="118">
        <f>O181*H181</f>
        <v>0</v>
      </c>
      <c r="Q181" s="118">
        <v>0</v>
      </c>
      <c r="R181" s="118">
        <f>Q181*H181</f>
        <v>0</v>
      </c>
      <c r="S181" s="118">
        <v>0</v>
      </c>
      <c r="T181" s="119">
        <f>S181*H181</f>
        <v>0</v>
      </c>
      <c r="AR181" s="120" t="s">
        <v>142</v>
      </c>
      <c r="AT181" s="120" t="s">
        <v>137</v>
      </c>
      <c r="AU181" s="120" t="s">
        <v>74</v>
      </c>
      <c r="AY181" s="14" t="s">
        <v>143</v>
      </c>
      <c r="BE181" s="121">
        <f>IF(N181="základní",J181,0)</f>
        <v>34420</v>
      </c>
      <c r="BF181" s="121">
        <f>IF(N181="snížená",J181,0)</f>
        <v>0</v>
      </c>
      <c r="BG181" s="121">
        <f>IF(N181="zákl. přenesená",J181,0)</f>
        <v>0</v>
      </c>
      <c r="BH181" s="121">
        <f>IF(N181="sníž. přenesená",J181,0)</f>
        <v>0</v>
      </c>
      <c r="BI181" s="121">
        <f>IF(N181="nulová",J181,0)</f>
        <v>0</v>
      </c>
      <c r="BJ181" s="14" t="s">
        <v>81</v>
      </c>
      <c r="BK181" s="121">
        <f>ROUND(I181*H181,2)</f>
        <v>34420</v>
      </c>
      <c r="BL181" s="14" t="s">
        <v>142</v>
      </c>
      <c r="BM181" s="120" t="s">
        <v>692</v>
      </c>
    </row>
    <row r="182" spans="2:47" s="1" customFormat="1" ht="19.5">
      <c r="B182" s="29"/>
      <c r="D182" s="122" t="s">
        <v>145</v>
      </c>
      <c r="F182" s="123" t="s">
        <v>337</v>
      </c>
      <c r="I182" s="124"/>
      <c r="L182" s="29"/>
      <c r="M182" s="125"/>
      <c r="T182" s="50"/>
      <c r="AT182" s="14" t="s">
        <v>145</v>
      </c>
      <c r="AU182" s="14" t="s">
        <v>74</v>
      </c>
    </row>
    <row r="183" spans="2:47" s="1" customFormat="1" ht="12">
      <c r="B183" s="29"/>
      <c r="D183" s="126" t="s">
        <v>147</v>
      </c>
      <c r="F183" s="127" t="s">
        <v>338</v>
      </c>
      <c r="I183" s="124"/>
      <c r="L183" s="29"/>
      <c r="M183" s="125"/>
      <c r="T183" s="50"/>
      <c r="AT183" s="14" t="s">
        <v>147</v>
      </c>
      <c r="AU183" s="14" t="s">
        <v>74</v>
      </c>
    </row>
    <row r="184" spans="2:65" s="1" customFormat="1" ht="16.5" customHeight="1">
      <c r="B184" s="29"/>
      <c r="C184" s="135" t="s">
        <v>346</v>
      </c>
      <c r="D184" s="135" t="s">
        <v>174</v>
      </c>
      <c r="E184" s="136" t="s">
        <v>340</v>
      </c>
      <c r="F184" s="137" t="s">
        <v>341</v>
      </c>
      <c r="G184" s="138" t="s">
        <v>342</v>
      </c>
      <c r="H184" s="139">
        <v>172.1</v>
      </c>
      <c r="I184" s="140">
        <v>500</v>
      </c>
      <c r="J184" s="141">
        <f>ROUND(I184*H184,2)</f>
        <v>86050</v>
      </c>
      <c r="K184" s="137" t="s">
        <v>28</v>
      </c>
      <c r="L184" s="142"/>
      <c r="M184" s="143" t="s">
        <v>28</v>
      </c>
      <c r="N184" s="144" t="s">
        <v>45</v>
      </c>
      <c r="P184" s="118">
        <f>O184*H184</f>
        <v>0</v>
      </c>
      <c r="Q184" s="118">
        <v>0.2</v>
      </c>
      <c r="R184" s="118">
        <f>Q184*H184</f>
        <v>34.42</v>
      </c>
      <c r="S184" s="118">
        <v>0</v>
      </c>
      <c r="T184" s="119">
        <f>S184*H184</f>
        <v>0</v>
      </c>
      <c r="AR184" s="120" t="s">
        <v>178</v>
      </c>
      <c r="AT184" s="120" t="s">
        <v>174</v>
      </c>
      <c r="AU184" s="120" t="s">
        <v>74</v>
      </c>
      <c r="AY184" s="14" t="s">
        <v>143</v>
      </c>
      <c r="BE184" s="121">
        <f>IF(N184="základní",J184,0)</f>
        <v>86050</v>
      </c>
      <c r="BF184" s="121">
        <f>IF(N184="snížená",J184,0)</f>
        <v>0</v>
      </c>
      <c r="BG184" s="121">
        <f>IF(N184="zákl. přenesená",J184,0)</f>
        <v>0</v>
      </c>
      <c r="BH184" s="121">
        <f>IF(N184="sníž. přenesená",J184,0)</f>
        <v>0</v>
      </c>
      <c r="BI184" s="121">
        <f>IF(N184="nulová",J184,0)</f>
        <v>0</v>
      </c>
      <c r="BJ184" s="14" t="s">
        <v>81</v>
      </c>
      <c r="BK184" s="121">
        <f>ROUND(I184*H184,2)</f>
        <v>86050</v>
      </c>
      <c r="BL184" s="14" t="s">
        <v>142</v>
      </c>
      <c r="BM184" s="120" t="s">
        <v>693</v>
      </c>
    </row>
    <row r="185" spans="2:47" s="1" customFormat="1" ht="12">
      <c r="B185" s="29"/>
      <c r="D185" s="122" t="s">
        <v>145</v>
      </c>
      <c r="F185" s="123" t="s">
        <v>344</v>
      </c>
      <c r="I185" s="124"/>
      <c r="L185" s="29"/>
      <c r="M185" s="125"/>
      <c r="T185" s="50"/>
      <c r="AT185" s="14" t="s">
        <v>145</v>
      </c>
      <c r="AU185" s="14" t="s">
        <v>74</v>
      </c>
    </row>
    <row r="186" spans="2:51" s="9" customFormat="1" ht="12">
      <c r="B186" s="128"/>
      <c r="D186" s="122" t="s">
        <v>171</v>
      </c>
      <c r="E186" s="129" t="s">
        <v>28</v>
      </c>
      <c r="F186" s="130" t="s">
        <v>694</v>
      </c>
      <c r="H186" s="131">
        <v>172.1</v>
      </c>
      <c r="I186" s="132"/>
      <c r="L186" s="128"/>
      <c r="M186" s="133"/>
      <c r="T186" s="134"/>
      <c r="AT186" s="129" t="s">
        <v>171</v>
      </c>
      <c r="AU186" s="129" t="s">
        <v>74</v>
      </c>
      <c r="AV186" s="9" t="s">
        <v>83</v>
      </c>
      <c r="AW186" s="9" t="s">
        <v>35</v>
      </c>
      <c r="AX186" s="9" t="s">
        <v>81</v>
      </c>
      <c r="AY186" s="129" t="s">
        <v>143</v>
      </c>
    </row>
    <row r="187" spans="2:65" s="1" customFormat="1" ht="16.5" customHeight="1">
      <c r="B187" s="29"/>
      <c r="C187" s="109" t="s">
        <v>353</v>
      </c>
      <c r="D187" s="109" t="s">
        <v>137</v>
      </c>
      <c r="E187" s="110" t="s">
        <v>347</v>
      </c>
      <c r="F187" s="111" t="s">
        <v>348</v>
      </c>
      <c r="G187" s="112" t="s">
        <v>342</v>
      </c>
      <c r="H187" s="113">
        <v>36.9</v>
      </c>
      <c r="I187" s="114">
        <v>250</v>
      </c>
      <c r="J187" s="115">
        <f>ROUND(I187*H187,2)</f>
        <v>9225</v>
      </c>
      <c r="K187" s="111" t="s">
        <v>141</v>
      </c>
      <c r="L187" s="29"/>
      <c r="M187" s="116" t="s">
        <v>28</v>
      </c>
      <c r="N187" s="117" t="s">
        <v>45</v>
      </c>
      <c r="P187" s="118">
        <f>O187*H187</f>
        <v>0</v>
      </c>
      <c r="Q187" s="118">
        <v>0</v>
      </c>
      <c r="R187" s="118">
        <f>Q187*H187</f>
        <v>0</v>
      </c>
      <c r="S187" s="118">
        <v>0</v>
      </c>
      <c r="T187" s="119">
        <f>S187*H187</f>
        <v>0</v>
      </c>
      <c r="AR187" s="120" t="s">
        <v>142</v>
      </c>
      <c r="AT187" s="120" t="s">
        <v>137</v>
      </c>
      <c r="AU187" s="120" t="s">
        <v>74</v>
      </c>
      <c r="AY187" s="14" t="s">
        <v>143</v>
      </c>
      <c r="BE187" s="121">
        <f>IF(N187="základní",J187,0)</f>
        <v>9225</v>
      </c>
      <c r="BF187" s="121">
        <f>IF(N187="snížená",J187,0)</f>
        <v>0</v>
      </c>
      <c r="BG187" s="121">
        <f>IF(N187="zákl. přenesená",J187,0)</f>
        <v>0</v>
      </c>
      <c r="BH187" s="121">
        <f>IF(N187="sníž. přenesená",J187,0)</f>
        <v>0</v>
      </c>
      <c r="BI187" s="121">
        <f>IF(N187="nulová",J187,0)</f>
        <v>0</v>
      </c>
      <c r="BJ187" s="14" t="s">
        <v>81</v>
      </c>
      <c r="BK187" s="121">
        <f>ROUND(I187*H187,2)</f>
        <v>9225</v>
      </c>
      <c r="BL187" s="14" t="s">
        <v>142</v>
      </c>
      <c r="BM187" s="120" t="s">
        <v>695</v>
      </c>
    </row>
    <row r="188" spans="2:47" s="1" customFormat="1" ht="12">
      <c r="B188" s="29"/>
      <c r="D188" s="122" t="s">
        <v>145</v>
      </c>
      <c r="F188" s="123" t="s">
        <v>350</v>
      </c>
      <c r="I188" s="124"/>
      <c r="L188" s="29"/>
      <c r="M188" s="125"/>
      <c r="T188" s="50"/>
      <c r="AT188" s="14" t="s">
        <v>145</v>
      </c>
      <c r="AU188" s="14" t="s">
        <v>74</v>
      </c>
    </row>
    <row r="189" spans="2:47" s="1" customFormat="1" ht="12">
      <c r="B189" s="29"/>
      <c r="D189" s="126" t="s">
        <v>147</v>
      </c>
      <c r="F189" s="127" t="s">
        <v>351</v>
      </c>
      <c r="I189" s="124"/>
      <c r="L189" s="29"/>
      <c r="M189" s="125"/>
      <c r="T189" s="50"/>
      <c r="AT189" s="14" t="s">
        <v>147</v>
      </c>
      <c r="AU189" s="14" t="s">
        <v>74</v>
      </c>
    </row>
    <row r="190" spans="2:51" s="9" customFormat="1" ht="22.5">
      <c r="B190" s="128"/>
      <c r="D190" s="122" t="s">
        <v>171</v>
      </c>
      <c r="E190" s="129" t="s">
        <v>28</v>
      </c>
      <c r="F190" s="130" t="s">
        <v>696</v>
      </c>
      <c r="H190" s="131">
        <v>36.9</v>
      </c>
      <c r="I190" s="132"/>
      <c r="L190" s="128"/>
      <c r="M190" s="133"/>
      <c r="T190" s="134"/>
      <c r="AT190" s="129" t="s">
        <v>171</v>
      </c>
      <c r="AU190" s="129" t="s">
        <v>74</v>
      </c>
      <c r="AV190" s="9" t="s">
        <v>83</v>
      </c>
      <c r="AW190" s="9" t="s">
        <v>35</v>
      </c>
      <c r="AX190" s="9" t="s">
        <v>81</v>
      </c>
      <c r="AY190" s="129" t="s">
        <v>143</v>
      </c>
    </row>
    <row r="191" spans="2:65" s="1" customFormat="1" ht="21.75" customHeight="1">
      <c r="B191" s="29"/>
      <c r="C191" s="109" t="s">
        <v>359</v>
      </c>
      <c r="D191" s="109" t="s">
        <v>137</v>
      </c>
      <c r="E191" s="110" t="s">
        <v>354</v>
      </c>
      <c r="F191" s="111" t="s">
        <v>355</v>
      </c>
      <c r="G191" s="112" t="s">
        <v>342</v>
      </c>
      <c r="H191" s="113">
        <v>36.9</v>
      </c>
      <c r="I191" s="114">
        <v>100</v>
      </c>
      <c r="J191" s="115">
        <f>ROUND(I191*H191,2)</f>
        <v>3690</v>
      </c>
      <c r="K191" s="111" t="s">
        <v>141</v>
      </c>
      <c r="L191" s="29"/>
      <c r="M191" s="116" t="s">
        <v>28</v>
      </c>
      <c r="N191" s="117" t="s">
        <v>45</v>
      </c>
      <c r="P191" s="118">
        <f>O191*H191</f>
        <v>0</v>
      </c>
      <c r="Q191" s="118">
        <v>0</v>
      </c>
      <c r="R191" s="118">
        <f>Q191*H191</f>
        <v>0</v>
      </c>
      <c r="S191" s="118">
        <v>0</v>
      </c>
      <c r="T191" s="119">
        <f>S191*H191</f>
        <v>0</v>
      </c>
      <c r="AR191" s="120" t="s">
        <v>142</v>
      </c>
      <c r="AT191" s="120" t="s">
        <v>137</v>
      </c>
      <c r="AU191" s="120" t="s">
        <v>74</v>
      </c>
      <c r="AY191" s="14" t="s">
        <v>143</v>
      </c>
      <c r="BE191" s="121">
        <f>IF(N191="základní",J191,0)</f>
        <v>3690</v>
      </c>
      <c r="BF191" s="121">
        <f>IF(N191="snížená",J191,0)</f>
        <v>0</v>
      </c>
      <c r="BG191" s="121">
        <f>IF(N191="zákl. přenesená",J191,0)</f>
        <v>0</v>
      </c>
      <c r="BH191" s="121">
        <f>IF(N191="sníž. přenesená",J191,0)</f>
        <v>0</v>
      </c>
      <c r="BI191" s="121">
        <f>IF(N191="nulová",J191,0)</f>
        <v>0</v>
      </c>
      <c r="BJ191" s="14" t="s">
        <v>81</v>
      </c>
      <c r="BK191" s="121">
        <f>ROUND(I191*H191,2)</f>
        <v>3690</v>
      </c>
      <c r="BL191" s="14" t="s">
        <v>142</v>
      </c>
      <c r="BM191" s="120" t="s">
        <v>697</v>
      </c>
    </row>
    <row r="192" spans="2:47" s="1" customFormat="1" ht="12">
      <c r="B192" s="29"/>
      <c r="D192" s="122" t="s">
        <v>145</v>
      </c>
      <c r="F192" s="123" t="s">
        <v>357</v>
      </c>
      <c r="I192" s="124"/>
      <c r="L192" s="29"/>
      <c r="M192" s="125"/>
      <c r="T192" s="50"/>
      <c r="AT192" s="14" t="s">
        <v>145</v>
      </c>
      <c r="AU192" s="14" t="s">
        <v>74</v>
      </c>
    </row>
    <row r="193" spans="2:47" s="1" customFormat="1" ht="12">
      <c r="B193" s="29"/>
      <c r="D193" s="126" t="s">
        <v>147</v>
      </c>
      <c r="F193" s="127" t="s">
        <v>358</v>
      </c>
      <c r="I193" s="124"/>
      <c r="L193" s="29"/>
      <c r="M193" s="125"/>
      <c r="T193" s="50"/>
      <c r="AT193" s="14" t="s">
        <v>147</v>
      </c>
      <c r="AU193" s="14" t="s">
        <v>74</v>
      </c>
    </row>
    <row r="194" spans="2:65" s="1" customFormat="1" ht="24.2" customHeight="1">
      <c r="B194" s="29"/>
      <c r="C194" s="109" t="s">
        <v>366</v>
      </c>
      <c r="D194" s="109" t="s">
        <v>137</v>
      </c>
      <c r="E194" s="110" t="s">
        <v>360</v>
      </c>
      <c r="F194" s="111" t="s">
        <v>361</v>
      </c>
      <c r="G194" s="112" t="s">
        <v>342</v>
      </c>
      <c r="H194" s="113">
        <v>73.8</v>
      </c>
      <c r="I194" s="114">
        <v>10</v>
      </c>
      <c r="J194" s="115">
        <f>ROUND(I194*H194,2)</f>
        <v>738</v>
      </c>
      <c r="K194" s="111" t="s">
        <v>141</v>
      </c>
      <c r="L194" s="29"/>
      <c r="M194" s="116" t="s">
        <v>28</v>
      </c>
      <c r="N194" s="117" t="s">
        <v>45</v>
      </c>
      <c r="P194" s="118">
        <f>O194*H194</f>
        <v>0</v>
      </c>
      <c r="Q194" s="118">
        <v>0</v>
      </c>
      <c r="R194" s="118">
        <f>Q194*H194</f>
        <v>0</v>
      </c>
      <c r="S194" s="118">
        <v>0</v>
      </c>
      <c r="T194" s="119">
        <f>S194*H194</f>
        <v>0</v>
      </c>
      <c r="AR194" s="120" t="s">
        <v>142</v>
      </c>
      <c r="AT194" s="120" t="s">
        <v>137</v>
      </c>
      <c r="AU194" s="120" t="s">
        <v>74</v>
      </c>
      <c r="AY194" s="14" t="s">
        <v>143</v>
      </c>
      <c r="BE194" s="121">
        <f>IF(N194="základní",J194,0)</f>
        <v>738</v>
      </c>
      <c r="BF194" s="121">
        <f>IF(N194="snížená",J194,0)</f>
        <v>0</v>
      </c>
      <c r="BG194" s="121">
        <f>IF(N194="zákl. přenesená",J194,0)</f>
        <v>0</v>
      </c>
      <c r="BH194" s="121">
        <f>IF(N194="sníž. přenesená",J194,0)</f>
        <v>0</v>
      </c>
      <c r="BI194" s="121">
        <f>IF(N194="nulová",J194,0)</f>
        <v>0</v>
      </c>
      <c r="BJ194" s="14" t="s">
        <v>81</v>
      </c>
      <c r="BK194" s="121">
        <f>ROUND(I194*H194,2)</f>
        <v>738</v>
      </c>
      <c r="BL194" s="14" t="s">
        <v>142</v>
      </c>
      <c r="BM194" s="120" t="s">
        <v>698</v>
      </c>
    </row>
    <row r="195" spans="2:47" s="1" customFormat="1" ht="19.5">
      <c r="B195" s="29"/>
      <c r="D195" s="122" t="s">
        <v>145</v>
      </c>
      <c r="F195" s="123" t="s">
        <v>363</v>
      </c>
      <c r="I195" s="124"/>
      <c r="L195" s="29"/>
      <c r="M195" s="125"/>
      <c r="T195" s="50"/>
      <c r="AT195" s="14" t="s">
        <v>145</v>
      </c>
      <c r="AU195" s="14" t="s">
        <v>74</v>
      </c>
    </row>
    <row r="196" spans="2:47" s="1" customFormat="1" ht="12">
      <c r="B196" s="29"/>
      <c r="D196" s="126" t="s">
        <v>147</v>
      </c>
      <c r="F196" s="127" t="s">
        <v>364</v>
      </c>
      <c r="I196" s="124"/>
      <c r="L196" s="29"/>
      <c r="M196" s="125"/>
      <c r="T196" s="50"/>
      <c r="AT196" s="14" t="s">
        <v>147</v>
      </c>
      <c r="AU196" s="14" t="s">
        <v>74</v>
      </c>
    </row>
    <row r="197" spans="2:51" s="9" customFormat="1" ht="12">
      <c r="B197" s="128"/>
      <c r="D197" s="122" t="s">
        <v>171</v>
      </c>
      <c r="E197" s="129" t="s">
        <v>28</v>
      </c>
      <c r="F197" s="130" t="s">
        <v>699</v>
      </c>
      <c r="H197" s="131">
        <v>73.8</v>
      </c>
      <c r="I197" s="132"/>
      <c r="L197" s="128"/>
      <c r="M197" s="133"/>
      <c r="T197" s="134"/>
      <c r="AT197" s="129" t="s">
        <v>171</v>
      </c>
      <c r="AU197" s="129" t="s">
        <v>74</v>
      </c>
      <c r="AV197" s="9" t="s">
        <v>83</v>
      </c>
      <c r="AW197" s="9" t="s">
        <v>35</v>
      </c>
      <c r="AX197" s="9" t="s">
        <v>81</v>
      </c>
      <c r="AY197" s="129" t="s">
        <v>143</v>
      </c>
    </row>
    <row r="198" spans="2:65" s="1" customFormat="1" ht="16.5" customHeight="1">
      <c r="B198" s="29"/>
      <c r="C198" s="109" t="s">
        <v>374</v>
      </c>
      <c r="D198" s="109" t="s">
        <v>137</v>
      </c>
      <c r="E198" s="110" t="s">
        <v>367</v>
      </c>
      <c r="F198" s="111" t="s">
        <v>368</v>
      </c>
      <c r="G198" s="112" t="s">
        <v>369</v>
      </c>
      <c r="H198" s="113">
        <v>965</v>
      </c>
      <c r="I198" s="114">
        <v>160</v>
      </c>
      <c r="J198" s="115">
        <f>ROUND(I198*H198,2)</f>
        <v>154400</v>
      </c>
      <c r="K198" s="111" t="s">
        <v>28</v>
      </c>
      <c r="L198" s="29"/>
      <c r="M198" s="116" t="s">
        <v>28</v>
      </c>
      <c r="N198" s="117" t="s">
        <v>45</v>
      </c>
      <c r="P198" s="118">
        <f>O198*H198</f>
        <v>0</v>
      </c>
      <c r="Q198" s="118">
        <v>0.00682</v>
      </c>
      <c r="R198" s="118">
        <f>Q198*H198</f>
        <v>6.5813</v>
      </c>
      <c r="S198" s="118">
        <v>0</v>
      </c>
      <c r="T198" s="119">
        <f>S198*H198</f>
        <v>0</v>
      </c>
      <c r="AR198" s="120" t="s">
        <v>142</v>
      </c>
      <c r="AT198" s="120" t="s">
        <v>137</v>
      </c>
      <c r="AU198" s="120" t="s">
        <v>74</v>
      </c>
      <c r="AY198" s="14" t="s">
        <v>143</v>
      </c>
      <c r="BE198" s="121">
        <f>IF(N198="základní",J198,0)</f>
        <v>154400</v>
      </c>
      <c r="BF198" s="121">
        <f>IF(N198="snížená",J198,0)</f>
        <v>0</v>
      </c>
      <c r="BG198" s="121">
        <f>IF(N198="zákl. přenesená",J198,0)</f>
        <v>0</v>
      </c>
      <c r="BH198" s="121">
        <f>IF(N198="sníž. přenesená",J198,0)</f>
        <v>0</v>
      </c>
      <c r="BI198" s="121">
        <f>IF(N198="nulová",J198,0)</f>
        <v>0</v>
      </c>
      <c r="BJ198" s="14" t="s">
        <v>81</v>
      </c>
      <c r="BK198" s="121">
        <f>ROUND(I198*H198,2)</f>
        <v>154400</v>
      </c>
      <c r="BL198" s="14" t="s">
        <v>142</v>
      </c>
      <c r="BM198" s="120" t="s">
        <v>700</v>
      </c>
    </row>
    <row r="199" spans="2:47" s="1" customFormat="1" ht="29.25">
      <c r="B199" s="29"/>
      <c r="D199" s="122" t="s">
        <v>145</v>
      </c>
      <c r="F199" s="123" t="s">
        <v>371</v>
      </c>
      <c r="I199" s="124"/>
      <c r="L199" s="29"/>
      <c r="M199" s="125"/>
      <c r="T199" s="50"/>
      <c r="AT199" s="14" t="s">
        <v>145</v>
      </c>
      <c r="AU199" s="14" t="s">
        <v>74</v>
      </c>
    </row>
    <row r="200" spans="2:51" s="10" customFormat="1" ht="12">
      <c r="B200" s="145"/>
      <c r="D200" s="122" t="s">
        <v>171</v>
      </c>
      <c r="E200" s="146" t="s">
        <v>28</v>
      </c>
      <c r="F200" s="147" t="s">
        <v>372</v>
      </c>
      <c r="H200" s="146" t="s">
        <v>28</v>
      </c>
      <c r="I200" s="148"/>
      <c r="L200" s="145"/>
      <c r="M200" s="149"/>
      <c r="T200" s="150"/>
      <c r="AT200" s="146" t="s">
        <v>171</v>
      </c>
      <c r="AU200" s="146" t="s">
        <v>74</v>
      </c>
      <c r="AV200" s="10" t="s">
        <v>81</v>
      </c>
      <c r="AW200" s="10" t="s">
        <v>35</v>
      </c>
      <c r="AX200" s="10" t="s">
        <v>74</v>
      </c>
      <c r="AY200" s="146" t="s">
        <v>143</v>
      </c>
    </row>
    <row r="201" spans="2:51" s="9" customFormat="1" ht="22.5">
      <c r="B201" s="128"/>
      <c r="D201" s="122" t="s">
        <v>171</v>
      </c>
      <c r="E201" s="129" t="s">
        <v>28</v>
      </c>
      <c r="F201" s="130" t="s">
        <v>701</v>
      </c>
      <c r="H201" s="131">
        <v>965</v>
      </c>
      <c r="I201" s="132"/>
      <c r="L201" s="128"/>
      <c r="M201" s="133"/>
      <c r="T201" s="134"/>
      <c r="AT201" s="129" t="s">
        <v>171</v>
      </c>
      <c r="AU201" s="129" t="s">
        <v>74</v>
      </c>
      <c r="AV201" s="9" t="s">
        <v>83</v>
      </c>
      <c r="AW201" s="9" t="s">
        <v>35</v>
      </c>
      <c r="AX201" s="9" t="s">
        <v>74</v>
      </c>
      <c r="AY201" s="129" t="s">
        <v>143</v>
      </c>
    </row>
    <row r="202" spans="2:51" s="11" customFormat="1" ht="12">
      <c r="B202" s="151"/>
      <c r="D202" s="122" t="s">
        <v>171</v>
      </c>
      <c r="E202" s="152" t="s">
        <v>28</v>
      </c>
      <c r="F202" s="153" t="s">
        <v>311</v>
      </c>
      <c r="H202" s="154">
        <v>965</v>
      </c>
      <c r="I202" s="155"/>
      <c r="L202" s="151"/>
      <c r="M202" s="156"/>
      <c r="T202" s="157"/>
      <c r="AT202" s="152" t="s">
        <v>171</v>
      </c>
      <c r="AU202" s="152" t="s">
        <v>74</v>
      </c>
      <c r="AV202" s="11" t="s">
        <v>142</v>
      </c>
      <c r="AW202" s="11" t="s">
        <v>35</v>
      </c>
      <c r="AX202" s="11" t="s">
        <v>81</v>
      </c>
      <c r="AY202" s="152" t="s">
        <v>143</v>
      </c>
    </row>
    <row r="203" spans="2:65" s="1" customFormat="1" ht="24.2" customHeight="1">
      <c r="B203" s="29"/>
      <c r="C203" s="109" t="s">
        <v>381</v>
      </c>
      <c r="D203" s="109" t="s">
        <v>137</v>
      </c>
      <c r="E203" s="110" t="s">
        <v>375</v>
      </c>
      <c r="F203" s="111" t="s">
        <v>376</v>
      </c>
      <c r="G203" s="112" t="s">
        <v>369</v>
      </c>
      <c r="H203" s="113">
        <v>24</v>
      </c>
      <c r="I203" s="114">
        <v>500</v>
      </c>
      <c r="J203" s="115">
        <f>ROUND(I203*H203,2)</f>
        <v>12000</v>
      </c>
      <c r="K203" s="111" t="s">
        <v>141</v>
      </c>
      <c r="L203" s="29"/>
      <c r="M203" s="116" t="s">
        <v>28</v>
      </c>
      <c r="N203" s="117" t="s">
        <v>45</v>
      </c>
      <c r="P203" s="118">
        <f>O203*H203</f>
        <v>0</v>
      </c>
      <c r="Q203" s="118">
        <v>0.0038785</v>
      </c>
      <c r="R203" s="118">
        <f>Q203*H203</f>
        <v>0.093084</v>
      </c>
      <c r="S203" s="118">
        <v>0</v>
      </c>
      <c r="T203" s="119">
        <f>S203*H203</f>
        <v>0</v>
      </c>
      <c r="AR203" s="120" t="s">
        <v>142</v>
      </c>
      <c r="AT203" s="120" t="s">
        <v>137</v>
      </c>
      <c r="AU203" s="120" t="s">
        <v>74</v>
      </c>
      <c r="AY203" s="14" t="s">
        <v>143</v>
      </c>
      <c r="BE203" s="121">
        <f>IF(N203="základní",J203,0)</f>
        <v>12000</v>
      </c>
      <c r="BF203" s="121">
        <f>IF(N203="snížená",J203,0)</f>
        <v>0</v>
      </c>
      <c r="BG203" s="121">
        <f>IF(N203="zákl. přenesená",J203,0)</f>
        <v>0</v>
      </c>
      <c r="BH203" s="121">
        <f>IF(N203="sníž. přenesená",J203,0)</f>
        <v>0</v>
      </c>
      <c r="BI203" s="121">
        <f>IF(N203="nulová",J203,0)</f>
        <v>0</v>
      </c>
      <c r="BJ203" s="14" t="s">
        <v>81</v>
      </c>
      <c r="BK203" s="121">
        <f>ROUND(I203*H203,2)</f>
        <v>12000</v>
      </c>
      <c r="BL203" s="14" t="s">
        <v>142</v>
      </c>
      <c r="BM203" s="120" t="s">
        <v>702</v>
      </c>
    </row>
    <row r="204" spans="2:47" s="1" customFormat="1" ht="19.5">
      <c r="B204" s="29"/>
      <c r="D204" s="122" t="s">
        <v>145</v>
      </c>
      <c r="F204" s="123" t="s">
        <v>378</v>
      </c>
      <c r="I204" s="124"/>
      <c r="L204" s="29"/>
      <c r="M204" s="125"/>
      <c r="T204" s="50"/>
      <c r="AT204" s="14" t="s">
        <v>145</v>
      </c>
      <c r="AU204" s="14" t="s">
        <v>74</v>
      </c>
    </row>
    <row r="205" spans="2:47" s="1" customFormat="1" ht="12">
      <c r="B205" s="29"/>
      <c r="D205" s="126" t="s">
        <v>147</v>
      </c>
      <c r="F205" s="127" t="s">
        <v>379</v>
      </c>
      <c r="I205" s="124"/>
      <c r="L205" s="29"/>
      <c r="M205" s="125"/>
      <c r="T205" s="50"/>
      <c r="AT205" s="14" t="s">
        <v>147</v>
      </c>
      <c r="AU205" s="14" t="s">
        <v>74</v>
      </c>
    </row>
    <row r="206" spans="2:51" s="9" customFormat="1" ht="12">
      <c r="B206" s="128"/>
      <c r="D206" s="122" t="s">
        <v>171</v>
      </c>
      <c r="E206" s="129" t="s">
        <v>28</v>
      </c>
      <c r="F206" s="130" t="s">
        <v>380</v>
      </c>
      <c r="H206" s="131">
        <v>24</v>
      </c>
      <c r="I206" s="132"/>
      <c r="L206" s="128"/>
      <c r="M206" s="133"/>
      <c r="T206" s="134"/>
      <c r="AT206" s="129" t="s">
        <v>171</v>
      </c>
      <c r="AU206" s="129" t="s">
        <v>74</v>
      </c>
      <c r="AV206" s="9" t="s">
        <v>83</v>
      </c>
      <c r="AW206" s="9" t="s">
        <v>35</v>
      </c>
      <c r="AX206" s="9" t="s">
        <v>81</v>
      </c>
      <c r="AY206" s="129" t="s">
        <v>143</v>
      </c>
    </row>
    <row r="207" spans="2:65" s="1" customFormat="1" ht="33" customHeight="1">
      <c r="B207" s="29"/>
      <c r="C207" s="109" t="s">
        <v>387</v>
      </c>
      <c r="D207" s="109" t="s">
        <v>137</v>
      </c>
      <c r="E207" s="110" t="s">
        <v>388</v>
      </c>
      <c r="F207" s="111" t="s">
        <v>389</v>
      </c>
      <c r="G207" s="112" t="s">
        <v>390</v>
      </c>
      <c r="H207" s="113">
        <v>4</v>
      </c>
      <c r="I207" s="114">
        <v>800</v>
      </c>
      <c r="J207" s="115">
        <f>ROUND(I207*H207,2)</f>
        <v>3200</v>
      </c>
      <c r="K207" s="111" t="s">
        <v>28</v>
      </c>
      <c r="L207" s="29"/>
      <c r="M207" s="116" t="s">
        <v>28</v>
      </c>
      <c r="N207" s="117" t="s">
        <v>45</v>
      </c>
      <c r="P207" s="118">
        <f>O207*H207</f>
        <v>0</v>
      </c>
      <c r="Q207" s="118">
        <v>0.07417</v>
      </c>
      <c r="R207" s="118">
        <f>Q207*H207</f>
        <v>0.29668</v>
      </c>
      <c r="S207" s="118">
        <v>0</v>
      </c>
      <c r="T207" s="119">
        <f>S207*H207</f>
        <v>0</v>
      </c>
      <c r="AR207" s="120" t="s">
        <v>142</v>
      </c>
      <c r="AT207" s="120" t="s">
        <v>137</v>
      </c>
      <c r="AU207" s="120" t="s">
        <v>74</v>
      </c>
      <c r="AY207" s="14" t="s">
        <v>143</v>
      </c>
      <c r="BE207" s="121">
        <f>IF(N207="základní",J207,0)</f>
        <v>3200</v>
      </c>
      <c r="BF207" s="121">
        <f>IF(N207="snížená",J207,0)</f>
        <v>0</v>
      </c>
      <c r="BG207" s="121">
        <f>IF(N207="zákl. přenesená",J207,0)</f>
        <v>0</v>
      </c>
      <c r="BH207" s="121">
        <f>IF(N207="sníž. přenesená",J207,0)</f>
        <v>0</v>
      </c>
      <c r="BI207" s="121">
        <f>IF(N207="nulová",J207,0)</f>
        <v>0</v>
      </c>
      <c r="BJ207" s="14" t="s">
        <v>81</v>
      </c>
      <c r="BK207" s="121">
        <f>ROUND(I207*H207,2)</f>
        <v>3200</v>
      </c>
      <c r="BL207" s="14" t="s">
        <v>142</v>
      </c>
      <c r="BM207" s="120" t="s">
        <v>703</v>
      </c>
    </row>
    <row r="208" spans="2:47" s="1" customFormat="1" ht="19.5">
      <c r="B208" s="29"/>
      <c r="D208" s="122" t="s">
        <v>145</v>
      </c>
      <c r="F208" s="123" t="s">
        <v>389</v>
      </c>
      <c r="I208" s="124"/>
      <c r="L208" s="29"/>
      <c r="M208" s="125"/>
      <c r="T208" s="50"/>
      <c r="AT208" s="14" t="s">
        <v>145</v>
      </c>
      <c r="AU208" s="14" t="s">
        <v>74</v>
      </c>
    </row>
    <row r="209" spans="2:65" s="1" customFormat="1" ht="24.2" customHeight="1">
      <c r="B209" s="29"/>
      <c r="C209" s="109" t="s">
        <v>269</v>
      </c>
      <c r="D209" s="109" t="s">
        <v>137</v>
      </c>
      <c r="E209" s="110" t="s">
        <v>382</v>
      </c>
      <c r="F209" s="111" t="s">
        <v>383</v>
      </c>
      <c r="G209" s="112" t="s">
        <v>184</v>
      </c>
      <c r="H209" s="113">
        <v>130.142</v>
      </c>
      <c r="I209" s="114">
        <v>200</v>
      </c>
      <c r="J209" s="115">
        <f>ROUND(I209*H209,2)</f>
        <v>26028.4</v>
      </c>
      <c r="K209" s="111" t="s">
        <v>141</v>
      </c>
      <c r="L209" s="29"/>
      <c r="M209" s="116" t="s">
        <v>28</v>
      </c>
      <c r="N209" s="117" t="s">
        <v>45</v>
      </c>
      <c r="P209" s="118">
        <f>O209*H209</f>
        <v>0</v>
      </c>
      <c r="Q209" s="118">
        <v>0</v>
      </c>
      <c r="R209" s="118">
        <f>Q209*H209</f>
        <v>0</v>
      </c>
      <c r="S209" s="118">
        <v>0</v>
      </c>
      <c r="T209" s="119">
        <f>S209*H209</f>
        <v>0</v>
      </c>
      <c r="AR209" s="120" t="s">
        <v>142</v>
      </c>
      <c r="AT209" s="120" t="s">
        <v>137</v>
      </c>
      <c r="AU209" s="120" t="s">
        <v>74</v>
      </c>
      <c r="AY209" s="14" t="s">
        <v>143</v>
      </c>
      <c r="BE209" s="121">
        <f>IF(N209="základní",J209,0)</f>
        <v>26028.4</v>
      </c>
      <c r="BF209" s="121">
        <f>IF(N209="snížená",J209,0)</f>
        <v>0</v>
      </c>
      <c r="BG209" s="121">
        <f>IF(N209="zákl. přenesená",J209,0)</f>
        <v>0</v>
      </c>
      <c r="BH209" s="121">
        <f>IF(N209="sníž. přenesená",J209,0)</f>
        <v>0</v>
      </c>
      <c r="BI209" s="121">
        <f>IF(N209="nulová",J209,0)</f>
        <v>0</v>
      </c>
      <c r="BJ209" s="14" t="s">
        <v>81</v>
      </c>
      <c r="BK209" s="121">
        <f>ROUND(I209*H209,2)</f>
        <v>26028.4</v>
      </c>
      <c r="BL209" s="14" t="s">
        <v>142</v>
      </c>
      <c r="BM209" s="120" t="s">
        <v>704</v>
      </c>
    </row>
    <row r="210" spans="2:47" s="1" customFormat="1" ht="19.5">
      <c r="B210" s="29"/>
      <c r="D210" s="122" t="s">
        <v>145</v>
      </c>
      <c r="F210" s="123" t="s">
        <v>385</v>
      </c>
      <c r="I210" s="124"/>
      <c r="L210" s="29"/>
      <c r="M210" s="125"/>
      <c r="T210" s="50"/>
      <c r="AT210" s="14" t="s">
        <v>145</v>
      </c>
      <c r="AU210" s="14" t="s">
        <v>74</v>
      </c>
    </row>
    <row r="211" spans="2:47" s="1" customFormat="1" ht="12">
      <c r="B211" s="29"/>
      <c r="D211" s="126" t="s">
        <v>147</v>
      </c>
      <c r="F211" s="127" t="s">
        <v>386</v>
      </c>
      <c r="I211" s="124"/>
      <c r="L211" s="29"/>
      <c r="M211" s="158"/>
      <c r="N211" s="159"/>
      <c r="O211" s="159"/>
      <c r="P211" s="159"/>
      <c r="Q211" s="159"/>
      <c r="R211" s="159"/>
      <c r="S211" s="159"/>
      <c r="T211" s="160"/>
      <c r="AT211" s="14" t="s">
        <v>147</v>
      </c>
      <c r="AU211" s="14" t="s">
        <v>74</v>
      </c>
    </row>
    <row r="212" spans="2:12" s="1" customFormat="1" ht="6.95" customHeight="1">
      <c r="B212" s="38"/>
      <c r="C212" s="39"/>
      <c r="D212" s="39"/>
      <c r="E212" s="39"/>
      <c r="F212" s="39"/>
      <c r="G212" s="39"/>
      <c r="H212" s="39"/>
      <c r="I212" s="39"/>
      <c r="J212" s="39"/>
      <c r="K212" s="39"/>
      <c r="L212" s="29"/>
    </row>
  </sheetData>
  <sheetProtection algorithmName="SHA-512" hashValue="Haa5oSH2+/dVY2omGlmiIQ3+i2tKzm99HncQuaV+tb/SNcUPkbGhpwDFSXaH1G8zzQ6OBHGNKmWPfQBjv7w9fw==" saltValue="4fZipR3wl+C2PiUshCdBFw9OBUP9iLpgNlB24XGLJCS9DAQhVzhcKgGm2ZUj6aMcT9oXmMcZKOGtNTX3Fx03yg==" spinCount="100000" sheet="1" objects="1" scenarios="1" formatColumns="0" formatRows="0" autoFilter="0"/>
  <autoFilter ref="C78:K211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hyperlinks>
    <hyperlink ref="F82" r:id="rId1" display="https://podminky.urs.cz/item/CS_URS_2023_02/184853511"/>
    <hyperlink ref="F85" r:id="rId2" display="https://podminky.urs.cz/item/CS_URS_2023_02/183403112"/>
    <hyperlink ref="F88" r:id="rId3" display="https://podminky.urs.cz/item/CS_URS_2023_02/183403151"/>
    <hyperlink ref="F91" r:id="rId4" display="https://podminky.urs.cz/item/CS_URS_2023_02/183403152"/>
    <hyperlink ref="F94" r:id="rId5" display="https://podminky.urs.cz/item/CS_URS_2023_02/181451121"/>
    <hyperlink ref="F101" r:id="rId6" display="https://podminky.urs.cz/item/CS_URS_2023_02/185802113"/>
    <hyperlink ref="F108" r:id="rId7" display="https://podminky.urs.cz/item/CS_URS_2023_02/183101113"/>
    <hyperlink ref="F118" r:id="rId8" display="https://podminky.urs.cz/item/CS_URS_2023_02/185802114"/>
    <hyperlink ref="F125" r:id="rId9" display="https://podminky.urs.cz/item/CS_URS_2023_02/184102110"/>
    <hyperlink ref="F129" r:id="rId10" display="https://podminky.urs.cz/item/CS_URS_2023_02/184102111"/>
    <hyperlink ref="F163" r:id="rId11" display="https://podminky.urs.cz/item/CS_URS_2023_02/184215112"/>
    <hyperlink ref="F172" r:id="rId12" display="https://podminky.urs.cz/item/CS_URS_2023_02/184813121"/>
    <hyperlink ref="F175" r:id="rId13" display="https://podminky.urs.cz/item/CS_URS_2023_02/184813133"/>
    <hyperlink ref="F179" r:id="rId14" display="https://podminky.urs.cz/item/CS_URS_2023_02/184813134"/>
    <hyperlink ref="F183" r:id="rId15" display="https://podminky.urs.cz/item/CS_URS_2023_02/184911421"/>
    <hyperlink ref="F189" r:id="rId16" display="https://podminky.urs.cz/item/CS_URS_2023_02/185804312"/>
    <hyperlink ref="F193" r:id="rId17" display="https://podminky.urs.cz/item/CS_URS_2023_02/185851121"/>
    <hyperlink ref="F196" r:id="rId18" display="https://podminky.urs.cz/item/CS_URS_2023_02/185851129"/>
    <hyperlink ref="F205" r:id="rId19" display="https://podminky.urs.cz/item/CS_URS_2023_02/348952262"/>
    <hyperlink ref="F211" r:id="rId20" display="https://podminky.urs.cz/item/CS_URS_2023_02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2"/>
  <headerFooter>
    <oddFooter>&amp;CStrana &amp;P z &amp;N</oddFooter>
  </headerFooter>
  <drawing r:id="rId2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14"/>
  <sheetViews>
    <sheetView showGridLines="0" workbookViewId="0" topLeftCell="A12">
      <selection activeCell="J20" sqref="J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109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ht="12" customHeight="1">
      <c r="B8" s="17"/>
      <c r="D8" s="24" t="s">
        <v>118</v>
      </c>
      <c r="L8" s="17"/>
    </row>
    <row r="9" spans="2:12" s="1" customFormat="1" ht="16.5" customHeight="1">
      <c r="B9" s="29"/>
      <c r="E9" s="286" t="s">
        <v>642</v>
      </c>
      <c r="F9" s="285"/>
      <c r="G9" s="285"/>
      <c r="H9" s="285"/>
      <c r="L9" s="29"/>
    </row>
    <row r="10" spans="2:12" s="1" customFormat="1" ht="12" customHeight="1">
      <c r="B10" s="29"/>
      <c r="D10" s="24" t="s">
        <v>392</v>
      </c>
      <c r="L10" s="29"/>
    </row>
    <row r="11" spans="2:12" s="1" customFormat="1" ht="16.5" customHeight="1">
      <c r="B11" s="29"/>
      <c r="E11" s="281" t="s">
        <v>705</v>
      </c>
      <c r="F11" s="285"/>
      <c r="G11" s="285"/>
      <c r="H11" s="285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4" t="s">
        <v>18</v>
      </c>
      <c r="F13" s="22" t="s">
        <v>19</v>
      </c>
      <c r="I13" s="24" t="s">
        <v>20</v>
      </c>
      <c r="J13" s="22" t="s">
        <v>28</v>
      </c>
      <c r="L13" s="29"/>
    </row>
    <row r="14" spans="2:12" s="1" customFormat="1" ht="12" customHeight="1">
      <c r="B14" s="29"/>
      <c r="D14" s="24" t="s">
        <v>22</v>
      </c>
      <c r="F14" s="22" t="s">
        <v>23</v>
      </c>
      <c r="I14" s="24" t="s">
        <v>24</v>
      </c>
      <c r="J14" s="46" t="str">
        <f>'Rekapitulace stavby'!AN8</f>
        <v>25. 9. 2023</v>
      </c>
      <c r="L14" s="29"/>
    </row>
    <row r="15" spans="2:12" s="1" customFormat="1" ht="10.9" customHeight="1">
      <c r="B15" s="29"/>
      <c r="L15" s="29"/>
    </row>
    <row r="16" spans="2:12" s="1" customFormat="1" ht="12" customHeight="1">
      <c r="B16" s="29"/>
      <c r="D16" s="24" t="s">
        <v>26</v>
      </c>
      <c r="I16" s="24" t="s">
        <v>27</v>
      </c>
      <c r="J16" s="22" t="s">
        <v>28</v>
      </c>
      <c r="L16" s="29"/>
    </row>
    <row r="17" spans="2:12" s="1" customFormat="1" ht="18" customHeight="1">
      <c r="B17" s="29"/>
      <c r="E17" s="22" t="s">
        <v>29</v>
      </c>
      <c r="I17" s="24" t="s">
        <v>30</v>
      </c>
      <c r="J17" s="22" t="s">
        <v>28</v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4" t="s">
        <v>31</v>
      </c>
      <c r="I19" s="24" t="s">
        <v>27</v>
      </c>
      <c r="J19" s="25" t="str">
        <f>'Rekapitulace stavby'!AN13</f>
        <v>07353464</v>
      </c>
      <c r="L19" s="29"/>
    </row>
    <row r="20" spans="2:12" s="1" customFormat="1" ht="18" customHeight="1">
      <c r="B20" s="29"/>
      <c r="E20" s="288" t="str">
        <f>'Rekapitulace stavby'!E14</f>
        <v>Kateřina Teplá</v>
      </c>
      <c r="F20" s="273"/>
      <c r="G20" s="273"/>
      <c r="H20" s="273"/>
      <c r="I20" s="24" t="s">
        <v>30</v>
      </c>
      <c r="J20" s="25"/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4" t="s">
        <v>32</v>
      </c>
      <c r="I22" s="24" t="s">
        <v>27</v>
      </c>
      <c r="J22" s="22" t="s">
        <v>33</v>
      </c>
      <c r="L22" s="29"/>
    </row>
    <row r="23" spans="2:12" s="1" customFormat="1" ht="18" customHeight="1">
      <c r="B23" s="29"/>
      <c r="E23" s="22" t="s">
        <v>34</v>
      </c>
      <c r="I23" s="24" t="s">
        <v>30</v>
      </c>
      <c r="J23" s="22" t="s">
        <v>28</v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4" t="s">
        <v>36</v>
      </c>
      <c r="I25" s="24" t="s">
        <v>27</v>
      </c>
      <c r="J25" s="22" t="s">
        <v>33</v>
      </c>
      <c r="L25" s="29"/>
    </row>
    <row r="26" spans="2:12" s="1" customFormat="1" ht="18" customHeight="1">
      <c r="B26" s="29"/>
      <c r="E26" s="22" t="s">
        <v>37</v>
      </c>
      <c r="I26" s="24" t="s">
        <v>30</v>
      </c>
      <c r="J26" s="22" t="s">
        <v>28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4" t="s">
        <v>38</v>
      </c>
      <c r="L28" s="29"/>
    </row>
    <row r="29" spans="2:12" s="7" customFormat="1" ht="16.5" customHeight="1">
      <c r="B29" s="89"/>
      <c r="E29" s="277" t="s">
        <v>28</v>
      </c>
      <c r="F29" s="277"/>
      <c r="G29" s="277"/>
      <c r="H29" s="277"/>
      <c r="L29" s="89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90" t="s">
        <v>40</v>
      </c>
      <c r="J32" s="60">
        <f>ROUND(J85,2)</f>
        <v>108645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5" customHeight="1">
      <c r="B34" s="29"/>
      <c r="F34" s="32" t="s">
        <v>42</v>
      </c>
      <c r="I34" s="32" t="s">
        <v>41</v>
      </c>
      <c r="J34" s="32" t="s">
        <v>43</v>
      </c>
      <c r="L34" s="29"/>
    </row>
    <row r="35" spans="2:12" s="1" customFormat="1" ht="14.45" customHeight="1">
      <c r="B35" s="29"/>
      <c r="D35" s="49" t="s">
        <v>44</v>
      </c>
      <c r="E35" s="24" t="s">
        <v>45</v>
      </c>
      <c r="F35" s="81">
        <f>ROUND((SUM(BE85:BE113)),2)</f>
        <v>108645</v>
      </c>
      <c r="I35" s="91">
        <v>0.21</v>
      </c>
      <c r="J35" s="81">
        <f>ROUND(((SUM(BE85:BE113))*I35),2)</f>
        <v>22815.45</v>
      </c>
      <c r="L35" s="29"/>
    </row>
    <row r="36" spans="2:12" s="1" customFormat="1" ht="14.45" customHeight="1">
      <c r="B36" s="29"/>
      <c r="E36" s="24" t="s">
        <v>46</v>
      </c>
      <c r="F36" s="81">
        <f>ROUND((SUM(BF85:BF113)),2)</f>
        <v>0</v>
      </c>
      <c r="I36" s="91">
        <v>0.15</v>
      </c>
      <c r="J36" s="81">
        <f>ROUND(((SUM(BF85:BF113))*I36),2)</f>
        <v>0</v>
      </c>
      <c r="L36" s="29"/>
    </row>
    <row r="37" spans="2:12" s="1" customFormat="1" ht="14.45" customHeight="1" hidden="1">
      <c r="B37" s="29"/>
      <c r="E37" s="24" t="s">
        <v>47</v>
      </c>
      <c r="F37" s="81">
        <f>ROUND((SUM(BG85:BG113)),2)</f>
        <v>0</v>
      </c>
      <c r="I37" s="91">
        <v>0.21</v>
      </c>
      <c r="J37" s="81">
        <f>0</f>
        <v>0</v>
      </c>
      <c r="L37" s="29"/>
    </row>
    <row r="38" spans="2:12" s="1" customFormat="1" ht="14.45" customHeight="1" hidden="1">
      <c r="B38" s="29"/>
      <c r="E38" s="24" t="s">
        <v>48</v>
      </c>
      <c r="F38" s="81">
        <f>ROUND((SUM(BH85:BH113)),2)</f>
        <v>0</v>
      </c>
      <c r="I38" s="91">
        <v>0.15</v>
      </c>
      <c r="J38" s="81">
        <f>0</f>
        <v>0</v>
      </c>
      <c r="L38" s="29"/>
    </row>
    <row r="39" spans="2:12" s="1" customFormat="1" ht="14.45" customHeight="1" hidden="1">
      <c r="B39" s="29"/>
      <c r="E39" s="24" t="s">
        <v>49</v>
      </c>
      <c r="F39" s="81">
        <f>ROUND((SUM(BI85:BI113)),2)</f>
        <v>0</v>
      </c>
      <c r="I39" s="91">
        <v>0</v>
      </c>
      <c r="J39" s="81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2"/>
      <c r="D41" s="93" t="s">
        <v>50</v>
      </c>
      <c r="E41" s="51"/>
      <c r="F41" s="51"/>
      <c r="G41" s="94" t="s">
        <v>51</v>
      </c>
      <c r="H41" s="95" t="s">
        <v>52</v>
      </c>
      <c r="I41" s="51"/>
      <c r="J41" s="96">
        <f>SUM(J32:J39)</f>
        <v>131460.45</v>
      </c>
      <c r="K41" s="97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5" customHeight="1">
      <c r="B47" s="29"/>
      <c r="C47" s="18" t="s">
        <v>120</v>
      </c>
      <c r="L47" s="29"/>
    </row>
    <row r="48" spans="2:12" s="1" customFormat="1" ht="6.95" customHeight="1">
      <c r="B48" s="29"/>
      <c r="L48" s="29"/>
    </row>
    <row r="49" spans="2:12" s="1" customFormat="1" ht="12" customHeight="1">
      <c r="B49" s="29"/>
      <c r="C49" s="24" t="s">
        <v>16</v>
      </c>
      <c r="L49" s="29"/>
    </row>
    <row r="50" spans="2:12" s="1" customFormat="1" ht="16.5" customHeight="1">
      <c r="B50" s="29"/>
      <c r="E50" s="286" t="str">
        <f>E7</f>
        <v>Založení prvků IP, větrolamů v k.ú. Přibice</v>
      </c>
      <c r="F50" s="287"/>
      <c r="G50" s="287"/>
      <c r="H50" s="287"/>
      <c r="L50" s="29"/>
    </row>
    <row r="51" spans="2:12" ht="12" customHeight="1">
      <c r="B51" s="17"/>
      <c r="C51" s="24" t="s">
        <v>118</v>
      </c>
      <c r="L51" s="17"/>
    </row>
    <row r="52" spans="2:12" s="1" customFormat="1" ht="16.5" customHeight="1">
      <c r="B52" s="29"/>
      <c r="E52" s="286" t="s">
        <v>642</v>
      </c>
      <c r="F52" s="285"/>
      <c r="G52" s="285"/>
      <c r="H52" s="285"/>
      <c r="L52" s="29"/>
    </row>
    <row r="53" spans="2:12" s="1" customFormat="1" ht="12" customHeight="1">
      <c r="B53" s="29"/>
      <c r="C53" s="24" t="s">
        <v>392</v>
      </c>
      <c r="L53" s="29"/>
    </row>
    <row r="54" spans="2:12" s="1" customFormat="1" ht="16.5" customHeight="1">
      <c r="B54" s="29"/>
      <c r="E54" s="281" t="str">
        <f>E11</f>
        <v>SO-031 - 1. rok pěstební péče</v>
      </c>
      <c r="F54" s="285"/>
      <c r="G54" s="285"/>
      <c r="H54" s="285"/>
      <c r="L54" s="29"/>
    </row>
    <row r="55" spans="2:12" s="1" customFormat="1" ht="6.95" customHeight="1">
      <c r="B55" s="29"/>
      <c r="L55" s="29"/>
    </row>
    <row r="56" spans="2:12" s="1" customFormat="1" ht="12" customHeight="1">
      <c r="B56" s="29"/>
      <c r="C56" s="24" t="s">
        <v>22</v>
      </c>
      <c r="F56" s="22" t="str">
        <f>F14</f>
        <v>Přibice</v>
      </c>
      <c r="I56" s="24" t="s">
        <v>24</v>
      </c>
      <c r="J56" s="46" t="str">
        <f>IF(J14="","",J14)</f>
        <v>25. 9. 2023</v>
      </c>
      <c r="L56" s="29"/>
    </row>
    <row r="57" spans="2:12" s="1" customFormat="1" ht="6.95" customHeight="1">
      <c r="B57" s="29"/>
      <c r="L57" s="29"/>
    </row>
    <row r="58" spans="2:12" s="1" customFormat="1" ht="25.7" customHeight="1">
      <c r="B58" s="29"/>
      <c r="C58" s="24" t="s">
        <v>26</v>
      </c>
      <c r="F58" s="22" t="str">
        <f>E17</f>
        <v>Ocec Přibice</v>
      </c>
      <c r="I58" s="24" t="s">
        <v>32</v>
      </c>
      <c r="J58" s="27" t="str">
        <f>E23</f>
        <v>AGROPROJEKT PSO s.r.o.</v>
      </c>
      <c r="L58" s="29"/>
    </row>
    <row r="59" spans="2:12" s="1" customFormat="1" ht="25.7" customHeight="1">
      <c r="B59" s="29"/>
      <c r="C59" s="24" t="s">
        <v>31</v>
      </c>
      <c r="F59" s="22" t="str">
        <f>IF(E20="","",E20)</f>
        <v>Kateřina Teplá</v>
      </c>
      <c r="I59" s="24" t="s">
        <v>36</v>
      </c>
      <c r="J59" s="27" t="str">
        <f>E26</f>
        <v>Agroprojekt PSO s.r.o.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8" t="s">
        <v>121</v>
      </c>
      <c r="D61" s="92"/>
      <c r="E61" s="92"/>
      <c r="F61" s="92"/>
      <c r="G61" s="92"/>
      <c r="H61" s="92"/>
      <c r="I61" s="92"/>
      <c r="J61" s="99" t="s">
        <v>122</v>
      </c>
      <c r="K61" s="92"/>
      <c r="L61" s="29"/>
    </row>
    <row r="62" spans="2:12" s="1" customFormat="1" ht="10.35" customHeight="1">
      <c r="B62" s="29"/>
      <c r="L62" s="29"/>
    </row>
    <row r="63" spans="2:47" s="1" customFormat="1" ht="22.9" customHeight="1">
      <c r="B63" s="29"/>
      <c r="C63" s="100" t="s">
        <v>72</v>
      </c>
      <c r="J63" s="60">
        <f>J85</f>
        <v>108645</v>
      </c>
      <c r="L63" s="29"/>
      <c r="AU63" s="14" t="s">
        <v>123</v>
      </c>
    </row>
    <row r="64" spans="2:12" s="1" customFormat="1" ht="21.75" customHeight="1">
      <c r="B64" s="29"/>
      <c r="L64" s="29"/>
    </row>
    <row r="65" spans="2:12" s="1" customFormat="1" ht="6.95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29"/>
    </row>
    <row r="69" spans="2:12" s="1" customFormat="1" ht="6.9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29"/>
    </row>
    <row r="70" spans="2:12" s="1" customFormat="1" ht="24.95" customHeight="1">
      <c r="B70" s="29"/>
      <c r="C70" s="18" t="s">
        <v>124</v>
      </c>
      <c r="L70" s="29"/>
    </row>
    <row r="71" spans="2:12" s="1" customFormat="1" ht="6.95" customHeight="1">
      <c r="B71" s="29"/>
      <c r="L71" s="29"/>
    </row>
    <row r="72" spans="2:12" s="1" customFormat="1" ht="12" customHeight="1">
      <c r="B72" s="29"/>
      <c r="C72" s="24" t="s">
        <v>16</v>
      </c>
      <c r="L72" s="29"/>
    </row>
    <row r="73" spans="2:12" s="1" customFormat="1" ht="16.5" customHeight="1">
      <c r="B73" s="29"/>
      <c r="E73" s="286" t="str">
        <f>E7</f>
        <v>Založení prvků IP, větrolamů v k.ú. Přibice</v>
      </c>
      <c r="F73" s="287"/>
      <c r="G73" s="287"/>
      <c r="H73" s="287"/>
      <c r="L73" s="29"/>
    </row>
    <row r="74" spans="2:12" ht="12" customHeight="1">
      <c r="B74" s="17"/>
      <c r="C74" s="24" t="s">
        <v>118</v>
      </c>
      <c r="L74" s="17"/>
    </row>
    <row r="75" spans="2:12" s="1" customFormat="1" ht="16.5" customHeight="1">
      <c r="B75" s="29"/>
      <c r="E75" s="286" t="s">
        <v>642</v>
      </c>
      <c r="F75" s="285"/>
      <c r="G75" s="285"/>
      <c r="H75" s="285"/>
      <c r="L75" s="29"/>
    </row>
    <row r="76" spans="2:12" s="1" customFormat="1" ht="12" customHeight="1">
      <c r="B76" s="29"/>
      <c r="C76" s="24" t="s">
        <v>392</v>
      </c>
      <c r="L76" s="29"/>
    </row>
    <row r="77" spans="2:12" s="1" customFormat="1" ht="16.5" customHeight="1">
      <c r="B77" s="29"/>
      <c r="E77" s="281" t="str">
        <f>E11</f>
        <v>SO-031 - 1. rok pěstební péče</v>
      </c>
      <c r="F77" s="285"/>
      <c r="G77" s="285"/>
      <c r="H77" s="285"/>
      <c r="L77" s="29"/>
    </row>
    <row r="78" spans="2:12" s="1" customFormat="1" ht="6.95" customHeight="1">
      <c r="B78" s="29"/>
      <c r="L78" s="29"/>
    </row>
    <row r="79" spans="2:12" s="1" customFormat="1" ht="12" customHeight="1">
      <c r="B79" s="29"/>
      <c r="C79" s="24" t="s">
        <v>22</v>
      </c>
      <c r="F79" s="22" t="str">
        <f>F14</f>
        <v>Přibice</v>
      </c>
      <c r="I79" s="24" t="s">
        <v>24</v>
      </c>
      <c r="J79" s="46" t="str">
        <f>IF(J14="","",J14)</f>
        <v>25. 9. 2023</v>
      </c>
      <c r="L79" s="29"/>
    </row>
    <row r="80" spans="2:12" s="1" customFormat="1" ht="6.95" customHeight="1">
      <c r="B80" s="29"/>
      <c r="L80" s="29"/>
    </row>
    <row r="81" spans="2:12" s="1" customFormat="1" ht="25.7" customHeight="1">
      <c r="B81" s="29"/>
      <c r="C81" s="24" t="s">
        <v>26</v>
      </c>
      <c r="F81" s="22" t="str">
        <f>E17</f>
        <v>Ocec Přibice</v>
      </c>
      <c r="I81" s="24" t="s">
        <v>32</v>
      </c>
      <c r="J81" s="27" t="str">
        <f>E23</f>
        <v>AGROPROJEKT PSO s.r.o.</v>
      </c>
      <c r="L81" s="29"/>
    </row>
    <row r="82" spans="2:12" s="1" customFormat="1" ht="25.7" customHeight="1">
      <c r="B82" s="29"/>
      <c r="C82" s="24" t="s">
        <v>31</v>
      </c>
      <c r="F82" s="22" t="str">
        <f>IF(E20="","",E20)</f>
        <v>Kateřina Teplá</v>
      </c>
      <c r="I82" s="24" t="s">
        <v>36</v>
      </c>
      <c r="J82" s="27" t="str">
        <f>E26</f>
        <v>Agroprojekt PSO s.r.o.</v>
      </c>
      <c r="L82" s="29"/>
    </row>
    <row r="83" spans="2:12" s="1" customFormat="1" ht="10.35" customHeight="1">
      <c r="B83" s="29"/>
      <c r="L83" s="29"/>
    </row>
    <row r="84" spans="2:20" s="8" customFormat="1" ht="29.25" customHeight="1">
      <c r="B84" s="101"/>
      <c r="C84" s="102" t="s">
        <v>125</v>
      </c>
      <c r="D84" s="103" t="s">
        <v>59</v>
      </c>
      <c r="E84" s="103" t="s">
        <v>55</v>
      </c>
      <c r="F84" s="103" t="s">
        <v>56</v>
      </c>
      <c r="G84" s="103" t="s">
        <v>126</v>
      </c>
      <c r="H84" s="103" t="s">
        <v>127</v>
      </c>
      <c r="I84" s="103" t="s">
        <v>128</v>
      </c>
      <c r="J84" s="103" t="s">
        <v>122</v>
      </c>
      <c r="K84" s="104" t="s">
        <v>129</v>
      </c>
      <c r="L84" s="101"/>
      <c r="M84" s="53" t="s">
        <v>28</v>
      </c>
      <c r="N84" s="54" t="s">
        <v>44</v>
      </c>
      <c r="O84" s="54" t="s">
        <v>130</v>
      </c>
      <c r="P84" s="54" t="s">
        <v>131</v>
      </c>
      <c r="Q84" s="54" t="s">
        <v>132</v>
      </c>
      <c r="R84" s="54" t="s">
        <v>133</v>
      </c>
      <c r="S84" s="54" t="s">
        <v>134</v>
      </c>
      <c r="T84" s="55" t="s">
        <v>135</v>
      </c>
    </row>
    <row r="85" spans="2:63" s="1" customFormat="1" ht="22.9" customHeight="1">
      <c r="B85" s="29"/>
      <c r="C85" s="58" t="s">
        <v>136</v>
      </c>
      <c r="J85" s="105">
        <f>BK85</f>
        <v>108645</v>
      </c>
      <c r="L85" s="29"/>
      <c r="M85" s="56"/>
      <c r="N85" s="47"/>
      <c r="O85" s="47"/>
      <c r="P85" s="106">
        <f>SUM(P86:P113)</f>
        <v>0</v>
      </c>
      <c r="Q85" s="47"/>
      <c r="R85" s="106">
        <f>SUM(R86:R113)</f>
        <v>0.006600000000000001</v>
      </c>
      <c r="S85" s="47"/>
      <c r="T85" s="107">
        <f>SUM(T86:T113)</f>
        <v>0</v>
      </c>
      <c r="AT85" s="14" t="s">
        <v>73</v>
      </c>
      <c r="AU85" s="14" t="s">
        <v>123</v>
      </c>
      <c r="BK85" s="108">
        <f>SUM(BK86:BK113)</f>
        <v>108645</v>
      </c>
    </row>
    <row r="86" spans="2:65" s="1" customFormat="1" ht="24.2" customHeight="1">
      <c r="B86" s="29"/>
      <c r="C86" s="109" t="s">
        <v>81</v>
      </c>
      <c r="D86" s="109" t="s">
        <v>137</v>
      </c>
      <c r="E86" s="110" t="s">
        <v>394</v>
      </c>
      <c r="F86" s="111" t="s">
        <v>395</v>
      </c>
      <c r="G86" s="112" t="s">
        <v>197</v>
      </c>
      <c r="H86" s="113">
        <v>2420</v>
      </c>
      <c r="I86" s="114">
        <v>2</v>
      </c>
      <c r="J86" s="115">
        <f>ROUND(I86*H86,2)</f>
        <v>4840</v>
      </c>
      <c r="K86" s="111" t="s">
        <v>141</v>
      </c>
      <c r="L86" s="29"/>
      <c r="M86" s="116" t="s">
        <v>28</v>
      </c>
      <c r="N86" s="117" t="s">
        <v>45</v>
      </c>
      <c r="P86" s="118">
        <f>O86*H86</f>
        <v>0</v>
      </c>
      <c r="Q86" s="118">
        <v>0</v>
      </c>
      <c r="R86" s="118">
        <f>Q86*H86</f>
        <v>0</v>
      </c>
      <c r="S86" s="118">
        <v>0</v>
      </c>
      <c r="T86" s="119">
        <f>S86*H86</f>
        <v>0</v>
      </c>
      <c r="AR86" s="120" t="s">
        <v>142</v>
      </c>
      <c r="AT86" s="120" t="s">
        <v>137</v>
      </c>
      <c r="AU86" s="120" t="s">
        <v>74</v>
      </c>
      <c r="AY86" s="14" t="s">
        <v>143</v>
      </c>
      <c r="BE86" s="121">
        <f>IF(N86="základní",J86,0)</f>
        <v>4840</v>
      </c>
      <c r="BF86" s="121">
        <f>IF(N86="snížená",J86,0)</f>
        <v>0</v>
      </c>
      <c r="BG86" s="121">
        <f>IF(N86="zákl. přenesená",J86,0)</f>
        <v>0</v>
      </c>
      <c r="BH86" s="121">
        <f>IF(N86="sníž. přenesená",J86,0)</f>
        <v>0</v>
      </c>
      <c r="BI86" s="121">
        <f>IF(N86="nulová",J86,0)</f>
        <v>0</v>
      </c>
      <c r="BJ86" s="14" t="s">
        <v>81</v>
      </c>
      <c r="BK86" s="121">
        <f>ROUND(I86*H86,2)</f>
        <v>4840</v>
      </c>
      <c r="BL86" s="14" t="s">
        <v>142</v>
      </c>
      <c r="BM86" s="120" t="s">
        <v>706</v>
      </c>
    </row>
    <row r="87" spans="2:47" s="1" customFormat="1" ht="19.5">
      <c r="B87" s="29"/>
      <c r="D87" s="122" t="s">
        <v>145</v>
      </c>
      <c r="F87" s="123" t="s">
        <v>397</v>
      </c>
      <c r="I87" s="124"/>
      <c r="L87" s="29"/>
      <c r="M87" s="125"/>
      <c r="T87" s="50"/>
      <c r="AT87" s="14" t="s">
        <v>145</v>
      </c>
      <c r="AU87" s="14" t="s">
        <v>74</v>
      </c>
    </row>
    <row r="88" spans="2:47" s="1" customFormat="1" ht="12">
      <c r="B88" s="29"/>
      <c r="D88" s="126" t="s">
        <v>147</v>
      </c>
      <c r="F88" s="127" t="s">
        <v>398</v>
      </c>
      <c r="I88" s="124"/>
      <c r="L88" s="29"/>
      <c r="M88" s="125"/>
      <c r="T88" s="50"/>
      <c r="AT88" s="14" t="s">
        <v>147</v>
      </c>
      <c r="AU88" s="14" t="s">
        <v>74</v>
      </c>
    </row>
    <row r="89" spans="2:51" s="9" customFormat="1" ht="12">
      <c r="B89" s="128"/>
      <c r="D89" s="122" t="s">
        <v>171</v>
      </c>
      <c r="E89" s="129" t="s">
        <v>28</v>
      </c>
      <c r="F89" s="130" t="s">
        <v>707</v>
      </c>
      <c r="H89" s="131">
        <v>2420</v>
      </c>
      <c r="I89" s="132"/>
      <c r="L89" s="128"/>
      <c r="M89" s="133"/>
      <c r="T89" s="134"/>
      <c r="AT89" s="129" t="s">
        <v>171</v>
      </c>
      <c r="AU89" s="129" t="s">
        <v>74</v>
      </c>
      <c r="AV89" s="9" t="s">
        <v>83</v>
      </c>
      <c r="AW89" s="9" t="s">
        <v>35</v>
      </c>
      <c r="AX89" s="9" t="s">
        <v>81</v>
      </c>
      <c r="AY89" s="129" t="s">
        <v>143</v>
      </c>
    </row>
    <row r="90" spans="2:65" s="1" customFormat="1" ht="24.2" customHeight="1">
      <c r="B90" s="29"/>
      <c r="C90" s="109" t="s">
        <v>83</v>
      </c>
      <c r="D90" s="109" t="s">
        <v>137</v>
      </c>
      <c r="E90" s="110" t="s">
        <v>400</v>
      </c>
      <c r="F90" s="111" t="s">
        <v>401</v>
      </c>
      <c r="G90" s="112" t="s">
        <v>402</v>
      </c>
      <c r="H90" s="113">
        <v>1.503</v>
      </c>
      <c r="I90" s="114">
        <v>10000</v>
      </c>
      <c r="J90" s="115">
        <f>ROUND(I90*H90,2)</f>
        <v>15030</v>
      </c>
      <c r="K90" s="111" t="s">
        <v>141</v>
      </c>
      <c r="L90" s="29"/>
      <c r="M90" s="116" t="s">
        <v>28</v>
      </c>
      <c r="N90" s="117" t="s">
        <v>45</v>
      </c>
      <c r="P90" s="118">
        <f>O90*H90</f>
        <v>0</v>
      </c>
      <c r="Q90" s="118">
        <v>0</v>
      </c>
      <c r="R90" s="118">
        <f>Q90*H90</f>
        <v>0</v>
      </c>
      <c r="S90" s="118">
        <v>0</v>
      </c>
      <c r="T90" s="119">
        <f>S90*H90</f>
        <v>0</v>
      </c>
      <c r="AR90" s="120" t="s">
        <v>142</v>
      </c>
      <c r="AT90" s="120" t="s">
        <v>137</v>
      </c>
      <c r="AU90" s="120" t="s">
        <v>74</v>
      </c>
      <c r="AY90" s="14" t="s">
        <v>143</v>
      </c>
      <c r="BE90" s="121">
        <f>IF(N90="základní",J90,0)</f>
        <v>15030</v>
      </c>
      <c r="BF90" s="121">
        <f>IF(N90="snížená",J90,0)</f>
        <v>0</v>
      </c>
      <c r="BG90" s="121">
        <f>IF(N90="zákl. přenesená",J90,0)</f>
        <v>0</v>
      </c>
      <c r="BH90" s="121">
        <f>IF(N90="sníž. přenesená",J90,0)</f>
        <v>0</v>
      </c>
      <c r="BI90" s="121">
        <f>IF(N90="nulová",J90,0)</f>
        <v>0</v>
      </c>
      <c r="BJ90" s="14" t="s">
        <v>81</v>
      </c>
      <c r="BK90" s="121">
        <f>ROUND(I90*H90,2)</f>
        <v>15030</v>
      </c>
      <c r="BL90" s="14" t="s">
        <v>142</v>
      </c>
      <c r="BM90" s="120" t="s">
        <v>708</v>
      </c>
    </row>
    <row r="91" spans="2:47" s="1" customFormat="1" ht="19.5">
      <c r="B91" s="29"/>
      <c r="D91" s="122" t="s">
        <v>145</v>
      </c>
      <c r="F91" s="123" t="s">
        <v>404</v>
      </c>
      <c r="I91" s="124"/>
      <c r="L91" s="29"/>
      <c r="M91" s="125"/>
      <c r="T91" s="50"/>
      <c r="AT91" s="14" t="s">
        <v>145</v>
      </c>
      <c r="AU91" s="14" t="s">
        <v>74</v>
      </c>
    </row>
    <row r="92" spans="2:47" s="1" customFormat="1" ht="12">
      <c r="B92" s="29"/>
      <c r="D92" s="126" t="s">
        <v>147</v>
      </c>
      <c r="F92" s="127" t="s">
        <v>405</v>
      </c>
      <c r="I92" s="124"/>
      <c r="L92" s="29"/>
      <c r="M92" s="125"/>
      <c r="T92" s="50"/>
      <c r="AT92" s="14" t="s">
        <v>147</v>
      </c>
      <c r="AU92" s="14" t="s">
        <v>74</v>
      </c>
    </row>
    <row r="93" spans="2:51" s="9" customFormat="1" ht="22.5">
      <c r="B93" s="128"/>
      <c r="D93" s="122" t="s">
        <v>171</v>
      </c>
      <c r="E93" s="129" t="s">
        <v>28</v>
      </c>
      <c r="F93" s="130" t="s">
        <v>709</v>
      </c>
      <c r="H93" s="131">
        <v>1.503</v>
      </c>
      <c r="I93" s="132"/>
      <c r="L93" s="128"/>
      <c r="M93" s="133"/>
      <c r="T93" s="134"/>
      <c r="AT93" s="129" t="s">
        <v>171</v>
      </c>
      <c r="AU93" s="129" t="s">
        <v>74</v>
      </c>
      <c r="AV93" s="9" t="s">
        <v>83</v>
      </c>
      <c r="AW93" s="9" t="s">
        <v>35</v>
      </c>
      <c r="AX93" s="9" t="s">
        <v>81</v>
      </c>
      <c r="AY93" s="129" t="s">
        <v>143</v>
      </c>
    </row>
    <row r="94" spans="2:65" s="1" customFormat="1" ht="16.5" customHeight="1">
      <c r="B94" s="29"/>
      <c r="C94" s="109" t="s">
        <v>154</v>
      </c>
      <c r="D94" s="109" t="s">
        <v>137</v>
      </c>
      <c r="E94" s="110" t="s">
        <v>407</v>
      </c>
      <c r="F94" s="111" t="s">
        <v>408</v>
      </c>
      <c r="G94" s="112" t="s">
        <v>197</v>
      </c>
      <c r="H94" s="113">
        <v>330</v>
      </c>
      <c r="I94" s="114">
        <v>10</v>
      </c>
      <c r="J94" s="115">
        <f>ROUND(I94*H94,2)</f>
        <v>3300</v>
      </c>
      <c r="K94" s="111" t="s">
        <v>141</v>
      </c>
      <c r="L94" s="29"/>
      <c r="M94" s="116" t="s">
        <v>28</v>
      </c>
      <c r="N94" s="117" t="s">
        <v>45</v>
      </c>
      <c r="P94" s="118">
        <f>O94*H94</f>
        <v>0</v>
      </c>
      <c r="Q94" s="118">
        <v>2E-05</v>
      </c>
      <c r="R94" s="118">
        <f>Q94*H94</f>
        <v>0.006600000000000001</v>
      </c>
      <c r="S94" s="118">
        <v>0</v>
      </c>
      <c r="T94" s="119">
        <f>S94*H94</f>
        <v>0</v>
      </c>
      <c r="AR94" s="120" t="s">
        <v>142</v>
      </c>
      <c r="AT94" s="120" t="s">
        <v>137</v>
      </c>
      <c r="AU94" s="120" t="s">
        <v>74</v>
      </c>
      <c r="AY94" s="14" t="s">
        <v>143</v>
      </c>
      <c r="BE94" s="121">
        <f>IF(N94="základní",J94,0)</f>
        <v>3300</v>
      </c>
      <c r="BF94" s="121">
        <f>IF(N94="snížená",J94,0)</f>
        <v>0</v>
      </c>
      <c r="BG94" s="121">
        <f>IF(N94="zákl. přenesená",J94,0)</f>
        <v>0</v>
      </c>
      <c r="BH94" s="121">
        <f>IF(N94="sníž. přenesená",J94,0)</f>
        <v>0</v>
      </c>
      <c r="BI94" s="121">
        <f>IF(N94="nulová",J94,0)</f>
        <v>0</v>
      </c>
      <c r="BJ94" s="14" t="s">
        <v>81</v>
      </c>
      <c r="BK94" s="121">
        <f>ROUND(I94*H94,2)</f>
        <v>3300</v>
      </c>
      <c r="BL94" s="14" t="s">
        <v>142</v>
      </c>
      <c r="BM94" s="120" t="s">
        <v>710</v>
      </c>
    </row>
    <row r="95" spans="2:47" s="1" customFormat="1" ht="12">
      <c r="B95" s="29"/>
      <c r="D95" s="122" t="s">
        <v>145</v>
      </c>
      <c r="F95" s="123" t="s">
        <v>410</v>
      </c>
      <c r="I95" s="124"/>
      <c r="L95" s="29"/>
      <c r="M95" s="125"/>
      <c r="T95" s="50"/>
      <c r="AT95" s="14" t="s">
        <v>145</v>
      </c>
      <c r="AU95" s="14" t="s">
        <v>74</v>
      </c>
    </row>
    <row r="96" spans="2:47" s="1" customFormat="1" ht="12">
      <c r="B96" s="29"/>
      <c r="D96" s="126" t="s">
        <v>147</v>
      </c>
      <c r="F96" s="127" t="s">
        <v>411</v>
      </c>
      <c r="I96" s="124"/>
      <c r="L96" s="29"/>
      <c r="M96" s="125"/>
      <c r="T96" s="50"/>
      <c r="AT96" s="14" t="s">
        <v>147</v>
      </c>
      <c r="AU96" s="14" t="s">
        <v>74</v>
      </c>
    </row>
    <row r="97" spans="2:51" s="10" customFormat="1" ht="12">
      <c r="B97" s="145"/>
      <c r="D97" s="122" t="s">
        <v>171</v>
      </c>
      <c r="E97" s="146" t="s">
        <v>28</v>
      </c>
      <c r="F97" s="147" t="s">
        <v>412</v>
      </c>
      <c r="H97" s="146" t="s">
        <v>28</v>
      </c>
      <c r="I97" s="148"/>
      <c r="L97" s="145"/>
      <c r="M97" s="149"/>
      <c r="T97" s="150"/>
      <c r="AT97" s="146" t="s">
        <v>171</v>
      </c>
      <c r="AU97" s="146" t="s">
        <v>74</v>
      </c>
      <c r="AV97" s="10" t="s">
        <v>81</v>
      </c>
      <c r="AW97" s="10" t="s">
        <v>35</v>
      </c>
      <c r="AX97" s="10" t="s">
        <v>74</v>
      </c>
      <c r="AY97" s="146" t="s">
        <v>143</v>
      </c>
    </row>
    <row r="98" spans="2:51" s="9" customFormat="1" ht="12">
      <c r="B98" s="128"/>
      <c r="D98" s="122" t="s">
        <v>171</v>
      </c>
      <c r="E98" s="129" t="s">
        <v>28</v>
      </c>
      <c r="F98" s="130" t="s">
        <v>711</v>
      </c>
      <c r="H98" s="131">
        <v>330</v>
      </c>
      <c r="I98" s="132"/>
      <c r="L98" s="128"/>
      <c r="M98" s="133"/>
      <c r="T98" s="134"/>
      <c r="AT98" s="129" t="s">
        <v>171</v>
      </c>
      <c r="AU98" s="129" t="s">
        <v>74</v>
      </c>
      <c r="AV98" s="9" t="s">
        <v>83</v>
      </c>
      <c r="AW98" s="9" t="s">
        <v>35</v>
      </c>
      <c r="AX98" s="9" t="s">
        <v>81</v>
      </c>
      <c r="AY98" s="129" t="s">
        <v>143</v>
      </c>
    </row>
    <row r="99" spans="2:65" s="1" customFormat="1" ht="33" customHeight="1">
      <c r="B99" s="29"/>
      <c r="C99" s="109" t="s">
        <v>142</v>
      </c>
      <c r="D99" s="109" t="s">
        <v>137</v>
      </c>
      <c r="E99" s="110" t="s">
        <v>414</v>
      </c>
      <c r="F99" s="111" t="s">
        <v>415</v>
      </c>
      <c r="G99" s="112" t="s">
        <v>140</v>
      </c>
      <c r="H99" s="113">
        <v>1721</v>
      </c>
      <c r="I99" s="114">
        <v>10</v>
      </c>
      <c r="J99" s="115">
        <f>ROUND(I99*H99,2)</f>
        <v>17210</v>
      </c>
      <c r="K99" s="111" t="s">
        <v>141</v>
      </c>
      <c r="L99" s="29"/>
      <c r="M99" s="116" t="s">
        <v>28</v>
      </c>
      <c r="N99" s="117" t="s">
        <v>45</v>
      </c>
      <c r="P99" s="118">
        <f>O99*H99</f>
        <v>0</v>
      </c>
      <c r="Q99" s="118">
        <v>0</v>
      </c>
      <c r="R99" s="118">
        <f>Q99*H99</f>
        <v>0</v>
      </c>
      <c r="S99" s="118">
        <v>0</v>
      </c>
      <c r="T99" s="119">
        <f>S99*H99</f>
        <v>0</v>
      </c>
      <c r="AR99" s="120" t="s">
        <v>142</v>
      </c>
      <c r="AT99" s="120" t="s">
        <v>137</v>
      </c>
      <c r="AU99" s="120" t="s">
        <v>74</v>
      </c>
      <c r="AY99" s="14" t="s">
        <v>143</v>
      </c>
      <c r="BE99" s="121">
        <f>IF(N99="základní",J99,0)</f>
        <v>17210</v>
      </c>
      <c r="BF99" s="121">
        <f>IF(N99="snížená",J99,0)</f>
        <v>0</v>
      </c>
      <c r="BG99" s="121">
        <f>IF(N99="zákl. přenesená",J99,0)</f>
        <v>0</v>
      </c>
      <c r="BH99" s="121">
        <f>IF(N99="sníž. přenesená",J99,0)</f>
        <v>0</v>
      </c>
      <c r="BI99" s="121">
        <f>IF(N99="nulová",J99,0)</f>
        <v>0</v>
      </c>
      <c r="BJ99" s="14" t="s">
        <v>81</v>
      </c>
      <c r="BK99" s="121">
        <f>ROUND(I99*H99,2)</f>
        <v>17210</v>
      </c>
      <c r="BL99" s="14" t="s">
        <v>142</v>
      </c>
      <c r="BM99" s="120" t="s">
        <v>712</v>
      </c>
    </row>
    <row r="100" spans="2:47" s="1" customFormat="1" ht="12">
      <c r="B100" s="29"/>
      <c r="D100" s="122" t="s">
        <v>145</v>
      </c>
      <c r="F100" s="123" t="s">
        <v>417</v>
      </c>
      <c r="I100" s="124"/>
      <c r="L100" s="29"/>
      <c r="M100" s="125"/>
      <c r="T100" s="50"/>
      <c r="AT100" s="14" t="s">
        <v>145</v>
      </c>
      <c r="AU100" s="14" t="s">
        <v>74</v>
      </c>
    </row>
    <row r="101" spans="2:47" s="1" customFormat="1" ht="12">
      <c r="B101" s="29"/>
      <c r="D101" s="126" t="s">
        <v>147</v>
      </c>
      <c r="F101" s="127" t="s">
        <v>418</v>
      </c>
      <c r="I101" s="124"/>
      <c r="L101" s="29"/>
      <c r="M101" s="125"/>
      <c r="T101" s="50"/>
      <c r="AT101" s="14" t="s">
        <v>147</v>
      </c>
      <c r="AU101" s="14" t="s">
        <v>74</v>
      </c>
    </row>
    <row r="102" spans="2:51" s="9" customFormat="1" ht="12">
      <c r="B102" s="128"/>
      <c r="D102" s="122" t="s">
        <v>171</v>
      </c>
      <c r="E102" s="129" t="s">
        <v>28</v>
      </c>
      <c r="F102" s="130" t="s">
        <v>713</v>
      </c>
      <c r="H102" s="131">
        <v>1721</v>
      </c>
      <c r="I102" s="132"/>
      <c r="L102" s="128"/>
      <c r="M102" s="133"/>
      <c r="T102" s="134"/>
      <c r="AT102" s="129" t="s">
        <v>171</v>
      </c>
      <c r="AU102" s="129" t="s">
        <v>74</v>
      </c>
      <c r="AV102" s="9" t="s">
        <v>83</v>
      </c>
      <c r="AW102" s="9" t="s">
        <v>35</v>
      </c>
      <c r="AX102" s="9" t="s">
        <v>81</v>
      </c>
      <c r="AY102" s="129" t="s">
        <v>143</v>
      </c>
    </row>
    <row r="103" spans="2:65" s="1" customFormat="1" ht="16.5" customHeight="1">
      <c r="B103" s="29"/>
      <c r="C103" s="109" t="s">
        <v>165</v>
      </c>
      <c r="D103" s="109" t="s">
        <v>137</v>
      </c>
      <c r="E103" s="110" t="s">
        <v>347</v>
      </c>
      <c r="F103" s="111" t="s">
        <v>348</v>
      </c>
      <c r="G103" s="112" t="s">
        <v>342</v>
      </c>
      <c r="H103" s="113">
        <v>184.5</v>
      </c>
      <c r="I103" s="114">
        <v>250</v>
      </c>
      <c r="J103" s="115">
        <f>ROUND(I103*H103,2)</f>
        <v>46125</v>
      </c>
      <c r="K103" s="111" t="s">
        <v>141</v>
      </c>
      <c r="L103" s="29"/>
      <c r="M103" s="116" t="s">
        <v>28</v>
      </c>
      <c r="N103" s="117" t="s">
        <v>45</v>
      </c>
      <c r="P103" s="118">
        <f>O103*H103</f>
        <v>0</v>
      </c>
      <c r="Q103" s="118">
        <v>0</v>
      </c>
      <c r="R103" s="118">
        <f>Q103*H103</f>
        <v>0</v>
      </c>
      <c r="S103" s="118">
        <v>0</v>
      </c>
      <c r="T103" s="119">
        <f>S103*H103</f>
        <v>0</v>
      </c>
      <c r="AR103" s="120" t="s">
        <v>142</v>
      </c>
      <c r="AT103" s="120" t="s">
        <v>137</v>
      </c>
      <c r="AU103" s="120" t="s">
        <v>74</v>
      </c>
      <c r="AY103" s="14" t="s">
        <v>143</v>
      </c>
      <c r="BE103" s="121">
        <f>IF(N103="základní",J103,0)</f>
        <v>46125</v>
      </c>
      <c r="BF103" s="121">
        <f>IF(N103="snížená",J103,0)</f>
        <v>0</v>
      </c>
      <c r="BG103" s="121">
        <f>IF(N103="zákl. přenesená",J103,0)</f>
        <v>0</v>
      </c>
      <c r="BH103" s="121">
        <f>IF(N103="sníž. přenesená",J103,0)</f>
        <v>0</v>
      </c>
      <c r="BI103" s="121">
        <f>IF(N103="nulová",J103,0)</f>
        <v>0</v>
      </c>
      <c r="BJ103" s="14" t="s">
        <v>81</v>
      </c>
      <c r="BK103" s="121">
        <f>ROUND(I103*H103,2)</f>
        <v>46125</v>
      </c>
      <c r="BL103" s="14" t="s">
        <v>142</v>
      </c>
      <c r="BM103" s="120" t="s">
        <v>714</v>
      </c>
    </row>
    <row r="104" spans="2:47" s="1" customFormat="1" ht="12">
      <c r="B104" s="29"/>
      <c r="D104" s="122" t="s">
        <v>145</v>
      </c>
      <c r="F104" s="123" t="s">
        <v>350</v>
      </c>
      <c r="I104" s="124"/>
      <c r="L104" s="29"/>
      <c r="M104" s="125"/>
      <c r="T104" s="50"/>
      <c r="AT104" s="14" t="s">
        <v>145</v>
      </c>
      <c r="AU104" s="14" t="s">
        <v>74</v>
      </c>
    </row>
    <row r="105" spans="2:47" s="1" customFormat="1" ht="12">
      <c r="B105" s="29"/>
      <c r="D105" s="126" t="s">
        <v>147</v>
      </c>
      <c r="F105" s="127" t="s">
        <v>351</v>
      </c>
      <c r="I105" s="124"/>
      <c r="L105" s="29"/>
      <c r="M105" s="125"/>
      <c r="T105" s="50"/>
      <c r="AT105" s="14" t="s">
        <v>147</v>
      </c>
      <c r="AU105" s="14" t="s">
        <v>74</v>
      </c>
    </row>
    <row r="106" spans="2:51" s="9" customFormat="1" ht="22.5">
      <c r="B106" s="128"/>
      <c r="D106" s="122" t="s">
        <v>171</v>
      </c>
      <c r="E106" s="129" t="s">
        <v>28</v>
      </c>
      <c r="F106" s="130" t="s">
        <v>715</v>
      </c>
      <c r="H106" s="131">
        <v>184.5</v>
      </c>
      <c r="I106" s="132"/>
      <c r="L106" s="128"/>
      <c r="M106" s="133"/>
      <c r="T106" s="134"/>
      <c r="AT106" s="129" t="s">
        <v>171</v>
      </c>
      <c r="AU106" s="129" t="s">
        <v>74</v>
      </c>
      <c r="AV106" s="9" t="s">
        <v>83</v>
      </c>
      <c r="AW106" s="9" t="s">
        <v>35</v>
      </c>
      <c r="AX106" s="9" t="s">
        <v>81</v>
      </c>
      <c r="AY106" s="129" t="s">
        <v>143</v>
      </c>
    </row>
    <row r="107" spans="2:65" s="1" customFormat="1" ht="21.75" customHeight="1">
      <c r="B107" s="29"/>
      <c r="C107" s="109" t="s">
        <v>173</v>
      </c>
      <c r="D107" s="109" t="s">
        <v>137</v>
      </c>
      <c r="E107" s="110" t="s">
        <v>354</v>
      </c>
      <c r="F107" s="111" t="s">
        <v>355</v>
      </c>
      <c r="G107" s="112" t="s">
        <v>342</v>
      </c>
      <c r="H107" s="113">
        <v>184.5</v>
      </c>
      <c r="I107" s="114">
        <v>100</v>
      </c>
      <c r="J107" s="115">
        <f>ROUND(I107*H107,2)</f>
        <v>18450</v>
      </c>
      <c r="K107" s="111" t="s">
        <v>141</v>
      </c>
      <c r="L107" s="29"/>
      <c r="M107" s="116" t="s">
        <v>28</v>
      </c>
      <c r="N107" s="117" t="s">
        <v>45</v>
      </c>
      <c r="P107" s="118">
        <f>O107*H107</f>
        <v>0</v>
      </c>
      <c r="Q107" s="118">
        <v>0</v>
      </c>
      <c r="R107" s="118">
        <f>Q107*H107</f>
        <v>0</v>
      </c>
      <c r="S107" s="118">
        <v>0</v>
      </c>
      <c r="T107" s="119">
        <f>S107*H107</f>
        <v>0</v>
      </c>
      <c r="AR107" s="120" t="s">
        <v>142</v>
      </c>
      <c r="AT107" s="120" t="s">
        <v>137</v>
      </c>
      <c r="AU107" s="120" t="s">
        <v>74</v>
      </c>
      <c r="AY107" s="14" t="s">
        <v>143</v>
      </c>
      <c r="BE107" s="121">
        <f>IF(N107="základní",J107,0)</f>
        <v>18450</v>
      </c>
      <c r="BF107" s="121">
        <f>IF(N107="snížená",J107,0)</f>
        <v>0</v>
      </c>
      <c r="BG107" s="121">
        <f>IF(N107="zákl. přenesená",J107,0)</f>
        <v>0</v>
      </c>
      <c r="BH107" s="121">
        <f>IF(N107="sníž. přenesená",J107,0)</f>
        <v>0</v>
      </c>
      <c r="BI107" s="121">
        <f>IF(N107="nulová",J107,0)</f>
        <v>0</v>
      </c>
      <c r="BJ107" s="14" t="s">
        <v>81</v>
      </c>
      <c r="BK107" s="121">
        <f>ROUND(I107*H107,2)</f>
        <v>18450</v>
      </c>
      <c r="BL107" s="14" t="s">
        <v>142</v>
      </c>
      <c r="BM107" s="120" t="s">
        <v>716</v>
      </c>
    </row>
    <row r="108" spans="2:47" s="1" customFormat="1" ht="12">
      <c r="B108" s="29"/>
      <c r="D108" s="122" t="s">
        <v>145</v>
      </c>
      <c r="F108" s="123" t="s">
        <v>357</v>
      </c>
      <c r="I108" s="124"/>
      <c r="L108" s="29"/>
      <c r="M108" s="125"/>
      <c r="T108" s="50"/>
      <c r="AT108" s="14" t="s">
        <v>145</v>
      </c>
      <c r="AU108" s="14" t="s">
        <v>74</v>
      </c>
    </row>
    <row r="109" spans="2:47" s="1" customFormat="1" ht="12">
      <c r="B109" s="29"/>
      <c r="D109" s="126" t="s">
        <v>147</v>
      </c>
      <c r="F109" s="127" t="s">
        <v>358</v>
      </c>
      <c r="I109" s="124"/>
      <c r="L109" s="29"/>
      <c r="M109" s="125"/>
      <c r="T109" s="50"/>
      <c r="AT109" s="14" t="s">
        <v>147</v>
      </c>
      <c r="AU109" s="14" t="s">
        <v>74</v>
      </c>
    </row>
    <row r="110" spans="2:65" s="1" customFormat="1" ht="24.2" customHeight="1">
      <c r="B110" s="29"/>
      <c r="C110" s="109" t="s">
        <v>181</v>
      </c>
      <c r="D110" s="109" t="s">
        <v>137</v>
      </c>
      <c r="E110" s="110" t="s">
        <v>360</v>
      </c>
      <c r="F110" s="111" t="s">
        <v>361</v>
      </c>
      <c r="G110" s="112" t="s">
        <v>342</v>
      </c>
      <c r="H110" s="113">
        <v>369</v>
      </c>
      <c r="I110" s="114">
        <v>10</v>
      </c>
      <c r="J110" s="115">
        <f>ROUND(I110*H110,2)</f>
        <v>3690</v>
      </c>
      <c r="K110" s="111" t="s">
        <v>141</v>
      </c>
      <c r="L110" s="29"/>
      <c r="M110" s="116" t="s">
        <v>28</v>
      </c>
      <c r="N110" s="117" t="s">
        <v>45</v>
      </c>
      <c r="P110" s="118">
        <f>O110*H110</f>
        <v>0</v>
      </c>
      <c r="Q110" s="118">
        <v>0</v>
      </c>
      <c r="R110" s="118">
        <f>Q110*H110</f>
        <v>0</v>
      </c>
      <c r="S110" s="118">
        <v>0</v>
      </c>
      <c r="T110" s="119">
        <f>S110*H110</f>
        <v>0</v>
      </c>
      <c r="AR110" s="120" t="s">
        <v>142</v>
      </c>
      <c r="AT110" s="120" t="s">
        <v>137</v>
      </c>
      <c r="AU110" s="120" t="s">
        <v>74</v>
      </c>
      <c r="AY110" s="14" t="s">
        <v>143</v>
      </c>
      <c r="BE110" s="121">
        <f>IF(N110="základní",J110,0)</f>
        <v>3690</v>
      </c>
      <c r="BF110" s="121">
        <f>IF(N110="snížená",J110,0)</f>
        <v>0</v>
      </c>
      <c r="BG110" s="121">
        <f>IF(N110="zákl. přenesená",J110,0)</f>
        <v>0</v>
      </c>
      <c r="BH110" s="121">
        <f>IF(N110="sníž. přenesená",J110,0)</f>
        <v>0</v>
      </c>
      <c r="BI110" s="121">
        <f>IF(N110="nulová",J110,0)</f>
        <v>0</v>
      </c>
      <c r="BJ110" s="14" t="s">
        <v>81</v>
      </c>
      <c r="BK110" s="121">
        <f>ROUND(I110*H110,2)</f>
        <v>3690</v>
      </c>
      <c r="BL110" s="14" t="s">
        <v>142</v>
      </c>
      <c r="BM110" s="120" t="s">
        <v>717</v>
      </c>
    </row>
    <row r="111" spans="2:47" s="1" customFormat="1" ht="19.5">
      <c r="B111" s="29"/>
      <c r="D111" s="122" t="s">
        <v>145</v>
      </c>
      <c r="F111" s="123" t="s">
        <v>363</v>
      </c>
      <c r="I111" s="124"/>
      <c r="L111" s="29"/>
      <c r="M111" s="125"/>
      <c r="T111" s="50"/>
      <c r="AT111" s="14" t="s">
        <v>145</v>
      </c>
      <c r="AU111" s="14" t="s">
        <v>74</v>
      </c>
    </row>
    <row r="112" spans="2:47" s="1" customFormat="1" ht="12">
      <c r="B112" s="29"/>
      <c r="D112" s="126" t="s">
        <v>147</v>
      </c>
      <c r="F112" s="127" t="s">
        <v>364</v>
      </c>
      <c r="I112" s="124"/>
      <c r="L112" s="29"/>
      <c r="M112" s="125"/>
      <c r="T112" s="50"/>
      <c r="AT112" s="14" t="s">
        <v>147</v>
      </c>
      <c r="AU112" s="14" t="s">
        <v>74</v>
      </c>
    </row>
    <row r="113" spans="2:51" s="9" customFormat="1" ht="12">
      <c r="B113" s="128"/>
      <c r="D113" s="122" t="s">
        <v>171</v>
      </c>
      <c r="E113" s="129" t="s">
        <v>28</v>
      </c>
      <c r="F113" s="130" t="s">
        <v>718</v>
      </c>
      <c r="H113" s="131">
        <v>369</v>
      </c>
      <c r="I113" s="132"/>
      <c r="L113" s="128"/>
      <c r="M113" s="161"/>
      <c r="N113" s="162"/>
      <c r="O113" s="162"/>
      <c r="P113" s="162"/>
      <c r="Q113" s="162"/>
      <c r="R113" s="162"/>
      <c r="S113" s="162"/>
      <c r="T113" s="163"/>
      <c r="AT113" s="129" t="s">
        <v>171</v>
      </c>
      <c r="AU113" s="129" t="s">
        <v>74</v>
      </c>
      <c r="AV113" s="9" t="s">
        <v>83</v>
      </c>
      <c r="AW113" s="9" t="s">
        <v>35</v>
      </c>
      <c r="AX113" s="9" t="s">
        <v>81</v>
      </c>
      <c r="AY113" s="129" t="s">
        <v>143</v>
      </c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29"/>
    </row>
  </sheetData>
  <sheetProtection algorithmName="SHA-512" hashValue="SDR/Y89W0nCMy0/9XCRTmfoj2TWUSYzloUXXnxKS6w2YHw8Ndr4MQzbt+Z7uMXsLi2uXZfVYdOOGnaaFF4/rbQ==" saltValue="RyoPCHeNFFISpvPnQA+fg62y3AqNbi1Ip8YH9zljAw6pVUaEF5tBE7XJMWh1KyA4M8GQAVS0GJlsSZiN+cT9ZQ==" spinCount="100000" sheet="1" objects="1" scenarios="1" formatColumns="0" formatRows="0" autoFilter="0"/>
  <autoFilter ref="C84:K113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hyperlinks>
    <hyperlink ref="F88" r:id="rId1" display="https://podminky.urs.cz/item/CS_URS_2023_02/184808211"/>
    <hyperlink ref="F92" r:id="rId2" display="https://podminky.urs.cz/item/CS_URS_2023_02/184851256"/>
    <hyperlink ref="F96" r:id="rId3" display="https://podminky.urs.cz/item/CS_URS_2023_02/184911111"/>
    <hyperlink ref="F101" r:id="rId4" display="https://podminky.urs.cz/item/CS_URS_2023_02/185804214"/>
    <hyperlink ref="F105" r:id="rId5" display="https://podminky.urs.cz/item/CS_URS_2023_02/185804312"/>
    <hyperlink ref="F109" r:id="rId6" display="https://podminky.urs.cz/item/CS_URS_2023_02/185851121"/>
    <hyperlink ref="F112" r:id="rId7" display="https://podminky.urs.cz/item/CS_URS_2023_02/185851129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9"/>
  <headerFooter>
    <oddFooter>&amp;CStrana &amp;P z &amp;N</oddFooter>
  </headerFooter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10"/>
  <sheetViews>
    <sheetView showGridLines="0" workbookViewId="0" topLeftCell="A13">
      <selection activeCell="J20" sqref="J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111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ht="12" customHeight="1">
      <c r="B8" s="17"/>
      <c r="D8" s="24" t="s">
        <v>118</v>
      </c>
      <c r="L8" s="17"/>
    </row>
    <row r="9" spans="2:12" s="1" customFormat="1" ht="16.5" customHeight="1">
      <c r="B9" s="29"/>
      <c r="E9" s="286" t="s">
        <v>642</v>
      </c>
      <c r="F9" s="285"/>
      <c r="G9" s="285"/>
      <c r="H9" s="285"/>
      <c r="L9" s="29"/>
    </row>
    <row r="10" spans="2:12" s="1" customFormat="1" ht="12" customHeight="1">
      <c r="B10" s="29"/>
      <c r="D10" s="24" t="s">
        <v>392</v>
      </c>
      <c r="L10" s="29"/>
    </row>
    <row r="11" spans="2:12" s="1" customFormat="1" ht="16.5" customHeight="1">
      <c r="B11" s="29"/>
      <c r="E11" s="281" t="s">
        <v>719</v>
      </c>
      <c r="F11" s="285"/>
      <c r="G11" s="285"/>
      <c r="H11" s="285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4" t="s">
        <v>18</v>
      </c>
      <c r="F13" s="22" t="s">
        <v>19</v>
      </c>
      <c r="I13" s="24" t="s">
        <v>20</v>
      </c>
      <c r="J13" s="22" t="s">
        <v>28</v>
      </c>
      <c r="L13" s="29"/>
    </row>
    <row r="14" spans="2:12" s="1" customFormat="1" ht="12" customHeight="1">
      <c r="B14" s="29"/>
      <c r="D14" s="24" t="s">
        <v>22</v>
      </c>
      <c r="F14" s="22" t="s">
        <v>23</v>
      </c>
      <c r="I14" s="24" t="s">
        <v>24</v>
      </c>
      <c r="J14" s="46" t="str">
        <f>'Rekapitulace stavby'!AN8</f>
        <v>25. 9. 2023</v>
      </c>
      <c r="L14" s="29"/>
    </row>
    <row r="15" spans="2:12" s="1" customFormat="1" ht="10.9" customHeight="1">
      <c r="B15" s="29"/>
      <c r="L15" s="29"/>
    </row>
    <row r="16" spans="2:12" s="1" customFormat="1" ht="12" customHeight="1">
      <c r="B16" s="29"/>
      <c r="D16" s="24" t="s">
        <v>26</v>
      </c>
      <c r="I16" s="24" t="s">
        <v>27</v>
      </c>
      <c r="J16" s="22" t="s">
        <v>28</v>
      </c>
      <c r="L16" s="29"/>
    </row>
    <row r="17" spans="2:12" s="1" customFormat="1" ht="18" customHeight="1">
      <c r="B17" s="29"/>
      <c r="E17" s="22" t="s">
        <v>29</v>
      </c>
      <c r="I17" s="24" t="s">
        <v>30</v>
      </c>
      <c r="J17" s="22" t="s">
        <v>28</v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4" t="s">
        <v>31</v>
      </c>
      <c r="I19" s="24" t="s">
        <v>27</v>
      </c>
      <c r="J19" s="25" t="str">
        <f>'Rekapitulace stavby'!AN13</f>
        <v>07353464</v>
      </c>
      <c r="L19" s="29"/>
    </row>
    <row r="20" spans="2:12" s="1" customFormat="1" ht="18" customHeight="1">
      <c r="B20" s="29"/>
      <c r="E20" s="288" t="str">
        <f>'Rekapitulace stavby'!E14</f>
        <v>Kateřina Teplá</v>
      </c>
      <c r="F20" s="273"/>
      <c r="G20" s="273"/>
      <c r="H20" s="273"/>
      <c r="I20" s="24" t="s">
        <v>30</v>
      </c>
      <c r="J20" s="25"/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4" t="s">
        <v>32</v>
      </c>
      <c r="I22" s="24" t="s">
        <v>27</v>
      </c>
      <c r="J22" s="22" t="s">
        <v>33</v>
      </c>
      <c r="L22" s="29"/>
    </row>
    <row r="23" spans="2:12" s="1" customFormat="1" ht="18" customHeight="1">
      <c r="B23" s="29"/>
      <c r="E23" s="22" t="s">
        <v>34</v>
      </c>
      <c r="I23" s="24" t="s">
        <v>30</v>
      </c>
      <c r="J23" s="22" t="s">
        <v>28</v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4" t="s">
        <v>36</v>
      </c>
      <c r="I25" s="24" t="s">
        <v>27</v>
      </c>
      <c r="J25" s="22" t="s">
        <v>33</v>
      </c>
      <c r="L25" s="29"/>
    </row>
    <row r="26" spans="2:12" s="1" customFormat="1" ht="18" customHeight="1">
      <c r="B26" s="29"/>
      <c r="E26" s="22" t="s">
        <v>37</v>
      </c>
      <c r="I26" s="24" t="s">
        <v>30</v>
      </c>
      <c r="J26" s="22" t="s">
        <v>28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4" t="s">
        <v>38</v>
      </c>
      <c r="L28" s="29"/>
    </row>
    <row r="29" spans="2:12" s="7" customFormat="1" ht="16.5" customHeight="1">
      <c r="B29" s="89"/>
      <c r="E29" s="277" t="s">
        <v>28</v>
      </c>
      <c r="F29" s="277"/>
      <c r="G29" s="277"/>
      <c r="H29" s="277"/>
      <c r="L29" s="89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90" t="s">
        <v>40</v>
      </c>
      <c r="J32" s="60">
        <f>ROUND(J85,2)</f>
        <v>59119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5" customHeight="1">
      <c r="B34" s="29"/>
      <c r="F34" s="32" t="s">
        <v>42</v>
      </c>
      <c r="I34" s="32" t="s">
        <v>41</v>
      </c>
      <c r="J34" s="32" t="s">
        <v>43</v>
      </c>
      <c r="L34" s="29"/>
    </row>
    <row r="35" spans="2:12" s="1" customFormat="1" ht="14.45" customHeight="1">
      <c r="B35" s="29"/>
      <c r="D35" s="49" t="s">
        <v>44</v>
      </c>
      <c r="E35" s="24" t="s">
        <v>45</v>
      </c>
      <c r="F35" s="81">
        <f>ROUND((SUM(BE85:BE109)),2)</f>
        <v>59119</v>
      </c>
      <c r="I35" s="91">
        <v>0.21</v>
      </c>
      <c r="J35" s="81">
        <f>ROUND(((SUM(BE85:BE109))*I35),2)</f>
        <v>12414.99</v>
      </c>
      <c r="L35" s="29"/>
    </row>
    <row r="36" spans="2:12" s="1" customFormat="1" ht="14.45" customHeight="1">
      <c r="B36" s="29"/>
      <c r="E36" s="24" t="s">
        <v>46</v>
      </c>
      <c r="F36" s="81">
        <f>ROUND((SUM(BF85:BF109)),2)</f>
        <v>0</v>
      </c>
      <c r="I36" s="91">
        <v>0.15</v>
      </c>
      <c r="J36" s="81">
        <f>ROUND(((SUM(BF85:BF109))*I36),2)</f>
        <v>0</v>
      </c>
      <c r="L36" s="29"/>
    </row>
    <row r="37" spans="2:12" s="1" customFormat="1" ht="14.45" customHeight="1" hidden="1">
      <c r="B37" s="29"/>
      <c r="E37" s="24" t="s">
        <v>47</v>
      </c>
      <c r="F37" s="81">
        <f>ROUND((SUM(BG85:BG109)),2)</f>
        <v>0</v>
      </c>
      <c r="I37" s="91">
        <v>0.21</v>
      </c>
      <c r="J37" s="81">
        <f>0</f>
        <v>0</v>
      </c>
      <c r="L37" s="29"/>
    </row>
    <row r="38" spans="2:12" s="1" customFormat="1" ht="14.45" customHeight="1" hidden="1">
      <c r="B38" s="29"/>
      <c r="E38" s="24" t="s">
        <v>48</v>
      </c>
      <c r="F38" s="81">
        <f>ROUND((SUM(BH85:BH109)),2)</f>
        <v>0</v>
      </c>
      <c r="I38" s="91">
        <v>0.15</v>
      </c>
      <c r="J38" s="81">
        <f>0</f>
        <v>0</v>
      </c>
      <c r="L38" s="29"/>
    </row>
    <row r="39" spans="2:12" s="1" customFormat="1" ht="14.45" customHeight="1" hidden="1">
      <c r="B39" s="29"/>
      <c r="E39" s="24" t="s">
        <v>49</v>
      </c>
      <c r="F39" s="81">
        <f>ROUND((SUM(BI85:BI109)),2)</f>
        <v>0</v>
      </c>
      <c r="I39" s="91">
        <v>0</v>
      </c>
      <c r="J39" s="81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2"/>
      <c r="D41" s="93" t="s">
        <v>50</v>
      </c>
      <c r="E41" s="51"/>
      <c r="F41" s="51"/>
      <c r="G41" s="94" t="s">
        <v>51</v>
      </c>
      <c r="H41" s="95" t="s">
        <v>52</v>
      </c>
      <c r="I41" s="51"/>
      <c r="J41" s="96">
        <f>SUM(J32:J39)</f>
        <v>71533.99</v>
      </c>
      <c r="K41" s="97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5" customHeight="1">
      <c r="B47" s="29"/>
      <c r="C47" s="18" t="s">
        <v>120</v>
      </c>
      <c r="L47" s="29"/>
    </row>
    <row r="48" spans="2:12" s="1" customFormat="1" ht="6.95" customHeight="1">
      <c r="B48" s="29"/>
      <c r="L48" s="29"/>
    </row>
    <row r="49" spans="2:12" s="1" customFormat="1" ht="12" customHeight="1">
      <c r="B49" s="29"/>
      <c r="C49" s="24" t="s">
        <v>16</v>
      </c>
      <c r="L49" s="29"/>
    </row>
    <row r="50" spans="2:12" s="1" customFormat="1" ht="16.5" customHeight="1">
      <c r="B50" s="29"/>
      <c r="E50" s="286" t="str">
        <f>E7</f>
        <v>Založení prvků IP, větrolamů v k.ú. Přibice</v>
      </c>
      <c r="F50" s="287"/>
      <c r="G50" s="287"/>
      <c r="H50" s="287"/>
      <c r="L50" s="29"/>
    </row>
    <row r="51" spans="2:12" ht="12" customHeight="1">
      <c r="B51" s="17"/>
      <c r="C51" s="24" t="s">
        <v>118</v>
      </c>
      <c r="L51" s="17"/>
    </row>
    <row r="52" spans="2:12" s="1" customFormat="1" ht="16.5" customHeight="1">
      <c r="B52" s="29"/>
      <c r="E52" s="286" t="s">
        <v>642</v>
      </c>
      <c r="F52" s="285"/>
      <c r="G52" s="285"/>
      <c r="H52" s="285"/>
      <c r="L52" s="29"/>
    </row>
    <row r="53" spans="2:12" s="1" customFormat="1" ht="12" customHeight="1">
      <c r="B53" s="29"/>
      <c r="C53" s="24" t="s">
        <v>392</v>
      </c>
      <c r="L53" s="29"/>
    </row>
    <row r="54" spans="2:12" s="1" customFormat="1" ht="16.5" customHeight="1">
      <c r="B54" s="29"/>
      <c r="E54" s="281" t="str">
        <f>E11</f>
        <v>SO-032 - 2. rok pěstební péče</v>
      </c>
      <c r="F54" s="285"/>
      <c r="G54" s="285"/>
      <c r="H54" s="285"/>
      <c r="L54" s="29"/>
    </row>
    <row r="55" spans="2:12" s="1" customFormat="1" ht="6.95" customHeight="1">
      <c r="B55" s="29"/>
      <c r="L55" s="29"/>
    </row>
    <row r="56" spans="2:12" s="1" customFormat="1" ht="12" customHeight="1">
      <c r="B56" s="29"/>
      <c r="C56" s="24" t="s">
        <v>22</v>
      </c>
      <c r="F56" s="22" t="str">
        <f>F14</f>
        <v>Přibice</v>
      </c>
      <c r="I56" s="24" t="s">
        <v>24</v>
      </c>
      <c r="J56" s="46" t="str">
        <f>IF(J14="","",J14)</f>
        <v>25. 9. 2023</v>
      </c>
      <c r="L56" s="29"/>
    </row>
    <row r="57" spans="2:12" s="1" customFormat="1" ht="6.95" customHeight="1">
      <c r="B57" s="29"/>
      <c r="L57" s="29"/>
    </row>
    <row r="58" spans="2:12" s="1" customFormat="1" ht="25.7" customHeight="1">
      <c r="B58" s="29"/>
      <c r="C58" s="24" t="s">
        <v>26</v>
      </c>
      <c r="F58" s="22" t="str">
        <f>E17</f>
        <v>Ocec Přibice</v>
      </c>
      <c r="I58" s="24" t="s">
        <v>32</v>
      </c>
      <c r="J58" s="27" t="str">
        <f>E23</f>
        <v>AGROPROJEKT PSO s.r.o.</v>
      </c>
      <c r="L58" s="29"/>
    </row>
    <row r="59" spans="2:12" s="1" customFormat="1" ht="25.7" customHeight="1">
      <c r="B59" s="29"/>
      <c r="C59" s="24" t="s">
        <v>31</v>
      </c>
      <c r="F59" s="22" t="str">
        <f>IF(E20="","",E20)</f>
        <v>Kateřina Teplá</v>
      </c>
      <c r="I59" s="24" t="s">
        <v>36</v>
      </c>
      <c r="J59" s="27" t="str">
        <f>E26</f>
        <v>Agroprojekt PSO s.r.o.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8" t="s">
        <v>121</v>
      </c>
      <c r="D61" s="92"/>
      <c r="E61" s="92"/>
      <c r="F61" s="92"/>
      <c r="G61" s="92"/>
      <c r="H61" s="92"/>
      <c r="I61" s="92"/>
      <c r="J61" s="99" t="s">
        <v>122</v>
      </c>
      <c r="K61" s="92"/>
      <c r="L61" s="29"/>
    </row>
    <row r="62" spans="2:12" s="1" customFormat="1" ht="10.35" customHeight="1">
      <c r="B62" s="29"/>
      <c r="L62" s="29"/>
    </row>
    <row r="63" spans="2:47" s="1" customFormat="1" ht="22.9" customHeight="1">
      <c r="B63" s="29"/>
      <c r="C63" s="100" t="s">
        <v>72</v>
      </c>
      <c r="J63" s="60">
        <f>J85</f>
        <v>59119</v>
      </c>
      <c r="L63" s="29"/>
      <c r="AU63" s="14" t="s">
        <v>123</v>
      </c>
    </row>
    <row r="64" spans="2:12" s="1" customFormat="1" ht="21.75" customHeight="1">
      <c r="B64" s="29"/>
      <c r="L64" s="29"/>
    </row>
    <row r="65" spans="2:12" s="1" customFormat="1" ht="6.95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29"/>
    </row>
    <row r="69" spans="2:12" s="1" customFormat="1" ht="6.9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29"/>
    </row>
    <row r="70" spans="2:12" s="1" customFormat="1" ht="24.95" customHeight="1">
      <c r="B70" s="29"/>
      <c r="C70" s="18" t="s">
        <v>124</v>
      </c>
      <c r="L70" s="29"/>
    </row>
    <row r="71" spans="2:12" s="1" customFormat="1" ht="6.95" customHeight="1">
      <c r="B71" s="29"/>
      <c r="L71" s="29"/>
    </row>
    <row r="72" spans="2:12" s="1" customFormat="1" ht="12" customHeight="1">
      <c r="B72" s="29"/>
      <c r="C72" s="24" t="s">
        <v>16</v>
      </c>
      <c r="L72" s="29"/>
    </row>
    <row r="73" spans="2:12" s="1" customFormat="1" ht="16.5" customHeight="1">
      <c r="B73" s="29"/>
      <c r="E73" s="286" t="str">
        <f>E7</f>
        <v>Založení prvků IP, větrolamů v k.ú. Přibice</v>
      </c>
      <c r="F73" s="287"/>
      <c r="G73" s="287"/>
      <c r="H73" s="287"/>
      <c r="L73" s="29"/>
    </row>
    <row r="74" spans="2:12" ht="12" customHeight="1">
      <c r="B74" s="17"/>
      <c r="C74" s="24" t="s">
        <v>118</v>
      </c>
      <c r="L74" s="17"/>
    </row>
    <row r="75" spans="2:12" s="1" customFormat="1" ht="16.5" customHeight="1">
      <c r="B75" s="29"/>
      <c r="E75" s="286" t="s">
        <v>642</v>
      </c>
      <c r="F75" s="285"/>
      <c r="G75" s="285"/>
      <c r="H75" s="285"/>
      <c r="L75" s="29"/>
    </row>
    <row r="76" spans="2:12" s="1" customFormat="1" ht="12" customHeight="1">
      <c r="B76" s="29"/>
      <c r="C76" s="24" t="s">
        <v>392</v>
      </c>
      <c r="L76" s="29"/>
    </row>
    <row r="77" spans="2:12" s="1" customFormat="1" ht="16.5" customHeight="1">
      <c r="B77" s="29"/>
      <c r="E77" s="281" t="str">
        <f>E11</f>
        <v>SO-032 - 2. rok pěstební péče</v>
      </c>
      <c r="F77" s="285"/>
      <c r="G77" s="285"/>
      <c r="H77" s="285"/>
      <c r="L77" s="29"/>
    </row>
    <row r="78" spans="2:12" s="1" customFormat="1" ht="6.95" customHeight="1">
      <c r="B78" s="29"/>
      <c r="L78" s="29"/>
    </row>
    <row r="79" spans="2:12" s="1" customFormat="1" ht="12" customHeight="1">
      <c r="B79" s="29"/>
      <c r="C79" s="24" t="s">
        <v>22</v>
      </c>
      <c r="F79" s="22" t="str">
        <f>F14</f>
        <v>Přibice</v>
      </c>
      <c r="I79" s="24" t="s">
        <v>24</v>
      </c>
      <c r="J79" s="46" t="str">
        <f>IF(J14="","",J14)</f>
        <v>25. 9. 2023</v>
      </c>
      <c r="L79" s="29"/>
    </row>
    <row r="80" spans="2:12" s="1" customFormat="1" ht="6.95" customHeight="1">
      <c r="B80" s="29"/>
      <c r="L80" s="29"/>
    </row>
    <row r="81" spans="2:12" s="1" customFormat="1" ht="25.7" customHeight="1">
      <c r="B81" s="29"/>
      <c r="C81" s="24" t="s">
        <v>26</v>
      </c>
      <c r="F81" s="22" t="str">
        <f>E17</f>
        <v>Ocec Přibice</v>
      </c>
      <c r="I81" s="24" t="s">
        <v>32</v>
      </c>
      <c r="J81" s="27" t="str">
        <f>E23</f>
        <v>AGROPROJEKT PSO s.r.o.</v>
      </c>
      <c r="L81" s="29"/>
    </row>
    <row r="82" spans="2:12" s="1" customFormat="1" ht="25.7" customHeight="1">
      <c r="B82" s="29"/>
      <c r="C82" s="24" t="s">
        <v>31</v>
      </c>
      <c r="F82" s="22" t="str">
        <f>IF(E20="","",E20)</f>
        <v>Kateřina Teplá</v>
      </c>
      <c r="I82" s="24" t="s">
        <v>36</v>
      </c>
      <c r="J82" s="27" t="str">
        <f>E26</f>
        <v>Agroprojekt PSO s.r.o.</v>
      </c>
      <c r="L82" s="29"/>
    </row>
    <row r="83" spans="2:12" s="1" customFormat="1" ht="10.35" customHeight="1">
      <c r="B83" s="29"/>
      <c r="L83" s="29"/>
    </row>
    <row r="84" spans="2:20" s="8" customFormat="1" ht="29.25" customHeight="1">
      <c r="B84" s="101"/>
      <c r="C84" s="102" t="s">
        <v>125</v>
      </c>
      <c r="D84" s="103" t="s">
        <v>59</v>
      </c>
      <c r="E84" s="103" t="s">
        <v>55</v>
      </c>
      <c r="F84" s="103" t="s">
        <v>56</v>
      </c>
      <c r="G84" s="103" t="s">
        <v>126</v>
      </c>
      <c r="H84" s="103" t="s">
        <v>127</v>
      </c>
      <c r="I84" s="103" t="s">
        <v>128</v>
      </c>
      <c r="J84" s="103" t="s">
        <v>122</v>
      </c>
      <c r="K84" s="104" t="s">
        <v>129</v>
      </c>
      <c r="L84" s="101"/>
      <c r="M84" s="53" t="s">
        <v>28</v>
      </c>
      <c r="N84" s="54" t="s">
        <v>44</v>
      </c>
      <c r="O84" s="54" t="s">
        <v>130</v>
      </c>
      <c r="P84" s="54" t="s">
        <v>131</v>
      </c>
      <c r="Q84" s="54" t="s">
        <v>132</v>
      </c>
      <c r="R84" s="54" t="s">
        <v>133</v>
      </c>
      <c r="S84" s="54" t="s">
        <v>134</v>
      </c>
      <c r="T84" s="55" t="s">
        <v>135</v>
      </c>
    </row>
    <row r="85" spans="2:63" s="1" customFormat="1" ht="22.9" customHeight="1">
      <c r="B85" s="29"/>
      <c r="C85" s="58" t="s">
        <v>136</v>
      </c>
      <c r="J85" s="105">
        <f>BK85</f>
        <v>59119</v>
      </c>
      <c r="L85" s="29"/>
      <c r="M85" s="56"/>
      <c r="N85" s="47"/>
      <c r="O85" s="47"/>
      <c r="P85" s="106">
        <f>SUM(P86:P109)</f>
        <v>0</v>
      </c>
      <c r="Q85" s="47"/>
      <c r="R85" s="106">
        <f>SUM(R86:R109)</f>
        <v>0.006600000000000001</v>
      </c>
      <c r="S85" s="47"/>
      <c r="T85" s="107">
        <f>SUM(T86:T109)</f>
        <v>0</v>
      </c>
      <c r="AT85" s="14" t="s">
        <v>73</v>
      </c>
      <c r="AU85" s="14" t="s">
        <v>123</v>
      </c>
      <c r="BK85" s="108">
        <f>SUM(BK86:BK109)</f>
        <v>59119</v>
      </c>
    </row>
    <row r="86" spans="2:65" s="1" customFormat="1" ht="24.2" customHeight="1">
      <c r="B86" s="29"/>
      <c r="C86" s="109" t="s">
        <v>81</v>
      </c>
      <c r="D86" s="109" t="s">
        <v>137</v>
      </c>
      <c r="E86" s="110" t="s">
        <v>394</v>
      </c>
      <c r="F86" s="111" t="s">
        <v>395</v>
      </c>
      <c r="G86" s="112" t="s">
        <v>197</v>
      </c>
      <c r="H86" s="113">
        <v>2420</v>
      </c>
      <c r="I86" s="114">
        <v>2</v>
      </c>
      <c r="J86" s="115">
        <f>ROUND(I86*H86,2)</f>
        <v>4840</v>
      </c>
      <c r="K86" s="111" t="s">
        <v>141</v>
      </c>
      <c r="L86" s="29"/>
      <c r="M86" s="116" t="s">
        <v>28</v>
      </c>
      <c r="N86" s="117" t="s">
        <v>45</v>
      </c>
      <c r="P86" s="118">
        <f>O86*H86</f>
        <v>0</v>
      </c>
      <c r="Q86" s="118">
        <v>0</v>
      </c>
      <c r="R86" s="118">
        <f>Q86*H86</f>
        <v>0</v>
      </c>
      <c r="S86" s="118">
        <v>0</v>
      </c>
      <c r="T86" s="119">
        <f>S86*H86</f>
        <v>0</v>
      </c>
      <c r="AR86" s="120" t="s">
        <v>142</v>
      </c>
      <c r="AT86" s="120" t="s">
        <v>137</v>
      </c>
      <c r="AU86" s="120" t="s">
        <v>74</v>
      </c>
      <c r="AY86" s="14" t="s">
        <v>143</v>
      </c>
      <c r="BE86" s="121">
        <f>IF(N86="základní",J86,0)</f>
        <v>4840</v>
      </c>
      <c r="BF86" s="121">
        <f>IF(N86="snížená",J86,0)</f>
        <v>0</v>
      </c>
      <c r="BG86" s="121">
        <f>IF(N86="zákl. přenesená",J86,0)</f>
        <v>0</v>
      </c>
      <c r="BH86" s="121">
        <f>IF(N86="sníž. přenesená",J86,0)</f>
        <v>0</v>
      </c>
      <c r="BI86" s="121">
        <f>IF(N86="nulová",J86,0)</f>
        <v>0</v>
      </c>
      <c r="BJ86" s="14" t="s">
        <v>81</v>
      </c>
      <c r="BK86" s="121">
        <f>ROUND(I86*H86,2)</f>
        <v>4840</v>
      </c>
      <c r="BL86" s="14" t="s">
        <v>142</v>
      </c>
      <c r="BM86" s="120" t="s">
        <v>720</v>
      </c>
    </row>
    <row r="87" spans="2:47" s="1" customFormat="1" ht="19.5">
      <c r="B87" s="29"/>
      <c r="D87" s="122" t="s">
        <v>145</v>
      </c>
      <c r="F87" s="123" t="s">
        <v>397</v>
      </c>
      <c r="I87" s="124"/>
      <c r="L87" s="29"/>
      <c r="M87" s="125"/>
      <c r="T87" s="50"/>
      <c r="AT87" s="14" t="s">
        <v>145</v>
      </c>
      <c r="AU87" s="14" t="s">
        <v>74</v>
      </c>
    </row>
    <row r="88" spans="2:47" s="1" customFormat="1" ht="12">
      <c r="B88" s="29"/>
      <c r="D88" s="126" t="s">
        <v>147</v>
      </c>
      <c r="F88" s="127" t="s">
        <v>398</v>
      </c>
      <c r="I88" s="124"/>
      <c r="L88" s="29"/>
      <c r="M88" s="125"/>
      <c r="T88" s="50"/>
      <c r="AT88" s="14" t="s">
        <v>147</v>
      </c>
      <c r="AU88" s="14" t="s">
        <v>74</v>
      </c>
    </row>
    <row r="89" spans="2:51" s="9" customFormat="1" ht="12">
      <c r="B89" s="128"/>
      <c r="D89" s="122" t="s">
        <v>171</v>
      </c>
      <c r="E89" s="129" t="s">
        <v>28</v>
      </c>
      <c r="F89" s="130" t="s">
        <v>707</v>
      </c>
      <c r="H89" s="131">
        <v>2420</v>
      </c>
      <c r="I89" s="132"/>
      <c r="L89" s="128"/>
      <c r="M89" s="133"/>
      <c r="T89" s="134"/>
      <c r="AT89" s="129" t="s">
        <v>171</v>
      </c>
      <c r="AU89" s="129" t="s">
        <v>74</v>
      </c>
      <c r="AV89" s="9" t="s">
        <v>83</v>
      </c>
      <c r="AW89" s="9" t="s">
        <v>35</v>
      </c>
      <c r="AX89" s="9" t="s">
        <v>81</v>
      </c>
      <c r="AY89" s="129" t="s">
        <v>143</v>
      </c>
    </row>
    <row r="90" spans="2:65" s="1" customFormat="1" ht="24.2" customHeight="1">
      <c r="B90" s="29"/>
      <c r="C90" s="109" t="s">
        <v>83</v>
      </c>
      <c r="D90" s="109" t="s">
        <v>137</v>
      </c>
      <c r="E90" s="110" t="s">
        <v>400</v>
      </c>
      <c r="F90" s="111" t="s">
        <v>401</v>
      </c>
      <c r="G90" s="112" t="s">
        <v>402</v>
      </c>
      <c r="H90" s="113">
        <v>1.002</v>
      </c>
      <c r="I90" s="114">
        <v>10000</v>
      </c>
      <c r="J90" s="115">
        <f>ROUND(I90*H90,2)</f>
        <v>10020</v>
      </c>
      <c r="K90" s="111" t="s">
        <v>141</v>
      </c>
      <c r="L90" s="29"/>
      <c r="M90" s="116" t="s">
        <v>28</v>
      </c>
      <c r="N90" s="117" t="s">
        <v>45</v>
      </c>
      <c r="P90" s="118">
        <f>O90*H90</f>
        <v>0</v>
      </c>
      <c r="Q90" s="118">
        <v>0</v>
      </c>
      <c r="R90" s="118">
        <f>Q90*H90</f>
        <v>0</v>
      </c>
      <c r="S90" s="118">
        <v>0</v>
      </c>
      <c r="T90" s="119">
        <f>S90*H90</f>
        <v>0</v>
      </c>
      <c r="AR90" s="120" t="s">
        <v>142</v>
      </c>
      <c r="AT90" s="120" t="s">
        <v>137</v>
      </c>
      <c r="AU90" s="120" t="s">
        <v>74</v>
      </c>
      <c r="AY90" s="14" t="s">
        <v>143</v>
      </c>
      <c r="BE90" s="121">
        <f>IF(N90="základní",J90,0)</f>
        <v>10020</v>
      </c>
      <c r="BF90" s="121">
        <f>IF(N90="snížená",J90,0)</f>
        <v>0</v>
      </c>
      <c r="BG90" s="121">
        <f>IF(N90="zákl. přenesená",J90,0)</f>
        <v>0</v>
      </c>
      <c r="BH90" s="121">
        <f>IF(N90="sníž. přenesená",J90,0)</f>
        <v>0</v>
      </c>
      <c r="BI90" s="121">
        <f>IF(N90="nulová",J90,0)</f>
        <v>0</v>
      </c>
      <c r="BJ90" s="14" t="s">
        <v>81</v>
      </c>
      <c r="BK90" s="121">
        <f>ROUND(I90*H90,2)</f>
        <v>10020</v>
      </c>
      <c r="BL90" s="14" t="s">
        <v>142</v>
      </c>
      <c r="BM90" s="120" t="s">
        <v>721</v>
      </c>
    </row>
    <row r="91" spans="2:47" s="1" customFormat="1" ht="19.5">
      <c r="B91" s="29"/>
      <c r="D91" s="122" t="s">
        <v>145</v>
      </c>
      <c r="F91" s="123" t="s">
        <v>404</v>
      </c>
      <c r="I91" s="124"/>
      <c r="L91" s="29"/>
      <c r="M91" s="125"/>
      <c r="T91" s="50"/>
      <c r="AT91" s="14" t="s">
        <v>145</v>
      </c>
      <c r="AU91" s="14" t="s">
        <v>74</v>
      </c>
    </row>
    <row r="92" spans="2:47" s="1" customFormat="1" ht="12">
      <c r="B92" s="29"/>
      <c r="D92" s="126" t="s">
        <v>147</v>
      </c>
      <c r="F92" s="127" t="s">
        <v>405</v>
      </c>
      <c r="I92" s="124"/>
      <c r="L92" s="29"/>
      <c r="M92" s="125"/>
      <c r="T92" s="50"/>
      <c r="AT92" s="14" t="s">
        <v>147</v>
      </c>
      <c r="AU92" s="14" t="s">
        <v>74</v>
      </c>
    </row>
    <row r="93" spans="2:51" s="9" customFormat="1" ht="22.5">
      <c r="B93" s="128"/>
      <c r="D93" s="122" t="s">
        <v>171</v>
      </c>
      <c r="E93" s="129" t="s">
        <v>28</v>
      </c>
      <c r="F93" s="130" t="s">
        <v>722</v>
      </c>
      <c r="H93" s="131">
        <v>1.002</v>
      </c>
      <c r="I93" s="132"/>
      <c r="L93" s="128"/>
      <c r="M93" s="133"/>
      <c r="T93" s="134"/>
      <c r="AT93" s="129" t="s">
        <v>171</v>
      </c>
      <c r="AU93" s="129" t="s">
        <v>74</v>
      </c>
      <c r="AV93" s="9" t="s">
        <v>83</v>
      </c>
      <c r="AW93" s="9" t="s">
        <v>35</v>
      </c>
      <c r="AX93" s="9" t="s">
        <v>81</v>
      </c>
      <c r="AY93" s="129" t="s">
        <v>143</v>
      </c>
    </row>
    <row r="94" spans="2:65" s="1" customFormat="1" ht="16.5" customHeight="1">
      <c r="B94" s="29"/>
      <c r="C94" s="109" t="s">
        <v>154</v>
      </c>
      <c r="D94" s="109" t="s">
        <v>137</v>
      </c>
      <c r="E94" s="110" t="s">
        <v>407</v>
      </c>
      <c r="F94" s="111" t="s">
        <v>408</v>
      </c>
      <c r="G94" s="112" t="s">
        <v>197</v>
      </c>
      <c r="H94" s="113">
        <v>330</v>
      </c>
      <c r="I94" s="114">
        <v>10</v>
      </c>
      <c r="J94" s="115">
        <f>ROUND(I94*H94,2)</f>
        <v>3300</v>
      </c>
      <c r="K94" s="111" t="s">
        <v>141</v>
      </c>
      <c r="L94" s="29"/>
      <c r="M94" s="116" t="s">
        <v>28</v>
      </c>
      <c r="N94" s="117" t="s">
        <v>45</v>
      </c>
      <c r="P94" s="118">
        <f>O94*H94</f>
        <v>0</v>
      </c>
      <c r="Q94" s="118">
        <v>2E-05</v>
      </c>
      <c r="R94" s="118">
        <f>Q94*H94</f>
        <v>0.006600000000000001</v>
      </c>
      <c r="S94" s="118">
        <v>0</v>
      </c>
      <c r="T94" s="119">
        <f>S94*H94</f>
        <v>0</v>
      </c>
      <c r="AR94" s="120" t="s">
        <v>142</v>
      </c>
      <c r="AT94" s="120" t="s">
        <v>137</v>
      </c>
      <c r="AU94" s="120" t="s">
        <v>74</v>
      </c>
      <c r="AY94" s="14" t="s">
        <v>143</v>
      </c>
      <c r="BE94" s="121">
        <f>IF(N94="základní",J94,0)</f>
        <v>3300</v>
      </c>
      <c r="BF94" s="121">
        <f>IF(N94="snížená",J94,0)</f>
        <v>0</v>
      </c>
      <c r="BG94" s="121">
        <f>IF(N94="zákl. přenesená",J94,0)</f>
        <v>0</v>
      </c>
      <c r="BH94" s="121">
        <f>IF(N94="sníž. přenesená",J94,0)</f>
        <v>0</v>
      </c>
      <c r="BI94" s="121">
        <f>IF(N94="nulová",J94,0)</f>
        <v>0</v>
      </c>
      <c r="BJ94" s="14" t="s">
        <v>81</v>
      </c>
      <c r="BK94" s="121">
        <f>ROUND(I94*H94,2)</f>
        <v>3300</v>
      </c>
      <c r="BL94" s="14" t="s">
        <v>142</v>
      </c>
      <c r="BM94" s="120" t="s">
        <v>723</v>
      </c>
    </row>
    <row r="95" spans="2:47" s="1" customFormat="1" ht="12">
      <c r="B95" s="29"/>
      <c r="D95" s="122" t="s">
        <v>145</v>
      </c>
      <c r="F95" s="123" t="s">
        <v>410</v>
      </c>
      <c r="I95" s="124"/>
      <c r="L95" s="29"/>
      <c r="M95" s="125"/>
      <c r="T95" s="50"/>
      <c r="AT95" s="14" t="s">
        <v>145</v>
      </c>
      <c r="AU95" s="14" t="s">
        <v>74</v>
      </c>
    </row>
    <row r="96" spans="2:47" s="1" customFormat="1" ht="12">
      <c r="B96" s="29"/>
      <c r="D96" s="126" t="s">
        <v>147</v>
      </c>
      <c r="F96" s="127" t="s">
        <v>411</v>
      </c>
      <c r="I96" s="124"/>
      <c r="L96" s="29"/>
      <c r="M96" s="125"/>
      <c r="T96" s="50"/>
      <c r="AT96" s="14" t="s">
        <v>147</v>
      </c>
      <c r="AU96" s="14" t="s">
        <v>74</v>
      </c>
    </row>
    <row r="97" spans="2:51" s="10" customFormat="1" ht="12">
      <c r="B97" s="145"/>
      <c r="D97" s="122" t="s">
        <v>171</v>
      </c>
      <c r="E97" s="146" t="s">
        <v>28</v>
      </c>
      <c r="F97" s="147" t="s">
        <v>412</v>
      </c>
      <c r="H97" s="146" t="s">
        <v>28</v>
      </c>
      <c r="I97" s="148"/>
      <c r="L97" s="145"/>
      <c r="M97" s="149"/>
      <c r="T97" s="150"/>
      <c r="AT97" s="146" t="s">
        <v>171</v>
      </c>
      <c r="AU97" s="146" t="s">
        <v>74</v>
      </c>
      <c r="AV97" s="10" t="s">
        <v>81</v>
      </c>
      <c r="AW97" s="10" t="s">
        <v>35</v>
      </c>
      <c r="AX97" s="10" t="s">
        <v>74</v>
      </c>
      <c r="AY97" s="146" t="s">
        <v>143</v>
      </c>
    </row>
    <row r="98" spans="2:51" s="9" customFormat="1" ht="12">
      <c r="B98" s="128"/>
      <c r="D98" s="122" t="s">
        <v>171</v>
      </c>
      <c r="E98" s="129" t="s">
        <v>28</v>
      </c>
      <c r="F98" s="130" t="s">
        <v>711</v>
      </c>
      <c r="H98" s="131">
        <v>330</v>
      </c>
      <c r="I98" s="132"/>
      <c r="L98" s="128"/>
      <c r="M98" s="133"/>
      <c r="T98" s="134"/>
      <c r="AT98" s="129" t="s">
        <v>171</v>
      </c>
      <c r="AU98" s="129" t="s">
        <v>74</v>
      </c>
      <c r="AV98" s="9" t="s">
        <v>83</v>
      </c>
      <c r="AW98" s="9" t="s">
        <v>35</v>
      </c>
      <c r="AX98" s="9" t="s">
        <v>81</v>
      </c>
      <c r="AY98" s="129" t="s">
        <v>143</v>
      </c>
    </row>
    <row r="99" spans="2:65" s="1" customFormat="1" ht="16.5" customHeight="1">
      <c r="B99" s="29"/>
      <c r="C99" s="109" t="s">
        <v>142</v>
      </c>
      <c r="D99" s="109" t="s">
        <v>137</v>
      </c>
      <c r="E99" s="110" t="s">
        <v>347</v>
      </c>
      <c r="F99" s="111" t="s">
        <v>348</v>
      </c>
      <c r="G99" s="112" t="s">
        <v>342</v>
      </c>
      <c r="H99" s="113">
        <v>110.7</v>
      </c>
      <c r="I99" s="114">
        <v>250</v>
      </c>
      <c r="J99" s="115">
        <f>ROUND(I99*H99,2)</f>
        <v>27675</v>
      </c>
      <c r="K99" s="111" t="s">
        <v>141</v>
      </c>
      <c r="L99" s="29"/>
      <c r="M99" s="116" t="s">
        <v>28</v>
      </c>
      <c r="N99" s="117" t="s">
        <v>45</v>
      </c>
      <c r="P99" s="118">
        <f>O99*H99</f>
        <v>0</v>
      </c>
      <c r="Q99" s="118">
        <v>0</v>
      </c>
      <c r="R99" s="118">
        <f>Q99*H99</f>
        <v>0</v>
      </c>
      <c r="S99" s="118">
        <v>0</v>
      </c>
      <c r="T99" s="119">
        <f>S99*H99</f>
        <v>0</v>
      </c>
      <c r="AR99" s="120" t="s">
        <v>142</v>
      </c>
      <c r="AT99" s="120" t="s">
        <v>137</v>
      </c>
      <c r="AU99" s="120" t="s">
        <v>74</v>
      </c>
      <c r="AY99" s="14" t="s">
        <v>143</v>
      </c>
      <c r="BE99" s="121">
        <f>IF(N99="základní",J99,0)</f>
        <v>27675</v>
      </c>
      <c r="BF99" s="121">
        <f>IF(N99="snížená",J99,0)</f>
        <v>0</v>
      </c>
      <c r="BG99" s="121">
        <f>IF(N99="zákl. přenesená",J99,0)</f>
        <v>0</v>
      </c>
      <c r="BH99" s="121">
        <f>IF(N99="sníž. přenesená",J99,0)</f>
        <v>0</v>
      </c>
      <c r="BI99" s="121">
        <f>IF(N99="nulová",J99,0)</f>
        <v>0</v>
      </c>
      <c r="BJ99" s="14" t="s">
        <v>81</v>
      </c>
      <c r="BK99" s="121">
        <f>ROUND(I99*H99,2)</f>
        <v>27675</v>
      </c>
      <c r="BL99" s="14" t="s">
        <v>142</v>
      </c>
      <c r="BM99" s="120" t="s">
        <v>724</v>
      </c>
    </row>
    <row r="100" spans="2:47" s="1" customFormat="1" ht="12">
      <c r="B100" s="29"/>
      <c r="D100" s="122" t="s">
        <v>145</v>
      </c>
      <c r="F100" s="123" t="s">
        <v>350</v>
      </c>
      <c r="I100" s="124"/>
      <c r="L100" s="29"/>
      <c r="M100" s="125"/>
      <c r="T100" s="50"/>
      <c r="AT100" s="14" t="s">
        <v>145</v>
      </c>
      <c r="AU100" s="14" t="s">
        <v>74</v>
      </c>
    </row>
    <row r="101" spans="2:47" s="1" customFormat="1" ht="12">
      <c r="B101" s="29"/>
      <c r="D101" s="126" t="s">
        <v>147</v>
      </c>
      <c r="F101" s="127" t="s">
        <v>351</v>
      </c>
      <c r="I101" s="124"/>
      <c r="L101" s="29"/>
      <c r="M101" s="125"/>
      <c r="T101" s="50"/>
      <c r="AT101" s="14" t="s">
        <v>147</v>
      </c>
      <c r="AU101" s="14" t="s">
        <v>74</v>
      </c>
    </row>
    <row r="102" spans="2:51" s="9" customFormat="1" ht="22.5">
      <c r="B102" s="128"/>
      <c r="D102" s="122" t="s">
        <v>171</v>
      </c>
      <c r="E102" s="129" t="s">
        <v>28</v>
      </c>
      <c r="F102" s="130" t="s">
        <v>725</v>
      </c>
      <c r="H102" s="131">
        <v>110.7</v>
      </c>
      <c r="I102" s="132"/>
      <c r="L102" s="128"/>
      <c r="M102" s="133"/>
      <c r="T102" s="134"/>
      <c r="AT102" s="129" t="s">
        <v>171</v>
      </c>
      <c r="AU102" s="129" t="s">
        <v>74</v>
      </c>
      <c r="AV102" s="9" t="s">
        <v>83</v>
      </c>
      <c r="AW102" s="9" t="s">
        <v>35</v>
      </c>
      <c r="AX102" s="9" t="s">
        <v>81</v>
      </c>
      <c r="AY102" s="129" t="s">
        <v>143</v>
      </c>
    </row>
    <row r="103" spans="2:65" s="1" customFormat="1" ht="21.75" customHeight="1">
      <c r="B103" s="29"/>
      <c r="C103" s="109" t="s">
        <v>165</v>
      </c>
      <c r="D103" s="109" t="s">
        <v>137</v>
      </c>
      <c r="E103" s="110" t="s">
        <v>354</v>
      </c>
      <c r="F103" s="111" t="s">
        <v>355</v>
      </c>
      <c r="G103" s="112" t="s">
        <v>342</v>
      </c>
      <c r="H103" s="113">
        <v>110.7</v>
      </c>
      <c r="I103" s="114">
        <v>100</v>
      </c>
      <c r="J103" s="115">
        <f>ROUND(I103*H103,2)</f>
        <v>11070</v>
      </c>
      <c r="K103" s="111" t="s">
        <v>141</v>
      </c>
      <c r="L103" s="29"/>
      <c r="M103" s="116" t="s">
        <v>28</v>
      </c>
      <c r="N103" s="117" t="s">
        <v>45</v>
      </c>
      <c r="P103" s="118">
        <f>O103*H103</f>
        <v>0</v>
      </c>
      <c r="Q103" s="118">
        <v>0</v>
      </c>
      <c r="R103" s="118">
        <f>Q103*H103</f>
        <v>0</v>
      </c>
      <c r="S103" s="118">
        <v>0</v>
      </c>
      <c r="T103" s="119">
        <f>S103*H103</f>
        <v>0</v>
      </c>
      <c r="AR103" s="120" t="s">
        <v>142</v>
      </c>
      <c r="AT103" s="120" t="s">
        <v>137</v>
      </c>
      <c r="AU103" s="120" t="s">
        <v>74</v>
      </c>
      <c r="AY103" s="14" t="s">
        <v>143</v>
      </c>
      <c r="BE103" s="121">
        <f>IF(N103="základní",J103,0)</f>
        <v>11070</v>
      </c>
      <c r="BF103" s="121">
        <f>IF(N103="snížená",J103,0)</f>
        <v>0</v>
      </c>
      <c r="BG103" s="121">
        <f>IF(N103="zákl. přenesená",J103,0)</f>
        <v>0</v>
      </c>
      <c r="BH103" s="121">
        <f>IF(N103="sníž. přenesená",J103,0)</f>
        <v>0</v>
      </c>
      <c r="BI103" s="121">
        <f>IF(N103="nulová",J103,0)</f>
        <v>0</v>
      </c>
      <c r="BJ103" s="14" t="s">
        <v>81</v>
      </c>
      <c r="BK103" s="121">
        <f>ROUND(I103*H103,2)</f>
        <v>11070</v>
      </c>
      <c r="BL103" s="14" t="s">
        <v>142</v>
      </c>
      <c r="BM103" s="120" t="s">
        <v>726</v>
      </c>
    </row>
    <row r="104" spans="2:47" s="1" customFormat="1" ht="12">
      <c r="B104" s="29"/>
      <c r="D104" s="122" t="s">
        <v>145</v>
      </c>
      <c r="F104" s="123" t="s">
        <v>357</v>
      </c>
      <c r="I104" s="124"/>
      <c r="L104" s="29"/>
      <c r="M104" s="125"/>
      <c r="T104" s="50"/>
      <c r="AT104" s="14" t="s">
        <v>145</v>
      </c>
      <c r="AU104" s="14" t="s">
        <v>74</v>
      </c>
    </row>
    <row r="105" spans="2:47" s="1" customFormat="1" ht="12">
      <c r="B105" s="29"/>
      <c r="D105" s="126" t="s">
        <v>147</v>
      </c>
      <c r="F105" s="127" t="s">
        <v>358</v>
      </c>
      <c r="I105" s="124"/>
      <c r="L105" s="29"/>
      <c r="M105" s="125"/>
      <c r="T105" s="50"/>
      <c r="AT105" s="14" t="s">
        <v>147</v>
      </c>
      <c r="AU105" s="14" t="s">
        <v>74</v>
      </c>
    </row>
    <row r="106" spans="2:65" s="1" customFormat="1" ht="24.2" customHeight="1">
      <c r="B106" s="29"/>
      <c r="C106" s="109" t="s">
        <v>173</v>
      </c>
      <c r="D106" s="109" t="s">
        <v>137</v>
      </c>
      <c r="E106" s="110" t="s">
        <v>360</v>
      </c>
      <c r="F106" s="111" t="s">
        <v>361</v>
      </c>
      <c r="G106" s="112" t="s">
        <v>342</v>
      </c>
      <c r="H106" s="113">
        <v>221.4</v>
      </c>
      <c r="I106" s="114">
        <v>10</v>
      </c>
      <c r="J106" s="115">
        <f>ROUND(I106*H106,2)</f>
        <v>2214</v>
      </c>
      <c r="K106" s="111" t="s">
        <v>141</v>
      </c>
      <c r="L106" s="29"/>
      <c r="M106" s="116" t="s">
        <v>28</v>
      </c>
      <c r="N106" s="117" t="s">
        <v>45</v>
      </c>
      <c r="P106" s="118">
        <f>O106*H106</f>
        <v>0</v>
      </c>
      <c r="Q106" s="118">
        <v>0</v>
      </c>
      <c r="R106" s="118">
        <f>Q106*H106</f>
        <v>0</v>
      </c>
      <c r="S106" s="118">
        <v>0</v>
      </c>
      <c r="T106" s="119">
        <f>S106*H106</f>
        <v>0</v>
      </c>
      <c r="AR106" s="120" t="s">
        <v>142</v>
      </c>
      <c r="AT106" s="120" t="s">
        <v>137</v>
      </c>
      <c r="AU106" s="120" t="s">
        <v>74</v>
      </c>
      <c r="AY106" s="14" t="s">
        <v>143</v>
      </c>
      <c r="BE106" s="121">
        <f>IF(N106="základní",J106,0)</f>
        <v>2214</v>
      </c>
      <c r="BF106" s="121">
        <f>IF(N106="snížená",J106,0)</f>
        <v>0</v>
      </c>
      <c r="BG106" s="121">
        <f>IF(N106="zákl. přenesená",J106,0)</f>
        <v>0</v>
      </c>
      <c r="BH106" s="121">
        <f>IF(N106="sníž. přenesená",J106,0)</f>
        <v>0</v>
      </c>
      <c r="BI106" s="121">
        <f>IF(N106="nulová",J106,0)</f>
        <v>0</v>
      </c>
      <c r="BJ106" s="14" t="s">
        <v>81</v>
      </c>
      <c r="BK106" s="121">
        <f>ROUND(I106*H106,2)</f>
        <v>2214</v>
      </c>
      <c r="BL106" s="14" t="s">
        <v>142</v>
      </c>
      <c r="BM106" s="120" t="s">
        <v>727</v>
      </c>
    </row>
    <row r="107" spans="2:47" s="1" customFormat="1" ht="19.5">
      <c r="B107" s="29"/>
      <c r="D107" s="122" t="s">
        <v>145</v>
      </c>
      <c r="F107" s="123" t="s">
        <v>363</v>
      </c>
      <c r="I107" s="124"/>
      <c r="L107" s="29"/>
      <c r="M107" s="125"/>
      <c r="T107" s="50"/>
      <c r="AT107" s="14" t="s">
        <v>145</v>
      </c>
      <c r="AU107" s="14" t="s">
        <v>74</v>
      </c>
    </row>
    <row r="108" spans="2:47" s="1" customFormat="1" ht="12">
      <c r="B108" s="29"/>
      <c r="D108" s="126" t="s">
        <v>147</v>
      </c>
      <c r="F108" s="127" t="s">
        <v>364</v>
      </c>
      <c r="I108" s="124"/>
      <c r="L108" s="29"/>
      <c r="M108" s="125"/>
      <c r="T108" s="50"/>
      <c r="AT108" s="14" t="s">
        <v>147</v>
      </c>
      <c r="AU108" s="14" t="s">
        <v>74</v>
      </c>
    </row>
    <row r="109" spans="2:51" s="9" customFormat="1" ht="12">
      <c r="B109" s="128"/>
      <c r="D109" s="122" t="s">
        <v>171</v>
      </c>
      <c r="E109" s="129" t="s">
        <v>28</v>
      </c>
      <c r="F109" s="130" t="s">
        <v>728</v>
      </c>
      <c r="H109" s="131">
        <v>221.4</v>
      </c>
      <c r="I109" s="132"/>
      <c r="L109" s="128"/>
      <c r="M109" s="161"/>
      <c r="N109" s="162"/>
      <c r="O109" s="162"/>
      <c r="P109" s="162"/>
      <c r="Q109" s="162"/>
      <c r="R109" s="162"/>
      <c r="S109" s="162"/>
      <c r="T109" s="163"/>
      <c r="AT109" s="129" t="s">
        <v>171</v>
      </c>
      <c r="AU109" s="129" t="s">
        <v>74</v>
      </c>
      <c r="AV109" s="9" t="s">
        <v>83</v>
      </c>
      <c r="AW109" s="9" t="s">
        <v>35</v>
      </c>
      <c r="AX109" s="9" t="s">
        <v>81</v>
      </c>
      <c r="AY109" s="129" t="s">
        <v>143</v>
      </c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29"/>
    </row>
  </sheetData>
  <sheetProtection algorithmName="SHA-512" hashValue="Fd+VoGtQkzb+aTN9VFwwWgIsehH+rYuMujYNE8sMFKtu89YD9f7f3e9G7t0XGyFk4c64KtozV7zPvmjXP68FWw==" saltValue="uCUi+f8Qr+Dr9z5z44h/Y2eT5ITf6FZM1aq7EF+EAZco+55f1Pfkcg4rJMrB8v61YnEUDFHpiECwxyc7WVrRWw==" spinCount="100000" sheet="1" objects="1" scenarios="1" formatColumns="0" formatRows="0" autoFilter="0"/>
  <autoFilter ref="C84:K109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hyperlinks>
    <hyperlink ref="F88" r:id="rId1" display="https://podminky.urs.cz/item/CS_URS_2023_02/184808211"/>
    <hyperlink ref="F92" r:id="rId2" display="https://podminky.urs.cz/item/CS_URS_2023_02/184851256"/>
    <hyperlink ref="F96" r:id="rId3" display="https://podminky.urs.cz/item/CS_URS_2023_02/184911111"/>
    <hyperlink ref="F101" r:id="rId4" display="https://podminky.urs.cz/item/CS_URS_2023_02/185804312"/>
    <hyperlink ref="F105" r:id="rId5" display="https://podminky.urs.cz/item/CS_URS_2023_02/185851121"/>
    <hyperlink ref="F108" r:id="rId6" display="https://podminky.urs.cz/item/CS_URS_2023_02/185851129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8"/>
  <headerFooter>
    <oddFooter>&amp;CStrana &amp;P z &amp;N</oddFooter>
  </headerFooter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14"/>
  <sheetViews>
    <sheetView showGridLines="0" workbookViewId="0" topLeftCell="A11">
      <selection activeCell="J20" sqref="J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113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ht="12" customHeight="1">
      <c r="B8" s="17"/>
      <c r="D8" s="24" t="s">
        <v>118</v>
      </c>
      <c r="L8" s="17"/>
    </row>
    <row r="9" spans="2:12" s="1" customFormat="1" ht="16.5" customHeight="1">
      <c r="B9" s="29"/>
      <c r="E9" s="286" t="s">
        <v>642</v>
      </c>
      <c r="F9" s="285"/>
      <c r="G9" s="285"/>
      <c r="H9" s="285"/>
      <c r="L9" s="29"/>
    </row>
    <row r="10" spans="2:12" s="1" customFormat="1" ht="12" customHeight="1">
      <c r="B10" s="29"/>
      <c r="D10" s="24" t="s">
        <v>392</v>
      </c>
      <c r="L10" s="29"/>
    </row>
    <row r="11" spans="2:12" s="1" customFormat="1" ht="16.5" customHeight="1">
      <c r="B11" s="29"/>
      <c r="E11" s="281" t="s">
        <v>729</v>
      </c>
      <c r="F11" s="285"/>
      <c r="G11" s="285"/>
      <c r="H11" s="285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4" t="s">
        <v>18</v>
      </c>
      <c r="F13" s="22" t="s">
        <v>19</v>
      </c>
      <c r="I13" s="24" t="s">
        <v>20</v>
      </c>
      <c r="J13" s="22" t="s">
        <v>28</v>
      </c>
      <c r="L13" s="29"/>
    </row>
    <row r="14" spans="2:12" s="1" customFormat="1" ht="12" customHeight="1">
      <c r="B14" s="29"/>
      <c r="D14" s="24" t="s">
        <v>22</v>
      </c>
      <c r="F14" s="22" t="s">
        <v>23</v>
      </c>
      <c r="I14" s="24" t="s">
        <v>24</v>
      </c>
      <c r="J14" s="46" t="str">
        <f>'Rekapitulace stavby'!AN8</f>
        <v>25. 9. 2023</v>
      </c>
      <c r="L14" s="29"/>
    </row>
    <row r="15" spans="2:12" s="1" customFormat="1" ht="10.9" customHeight="1">
      <c r="B15" s="29"/>
      <c r="L15" s="29"/>
    </row>
    <row r="16" spans="2:12" s="1" customFormat="1" ht="12" customHeight="1">
      <c r="B16" s="29"/>
      <c r="D16" s="24" t="s">
        <v>26</v>
      </c>
      <c r="I16" s="24" t="s">
        <v>27</v>
      </c>
      <c r="J16" s="22" t="s">
        <v>28</v>
      </c>
      <c r="L16" s="29"/>
    </row>
    <row r="17" spans="2:12" s="1" customFormat="1" ht="18" customHeight="1">
      <c r="B17" s="29"/>
      <c r="E17" s="22" t="s">
        <v>29</v>
      </c>
      <c r="I17" s="24" t="s">
        <v>30</v>
      </c>
      <c r="J17" s="22" t="s">
        <v>28</v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4" t="s">
        <v>31</v>
      </c>
      <c r="I19" s="24" t="s">
        <v>27</v>
      </c>
      <c r="J19" s="25" t="str">
        <f>'Rekapitulace stavby'!AN13</f>
        <v>07353464</v>
      </c>
      <c r="L19" s="29"/>
    </row>
    <row r="20" spans="2:12" s="1" customFormat="1" ht="18" customHeight="1">
      <c r="B20" s="29"/>
      <c r="E20" s="288" t="str">
        <f>'Rekapitulace stavby'!E14</f>
        <v>Kateřina Teplá</v>
      </c>
      <c r="F20" s="273"/>
      <c r="G20" s="273"/>
      <c r="H20" s="273"/>
      <c r="I20" s="24" t="s">
        <v>30</v>
      </c>
      <c r="J20" s="25"/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4" t="s">
        <v>32</v>
      </c>
      <c r="I22" s="24" t="s">
        <v>27</v>
      </c>
      <c r="J22" s="22" t="s">
        <v>33</v>
      </c>
      <c r="L22" s="29"/>
    </row>
    <row r="23" spans="2:12" s="1" customFormat="1" ht="18" customHeight="1">
      <c r="B23" s="29"/>
      <c r="E23" s="22" t="s">
        <v>34</v>
      </c>
      <c r="I23" s="24" t="s">
        <v>30</v>
      </c>
      <c r="J23" s="22" t="s">
        <v>28</v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4" t="s">
        <v>36</v>
      </c>
      <c r="I25" s="24" t="s">
        <v>27</v>
      </c>
      <c r="J25" s="22" t="s">
        <v>33</v>
      </c>
      <c r="L25" s="29"/>
    </row>
    <row r="26" spans="2:12" s="1" customFormat="1" ht="18" customHeight="1">
      <c r="B26" s="29"/>
      <c r="E26" s="22" t="s">
        <v>37</v>
      </c>
      <c r="I26" s="24" t="s">
        <v>30</v>
      </c>
      <c r="J26" s="22" t="s">
        <v>28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4" t="s">
        <v>38</v>
      </c>
      <c r="L28" s="29"/>
    </row>
    <row r="29" spans="2:12" s="7" customFormat="1" ht="16.5" customHeight="1">
      <c r="B29" s="89"/>
      <c r="E29" s="277" t="s">
        <v>28</v>
      </c>
      <c r="F29" s="277"/>
      <c r="G29" s="277"/>
      <c r="H29" s="277"/>
      <c r="L29" s="89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90" t="s">
        <v>40</v>
      </c>
      <c r="J32" s="60">
        <f>ROUND(J85,2)</f>
        <v>35113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5" customHeight="1">
      <c r="B34" s="29"/>
      <c r="F34" s="32" t="s">
        <v>42</v>
      </c>
      <c r="I34" s="32" t="s">
        <v>41</v>
      </c>
      <c r="J34" s="32" t="s">
        <v>43</v>
      </c>
      <c r="L34" s="29"/>
    </row>
    <row r="35" spans="2:12" s="1" customFormat="1" ht="14.45" customHeight="1">
      <c r="B35" s="29"/>
      <c r="D35" s="49" t="s">
        <v>44</v>
      </c>
      <c r="E35" s="24" t="s">
        <v>45</v>
      </c>
      <c r="F35" s="81">
        <f>ROUND((SUM(BE85:BE113)),2)</f>
        <v>35113</v>
      </c>
      <c r="I35" s="91">
        <v>0.21</v>
      </c>
      <c r="J35" s="81">
        <f>ROUND(((SUM(BE85:BE113))*I35),2)</f>
        <v>7373.73</v>
      </c>
      <c r="L35" s="29"/>
    </row>
    <row r="36" spans="2:12" s="1" customFormat="1" ht="14.45" customHeight="1">
      <c r="B36" s="29"/>
      <c r="E36" s="24" t="s">
        <v>46</v>
      </c>
      <c r="F36" s="81">
        <f>ROUND((SUM(BF85:BF113)),2)</f>
        <v>0</v>
      </c>
      <c r="I36" s="91">
        <v>0.15</v>
      </c>
      <c r="J36" s="81">
        <f>ROUND(((SUM(BF85:BF113))*I36),2)</f>
        <v>0</v>
      </c>
      <c r="L36" s="29"/>
    </row>
    <row r="37" spans="2:12" s="1" customFormat="1" ht="14.45" customHeight="1" hidden="1">
      <c r="B37" s="29"/>
      <c r="E37" s="24" t="s">
        <v>47</v>
      </c>
      <c r="F37" s="81">
        <f>ROUND((SUM(BG85:BG113)),2)</f>
        <v>0</v>
      </c>
      <c r="I37" s="91">
        <v>0.21</v>
      </c>
      <c r="J37" s="81">
        <f>0</f>
        <v>0</v>
      </c>
      <c r="L37" s="29"/>
    </row>
    <row r="38" spans="2:12" s="1" customFormat="1" ht="14.45" customHeight="1" hidden="1">
      <c r="B38" s="29"/>
      <c r="E38" s="24" t="s">
        <v>48</v>
      </c>
      <c r="F38" s="81">
        <f>ROUND((SUM(BH85:BH113)),2)</f>
        <v>0</v>
      </c>
      <c r="I38" s="91">
        <v>0.15</v>
      </c>
      <c r="J38" s="81">
        <f>0</f>
        <v>0</v>
      </c>
      <c r="L38" s="29"/>
    </row>
    <row r="39" spans="2:12" s="1" customFormat="1" ht="14.45" customHeight="1" hidden="1">
      <c r="B39" s="29"/>
      <c r="E39" s="24" t="s">
        <v>49</v>
      </c>
      <c r="F39" s="81">
        <f>ROUND((SUM(BI85:BI113)),2)</f>
        <v>0</v>
      </c>
      <c r="I39" s="91">
        <v>0</v>
      </c>
      <c r="J39" s="81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2"/>
      <c r="D41" s="93" t="s">
        <v>50</v>
      </c>
      <c r="E41" s="51"/>
      <c r="F41" s="51"/>
      <c r="G41" s="94" t="s">
        <v>51</v>
      </c>
      <c r="H41" s="95" t="s">
        <v>52</v>
      </c>
      <c r="I41" s="51"/>
      <c r="J41" s="96">
        <f>SUM(J32:J39)</f>
        <v>42486.729999999996</v>
      </c>
      <c r="K41" s="97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5" customHeight="1">
      <c r="B47" s="29"/>
      <c r="C47" s="18" t="s">
        <v>120</v>
      </c>
      <c r="L47" s="29"/>
    </row>
    <row r="48" spans="2:12" s="1" customFormat="1" ht="6.95" customHeight="1">
      <c r="B48" s="29"/>
      <c r="L48" s="29"/>
    </row>
    <row r="49" spans="2:12" s="1" customFormat="1" ht="12" customHeight="1">
      <c r="B49" s="29"/>
      <c r="C49" s="24" t="s">
        <v>16</v>
      </c>
      <c r="L49" s="29"/>
    </row>
    <row r="50" spans="2:12" s="1" customFormat="1" ht="16.5" customHeight="1">
      <c r="B50" s="29"/>
      <c r="E50" s="286" t="str">
        <f>E7</f>
        <v>Založení prvků IP, větrolamů v k.ú. Přibice</v>
      </c>
      <c r="F50" s="287"/>
      <c r="G50" s="287"/>
      <c r="H50" s="287"/>
      <c r="L50" s="29"/>
    </row>
    <row r="51" spans="2:12" ht="12" customHeight="1">
      <c r="B51" s="17"/>
      <c r="C51" s="24" t="s">
        <v>118</v>
      </c>
      <c r="L51" s="17"/>
    </row>
    <row r="52" spans="2:12" s="1" customFormat="1" ht="16.5" customHeight="1">
      <c r="B52" s="29"/>
      <c r="E52" s="286" t="s">
        <v>642</v>
      </c>
      <c r="F52" s="285"/>
      <c r="G52" s="285"/>
      <c r="H52" s="285"/>
      <c r="L52" s="29"/>
    </row>
    <row r="53" spans="2:12" s="1" customFormat="1" ht="12" customHeight="1">
      <c r="B53" s="29"/>
      <c r="C53" s="24" t="s">
        <v>392</v>
      </c>
      <c r="L53" s="29"/>
    </row>
    <row r="54" spans="2:12" s="1" customFormat="1" ht="16.5" customHeight="1">
      <c r="B54" s="29"/>
      <c r="E54" s="281" t="str">
        <f>E11</f>
        <v>SO-033 - 3. rok pěstební péče</v>
      </c>
      <c r="F54" s="285"/>
      <c r="G54" s="285"/>
      <c r="H54" s="285"/>
      <c r="L54" s="29"/>
    </row>
    <row r="55" spans="2:12" s="1" customFormat="1" ht="6.95" customHeight="1">
      <c r="B55" s="29"/>
      <c r="L55" s="29"/>
    </row>
    <row r="56" spans="2:12" s="1" customFormat="1" ht="12" customHeight="1">
      <c r="B56" s="29"/>
      <c r="C56" s="24" t="s">
        <v>22</v>
      </c>
      <c r="F56" s="22" t="str">
        <f>F14</f>
        <v>Přibice</v>
      </c>
      <c r="I56" s="24" t="s">
        <v>24</v>
      </c>
      <c r="J56" s="46" t="str">
        <f>IF(J14="","",J14)</f>
        <v>25. 9. 2023</v>
      </c>
      <c r="L56" s="29"/>
    </row>
    <row r="57" spans="2:12" s="1" customFormat="1" ht="6.95" customHeight="1">
      <c r="B57" s="29"/>
      <c r="L57" s="29"/>
    </row>
    <row r="58" spans="2:12" s="1" customFormat="1" ht="25.7" customHeight="1">
      <c r="B58" s="29"/>
      <c r="C58" s="24" t="s">
        <v>26</v>
      </c>
      <c r="F58" s="22" t="str">
        <f>E17</f>
        <v>Ocec Přibice</v>
      </c>
      <c r="I58" s="24" t="s">
        <v>32</v>
      </c>
      <c r="J58" s="27" t="str">
        <f>E23</f>
        <v>AGROPROJEKT PSO s.r.o.</v>
      </c>
      <c r="L58" s="29"/>
    </row>
    <row r="59" spans="2:12" s="1" customFormat="1" ht="25.7" customHeight="1">
      <c r="B59" s="29"/>
      <c r="C59" s="24" t="s">
        <v>31</v>
      </c>
      <c r="F59" s="22" t="str">
        <f>IF(E20="","",E20)</f>
        <v>Kateřina Teplá</v>
      </c>
      <c r="I59" s="24" t="s">
        <v>36</v>
      </c>
      <c r="J59" s="27" t="str">
        <f>E26</f>
        <v>Agroprojekt PSO s.r.o.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8" t="s">
        <v>121</v>
      </c>
      <c r="D61" s="92"/>
      <c r="E61" s="92"/>
      <c r="F61" s="92"/>
      <c r="G61" s="92"/>
      <c r="H61" s="92"/>
      <c r="I61" s="92"/>
      <c r="J61" s="99" t="s">
        <v>122</v>
      </c>
      <c r="K61" s="92"/>
      <c r="L61" s="29"/>
    </row>
    <row r="62" spans="2:12" s="1" customFormat="1" ht="10.35" customHeight="1">
      <c r="B62" s="29"/>
      <c r="L62" s="29"/>
    </row>
    <row r="63" spans="2:47" s="1" customFormat="1" ht="22.9" customHeight="1">
      <c r="B63" s="29"/>
      <c r="C63" s="100" t="s">
        <v>72</v>
      </c>
      <c r="J63" s="60">
        <f>J85</f>
        <v>35113</v>
      </c>
      <c r="L63" s="29"/>
      <c r="AU63" s="14" t="s">
        <v>123</v>
      </c>
    </row>
    <row r="64" spans="2:12" s="1" customFormat="1" ht="21.75" customHeight="1">
      <c r="B64" s="29"/>
      <c r="L64" s="29"/>
    </row>
    <row r="65" spans="2:12" s="1" customFormat="1" ht="6.95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29"/>
    </row>
    <row r="69" spans="2:12" s="1" customFormat="1" ht="6.9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29"/>
    </row>
    <row r="70" spans="2:12" s="1" customFormat="1" ht="24.95" customHeight="1">
      <c r="B70" s="29"/>
      <c r="C70" s="18" t="s">
        <v>124</v>
      </c>
      <c r="L70" s="29"/>
    </row>
    <row r="71" spans="2:12" s="1" customFormat="1" ht="6.95" customHeight="1">
      <c r="B71" s="29"/>
      <c r="L71" s="29"/>
    </row>
    <row r="72" spans="2:12" s="1" customFormat="1" ht="12" customHeight="1">
      <c r="B72" s="29"/>
      <c r="C72" s="24" t="s">
        <v>16</v>
      </c>
      <c r="L72" s="29"/>
    </row>
    <row r="73" spans="2:12" s="1" customFormat="1" ht="16.5" customHeight="1">
      <c r="B73" s="29"/>
      <c r="E73" s="286" t="str">
        <f>E7</f>
        <v>Založení prvků IP, větrolamů v k.ú. Přibice</v>
      </c>
      <c r="F73" s="287"/>
      <c r="G73" s="287"/>
      <c r="H73" s="287"/>
      <c r="L73" s="29"/>
    </row>
    <row r="74" spans="2:12" ht="12" customHeight="1">
      <c r="B74" s="17"/>
      <c r="C74" s="24" t="s">
        <v>118</v>
      </c>
      <c r="L74" s="17"/>
    </row>
    <row r="75" spans="2:12" s="1" customFormat="1" ht="16.5" customHeight="1">
      <c r="B75" s="29"/>
      <c r="E75" s="286" t="s">
        <v>642</v>
      </c>
      <c r="F75" s="285"/>
      <c r="G75" s="285"/>
      <c r="H75" s="285"/>
      <c r="L75" s="29"/>
    </row>
    <row r="76" spans="2:12" s="1" customFormat="1" ht="12" customHeight="1">
      <c r="B76" s="29"/>
      <c r="C76" s="24" t="s">
        <v>392</v>
      </c>
      <c r="L76" s="29"/>
    </row>
    <row r="77" spans="2:12" s="1" customFormat="1" ht="16.5" customHeight="1">
      <c r="B77" s="29"/>
      <c r="E77" s="281" t="str">
        <f>E11</f>
        <v>SO-033 - 3. rok pěstební péče</v>
      </c>
      <c r="F77" s="285"/>
      <c r="G77" s="285"/>
      <c r="H77" s="285"/>
      <c r="L77" s="29"/>
    </row>
    <row r="78" spans="2:12" s="1" customFormat="1" ht="6.95" customHeight="1">
      <c r="B78" s="29"/>
      <c r="L78" s="29"/>
    </row>
    <row r="79" spans="2:12" s="1" customFormat="1" ht="12" customHeight="1">
      <c r="B79" s="29"/>
      <c r="C79" s="24" t="s">
        <v>22</v>
      </c>
      <c r="F79" s="22" t="str">
        <f>F14</f>
        <v>Přibice</v>
      </c>
      <c r="I79" s="24" t="s">
        <v>24</v>
      </c>
      <c r="J79" s="46" t="str">
        <f>IF(J14="","",J14)</f>
        <v>25. 9. 2023</v>
      </c>
      <c r="L79" s="29"/>
    </row>
    <row r="80" spans="2:12" s="1" customFormat="1" ht="6.95" customHeight="1">
      <c r="B80" s="29"/>
      <c r="L80" s="29"/>
    </row>
    <row r="81" spans="2:12" s="1" customFormat="1" ht="25.7" customHeight="1">
      <c r="B81" s="29"/>
      <c r="C81" s="24" t="s">
        <v>26</v>
      </c>
      <c r="F81" s="22" t="str">
        <f>E17</f>
        <v>Ocec Přibice</v>
      </c>
      <c r="I81" s="24" t="s">
        <v>32</v>
      </c>
      <c r="J81" s="27" t="str">
        <f>E23</f>
        <v>AGROPROJEKT PSO s.r.o.</v>
      </c>
      <c r="L81" s="29"/>
    </row>
    <row r="82" spans="2:12" s="1" customFormat="1" ht="25.7" customHeight="1">
      <c r="B82" s="29"/>
      <c r="C82" s="24" t="s">
        <v>31</v>
      </c>
      <c r="F82" s="22" t="str">
        <f>IF(E20="","",E20)</f>
        <v>Kateřina Teplá</v>
      </c>
      <c r="I82" s="24" t="s">
        <v>36</v>
      </c>
      <c r="J82" s="27" t="str">
        <f>E26</f>
        <v>Agroprojekt PSO s.r.o.</v>
      </c>
      <c r="L82" s="29"/>
    </row>
    <row r="83" spans="2:12" s="1" customFormat="1" ht="10.35" customHeight="1">
      <c r="B83" s="29"/>
      <c r="L83" s="29"/>
    </row>
    <row r="84" spans="2:20" s="8" customFormat="1" ht="29.25" customHeight="1">
      <c r="B84" s="101"/>
      <c r="C84" s="102" t="s">
        <v>125</v>
      </c>
      <c r="D84" s="103" t="s">
        <v>59</v>
      </c>
      <c r="E84" s="103" t="s">
        <v>55</v>
      </c>
      <c r="F84" s="103" t="s">
        <v>56</v>
      </c>
      <c r="G84" s="103" t="s">
        <v>126</v>
      </c>
      <c r="H84" s="103" t="s">
        <v>127</v>
      </c>
      <c r="I84" s="103" t="s">
        <v>128</v>
      </c>
      <c r="J84" s="103" t="s">
        <v>122</v>
      </c>
      <c r="K84" s="104" t="s">
        <v>129</v>
      </c>
      <c r="L84" s="101"/>
      <c r="M84" s="53" t="s">
        <v>28</v>
      </c>
      <c r="N84" s="54" t="s">
        <v>44</v>
      </c>
      <c r="O84" s="54" t="s">
        <v>130</v>
      </c>
      <c r="P84" s="54" t="s">
        <v>131</v>
      </c>
      <c r="Q84" s="54" t="s">
        <v>132</v>
      </c>
      <c r="R84" s="54" t="s">
        <v>133</v>
      </c>
      <c r="S84" s="54" t="s">
        <v>134</v>
      </c>
      <c r="T84" s="55" t="s">
        <v>135</v>
      </c>
    </row>
    <row r="85" spans="2:63" s="1" customFormat="1" ht="22.9" customHeight="1">
      <c r="B85" s="29"/>
      <c r="C85" s="58" t="s">
        <v>136</v>
      </c>
      <c r="J85" s="105">
        <f>BK85</f>
        <v>35113</v>
      </c>
      <c r="L85" s="29"/>
      <c r="M85" s="56"/>
      <c r="N85" s="47"/>
      <c r="O85" s="47"/>
      <c r="P85" s="106">
        <f>SUM(P86:P113)</f>
        <v>0</v>
      </c>
      <c r="Q85" s="47"/>
      <c r="R85" s="106">
        <f>SUM(R86:R113)</f>
        <v>0.006600000000000001</v>
      </c>
      <c r="S85" s="47"/>
      <c r="T85" s="107">
        <f>SUM(T86:T113)</f>
        <v>0</v>
      </c>
      <c r="AT85" s="14" t="s">
        <v>73</v>
      </c>
      <c r="AU85" s="14" t="s">
        <v>123</v>
      </c>
      <c r="BK85" s="108">
        <f>SUM(BK86:BK113)</f>
        <v>35113</v>
      </c>
    </row>
    <row r="86" spans="2:65" s="1" customFormat="1" ht="24.2" customHeight="1">
      <c r="B86" s="29"/>
      <c r="C86" s="109" t="s">
        <v>81</v>
      </c>
      <c r="D86" s="109" t="s">
        <v>137</v>
      </c>
      <c r="E86" s="110" t="s">
        <v>394</v>
      </c>
      <c r="F86" s="111" t="s">
        <v>395</v>
      </c>
      <c r="G86" s="112" t="s">
        <v>197</v>
      </c>
      <c r="H86" s="113">
        <v>2420</v>
      </c>
      <c r="I86" s="114">
        <v>2</v>
      </c>
      <c r="J86" s="115">
        <f>ROUND(I86*H86,2)</f>
        <v>4840</v>
      </c>
      <c r="K86" s="111" t="s">
        <v>141</v>
      </c>
      <c r="L86" s="29"/>
      <c r="M86" s="116" t="s">
        <v>28</v>
      </c>
      <c r="N86" s="117" t="s">
        <v>45</v>
      </c>
      <c r="P86" s="118">
        <f>O86*H86</f>
        <v>0</v>
      </c>
      <c r="Q86" s="118">
        <v>0</v>
      </c>
      <c r="R86" s="118">
        <f>Q86*H86</f>
        <v>0</v>
      </c>
      <c r="S86" s="118">
        <v>0</v>
      </c>
      <c r="T86" s="119">
        <f>S86*H86</f>
        <v>0</v>
      </c>
      <c r="AR86" s="120" t="s">
        <v>142</v>
      </c>
      <c r="AT86" s="120" t="s">
        <v>137</v>
      </c>
      <c r="AU86" s="120" t="s">
        <v>74</v>
      </c>
      <c r="AY86" s="14" t="s">
        <v>143</v>
      </c>
      <c r="BE86" s="121">
        <f>IF(N86="základní",J86,0)</f>
        <v>4840</v>
      </c>
      <c r="BF86" s="121">
        <f>IF(N86="snížená",J86,0)</f>
        <v>0</v>
      </c>
      <c r="BG86" s="121">
        <f>IF(N86="zákl. přenesená",J86,0)</f>
        <v>0</v>
      </c>
      <c r="BH86" s="121">
        <f>IF(N86="sníž. přenesená",J86,0)</f>
        <v>0</v>
      </c>
      <c r="BI86" s="121">
        <f>IF(N86="nulová",J86,0)</f>
        <v>0</v>
      </c>
      <c r="BJ86" s="14" t="s">
        <v>81</v>
      </c>
      <c r="BK86" s="121">
        <f>ROUND(I86*H86,2)</f>
        <v>4840</v>
      </c>
      <c r="BL86" s="14" t="s">
        <v>142</v>
      </c>
      <c r="BM86" s="120" t="s">
        <v>730</v>
      </c>
    </row>
    <row r="87" spans="2:47" s="1" customFormat="1" ht="19.5">
      <c r="B87" s="29"/>
      <c r="D87" s="122" t="s">
        <v>145</v>
      </c>
      <c r="F87" s="123" t="s">
        <v>397</v>
      </c>
      <c r="I87" s="124"/>
      <c r="L87" s="29"/>
      <c r="M87" s="125"/>
      <c r="T87" s="50"/>
      <c r="AT87" s="14" t="s">
        <v>145</v>
      </c>
      <c r="AU87" s="14" t="s">
        <v>74</v>
      </c>
    </row>
    <row r="88" spans="2:47" s="1" customFormat="1" ht="12">
      <c r="B88" s="29"/>
      <c r="D88" s="126" t="s">
        <v>147</v>
      </c>
      <c r="F88" s="127" t="s">
        <v>398</v>
      </c>
      <c r="I88" s="124"/>
      <c r="L88" s="29"/>
      <c r="M88" s="125"/>
      <c r="T88" s="50"/>
      <c r="AT88" s="14" t="s">
        <v>147</v>
      </c>
      <c r="AU88" s="14" t="s">
        <v>74</v>
      </c>
    </row>
    <row r="89" spans="2:51" s="9" customFormat="1" ht="12">
      <c r="B89" s="128"/>
      <c r="D89" s="122" t="s">
        <v>171</v>
      </c>
      <c r="E89" s="129" t="s">
        <v>28</v>
      </c>
      <c r="F89" s="130" t="s">
        <v>707</v>
      </c>
      <c r="H89" s="131">
        <v>2420</v>
      </c>
      <c r="I89" s="132"/>
      <c r="L89" s="128"/>
      <c r="M89" s="133"/>
      <c r="T89" s="134"/>
      <c r="AT89" s="129" t="s">
        <v>171</v>
      </c>
      <c r="AU89" s="129" t="s">
        <v>74</v>
      </c>
      <c r="AV89" s="9" t="s">
        <v>83</v>
      </c>
      <c r="AW89" s="9" t="s">
        <v>35</v>
      </c>
      <c r="AX89" s="9" t="s">
        <v>81</v>
      </c>
      <c r="AY89" s="129" t="s">
        <v>143</v>
      </c>
    </row>
    <row r="90" spans="2:65" s="1" customFormat="1" ht="24.2" customHeight="1">
      <c r="B90" s="29"/>
      <c r="C90" s="109" t="s">
        <v>83</v>
      </c>
      <c r="D90" s="109" t="s">
        <v>137</v>
      </c>
      <c r="E90" s="110" t="s">
        <v>400</v>
      </c>
      <c r="F90" s="111" t="s">
        <v>401</v>
      </c>
      <c r="G90" s="112" t="s">
        <v>402</v>
      </c>
      <c r="H90" s="113">
        <v>1.002</v>
      </c>
      <c r="I90" s="114">
        <v>10000</v>
      </c>
      <c r="J90" s="115">
        <f>ROUND(I90*H90,2)</f>
        <v>10020</v>
      </c>
      <c r="K90" s="111" t="s">
        <v>141</v>
      </c>
      <c r="L90" s="29"/>
      <c r="M90" s="116" t="s">
        <v>28</v>
      </c>
      <c r="N90" s="117" t="s">
        <v>45</v>
      </c>
      <c r="P90" s="118">
        <f>O90*H90</f>
        <v>0</v>
      </c>
      <c r="Q90" s="118">
        <v>0</v>
      </c>
      <c r="R90" s="118">
        <f>Q90*H90</f>
        <v>0</v>
      </c>
      <c r="S90" s="118">
        <v>0</v>
      </c>
      <c r="T90" s="119">
        <f>S90*H90</f>
        <v>0</v>
      </c>
      <c r="AR90" s="120" t="s">
        <v>142</v>
      </c>
      <c r="AT90" s="120" t="s">
        <v>137</v>
      </c>
      <c r="AU90" s="120" t="s">
        <v>74</v>
      </c>
      <c r="AY90" s="14" t="s">
        <v>143</v>
      </c>
      <c r="BE90" s="121">
        <f>IF(N90="základní",J90,0)</f>
        <v>10020</v>
      </c>
      <c r="BF90" s="121">
        <f>IF(N90="snížená",J90,0)</f>
        <v>0</v>
      </c>
      <c r="BG90" s="121">
        <f>IF(N90="zákl. přenesená",J90,0)</f>
        <v>0</v>
      </c>
      <c r="BH90" s="121">
        <f>IF(N90="sníž. přenesená",J90,0)</f>
        <v>0</v>
      </c>
      <c r="BI90" s="121">
        <f>IF(N90="nulová",J90,0)</f>
        <v>0</v>
      </c>
      <c r="BJ90" s="14" t="s">
        <v>81</v>
      </c>
      <c r="BK90" s="121">
        <f>ROUND(I90*H90,2)</f>
        <v>10020</v>
      </c>
      <c r="BL90" s="14" t="s">
        <v>142</v>
      </c>
      <c r="BM90" s="120" t="s">
        <v>731</v>
      </c>
    </row>
    <row r="91" spans="2:47" s="1" customFormat="1" ht="19.5">
      <c r="B91" s="29"/>
      <c r="D91" s="122" t="s">
        <v>145</v>
      </c>
      <c r="F91" s="123" t="s">
        <v>404</v>
      </c>
      <c r="I91" s="124"/>
      <c r="L91" s="29"/>
      <c r="M91" s="125"/>
      <c r="T91" s="50"/>
      <c r="AT91" s="14" t="s">
        <v>145</v>
      </c>
      <c r="AU91" s="14" t="s">
        <v>74</v>
      </c>
    </row>
    <row r="92" spans="2:47" s="1" customFormat="1" ht="12">
      <c r="B92" s="29"/>
      <c r="D92" s="126" t="s">
        <v>147</v>
      </c>
      <c r="F92" s="127" t="s">
        <v>405</v>
      </c>
      <c r="I92" s="124"/>
      <c r="L92" s="29"/>
      <c r="M92" s="125"/>
      <c r="T92" s="50"/>
      <c r="AT92" s="14" t="s">
        <v>147</v>
      </c>
      <c r="AU92" s="14" t="s">
        <v>74</v>
      </c>
    </row>
    <row r="93" spans="2:51" s="9" customFormat="1" ht="22.5">
      <c r="B93" s="128"/>
      <c r="D93" s="122" t="s">
        <v>171</v>
      </c>
      <c r="E93" s="129" t="s">
        <v>28</v>
      </c>
      <c r="F93" s="130" t="s">
        <v>722</v>
      </c>
      <c r="H93" s="131">
        <v>1.002</v>
      </c>
      <c r="I93" s="132"/>
      <c r="L93" s="128"/>
      <c r="M93" s="133"/>
      <c r="T93" s="134"/>
      <c r="AT93" s="129" t="s">
        <v>171</v>
      </c>
      <c r="AU93" s="129" t="s">
        <v>74</v>
      </c>
      <c r="AV93" s="9" t="s">
        <v>83</v>
      </c>
      <c r="AW93" s="9" t="s">
        <v>35</v>
      </c>
      <c r="AX93" s="9" t="s">
        <v>81</v>
      </c>
      <c r="AY93" s="129" t="s">
        <v>143</v>
      </c>
    </row>
    <row r="94" spans="2:65" s="1" customFormat="1" ht="16.5" customHeight="1">
      <c r="B94" s="29"/>
      <c r="C94" s="109" t="s">
        <v>154</v>
      </c>
      <c r="D94" s="109" t="s">
        <v>137</v>
      </c>
      <c r="E94" s="110" t="s">
        <v>407</v>
      </c>
      <c r="F94" s="111" t="s">
        <v>408</v>
      </c>
      <c r="G94" s="112" t="s">
        <v>197</v>
      </c>
      <c r="H94" s="113">
        <v>330</v>
      </c>
      <c r="I94" s="114">
        <v>10</v>
      </c>
      <c r="J94" s="115">
        <f>ROUND(I94*H94,2)</f>
        <v>3300</v>
      </c>
      <c r="K94" s="111" t="s">
        <v>141</v>
      </c>
      <c r="L94" s="29"/>
      <c r="M94" s="116" t="s">
        <v>28</v>
      </c>
      <c r="N94" s="117" t="s">
        <v>45</v>
      </c>
      <c r="P94" s="118">
        <f>O94*H94</f>
        <v>0</v>
      </c>
      <c r="Q94" s="118">
        <v>2E-05</v>
      </c>
      <c r="R94" s="118">
        <f>Q94*H94</f>
        <v>0.006600000000000001</v>
      </c>
      <c r="S94" s="118">
        <v>0</v>
      </c>
      <c r="T94" s="119">
        <f>S94*H94</f>
        <v>0</v>
      </c>
      <c r="AR94" s="120" t="s">
        <v>142</v>
      </c>
      <c r="AT94" s="120" t="s">
        <v>137</v>
      </c>
      <c r="AU94" s="120" t="s">
        <v>74</v>
      </c>
      <c r="AY94" s="14" t="s">
        <v>143</v>
      </c>
      <c r="BE94" s="121">
        <f>IF(N94="základní",J94,0)</f>
        <v>3300</v>
      </c>
      <c r="BF94" s="121">
        <f>IF(N94="snížená",J94,0)</f>
        <v>0</v>
      </c>
      <c r="BG94" s="121">
        <f>IF(N94="zákl. přenesená",J94,0)</f>
        <v>0</v>
      </c>
      <c r="BH94" s="121">
        <f>IF(N94="sníž. přenesená",J94,0)</f>
        <v>0</v>
      </c>
      <c r="BI94" s="121">
        <f>IF(N94="nulová",J94,0)</f>
        <v>0</v>
      </c>
      <c r="BJ94" s="14" t="s">
        <v>81</v>
      </c>
      <c r="BK94" s="121">
        <f>ROUND(I94*H94,2)</f>
        <v>3300</v>
      </c>
      <c r="BL94" s="14" t="s">
        <v>142</v>
      </c>
      <c r="BM94" s="120" t="s">
        <v>732</v>
      </c>
    </row>
    <row r="95" spans="2:47" s="1" customFormat="1" ht="12">
      <c r="B95" s="29"/>
      <c r="D95" s="122" t="s">
        <v>145</v>
      </c>
      <c r="F95" s="123" t="s">
        <v>410</v>
      </c>
      <c r="I95" s="124"/>
      <c r="L95" s="29"/>
      <c r="M95" s="125"/>
      <c r="T95" s="50"/>
      <c r="AT95" s="14" t="s">
        <v>145</v>
      </c>
      <c r="AU95" s="14" t="s">
        <v>74</v>
      </c>
    </row>
    <row r="96" spans="2:47" s="1" customFormat="1" ht="12">
      <c r="B96" s="29"/>
      <c r="D96" s="126" t="s">
        <v>147</v>
      </c>
      <c r="F96" s="127" t="s">
        <v>411</v>
      </c>
      <c r="I96" s="124"/>
      <c r="L96" s="29"/>
      <c r="M96" s="125"/>
      <c r="T96" s="50"/>
      <c r="AT96" s="14" t="s">
        <v>147</v>
      </c>
      <c r="AU96" s="14" t="s">
        <v>74</v>
      </c>
    </row>
    <row r="97" spans="2:51" s="10" customFormat="1" ht="12">
      <c r="B97" s="145"/>
      <c r="D97" s="122" t="s">
        <v>171</v>
      </c>
      <c r="E97" s="146" t="s">
        <v>28</v>
      </c>
      <c r="F97" s="147" t="s">
        <v>412</v>
      </c>
      <c r="H97" s="146" t="s">
        <v>28</v>
      </c>
      <c r="I97" s="148"/>
      <c r="L97" s="145"/>
      <c r="M97" s="149"/>
      <c r="T97" s="150"/>
      <c r="AT97" s="146" t="s">
        <v>171</v>
      </c>
      <c r="AU97" s="146" t="s">
        <v>74</v>
      </c>
      <c r="AV97" s="10" t="s">
        <v>81</v>
      </c>
      <c r="AW97" s="10" t="s">
        <v>35</v>
      </c>
      <c r="AX97" s="10" t="s">
        <v>74</v>
      </c>
      <c r="AY97" s="146" t="s">
        <v>143</v>
      </c>
    </row>
    <row r="98" spans="2:51" s="9" customFormat="1" ht="12">
      <c r="B98" s="128"/>
      <c r="D98" s="122" t="s">
        <v>171</v>
      </c>
      <c r="E98" s="129" t="s">
        <v>28</v>
      </c>
      <c r="F98" s="130" t="s">
        <v>711</v>
      </c>
      <c r="H98" s="131">
        <v>330</v>
      </c>
      <c r="I98" s="132"/>
      <c r="L98" s="128"/>
      <c r="M98" s="133"/>
      <c r="T98" s="134"/>
      <c r="AT98" s="129" t="s">
        <v>171</v>
      </c>
      <c r="AU98" s="129" t="s">
        <v>74</v>
      </c>
      <c r="AV98" s="9" t="s">
        <v>83</v>
      </c>
      <c r="AW98" s="9" t="s">
        <v>35</v>
      </c>
      <c r="AX98" s="9" t="s">
        <v>81</v>
      </c>
      <c r="AY98" s="129" t="s">
        <v>143</v>
      </c>
    </row>
    <row r="99" spans="2:65" s="1" customFormat="1" ht="16.5" customHeight="1">
      <c r="B99" s="29"/>
      <c r="C99" s="109" t="s">
        <v>142</v>
      </c>
      <c r="D99" s="109" t="s">
        <v>137</v>
      </c>
      <c r="E99" s="110" t="s">
        <v>347</v>
      </c>
      <c r="F99" s="111" t="s">
        <v>348</v>
      </c>
      <c r="G99" s="112" t="s">
        <v>342</v>
      </c>
      <c r="H99" s="113">
        <v>36.9</v>
      </c>
      <c r="I99" s="114">
        <v>250</v>
      </c>
      <c r="J99" s="115">
        <f>ROUND(I99*H99,2)</f>
        <v>9225</v>
      </c>
      <c r="K99" s="111" t="s">
        <v>141</v>
      </c>
      <c r="L99" s="29"/>
      <c r="M99" s="116" t="s">
        <v>28</v>
      </c>
      <c r="N99" s="117" t="s">
        <v>45</v>
      </c>
      <c r="P99" s="118">
        <f>O99*H99</f>
        <v>0</v>
      </c>
      <c r="Q99" s="118">
        <v>0</v>
      </c>
      <c r="R99" s="118">
        <f>Q99*H99</f>
        <v>0</v>
      </c>
      <c r="S99" s="118">
        <v>0</v>
      </c>
      <c r="T99" s="119">
        <f>S99*H99</f>
        <v>0</v>
      </c>
      <c r="AR99" s="120" t="s">
        <v>142</v>
      </c>
      <c r="AT99" s="120" t="s">
        <v>137</v>
      </c>
      <c r="AU99" s="120" t="s">
        <v>74</v>
      </c>
      <c r="AY99" s="14" t="s">
        <v>143</v>
      </c>
      <c r="BE99" s="121">
        <f>IF(N99="základní",J99,0)</f>
        <v>9225</v>
      </c>
      <c r="BF99" s="121">
        <f>IF(N99="snížená",J99,0)</f>
        <v>0</v>
      </c>
      <c r="BG99" s="121">
        <f>IF(N99="zákl. přenesená",J99,0)</f>
        <v>0</v>
      </c>
      <c r="BH99" s="121">
        <f>IF(N99="sníž. přenesená",J99,0)</f>
        <v>0</v>
      </c>
      <c r="BI99" s="121">
        <f>IF(N99="nulová",J99,0)</f>
        <v>0</v>
      </c>
      <c r="BJ99" s="14" t="s">
        <v>81</v>
      </c>
      <c r="BK99" s="121">
        <f>ROUND(I99*H99,2)</f>
        <v>9225</v>
      </c>
      <c r="BL99" s="14" t="s">
        <v>142</v>
      </c>
      <c r="BM99" s="120" t="s">
        <v>733</v>
      </c>
    </row>
    <row r="100" spans="2:47" s="1" customFormat="1" ht="12">
      <c r="B100" s="29"/>
      <c r="D100" s="122" t="s">
        <v>145</v>
      </c>
      <c r="F100" s="123" t="s">
        <v>350</v>
      </c>
      <c r="I100" s="124"/>
      <c r="L100" s="29"/>
      <c r="M100" s="125"/>
      <c r="T100" s="50"/>
      <c r="AT100" s="14" t="s">
        <v>145</v>
      </c>
      <c r="AU100" s="14" t="s">
        <v>74</v>
      </c>
    </row>
    <row r="101" spans="2:47" s="1" customFormat="1" ht="12">
      <c r="B101" s="29"/>
      <c r="D101" s="126" t="s">
        <v>147</v>
      </c>
      <c r="F101" s="127" t="s">
        <v>351</v>
      </c>
      <c r="I101" s="124"/>
      <c r="L101" s="29"/>
      <c r="M101" s="125"/>
      <c r="T101" s="50"/>
      <c r="AT101" s="14" t="s">
        <v>147</v>
      </c>
      <c r="AU101" s="14" t="s">
        <v>74</v>
      </c>
    </row>
    <row r="102" spans="2:51" s="9" customFormat="1" ht="22.5">
      <c r="B102" s="128"/>
      <c r="D102" s="122" t="s">
        <v>171</v>
      </c>
      <c r="E102" s="129" t="s">
        <v>28</v>
      </c>
      <c r="F102" s="130" t="s">
        <v>734</v>
      </c>
      <c r="H102" s="131">
        <v>36.9</v>
      </c>
      <c r="I102" s="132"/>
      <c r="L102" s="128"/>
      <c r="M102" s="133"/>
      <c r="T102" s="134"/>
      <c r="AT102" s="129" t="s">
        <v>171</v>
      </c>
      <c r="AU102" s="129" t="s">
        <v>74</v>
      </c>
      <c r="AV102" s="9" t="s">
        <v>83</v>
      </c>
      <c r="AW102" s="9" t="s">
        <v>35</v>
      </c>
      <c r="AX102" s="9" t="s">
        <v>81</v>
      </c>
      <c r="AY102" s="129" t="s">
        <v>143</v>
      </c>
    </row>
    <row r="103" spans="2:65" s="1" customFormat="1" ht="21.75" customHeight="1">
      <c r="B103" s="29"/>
      <c r="C103" s="109" t="s">
        <v>165</v>
      </c>
      <c r="D103" s="109" t="s">
        <v>137</v>
      </c>
      <c r="E103" s="110" t="s">
        <v>354</v>
      </c>
      <c r="F103" s="111" t="s">
        <v>355</v>
      </c>
      <c r="G103" s="112" t="s">
        <v>342</v>
      </c>
      <c r="H103" s="113">
        <v>36.9</v>
      </c>
      <c r="I103" s="114">
        <v>100</v>
      </c>
      <c r="J103" s="115">
        <f>ROUND(I103*H103,2)</f>
        <v>3690</v>
      </c>
      <c r="K103" s="111" t="s">
        <v>141</v>
      </c>
      <c r="L103" s="29"/>
      <c r="M103" s="116" t="s">
        <v>28</v>
      </c>
      <c r="N103" s="117" t="s">
        <v>45</v>
      </c>
      <c r="P103" s="118">
        <f>O103*H103</f>
        <v>0</v>
      </c>
      <c r="Q103" s="118">
        <v>0</v>
      </c>
      <c r="R103" s="118">
        <f>Q103*H103</f>
        <v>0</v>
      </c>
      <c r="S103" s="118">
        <v>0</v>
      </c>
      <c r="T103" s="119">
        <f>S103*H103</f>
        <v>0</v>
      </c>
      <c r="AR103" s="120" t="s">
        <v>142</v>
      </c>
      <c r="AT103" s="120" t="s">
        <v>137</v>
      </c>
      <c r="AU103" s="120" t="s">
        <v>74</v>
      </c>
      <c r="AY103" s="14" t="s">
        <v>143</v>
      </c>
      <c r="BE103" s="121">
        <f>IF(N103="základní",J103,0)</f>
        <v>3690</v>
      </c>
      <c r="BF103" s="121">
        <f>IF(N103="snížená",J103,0)</f>
        <v>0</v>
      </c>
      <c r="BG103" s="121">
        <f>IF(N103="zákl. přenesená",J103,0)</f>
        <v>0</v>
      </c>
      <c r="BH103" s="121">
        <f>IF(N103="sníž. přenesená",J103,0)</f>
        <v>0</v>
      </c>
      <c r="BI103" s="121">
        <f>IF(N103="nulová",J103,0)</f>
        <v>0</v>
      </c>
      <c r="BJ103" s="14" t="s">
        <v>81</v>
      </c>
      <c r="BK103" s="121">
        <f>ROUND(I103*H103,2)</f>
        <v>3690</v>
      </c>
      <c r="BL103" s="14" t="s">
        <v>142</v>
      </c>
      <c r="BM103" s="120" t="s">
        <v>735</v>
      </c>
    </row>
    <row r="104" spans="2:47" s="1" customFormat="1" ht="12">
      <c r="B104" s="29"/>
      <c r="D104" s="122" t="s">
        <v>145</v>
      </c>
      <c r="F104" s="123" t="s">
        <v>357</v>
      </c>
      <c r="I104" s="124"/>
      <c r="L104" s="29"/>
      <c r="M104" s="125"/>
      <c r="T104" s="50"/>
      <c r="AT104" s="14" t="s">
        <v>145</v>
      </c>
      <c r="AU104" s="14" t="s">
        <v>74</v>
      </c>
    </row>
    <row r="105" spans="2:47" s="1" customFormat="1" ht="12">
      <c r="B105" s="29"/>
      <c r="D105" s="126" t="s">
        <v>147</v>
      </c>
      <c r="F105" s="127" t="s">
        <v>358</v>
      </c>
      <c r="I105" s="124"/>
      <c r="L105" s="29"/>
      <c r="M105" s="125"/>
      <c r="T105" s="50"/>
      <c r="AT105" s="14" t="s">
        <v>147</v>
      </c>
      <c r="AU105" s="14" t="s">
        <v>74</v>
      </c>
    </row>
    <row r="106" spans="2:65" s="1" customFormat="1" ht="24.2" customHeight="1">
      <c r="B106" s="29"/>
      <c r="C106" s="109" t="s">
        <v>173</v>
      </c>
      <c r="D106" s="109" t="s">
        <v>137</v>
      </c>
      <c r="E106" s="110" t="s">
        <v>360</v>
      </c>
      <c r="F106" s="111" t="s">
        <v>361</v>
      </c>
      <c r="G106" s="112" t="s">
        <v>342</v>
      </c>
      <c r="H106" s="113">
        <v>73.8</v>
      </c>
      <c r="I106" s="114">
        <v>10</v>
      </c>
      <c r="J106" s="115">
        <f>ROUND(I106*H106,2)</f>
        <v>738</v>
      </c>
      <c r="K106" s="111" t="s">
        <v>141</v>
      </c>
      <c r="L106" s="29"/>
      <c r="M106" s="116" t="s">
        <v>28</v>
      </c>
      <c r="N106" s="117" t="s">
        <v>45</v>
      </c>
      <c r="P106" s="118">
        <f>O106*H106</f>
        <v>0</v>
      </c>
      <c r="Q106" s="118">
        <v>0</v>
      </c>
      <c r="R106" s="118">
        <f>Q106*H106</f>
        <v>0</v>
      </c>
      <c r="S106" s="118">
        <v>0</v>
      </c>
      <c r="T106" s="119">
        <f>S106*H106</f>
        <v>0</v>
      </c>
      <c r="AR106" s="120" t="s">
        <v>142</v>
      </c>
      <c r="AT106" s="120" t="s">
        <v>137</v>
      </c>
      <c r="AU106" s="120" t="s">
        <v>74</v>
      </c>
      <c r="AY106" s="14" t="s">
        <v>143</v>
      </c>
      <c r="BE106" s="121">
        <f>IF(N106="základní",J106,0)</f>
        <v>738</v>
      </c>
      <c r="BF106" s="121">
        <f>IF(N106="snížená",J106,0)</f>
        <v>0</v>
      </c>
      <c r="BG106" s="121">
        <f>IF(N106="zákl. přenesená",J106,0)</f>
        <v>0</v>
      </c>
      <c r="BH106" s="121">
        <f>IF(N106="sníž. přenesená",J106,0)</f>
        <v>0</v>
      </c>
      <c r="BI106" s="121">
        <f>IF(N106="nulová",J106,0)</f>
        <v>0</v>
      </c>
      <c r="BJ106" s="14" t="s">
        <v>81</v>
      </c>
      <c r="BK106" s="121">
        <f>ROUND(I106*H106,2)</f>
        <v>738</v>
      </c>
      <c r="BL106" s="14" t="s">
        <v>142</v>
      </c>
      <c r="BM106" s="120" t="s">
        <v>736</v>
      </c>
    </row>
    <row r="107" spans="2:47" s="1" customFormat="1" ht="19.5">
      <c r="B107" s="29"/>
      <c r="D107" s="122" t="s">
        <v>145</v>
      </c>
      <c r="F107" s="123" t="s">
        <v>363</v>
      </c>
      <c r="I107" s="124"/>
      <c r="L107" s="29"/>
      <c r="M107" s="125"/>
      <c r="T107" s="50"/>
      <c r="AT107" s="14" t="s">
        <v>145</v>
      </c>
      <c r="AU107" s="14" t="s">
        <v>74</v>
      </c>
    </row>
    <row r="108" spans="2:47" s="1" customFormat="1" ht="12">
      <c r="B108" s="29"/>
      <c r="D108" s="126" t="s">
        <v>147</v>
      </c>
      <c r="F108" s="127" t="s">
        <v>364</v>
      </c>
      <c r="I108" s="124"/>
      <c r="L108" s="29"/>
      <c r="M108" s="125"/>
      <c r="T108" s="50"/>
      <c r="AT108" s="14" t="s">
        <v>147</v>
      </c>
      <c r="AU108" s="14" t="s">
        <v>74</v>
      </c>
    </row>
    <row r="109" spans="2:51" s="9" customFormat="1" ht="12">
      <c r="B109" s="128"/>
      <c r="D109" s="122" t="s">
        <v>171</v>
      </c>
      <c r="E109" s="129" t="s">
        <v>28</v>
      </c>
      <c r="F109" s="130" t="s">
        <v>737</v>
      </c>
      <c r="H109" s="131">
        <v>73.8</v>
      </c>
      <c r="I109" s="132"/>
      <c r="L109" s="128"/>
      <c r="M109" s="133"/>
      <c r="T109" s="134"/>
      <c r="AT109" s="129" t="s">
        <v>171</v>
      </c>
      <c r="AU109" s="129" t="s">
        <v>74</v>
      </c>
      <c r="AV109" s="9" t="s">
        <v>83</v>
      </c>
      <c r="AW109" s="9" t="s">
        <v>35</v>
      </c>
      <c r="AX109" s="9" t="s">
        <v>81</v>
      </c>
      <c r="AY109" s="129" t="s">
        <v>143</v>
      </c>
    </row>
    <row r="110" spans="2:65" s="1" customFormat="1" ht="21.75" customHeight="1">
      <c r="B110" s="29"/>
      <c r="C110" s="109" t="s">
        <v>181</v>
      </c>
      <c r="D110" s="109" t="s">
        <v>137</v>
      </c>
      <c r="E110" s="110" t="s">
        <v>444</v>
      </c>
      <c r="F110" s="111" t="s">
        <v>445</v>
      </c>
      <c r="G110" s="112" t="s">
        <v>197</v>
      </c>
      <c r="H110" s="113">
        <v>110</v>
      </c>
      <c r="I110" s="114">
        <v>30</v>
      </c>
      <c r="J110" s="115">
        <f>ROUND(I110*H110,2)</f>
        <v>3300</v>
      </c>
      <c r="K110" s="111" t="s">
        <v>141</v>
      </c>
      <c r="L110" s="29"/>
      <c r="M110" s="116" t="s">
        <v>28</v>
      </c>
      <c r="N110" s="117" t="s">
        <v>45</v>
      </c>
      <c r="P110" s="118">
        <f>O110*H110</f>
        <v>0</v>
      </c>
      <c r="Q110" s="118">
        <v>0</v>
      </c>
      <c r="R110" s="118">
        <f>Q110*H110</f>
        <v>0</v>
      </c>
      <c r="S110" s="118">
        <v>0</v>
      </c>
      <c r="T110" s="119">
        <f>S110*H110</f>
        <v>0</v>
      </c>
      <c r="AR110" s="120" t="s">
        <v>142</v>
      </c>
      <c r="AT110" s="120" t="s">
        <v>137</v>
      </c>
      <c r="AU110" s="120" t="s">
        <v>74</v>
      </c>
      <c r="AY110" s="14" t="s">
        <v>143</v>
      </c>
      <c r="BE110" s="121">
        <f>IF(N110="základní",J110,0)</f>
        <v>3300</v>
      </c>
      <c r="BF110" s="121">
        <f>IF(N110="snížená",J110,0)</f>
        <v>0</v>
      </c>
      <c r="BG110" s="121">
        <f>IF(N110="zákl. přenesená",J110,0)</f>
        <v>0</v>
      </c>
      <c r="BH110" s="121">
        <f>IF(N110="sníž. přenesená",J110,0)</f>
        <v>0</v>
      </c>
      <c r="BI110" s="121">
        <f>IF(N110="nulová",J110,0)</f>
        <v>0</v>
      </c>
      <c r="BJ110" s="14" t="s">
        <v>81</v>
      </c>
      <c r="BK110" s="121">
        <f>ROUND(I110*H110,2)</f>
        <v>3300</v>
      </c>
      <c r="BL110" s="14" t="s">
        <v>142</v>
      </c>
      <c r="BM110" s="120" t="s">
        <v>738</v>
      </c>
    </row>
    <row r="111" spans="2:47" s="1" customFormat="1" ht="19.5">
      <c r="B111" s="29"/>
      <c r="D111" s="122" t="s">
        <v>145</v>
      </c>
      <c r="F111" s="123" t="s">
        <v>447</v>
      </c>
      <c r="I111" s="124"/>
      <c r="L111" s="29"/>
      <c r="M111" s="125"/>
      <c r="T111" s="50"/>
      <c r="AT111" s="14" t="s">
        <v>145</v>
      </c>
      <c r="AU111" s="14" t="s">
        <v>74</v>
      </c>
    </row>
    <row r="112" spans="2:47" s="1" customFormat="1" ht="12">
      <c r="B112" s="29"/>
      <c r="D112" s="126" t="s">
        <v>147</v>
      </c>
      <c r="F112" s="127" t="s">
        <v>448</v>
      </c>
      <c r="I112" s="124"/>
      <c r="L112" s="29"/>
      <c r="M112" s="125"/>
      <c r="T112" s="50"/>
      <c r="AT112" s="14" t="s">
        <v>147</v>
      </c>
      <c r="AU112" s="14" t="s">
        <v>74</v>
      </c>
    </row>
    <row r="113" spans="2:51" s="9" customFormat="1" ht="12">
      <c r="B113" s="128"/>
      <c r="D113" s="122" t="s">
        <v>171</v>
      </c>
      <c r="E113" s="129" t="s">
        <v>28</v>
      </c>
      <c r="F113" s="130" t="s">
        <v>739</v>
      </c>
      <c r="H113" s="131">
        <v>110</v>
      </c>
      <c r="I113" s="132"/>
      <c r="L113" s="128"/>
      <c r="M113" s="161"/>
      <c r="N113" s="162"/>
      <c r="O113" s="162"/>
      <c r="P113" s="162"/>
      <c r="Q113" s="162"/>
      <c r="R113" s="162"/>
      <c r="S113" s="162"/>
      <c r="T113" s="163"/>
      <c r="AT113" s="129" t="s">
        <v>171</v>
      </c>
      <c r="AU113" s="129" t="s">
        <v>74</v>
      </c>
      <c r="AV113" s="9" t="s">
        <v>83</v>
      </c>
      <c r="AW113" s="9" t="s">
        <v>35</v>
      </c>
      <c r="AX113" s="9" t="s">
        <v>81</v>
      </c>
      <c r="AY113" s="129" t="s">
        <v>143</v>
      </c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29"/>
    </row>
  </sheetData>
  <sheetProtection algorithmName="SHA-512" hashValue="pGMIkGaZ/fULskbQp/EP11Dc+pnzHNWbIfqJ+1dGXVlNB/9ucSGqgaHoxYdSlaNx5oLM7Pl4tHvuBI4OMyaCgA==" saltValue="erGnRCqHLr79HKQoPMSrViv7uGkcmRq/5Gdk/I/Y3Tb8LRWOuYkoWg0R1HVzJtoyHU2zUX+vjTEKmz1VKnYB/g==" spinCount="100000" sheet="1" objects="1" scenarios="1" formatColumns="0" formatRows="0" autoFilter="0"/>
  <autoFilter ref="C84:K113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hyperlinks>
    <hyperlink ref="F88" r:id="rId1" display="https://podminky.urs.cz/item/CS_URS_2023_02/184808211"/>
    <hyperlink ref="F92" r:id="rId2" display="https://podminky.urs.cz/item/CS_URS_2023_02/184851256"/>
    <hyperlink ref="F96" r:id="rId3" display="https://podminky.urs.cz/item/CS_URS_2023_02/184911111"/>
    <hyperlink ref="F101" r:id="rId4" display="https://podminky.urs.cz/item/CS_URS_2023_02/185804312"/>
    <hyperlink ref="F105" r:id="rId5" display="https://podminky.urs.cz/item/CS_URS_2023_02/185851121"/>
    <hyperlink ref="F108" r:id="rId6" display="https://podminky.urs.cz/item/CS_URS_2023_02/185851129"/>
    <hyperlink ref="F112" r:id="rId7" display="https://podminky.urs.cz/item/CS_URS_2023_02/184806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9"/>
  <headerFooter>
    <oddFooter>&amp;CStrana &amp;P z &amp;N</oddFooter>
  </headerFooter>
  <drawing r:id="rId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99"/>
  <sheetViews>
    <sheetView showGridLines="0" workbookViewId="0" topLeftCell="A33">
      <selection activeCell="Y24" sqref="Y2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116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s="1" customFormat="1" ht="12" customHeight="1">
      <c r="B8" s="29"/>
      <c r="D8" s="24" t="s">
        <v>118</v>
      </c>
      <c r="L8" s="29"/>
    </row>
    <row r="9" spans="2:12" s="1" customFormat="1" ht="16.5" customHeight="1">
      <c r="B9" s="29"/>
      <c r="E9" s="281" t="s">
        <v>740</v>
      </c>
      <c r="F9" s="285"/>
      <c r="G9" s="285"/>
      <c r="H9" s="285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4" t="s">
        <v>18</v>
      </c>
      <c r="F11" s="22" t="s">
        <v>19</v>
      </c>
      <c r="I11" s="24" t="s">
        <v>20</v>
      </c>
      <c r="J11" s="22" t="s">
        <v>28</v>
      </c>
      <c r="L11" s="29"/>
    </row>
    <row r="12" spans="2:12" s="1" customFormat="1" ht="12" customHeight="1">
      <c r="B12" s="29"/>
      <c r="D12" s="24" t="s">
        <v>22</v>
      </c>
      <c r="F12" s="22" t="s">
        <v>23</v>
      </c>
      <c r="I12" s="24" t="s">
        <v>24</v>
      </c>
      <c r="J12" s="46" t="str">
        <f>'Rekapitulace stavby'!AN8</f>
        <v>25. 9. 2023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26</v>
      </c>
      <c r="I14" s="24" t="s">
        <v>27</v>
      </c>
      <c r="J14" s="22" t="s">
        <v>28</v>
      </c>
      <c r="L14" s="29"/>
    </row>
    <row r="15" spans="2:12" s="1" customFormat="1" ht="18" customHeight="1">
      <c r="B15" s="29"/>
      <c r="E15" s="22" t="s">
        <v>29</v>
      </c>
      <c r="I15" s="24" t="s">
        <v>30</v>
      </c>
      <c r="J15" s="22" t="s">
        <v>28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31</v>
      </c>
      <c r="I17" s="24" t="s">
        <v>27</v>
      </c>
      <c r="J17" s="25" t="str">
        <f>'Rekapitulace stavby'!AN13</f>
        <v>07353464</v>
      </c>
      <c r="L17" s="29"/>
    </row>
    <row r="18" spans="2:12" s="1" customFormat="1" ht="18" customHeight="1">
      <c r="B18" s="29"/>
      <c r="E18" s="288" t="str">
        <f>'Rekapitulace stavby'!E14</f>
        <v>Kateřina Teplá</v>
      </c>
      <c r="F18" s="273"/>
      <c r="G18" s="273"/>
      <c r="H18" s="273"/>
      <c r="I18" s="24" t="s">
        <v>30</v>
      </c>
      <c r="J18" s="25"/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32</v>
      </c>
      <c r="I20" s="24" t="s">
        <v>27</v>
      </c>
      <c r="J20" s="22" t="s">
        <v>33</v>
      </c>
      <c r="L20" s="29"/>
    </row>
    <row r="21" spans="2:12" s="1" customFormat="1" ht="18" customHeight="1">
      <c r="B21" s="29"/>
      <c r="E21" s="22" t="s">
        <v>34</v>
      </c>
      <c r="I21" s="24" t="s">
        <v>30</v>
      </c>
      <c r="J21" s="22" t="s">
        <v>28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36</v>
      </c>
      <c r="I23" s="24" t="s">
        <v>27</v>
      </c>
      <c r="J23" s="22" t="s">
        <v>33</v>
      </c>
      <c r="L23" s="29"/>
    </row>
    <row r="24" spans="2:12" s="1" customFormat="1" ht="18" customHeight="1">
      <c r="B24" s="29"/>
      <c r="E24" s="22" t="s">
        <v>37</v>
      </c>
      <c r="I24" s="24" t="s">
        <v>30</v>
      </c>
      <c r="J24" s="22" t="s">
        <v>28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6.5" customHeight="1">
      <c r="B27" s="89"/>
      <c r="E27" s="277" t="s">
        <v>28</v>
      </c>
      <c r="F27" s="277"/>
      <c r="G27" s="277"/>
      <c r="H27" s="277"/>
      <c r="L27" s="89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>
      <c r="B30" s="29"/>
      <c r="D30" s="90" t="s">
        <v>40</v>
      </c>
      <c r="J30" s="60">
        <f>ROUND(J79,2)</f>
        <v>21500</v>
      </c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>
      <c r="B32" s="29"/>
      <c r="F32" s="32" t="s">
        <v>42</v>
      </c>
      <c r="I32" s="32" t="s">
        <v>41</v>
      </c>
      <c r="J32" s="32" t="s">
        <v>43</v>
      </c>
      <c r="L32" s="29"/>
    </row>
    <row r="33" spans="2:12" s="1" customFormat="1" ht="14.45" customHeight="1">
      <c r="B33" s="29"/>
      <c r="D33" s="49" t="s">
        <v>44</v>
      </c>
      <c r="E33" s="24" t="s">
        <v>45</v>
      </c>
      <c r="F33" s="81">
        <f>ROUND((SUM(BE79:BE98)),2)</f>
        <v>21500</v>
      </c>
      <c r="I33" s="91">
        <v>0.21</v>
      </c>
      <c r="J33" s="81">
        <f>ROUND(((SUM(BE79:BE98))*I33),2)</f>
        <v>4515</v>
      </c>
      <c r="L33" s="29"/>
    </row>
    <row r="34" spans="2:12" s="1" customFormat="1" ht="14.45" customHeight="1">
      <c r="B34" s="29"/>
      <c r="E34" s="24" t="s">
        <v>46</v>
      </c>
      <c r="F34" s="81">
        <f>ROUND((SUM(BF79:BF98)),2)</f>
        <v>0</v>
      </c>
      <c r="I34" s="91">
        <v>0.15</v>
      </c>
      <c r="J34" s="81">
        <f>ROUND(((SUM(BF79:BF98))*I34),2)</f>
        <v>0</v>
      </c>
      <c r="L34" s="29"/>
    </row>
    <row r="35" spans="2:12" s="1" customFormat="1" ht="14.45" customHeight="1" hidden="1">
      <c r="B35" s="29"/>
      <c r="E35" s="24" t="s">
        <v>47</v>
      </c>
      <c r="F35" s="81">
        <f>ROUND((SUM(BG79:BG98)),2)</f>
        <v>0</v>
      </c>
      <c r="I35" s="91">
        <v>0.21</v>
      </c>
      <c r="J35" s="81">
        <f>0</f>
        <v>0</v>
      </c>
      <c r="L35" s="29"/>
    </row>
    <row r="36" spans="2:12" s="1" customFormat="1" ht="14.45" customHeight="1" hidden="1">
      <c r="B36" s="29"/>
      <c r="E36" s="24" t="s">
        <v>48</v>
      </c>
      <c r="F36" s="81">
        <f>ROUND((SUM(BH79:BH98)),2)</f>
        <v>0</v>
      </c>
      <c r="I36" s="91">
        <v>0.15</v>
      </c>
      <c r="J36" s="81">
        <f>0</f>
        <v>0</v>
      </c>
      <c r="L36" s="29"/>
    </row>
    <row r="37" spans="2:12" s="1" customFormat="1" ht="14.45" customHeight="1" hidden="1">
      <c r="B37" s="29"/>
      <c r="E37" s="24" t="s">
        <v>49</v>
      </c>
      <c r="F37" s="81">
        <f>ROUND((SUM(BI79:BI98)),2)</f>
        <v>0</v>
      </c>
      <c r="I37" s="91">
        <v>0</v>
      </c>
      <c r="J37" s="81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2"/>
      <c r="D39" s="93" t="s">
        <v>50</v>
      </c>
      <c r="E39" s="51"/>
      <c r="F39" s="51"/>
      <c r="G39" s="94" t="s">
        <v>51</v>
      </c>
      <c r="H39" s="95" t="s">
        <v>52</v>
      </c>
      <c r="I39" s="51"/>
      <c r="J39" s="96">
        <f>SUM(J30:J37)</f>
        <v>26015</v>
      </c>
      <c r="K39" s="97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>
      <c r="B45" s="29"/>
      <c r="C45" s="18" t="s">
        <v>120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4" t="s">
        <v>16</v>
      </c>
      <c r="L47" s="29"/>
    </row>
    <row r="48" spans="2:12" s="1" customFormat="1" ht="16.5" customHeight="1">
      <c r="B48" s="29"/>
      <c r="E48" s="286" t="str">
        <f>E7</f>
        <v>Založení prvků IP, větrolamů v k.ú. Přibice</v>
      </c>
      <c r="F48" s="287"/>
      <c r="G48" s="287"/>
      <c r="H48" s="287"/>
      <c r="L48" s="29"/>
    </row>
    <row r="49" spans="2:12" s="1" customFormat="1" ht="12" customHeight="1">
      <c r="B49" s="29"/>
      <c r="C49" s="24" t="s">
        <v>118</v>
      </c>
      <c r="L49" s="29"/>
    </row>
    <row r="50" spans="2:12" s="1" customFormat="1" ht="16.5" customHeight="1">
      <c r="B50" s="29"/>
      <c r="E50" s="281" t="str">
        <f>E9</f>
        <v>VRN - Vedlejší rozpočtové náklady</v>
      </c>
      <c r="F50" s="285"/>
      <c r="G50" s="285"/>
      <c r="H50" s="285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4" t="s">
        <v>22</v>
      </c>
      <c r="F52" s="22" t="str">
        <f>F12</f>
        <v>Přibice</v>
      </c>
      <c r="I52" s="24" t="s">
        <v>24</v>
      </c>
      <c r="J52" s="46" t="str">
        <f>IF(J12="","",J12)</f>
        <v>25. 9. 2023</v>
      </c>
      <c r="L52" s="29"/>
    </row>
    <row r="53" spans="2:12" s="1" customFormat="1" ht="6.95" customHeight="1">
      <c r="B53" s="29"/>
      <c r="L53" s="29"/>
    </row>
    <row r="54" spans="2:12" s="1" customFormat="1" ht="25.7" customHeight="1">
      <c r="B54" s="29"/>
      <c r="C54" s="24" t="s">
        <v>26</v>
      </c>
      <c r="F54" s="22" t="str">
        <f>E15</f>
        <v>Ocec Přibice</v>
      </c>
      <c r="I54" s="24" t="s">
        <v>32</v>
      </c>
      <c r="J54" s="27" t="str">
        <f>E21</f>
        <v>AGROPROJEKT PSO s.r.o.</v>
      </c>
      <c r="L54" s="29"/>
    </row>
    <row r="55" spans="2:12" s="1" customFormat="1" ht="25.7" customHeight="1">
      <c r="B55" s="29"/>
      <c r="C55" s="24" t="s">
        <v>31</v>
      </c>
      <c r="F55" s="22" t="str">
        <f>IF(E18="","",E18)</f>
        <v>Kateřina Teplá</v>
      </c>
      <c r="I55" s="24" t="s">
        <v>36</v>
      </c>
      <c r="J55" s="27" t="str">
        <f>E24</f>
        <v>Agroprojekt PSO s.r.o.</v>
      </c>
      <c r="L55" s="29"/>
    </row>
    <row r="56" spans="2:12" s="1" customFormat="1" ht="10.35" customHeight="1">
      <c r="B56" s="29"/>
      <c r="L56" s="29"/>
    </row>
    <row r="57" spans="2:12" s="1" customFormat="1" ht="29.25" customHeight="1">
      <c r="B57" s="29"/>
      <c r="C57" s="98" t="s">
        <v>121</v>
      </c>
      <c r="D57" s="92"/>
      <c r="E57" s="92"/>
      <c r="F57" s="92"/>
      <c r="G57" s="92"/>
      <c r="H57" s="92"/>
      <c r="I57" s="92"/>
      <c r="J57" s="99" t="s">
        <v>122</v>
      </c>
      <c r="K57" s="92"/>
      <c r="L57" s="29"/>
    </row>
    <row r="58" spans="2:12" s="1" customFormat="1" ht="10.35" customHeight="1">
      <c r="B58" s="29"/>
      <c r="L58" s="29"/>
    </row>
    <row r="59" spans="2:47" s="1" customFormat="1" ht="22.9" customHeight="1">
      <c r="B59" s="29"/>
      <c r="C59" s="100" t="s">
        <v>72</v>
      </c>
      <c r="J59" s="60">
        <f>J79</f>
        <v>21500</v>
      </c>
      <c r="L59" s="29"/>
      <c r="AU59" s="14" t="s">
        <v>123</v>
      </c>
    </row>
    <row r="60" spans="2:12" s="1" customFormat="1" ht="21.75" customHeight="1">
      <c r="B60" s="29"/>
      <c r="L60" s="29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29"/>
    </row>
    <row r="65" spans="2:12" s="1" customFormat="1" ht="6.9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29"/>
    </row>
    <row r="66" spans="2:12" s="1" customFormat="1" ht="24.95" customHeight="1">
      <c r="B66" s="29"/>
      <c r="C66" s="18" t="s">
        <v>124</v>
      </c>
      <c r="L66" s="29"/>
    </row>
    <row r="67" spans="2:12" s="1" customFormat="1" ht="6.95" customHeight="1">
      <c r="B67" s="29"/>
      <c r="L67" s="29"/>
    </row>
    <row r="68" spans="2:12" s="1" customFormat="1" ht="12" customHeight="1">
      <c r="B68" s="29"/>
      <c r="C68" s="24" t="s">
        <v>16</v>
      </c>
      <c r="L68" s="29"/>
    </row>
    <row r="69" spans="2:12" s="1" customFormat="1" ht="16.5" customHeight="1">
      <c r="B69" s="29"/>
      <c r="E69" s="286" t="str">
        <f>E7</f>
        <v>Založení prvků IP, větrolamů v k.ú. Přibice</v>
      </c>
      <c r="F69" s="287"/>
      <c r="G69" s="287"/>
      <c r="H69" s="287"/>
      <c r="L69" s="29"/>
    </row>
    <row r="70" spans="2:12" s="1" customFormat="1" ht="12" customHeight="1">
      <c r="B70" s="29"/>
      <c r="C70" s="24" t="s">
        <v>118</v>
      </c>
      <c r="L70" s="29"/>
    </row>
    <row r="71" spans="2:12" s="1" customFormat="1" ht="16.5" customHeight="1">
      <c r="B71" s="29"/>
      <c r="E71" s="281" t="str">
        <f>E9</f>
        <v>VRN - Vedlejší rozpočtové náklady</v>
      </c>
      <c r="F71" s="285"/>
      <c r="G71" s="285"/>
      <c r="H71" s="285"/>
      <c r="L71" s="29"/>
    </row>
    <row r="72" spans="2:12" s="1" customFormat="1" ht="6.95" customHeight="1">
      <c r="B72" s="29"/>
      <c r="L72" s="29"/>
    </row>
    <row r="73" spans="2:12" s="1" customFormat="1" ht="12" customHeight="1">
      <c r="B73" s="29"/>
      <c r="C73" s="24" t="s">
        <v>22</v>
      </c>
      <c r="F73" s="22" t="str">
        <f>F12</f>
        <v>Přibice</v>
      </c>
      <c r="I73" s="24" t="s">
        <v>24</v>
      </c>
      <c r="J73" s="46" t="str">
        <f>IF(J12="","",J12)</f>
        <v>25. 9. 2023</v>
      </c>
      <c r="L73" s="29"/>
    </row>
    <row r="74" spans="2:12" s="1" customFormat="1" ht="6.95" customHeight="1">
      <c r="B74" s="29"/>
      <c r="L74" s="29"/>
    </row>
    <row r="75" spans="2:12" s="1" customFormat="1" ht="25.7" customHeight="1">
      <c r="B75" s="29"/>
      <c r="C75" s="24" t="s">
        <v>26</v>
      </c>
      <c r="F75" s="22" t="str">
        <f>E15</f>
        <v>Ocec Přibice</v>
      </c>
      <c r="I75" s="24" t="s">
        <v>32</v>
      </c>
      <c r="J75" s="27" t="str">
        <f>E21</f>
        <v>AGROPROJEKT PSO s.r.o.</v>
      </c>
      <c r="L75" s="29"/>
    </row>
    <row r="76" spans="2:12" s="1" customFormat="1" ht="25.7" customHeight="1">
      <c r="B76" s="29"/>
      <c r="C76" s="24" t="s">
        <v>31</v>
      </c>
      <c r="F76" s="22" t="str">
        <f>IF(E18="","",E18)</f>
        <v>Kateřina Teplá</v>
      </c>
      <c r="I76" s="24" t="s">
        <v>36</v>
      </c>
      <c r="J76" s="27" t="str">
        <f>E24</f>
        <v>Agroprojekt PSO s.r.o.</v>
      </c>
      <c r="L76" s="29"/>
    </row>
    <row r="77" spans="2:12" s="1" customFormat="1" ht="10.35" customHeight="1">
      <c r="B77" s="29"/>
      <c r="L77" s="29"/>
    </row>
    <row r="78" spans="2:20" s="8" customFormat="1" ht="29.25" customHeight="1">
      <c r="B78" s="101"/>
      <c r="C78" s="102" t="s">
        <v>125</v>
      </c>
      <c r="D78" s="103" t="s">
        <v>59</v>
      </c>
      <c r="E78" s="103" t="s">
        <v>55</v>
      </c>
      <c r="F78" s="103" t="s">
        <v>56</v>
      </c>
      <c r="G78" s="103" t="s">
        <v>126</v>
      </c>
      <c r="H78" s="103" t="s">
        <v>127</v>
      </c>
      <c r="I78" s="103" t="s">
        <v>128</v>
      </c>
      <c r="J78" s="103" t="s">
        <v>122</v>
      </c>
      <c r="K78" s="104" t="s">
        <v>129</v>
      </c>
      <c r="L78" s="101"/>
      <c r="M78" s="53" t="s">
        <v>28</v>
      </c>
      <c r="N78" s="54" t="s">
        <v>44</v>
      </c>
      <c r="O78" s="54" t="s">
        <v>130</v>
      </c>
      <c r="P78" s="54" t="s">
        <v>131</v>
      </c>
      <c r="Q78" s="54" t="s">
        <v>132</v>
      </c>
      <c r="R78" s="54" t="s">
        <v>133</v>
      </c>
      <c r="S78" s="54" t="s">
        <v>134</v>
      </c>
      <c r="T78" s="55" t="s">
        <v>135</v>
      </c>
    </row>
    <row r="79" spans="2:63" s="1" customFormat="1" ht="22.9" customHeight="1">
      <c r="B79" s="29"/>
      <c r="C79" s="58" t="s">
        <v>136</v>
      </c>
      <c r="J79" s="105">
        <f>BK79</f>
        <v>21500</v>
      </c>
      <c r="L79" s="29"/>
      <c r="M79" s="56"/>
      <c r="N79" s="47"/>
      <c r="O79" s="47"/>
      <c r="P79" s="106">
        <f>SUM(P80:P98)</f>
        <v>0</v>
      </c>
      <c r="Q79" s="47"/>
      <c r="R79" s="106">
        <f>SUM(R80:R98)</f>
        <v>0</v>
      </c>
      <c r="S79" s="47"/>
      <c r="T79" s="107">
        <f>SUM(T80:T98)</f>
        <v>0</v>
      </c>
      <c r="AT79" s="14" t="s">
        <v>73</v>
      </c>
      <c r="AU79" s="14" t="s">
        <v>123</v>
      </c>
      <c r="BK79" s="108">
        <f>SUM(BK80:BK98)</f>
        <v>21500</v>
      </c>
    </row>
    <row r="80" spans="2:65" s="1" customFormat="1" ht="16.5" customHeight="1">
      <c r="B80" s="29"/>
      <c r="C80" s="109" t="s">
        <v>81</v>
      </c>
      <c r="D80" s="109" t="s">
        <v>137</v>
      </c>
      <c r="E80" s="110" t="s">
        <v>741</v>
      </c>
      <c r="F80" s="111" t="s">
        <v>742</v>
      </c>
      <c r="G80" s="112" t="s">
        <v>743</v>
      </c>
      <c r="H80" s="113">
        <v>1</v>
      </c>
      <c r="I80" s="114">
        <v>1000</v>
      </c>
      <c r="J80" s="115">
        <f>ROUND(I80*H80,2)</f>
        <v>1000</v>
      </c>
      <c r="K80" s="111" t="s">
        <v>141</v>
      </c>
      <c r="L80" s="29"/>
      <c r="M80" s="116" t="s">
        <v>28</v>
      </c>
      <c r="N80" s="117" t="s">
        <v>45</v>
      </c>
      <c r="P80" s="118">
        <f>O80*H80</f>
        <v>0</v>
      </c>
      <c r="Q80" s="118">
        <v>0</v>
      </c>
      <c r="R80" s="118">
        <f>Q80*H80</f>
        <v>0</v>
      </c>
      <c r="S80" s="118">
        <v>0</v>
      </c>
      <c r="T80" s="119">
        <f>S80*H80</f>
        <v>0</v>
      </c>
      <c r="AR80" s="120" t="s">
        <v>744</v>
      </c>
      <c r="AT80" s="120" t="s">
        <v>137</v>
      </c>
      <c r="AU80" s="120" t="s">
        <v>74</v>
      </c>
      <c r="AY80" s="14" t="s">
        <v>143</v>
      </c>
      <c r="BE80" s="121">
        <f>IF(N80="základní",J80,0)</f>
        <v>1000</v>
      </c>
      <c r="BF80" s="121">
        <f>IF(N80="snížená",J80,0)</f>
        <v>0</v>
      </c>
      <c r="BG80" s="121">
        <f>IF(N80="zákl. přenesená",J80,0)</f>
        <v>0</v>
      </c>
      <c r="BH80" s="121">
        <f>IF(N80="sníž. přenesená",J80,0)</f>
        <v>0</v>
      </c>
      <c r="BI80" s="121">
        <f>IF(N80="nulová",J80,0)</f>
        <v>0</v>
      </c>
      <c r="BJ80" s="14" t="s">
        <v>81</v>
      </c>
      <c r="BK80" s="121">
        <f>ROUND(I80*H80,2)</f>
        <v>1000</v>
      </c>
      <c r="BL80" s="14" t="s">
        <v>744</v>
      </c>
      <c r="BM80" s="120" t="s">
        <v>745</v>
      </c>
    </row>
    <row r="81" spans="2:47" s="1" customFormat="1" ht="12">
      <c r="B81" s="29"/>
      <c r="D81" s="122" t="s">
        <v>145</v>
      </c>
      <c r="F81" s="123" t="s">
        <v>742</v>
      </c>
      <c r="I81" s="124"/>
      <c r="L81" s="29"/>
      <c r="M81" s="125"/>
      <c r="T81" s="50"/>
      <c r="AT81" s="14" t="s">
        <v>145</v>
      </c>
      <c r="AU81" s="14" t="s">
        <v>74</v>
      </c>
    </row>
    <row r="82" spans="2:47" s="1" customFormat="1" ht="12">
      <c r="B82" s="29"/>
      <c r="D82" s="126" t="s">
        <v>147</v>
      </c>
      <c r="F82" s="127" t="s">
        <v>746</v>
      </c>
      <c r="I82" s="124"/>
      <c r="L82" s="29"/>
      <c r="M82" s="125"/>
      <c r="T82" s="50"/>
      <c r="AT82" s="14" t="s">
        <v>147</v>
      </c>
      <c r="AU82" s="14" t="s">
        <v>74</v>
      </c>
    </row>
    <row r="83" spans="2:51" s="10" customFormat="1" ht="22.5">
      <c r="B83" s="145"/>
      <c r="D83" s="122" t="s">
        <v>171</v>
      </c>
      <c r="E83" s="146" t="s">
        <v>28</v>
      </c>
      <c r="F83" s="147" t="s">
        <v>747</v>
      </c>
      <c r="H83" s="146" t="s">
        <v>28</v>
      </c>
      <c r="I83" s="148"/>
      <c r="L83" s="145"/>
      <c r="M83" s="149"/>
      <c r="T83" s="150"/>
      <c r="AT83" s="146" t="s">
        <v>171</v>
      </c>
      <c r="AU83" s="146" t="s">
        <v>74</v>
      </c>
      <c r="AV83" s="10" t="s">
        <v>81</v>
      </c>
      <c r="AW83" s="10" t="s">
        <v>35</v>
      </c>
      <c r="AX83" s="10" t="s">
        <v>74</v>
      </c>
      <c r="AY83" s="146" t="s">
        <v>143</v>
      </c>
    </row>
    <row r="84" spans="2:51" s="10" customFormat="1" ht="22.5">
      <c r="B84" s="145"/>
      <c r="D84" s="122" t="s">
        <v>171</v>
      </c>
      <c r="E84" s="146" t="s">
        <v>28</v>
      </c>
      <c r="F84" s="147" t="s">
        <v>748</v>
      </c>
      <c r="H84" s="146" t="s">
        <v>28</v>
      </c>
      <c r="I84" s="148"/>
      <c r="L84" s="145"/>
      <c r="M84" s="149"/>
      <c r="T84" s="150"/>
      <c r="AT84" s="146" t="s">
        <v>171</v>
      </c>
      <c r="AU84" s="146" t="s">
        <v>74</v>
      </c>
      <c r="AV84" s="10" t="s">
        <v>81</v>
      </c>
      <c r="AW84" s="10" t="s">
        <v>35</v>
      </c>
      <c r="AX84" s="10" t="s">
        <v>74</v>
      </c>
      <c r="AY84" s="146" t="s">
        <v>143</v>
      </c>
    </row>
    <row r="85" spans="2:51" s="10" customFormat="1" ht="22.5">
      <c r="B85" s="145"/>
      <c r="D85" s="122" t="s">
        <v>171</v>
      </c>
      <c r="E85" s="146" t="s">
        <v>28</v>
      </c>
      <c r="F85" s="147" t="s">
        <v>749</v>
      </c>
      <c r="H85" s="146" t="s">
        <v>28</v>
      </c>
      <c r="I85" s="148"/>
      <c r="L85" s="145"/>
      <c r="M85" s="149"/>
      <c r="T85" s="150"/>
      <c r="AT85" s="146" t="s">
        <v>171</v>
      </c>
      <c r="AU85" s="146" t="s">
        <v>74</v>
      </c>
      <c r="AV85" s="10" t="s">
        <v>81</v>
      </c>
      <c r="AW85" s="10" t="s">
        <v>35</v>
      </c>
      <c r="AX85" s="10" t="s">
        <v>74</v>
      </c>
      <c r="AY85" s="146" t="s">
        <v>143</v>
      </c>
    </row>
    <row r="86" spans="2:51" s="9" customFormat="1" ht="22.5">
      <c r="B86" s="128"/>
      <c r="D86" s="122" t="s">
        <v>171</v>
      </c>
      <c r="E86" s="129" t="s">
        <v>28</v>
      </c>
      <c r="F86" s="130" t="s">
        <v>750</v>
      </c>
      <c r="H86" s="131">
        <v>1</v>
      </c>
      <c r="I86" s="132"/>
      <c r="L86" s="128"/>
      <c r="M86" s="133"/>
      <c r="T86" s="134"/>
      <c r="AT86" s="129" t="s">
        <v>171</v>
      </c>
      <c r="AU86" s="129" t="s">
        <v>74</v>
      </c>
      <c r="AV86" s="9" t="s">
        <v>83</v>
      </c>
      <c r="AW86" s="9" t="s">
        <v>35</v>
      </c>
      <c r="AX86" s="9" t="s">
        <v>81</v>
      </c>
      <c r="AY86" s="129" t="s">
        <v>143</v>
      </c>
    </row>
    <row r="87" spans="2:65" s="1" customFormat="1" ht="16.5" customHeight="1">
      <c r="B87" s="29"/>
      <c r="C87" s="109" t="s">
        <v>83</v>
      </c>
      <c r="D87" s="109" t="s">
        <v>137</v>
      </c>
      <c r="E87" s="110" t="s">
        <v>751</v>
      </c>
      <c r="F87" s="111" t="s">
        <v>752</v>
      </c>
      <c r="G87" s="112" t="s">
        <v>753</v>
      </c>
      <c r="H87" s="113">
        <v>1</v>
      </c>
      <c r="I87" s="114">
        <v>1000</v>
      </c>
      <c r="J87" s="115">
        <f>ROUND(I87*H87,2)</f>
        <v>1000</v>
      </c>
      <c r="K87" s="111" t="s">
        <v>141</v>
      </c>
      <c r="L87" s="29"/>
      <c r="M87" s="116" t="s">
        <v>28</v>
      </c>
      <c r="N87" s="117" t="s">
        <v>45</v>
      </c>
      <c r="P87" s="118">
        <f>O87*H87</f>
        <v>0</v>
      </c>
      <c r="Q87" s="118">
        <v>0</v>
      </c>
      <c r="R87" s="118">
        <f>Q87*H87</f>
        <v>0</v>
      </c>
      <c r="S87" s="118">
        <v>0</v>
      </c>
      <c r="T87" s="119">
        <f>S87*H87</f>
        <v>0</v>
      </c>
      <c r="AR87" s="120" t="s">
        <v>744</v>
      </c>
      <c r="AT87" s="120" t="s">
        <v>137</v>
      </c>
      <c r="AU87" s="120" t="s">
        <v>74</v>
      </c>
      <c r="AY87" s="14" t="s">
        <v>143</v>
      </c>
      <c r="BE87" s="121">
        <f>IF(N87="základní",J87,0)</f>
        <v>1000</v>
      </c>
      <c r="BF87" s="121">
        <f>IF(N87="snížená",J87,0)</f>
        <v>0</v>
      </c>
      <c r="BG87" s="121">
        <f>IF(N87="zákl. přenesená",J87,0)</f>
        <v>0</v>
      </c>
      <c r="BH87" s="121">
        <f>IF(N87="sníž. přenesená",J87,0)</f>
        <v>0</v>
      </c>
      <c r="BI87" s="121">
        <f>IF(N87="nulová",J87,0)</f>
        <v>0</v>
      </c>
      <c r="BJ87" s="14" t="s">
        <v>81</v>
      </c>
      <c r="BK87" s="121">
        <f>ROUND(I87*H87,2)</f>
        <v>1000</v>
      </c>
      <c r="BL87" s="14" t="s">
        <v>744</v>
      </c>
      <c r="BM87" s="120" t="s">
        <v>754</v>
      </c>
    </row>
    <row r="88" spans="2:47" s="1" customFormat="1" ht="12">
      <c r="B88" s="29"/>
      <c r="D88" s="122" t="s">
        <v>145</v>
      </c>
      <c r="F88" s="123" t="s">
        <v>752</v>
      </c>
      <c r="I88" s="124"/>
      <c r="L88" s="29"/>
      <c r="M88" s="125"/>
      <c r="T88" s="50"/>
      <c r="AT88" s="14" t="s">
        <v>145</v>
      </c>
      <c r="AU88" s="14" t="s">
        <v>74</v>
      </c>
    </row>
    <row r="89" spans="2:47" s="1" customFormat="1" ht="12">
      <c r="B89" s="29"/>
      <c r="D89" s="126" t="s">
        <v>147</v>
      </c>
      <c r="F89" s="127" t="s">
        <v>755</v>
      </c>
      <c r="I89" s="124"/>
      <c r="L89" s="29"/>
      <c r="M89" s="125"/>
      <c r="T89" s="50"/>
      <c r="AT89" s="14" t="s">
        <v>147</v>
      </c>
      <c r="AU89" s="14" t="s">
        <v>74</v>
      </c>
    </row>
    <row r="90" spans="2:51" s="9" customFormat="1" ht="12">
      <c r="B90" s="128"/>
      <c r="D90" s="122" t="s">
        <v>171</v>
      </c>
      <c r="E90" s="129" t="s">
        <v>28</v>
      </c>
      <c r="F90" s="130" t="s">
        <v>756</v>
      </c>
      <c r="H90" s="131">
        <v>1</v>
      </c>
      <c r="I90" s="132"/>
      <c r="L90" s="128"/>
      <c r="M90" s="133"/>
      <c r="T90" s="134"/>
      <c r="AT90" s="129" t="s">
        <v>171</v>
      </c>
      <c r="AU90" s="129" t="s">
        <v>74</v>
      </c>
      <c r="AV90" s="9" t="s">
        <v>83</v>
      </c>
      <c r="AW90" s="9" t="s">
        <v>35</v>
      </c>
      <c r="AX90" s="9" t="s">
        <v>81</v>
      </c>
      <c r="AY90" s="129" t="s">
        <v>143</v>
      </c>
    </row>
    <row r="91" spans="2:65" s="1" customFormat="1" ht="16.5" customHeight="1">
      <c r="B91" s="29"/>
      <c r="C91" s="109" t="s">
        <v>154</v>
      </c>
      <c r="D91" s="109" t="s">
        <v>137</v>
      </c>
      <c r="E91" s="110" t="s">
        <v>757</v>
      </c>
      <c r="F91" s="111" t="s">
        <v>758</v>
      </c>
      <c r="G91" s="112" t="s">
        <v>743</v>
      </c>
      <c r="H91" s="113">
        <v>1</v>
      </c>
      <c r="I91" s="114">
        <v>15000</v>
      </c>
      <c r="J91" s="115">
        <f>ROUND(I91*H91,2)</f>
        <v>15000</v>
      </c>
      <c r="K91" s="111" t="s">
        <v>141</v>
      </c>
      <c r="L91" s="29"/>
      <c r="M91" s="116" t="s">
        <v>28</v>
      </c>
      <c r="N91" s="117" t="s">
        <v>45</v>
      </c>
      <c r="P91" s="118">
        <f>O91*H91</f>
        <v>0</v>
      </c>
      <c r="Q91" s="118">
        <v>0</v>
      </c>
      <c r="R91" s="118">
        <f>Q91*H91</f>
        <v>0</v>
      </c>
      <c r="S91" s="118">
        <v>0</v>
      </c>
      <c r="T91" s="119">
        <f>S91*H91</f>
        <v>0</v>
      </c>
      <c r="AR91" s="120" t="s">
        <v>744</v>
      </c>
      <c r="AT91" s="120" t="s">
        <v>137</v>
      </c>
      <c r="AU91" s="120" t="s">
        <v>74</v>
      </c>
      <c r="AY91" s="14" t="s">
        <v>143</v>
      </c>
      <c r="BE91" s="121">
        <f>IF(N91="základní",J91,0)</f>
        <v>15000</v>
      </c>
      <c r="BF91" s="121">
        <f>IF(N91="snížená",J91,0)</f>
        <v>0</v>
      </c>
      <c r="BG91" s="121">
        <f>IF(N91="zákl. přenesená",J91,0)</f>
        <v>0</v>
      </c>
      <c r="BH91" s="121">
        <f>IF(N91="sníž. přenesená",J91,0)</f>
        <v>0</v>
      </c>
      <c r="BI91" s="121">
        <f>IF(N91="nulová",J91,0)</f>
        <v>0</v>
      </c>
      <c r="BJ91" s="14" t="s">
        <v>81</v>
      </c>
      <c r="BK91" s="121">
        <f>ROUND(I91*H91,2)</f>
        <v>15000</v>
      </c>
      <c r="BL91" s="14" t="s">
        <v>744</v>
      </c>
      <c r="BM91" s="120" t="s">
        <v>759</v>
      </c>
    </row>
    <row r="92" spans="2:47" s="1" customFormat="1" ht="12">
      <c r="B92" s="29"/>
      <c r="D92" s="122" t="s">
        <v>145</v>
      </c>
      <c r="F92" s="123" t="s">
        <v>758</v>
      </c>
      <c r="I92" s="124"/>
      <c r="L92" s="29"/>
      <c r="M92" s="125"/>
      <c r="T92" s="50"/>
      <c r="AT92" s="14" t="s">
        <v>145</v>
      </c>
      <c r="AU92" s="14" t="s">
        <v>74</v>
      </c>
    </row>
    <row r="93" spans="2:47" s="1" customFormat="1" ht="12">
      <c r="B93" s="29"/>
      <c r="D93" s="126" t="s">
        <v>147</v>
      </c>
      <c r="F93" s="127" t="s">
        <v>760</v>
      </c>
      <c r="I93" s="124"/>
      <c r="L93" s="29"/>
      <c r="M93" s="125"/>
      <c r="T93" s="50"/>
      <c r="AT93" s="14" t="s">
        <v>147</v>
      </c>
      <c r="AU93" s="14" t="s">
        <v>74</v>
      </c>
    </row>
    <row r="94" spans="2:51" s="9" customFormat="1" ht="12">
      <c r="B94" s="128"/>
      <c r="D94" s="122" t="s">
        <v>171</v>
      </c>
      <c r="E94" s="129" t="s">
        <v>28</v>
      </c>
      <c r="F94" s="130" t="s">
        <v>761</v>
      </c>
      <c r="H94" s="131">
        <v>1</v>
      </c>
      <c r="I94" s="132"/>
      <c r="L94" s="128"/>
      <c r="M94" s="133"/>
      <c r="T94" s="134"/>
      <c r="AT94" s="129" t="s">
        <v>171</v>
      </c>
      <c r="AU94" s="129" t="s">
        <v>74</v>
      </c>
      <c r="AV94" s="9" t="s">
        <v>83</v>
      </c>
      <c r="AW94" s="9" t="s">
        <v>35</v>
      </c>
      <c r="AX94" s="9" t="s">
        <v>81</v>
      </c>
      <c r="AY94" s="129" t="s">
        <v>143</v>
      </c>
    </row>
    <row r="95" spans="2:65" s="1" customFormat="1" ht="16.5" customHeight="1">
      <c r="B95" s="29"/>
      <c r="C95" s="109" t="s">
        <v>142</v>
      </c>
      <c r="D95" s="109" t="s">
        <v>137</v>
      </c>
      <c r="E95" s="110" t="s">
        <v>762</v>
      </c>
      <c r="F95" s="111" t="s">
        <v>763</v>
      </c>
      <c r="G95" s="112" t="s">
        <v>743</v>
      </c>
      <c r="H95" s="113">
        <v>1</v>
      </c>
      <c r="I95" s="114">
        <v>4500</v>
      </c>
      <c r="J95" s="115">
        <f>ROUND(I95*H95,2)</f>
        <v>4500</v>
      </c>
      <c r="K95" s="111" t="s">
        <v>141</v>
      </c>
      <c r="L95" s="29"/>
      <c r="M95" s="116" t="s">
        <v>28</v>
      </c>
      <c r="N95" s="117" t="s">
        <v>45</v>
      </c>
      <c r="P95" s="118">
        <f>O95*H95</f>
        <v>0</v>
      </c>
      <c r="Q95" s="118">
        <v>0</v>
      </c>
      <c r="R95" s="118">
        <f>Q95*H95</f>
        <v>0</v>
      </c>
      <c r="S95" s="118">
        <v>0</v>
      </c>
      <c r="T95" s="119">
        <f>S95*H95</f>
        <v>0</v>
      </c>
      <c r="AR95" s="120" t="s">
        <v>744</v>
      </c>
      <c r="AT95" s="120" t="s">
        <v>137</v>
      </c>
      <c r="AU95" s="120" t="s">
        <v>74</v>
      </c>
      <c r="AY95" s="14" t="s">
        <v>143</v>
      </c>
      <c r="BE95" s="121">
        <f>IF(N95="základní",J95,0)</f>
        <v>4500</v>
      </c>
      <c r="BF95" s="121">
        <f>IF(N95="snížená",J95,0)</f>
        <v>0</v>
      </c>
      <c r="BG95" s="121">
        <f>IF(N95="zákl. přenesená",J95,0)</f>
        <v>0</v>
      </c>
      <c r="BH95" s="121">
        <f>IF(N95="sníž. přenesená",J95,0)</f>
        <v>0</v>
      </c>
      <c r="BI95" s="121">
        <f>IF(N95="nulová",J95,0)</f>
        <v>0</v>
      </c>
      <c r="BJ95" s="14" t="s">
        <v>81</v>
      </c>
      <c r="BK95" s="121">
        <f>ROUND(I95*H95,2)</f>
        <v>4500</v>
      </c>
      <c r="BL95" s="14" t="s">
        <v>744</v>
      </c>
      <c r="BM95" s="120" t="s">
        <v>764</v>
      </c>
    </row>
    <row r="96" spans="2:47" s="1" customFormat="1" ht="12">
      <c r="B96" s="29"/>
      <c r="D96" s="122" t="s">
        <v>145</v>
      </c>
      <c r="F96" s="123" t="s">
        <v>763</v>
      </c>
      <c r="I96" s="124"/>
      <c r="L96" s="29"/>
      <c r="M96" s="125"/>
      <c r="T96" s="50"/>
      <c r="AT96" s="14" t="s">
        <v>145</v>
      </c>
      <c r="AU96" s="14" t="s">
        <v>74</v>
      </c>
    </row>
    <row r="97" spans="2:47" s="1" customFormat="1" ht="12">
      <c r="B97" s="29"/>
      <c r="D97" s="126" t="s">
        <v>147</v>
      </c>
      <c r="F97" s="127" t="s">
        <v>765</v>
      </c>
      <c r="I97" s="124"/>
      <c r="L97" s="29"/>
      <c r="M97" s="125"/>
      <c r="T97" s="50"/>
      <c r="AT97" s="14" t="s">
        <v>147</v>
      </c>
      <c r="AU97" s="14" t="s">
        <v>74</v>
      </c>
    </row>
    <row r="98" spans="2:51" s="9" customFormat="1" ht="12">
      <c r="B98" s="128"/>
      <c r="D98" s="122" t="s">
        <v>171</v>
      </c>
      <c r="E98" s="129" t="s">
        <v>28</v>
      </c>
      <c r="F98" s="130" t="s">
        <v>766</v>
      </c>
      <c r="H98" s="131">
        <v>1</v>
      </c>
      <c r="I98" s="132"/>
      <c r="L98" s="128"/>
      <c r="M98" s="161"/>
      <c r="N98" s="162"/>
      <c r="O98" s="162"/>
      <c r="P98" s="162"/>
      <c r="Q98" s="162"/>
      <c r="R98" s="162"/>
      <c r="S98" s="162"/>
      <c r="T98" s="163"/>
      <c r="AT98" s="129" t="s">
        <v>171</v>
      </c>
      <c r="AU98" s="129" t="s">
        <v>74</v>
      </c>
      <c r="AV98" s="9" t="s">
        <v>83</v>
      </c>
      <c r="AW98" s="9" t="s">
        <v>35</v>
      </c>
      <c r="AX98" s="9" t="s">
        <v>81</v>
      </c>
      <c r="AY98" s="129" t="s">
        <v>143</v>
      </c>
    </row>
    <row r="99" spans="2:12" s="1" customFormat="1" ht="6.95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29"/>
    </row>
  </sheetData>
  <sheetProtection algorithmName="SHA-512" hashValue="VGAIFcGmjS+1RxkkN7XplqYajbq+t04eNf4Teyk3oWqgTtjwA1h09803jFYynme/iVQkXW21/a4SqGnuncCffQ==" saltValue="hiCgX2KxXfjr9RAOUoGgwrG4rS0D5MheveXuh5+ZJ4xzwUFRcbL4yGreMKDMOck8CHt09WHPvXMiLW4HishaxA==" spinCount="100000" sheet="1" objects="1" scenarios="1" formatColumns="0" formatRows="0" autoFilter="0"/>
  <autoFilter ref="C78:K98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hyperlinks>
    <hyperlink ref="F82" r:id="rId1" display="https://podminky.urs.cz/item/CS_URS_2023_02/011002000"/>
    <hyperlink ref="F89" r:id="rId2" display="https://podminky.urs.cz/item/CS_URS_2023_02/075002000"/>
    <hyperlink ref="F93" r:id="rId3" display="https://podminky.urs.cz/item/CS_URS_2023_02/01210300_D4"/>
    <hyperlink ref="F97" r:id="rId4" display="https://podminky.urs.cz/item/CS_URS_2023_02/0915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6"/>
  <headerFooter>
    <oddFooter>&amp;CStrana &amp;P z &amp;N</oddFooter>
  </headerFooter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K218"/>
  <sheetViews>
    <sheetView showGridLines="0" tabSelected="1" zoomScale="110" zoomScaleNormal="110" workbookViewId="0" topLeftCell="A1"/>
  </sheetViews>
  <sheetFormatPr defaultColWidth="9.140625" defaultRowHeight="12"/>
  <cols>
    <col min="1" max="1" width="8.28125" style="165" customWidth="1"/>
    <col min="2" max="2" width="1.7109375" style="165" customWidth="1"/>
    <col min="3" max="4" width="5.00390625" style="165" customWidth="1"/>
    <col min="5" max="5" width="11.7109375" style="165" customWidth="1"/>
    <col min="6" max="6" width="9.140625" style="165" customWidth="1"/>
    <col min="7" max="7" width="5.00390625" style="165" customWidth="1"/>
    <col min="8" max="8" width="77.8515625" style="165" customWidth="1"/>
    <col min="9" max="10" width="20.00390625" style="165" customWidth="1"/>
    <col min="11" max="11" width="1.7109375" style="165" customWidth="1"/>
  </cols>
  <sheetData>
    <row r="1" ht="37.5" customHeight="1"/>
    <row r="2" spans="2:11" ht="7.5" customHeight="1">
      <c r="B2" s="166"/>
      <c r="C2" s="167"/>
      <c r="D2" s="167"/>
      <c r="E2" s="167"/>
      <c r="F2" s="167"/>
      <c r="G2" s="167"/>
      <c r="H2" s="167"/>
      <c r="I2" s="167"/>
      <c r="J2" s="167"/>
      <c r="K2" s="168"/>
    </row>
    <row r="3" spans="2:11" s="12" customFormat="1" ht="45" customHeight="1">
      <c r="B3" s="169"/>
      <c r="C3" s="290" t="s">
        <v>767</v>
      </c>
      <c r="D3" s="290"/>
      <c r="E3" s="290"/>
      <c r="F3" s="290"/>
      <c r="G3" s="290"/>
      <c r="H3" s="290"/>
      <c r="I3" s="290"/>
      <c r="J3" s="290"/>
      <c r="K3" s="170"/>
    </row>
    <row r="4" spans="2:11" ht="25.5" customHeight="1">
      <c r="B4" s="171"/>
      <c r="C4" s="291" t="s">
        <v>768</v>
      </c>
      <c r="D4" s="291"/>
      <c r="E4" s="291"/>
      <c r="F4" s="291"/>
      <c r="G4" s="291"/>
      <c r="H4" s="291"/>
      <c r="I4" s="291"/>
      <c r="J4" s="291"/>
      <c r="K4" s="172"/>
    </row>
    <row r="5" spans="2:11" ht="5.25" customHeight="1">
      <c r="B5" s="171"/>
      <c r="C5" s="173"/>
      <c r="D5" s="173"/>
      <c r="E5" s="173"/>
      <c r="F5" s="173"/>
      <c r="G5" s="173"/>
      <c r="H5" s="173"/>
      <c r="I5" s="173"/>
      <c r="J5" s="173"/>
      <c r="K5" s="172"/>
    </row>
    <row r="6" spans="2:11" ht="15" customHeight="1">
      <c r="B6" s="171"/>
      <c r="C6" s="289" t="s">
        <v>769</v>
      </c>
      <c r="D6" s="289"/>
      <c r="E6" s="289"/>
      <c r="F6" s="289"/>
      <c r="G6" s="289"/>
      <c r="H6" s="289"/>
      <c r="I6" s="289"/>
      <c r="J6" s="289"/>
      <c r="K6" s="172"/>
    </row>
    <row r="7" spans="2:11" ht="15" customHeight="1">
      <c r="B7" s="175"/>
      <c r="C7" s="289" t="s">
        <v>770</v>
      </c>
      <c r="D7" s="289"/>
      <c r="E7" s="289"/>
      <c r="F7" s="289"/>
      <c r="G7" s="289"/>
      <c r="H7" s="289"/>
      <c r="I7" s="289"/>
      <c r="J7" s="289"/>
      <c r="K7" s="172"/>
    </row>
    <row r="8" spans="2:11" ht="12.75" customHeight="1">
      <c r="B8" s="175"/>
      <c r="C8" s="174"/>
      <c r="D8" s="174"/>
      <c r="E8" s="174"/>
      <c r="F8" s="174"/>
      <c r="G8" s="174"/>
      <c r="H8" s="174"/>
      <c r="I8" s="174"/>
      <c r="J8" s="174"/>
      <c r="K8" s="172"/>
    </row>
    <row r="9" spans="2:11" ht="15" customHeight="1">
      <c r="B9" s="175"/>
      <c r="C9" s="289" t="s">
        <v>771</v>
      </c>
      <c r="D9" s="289"/>
      <c r="E9" s="289"/>
      <c r="F9" s="289"/>
      <c r="G9" s="289"/>
      <c r="H9" s="289"/>
      <c r="I9" s="289"/>
      <c r="J9" s="289"/>
      <c r="K9" s="172"/>
    </row>
    <row r="10" spans="2:11" ht="15" customHeight="1">
      <c r="B10" s="175"/>
      <c r="C10" s="174"/>
      <c r="D10" s="289" t="s">
        <v>772</v>
      </c>
      <c r="E10" s="289"/>
      <c r="F10" s="289"/>
      <c r="G10" s="289"/>
      <c r="H10" s="289"/>
      <c r="I10" s="289"/>
      <c r="J10" s="289"/>
      <c r="K10" s="172"/>
    </row>
    <row r="11" spans="2:11" ht="15" customHeight="1">
      <c r="B11" s="175"/>
      <c r="C11" s="176"/>
      <c r="D11" s="289" t="s">
        <v>773</v>
      </c>
      <c r="E11" s="289"/>
      <c r="F11" s="289"/>
      <c r="G11" s="289"/>
      <c r="H11" s="289"/>
      <c r="I11" s="289"/>
      <c r="J11" s="289"/>
      <c r="K11" s="172"/>
    </row>
    <row r="12" spans="2:11" ht="15" customHeight="1">
      <c r="B12" s="175"/>
      <c r="C12" s="176"/>
      <c r="D12" s="174"/>
      <c r="E12" s="174"/>
      <c r="F12" s="174"/>
      <c r="G12" s="174"/>
      <c r="H12" s="174"/>
      <c r="I12" s="174"/>
      <c r="J12" s="174"/>
      <c r="K12" s="172"/>
    </row>
    <row r="13" spans="2:11" ht="15" customHeight="1">
      <c r="B13" s="175"/>
      <c r="C13" s="176"/>
      <c r="D13" s="177" t="s">
        <v>774</v>
      </c>
      <c r="E13" s="174"/>
      <c r="F13" s="174"/>
      <c r="G13" s="174"/>
      <c r="H13" s="174"/>
      <c r="I13" s="174"/>
      <c r="J13" s="174"/>
      <c r="K13" s="172"/>
    </row>
    <row r="14" spans="2:11" ht="12.75" customHeight="1">
      <c r="B14" s="175"/>
      <c r="C14" s="176"/>
      <c r="D14" s="176"/>
      <c r="E14" s="176"/>
      <c r="F14" s="176"/>
      <c r="G14" s="176"/>
      <c r="H14" s="176"/>
      <c r="I14" s="176"/>
      <c r="J14" s="176"/>
      <c r="K14" s="172"/>
    </row>
    <row r="15" spans="2:11" ht="15" customHeight="1">
      <c r="B15" s="175"/>
      <c r="C15" s="176"/>
      <c r="D15" s="289" t="s">
        <v>775</v>
      </c>
      <c r="E15" s="289"/>
      <c r="F15" s="289"/>
      <c r="G15" s="289"/>
      <c r="H15" s="289"/>
      <c r="I15" s="289"/>
      <c r="J15" s="289"/>
      <c r="K15" s="172"/>
    </row>
    <row r="16" spans="2:11" ht="15" customHeight="1">
      <c r="B16" s="175"/>
      <c r="C16" s="176"/>
      <c r="D16" s="289" t="s">
        <v>776</v>
      </c>
      <c r="E16" s="289"/>
      <c r="F16" s="289"/>
      <c r="G16" s="289"/>
      <c r="H16" s="289"/>
      <c r="I16" s="289"/>
      <c r="J16" s="289"/>
      <c r="K16" s="172"/>
    </row>
    <row r="17" spans="2:11" ht="15" customHeight="1">
      <c r="B17" s="175"/>
      <c r="C17" s="176"/>
      <c r="D17" s="289" t="s">
        <v>777</v>
      </c>
      <c r="E17" s="289"/>
      <c r="F17" s="289"/>
      <c r="G17" s="289"/>
      <c r="H17" s="289"/>
      <c r="I17" s="289"/>
      <c r="J17" s="289"/>
      <c r="K17" s="172"/>
    </row>
    <row r="18" spans="2:11" ht="15" customHeight="1">
      <c r="B18" s="175"/>
      <c r="C18" s="176"/>
      <c r="D18" s="176"/>
      <c r="E18" s="178" t="s">
        <v>80</v>
      </c>
      <c r="F18" s="289" t="s">
        <v>778</v>
      </c>
      <c r="G18" s="289"/>
      <c r="H18" s="289"/>
      <c r="I18" s="289"/>
      <c r="J18" s="289"/>
      <c r="K18" s="172"/>
    </row>
    <row r="19" spans="2:11" ht="15" customHeight="1">
      <c r="B19" s="175"/>
      <c r="C19" s="176"/>
      <c r="D19" s="176"/>
      <c r="E19" s="178" t="s">
        <v>779</v>
      </c>
      <c r="F19" s="289" t="s">
        <v>780</v>
      </c>
      <c r="G19" s="289"/>
      <c r="H19" s="289"/>
      <c r="I19" s="289"/>
      <c r="J19" s="289"/>
      <c r="K19" s="172"/>
    </row>
    <row r="20" spans="2:11" ht="15" customHeight="1">
      <c r="B20" s="175"/>
      <c r="C20" s="176"/>
      <c r="D20" s="176"/>
      <c r="E20" s="178" t="s">
        <v>781</v>
      </c>
      <c r="F20" s="289" t="s">
        <v>782</v>
      </c>
      <c r="G20" s="289"/>
      <c r="H20" s="289"/>
      <c r="I20" s="289"/>
      <c r="J20" s="289"/>
      <c r="K20" s="172"/>
    </row>
    <row r="21" spans="2:11" ht="15" customHeight="1">
      <c r="B21" s="175"/>
      <c r="C21" s="176"/>
      <c r="D21" s="176"/>
      <c r="E21" s="178" t="s">
        <v>783</v>
      </c>
      <c r="F21" s="289" t="s">
        <v>784</v>
      </c>
      <c r="G21" s="289"/>
      <c r="H21" s="289"/>
      <c r="I21" s="289"/>
      <c r="J21" s="289"/>
      <c r="K21" s="172"/>
    </row>
    <row r="22" spans="2:11" ht="15" customHeight="1">
      <c r="B22" s="175"/>
      <c r="C22" s="176"/>
      <c r="D22" s="176"/>
      <c r="E22" s="178" t="s">
        <v>785</v>
      </c>
      <c r="F22" s="289" t="s">
        <v>786</v>
      </c>
      <c r="G22" s="289"/>
      <c r="H22" s="289"/>
      <c r="I22" s="289"/>
      <c r="J22" s="289"/>
      <c r="K22" s="172"/>
    </row>
    <row r="23" spans="2:11" ht="15" customHeight="1">
      <c r="B23" s="175"/>
      <c r="C23" s="176"/>
      <c r="D23" s="176"/>
      <c r="E23" s="178" t="s">
        <v>85</v>
      </c>
      <c r="F23" s="289" t="s">
        <v>787</v>
      </c>
      <c r="G23" s="289"/>
      <c r="H23" s="289"/>
      <c r="I23" s="289"/>
      <c r="J23" s="289"/>
      <c r="K23" s="172"/>
    </row>
    <row r="24" spans="2:11" ht="12.75" customHeight="1">
      <c r="B24" s="175"/>
      <c r="C24" s="176"/>
      <c r="D24" s="176"/>
      <c r="E24" s="176"/>
      <c r="F24" s="176"/>
      <c r="G24" s="176"/>
      <c r="H24" s="176"/>
      <c r="I24" s="176"/>
      <c r="J24" s="176"/>
      <c r="K24" s="172"/>
    </row>
    <row r="25" spans="2:11" ht="15" customHeight="1">
      <c r="B25" s="175"/>
      <c r="C25" s="289" t="s">
        <v>788</v>
      </c>
      <c r="D25" s="289"/>
      <c r="E25" s="289"/>
      <c r="F25" s="289"/>
      <c r="G25" s="289"/>
      <c r="H25" s="289"/>
      <c r="I25" s="289"/>
      <c r="J25" s="289"/>
      <c r="K25" s="172"/>
    </row>
    <row r="26" spans="2:11" ht="15" customHeight="1">
      <c r="B26" s="175"/>
      <c r="C26" s="289" t="s">
        <v>789</v>
      </c>
      <c r="D26" s="289"/>
      <c r="E26" s="289"/>
      <c r="F26" s="289"/>
      <c r="G26" s="289"/>
      <c r="H26" s="289"/>
      <c r="I26" s="289"/>
      <c r="J26" s="289"/>
      <c r="K26" s="172"/>
    </row>
    <row r="27" spans="2:11" ht="15" customHeight="1">
      <c r="B27" s="175"/>
      <c r="C27" s="174"/>
      <c r="D27" s="289" t="s">
        <v>790</v>
      </c>
      <c r="E27" s="289"/>
      <c r="F27" s="289"/>
      <c r="G27" s="289"/>
      <c r="H27" s="289"/>
      <c r="I27" s="289"/>
      <c r="J27" s="289"/>
      <c r="K27" s="172"/>
    </row>
    <row r="28" spans="2:11" ht="15" customHeight="1">
      <c r="B28" s="175"/>
      <c r="C28" s="176"/>
      <c r="D28" s="289" t="s">
        <v>791</v>
      </c>
      <c r="E28" s="289"/>
      <c r="F28" s="289"/>
      <c r="G28" s="289"/>
      <c r="H28" s="289"/>
      <c r="I28" s="289"/>
      <c r="J28" s="289"/>
      <c r="K28" s="172"/>
    </row>
    <row r="29" spans="2:11" ht="12.75" customHeight="1">
      <c r="B29" s="175"/>
      <c r="C29" s="176"/>
      <c r="D29" s="176"/>
      <c r="E29" s="176"/>
      <c r="F29" s="176"/>
      <c r="G29" s="176"/>
      <c r="H29" s="176"/>
      <c r="I29" s="176"/>
      <c r="J29" s="176"/>
      <c r="K29" s="172"/>
    </row>
    <row r="30" spans="2:11" ht="15" customHeight="1">
      <c r="B30" s="175"/>
      <c r="C30" s="176"/>
      <c r="D30" s="289" t="s">
        <v>792</v>
      </c>
      <c r="E30" s="289"/>
      <c r="F30" s="289"/>
      <c r="G30" s="289"/>
      <c r="H30" s="289"/>
      <c r="I30" s="289"/>
      <c r="J30" s="289"/>
      <c r="K30" s="172"/>
    </row>
    <row r="31" spans="2:11" ht="15" customHeight="1">
      <c r="B31" s="175"/>
      <c r="C31" s="176"/>
      <c r="D31" s="289" t="s">
        <v>793</v>
      </c>
      <c r="E31" s="289"/>
      <c r="F31" s="289"/>
      <c r="G31" s="289"/>
      <c r="H31" s="289"/>
      <c r="I31" s="289"/>
      <c r="J31" s="289"/>
      <c r="K31" s="172"/>
    </row>
    <row r="32" spans="2:11" ht="12.75" customHeight="1">
      <c r="B32" s="175"/>
      <c r="C32" s="176"/>
      <c r="D32" s="176"/>
      <c r="E32" s="176"/>
      <c r="F32" s="176"/>
      <c r="G32" s="176"/>
      <c r="H32" s="176"/>
      <c r="I32" s="176"/>
      <c r="J32" s="176"/>
      <c r="K32" s="172"/>
    </row>
    <row r="33" spans="2:11" ht="15" customHeight="1">
      <c r="B33" s="175"/>
      <c r="C33" s="176"/>
      <c r="D33" s="289" t="s">
        <v>794</v>
      </c>
      <c r="E33" s="289"/>
      <c r="F33" s="289"/>
      <c r="G33" s="289"/>
      <c r="H33" s="289"/>
      <c r="I33" s="289"/>
      <c r="J33" s="289"/>
      <c r="K33" s="172"/>
    </row>
    <row r="34" spans="2:11" ht="15" customHeight="1">
      <c r="B34" s="175"/>
      <c r="C34" s="176"/>
      <c r="D34" s="289" t="s">
        <v>795</v>
      </c>
      <c r="E34" s="289"/>
      <c r="F34" s="289"/>
      <c r="G34" s="289"/>
      <c r="H34" s="289"/>
      <c r="I34" s="289"/>
      <c r="J34" s="289"/>
      <c r="K34" s="172"/>
    </row>
    <row r="35" spans="2:11" ht="15" customHeight="1">
      <c r="B35" s="175"/>
      <c r="C35" s="176"/>
      <c r="D35" s="289" t="s">
        <v>796</v>
      </c>
      <c r="E35" s="289"/>
      <c r="F35" s="289"/>
      <c r="G35" s="289"/>
      <c r="H35" s="289"/>
      <c r="I35" s="289"/>
      <c r="J35" s="289"/>
      <c r="K35" s="172"/>
    </row>
    <row r="36" spans="2:11" ht="15" customHeight="1">
      <c r="B36" s="175"/>
      <c r="C36" s="176"/>
      <c r="D36" s="174"/>
      <c r="E36" s="177" t="s">
        <v>125</v>
      </c>
      <c r="F36" s="174"/>
      <c r="G36" s="289" t="s">
        <v>797</v>
      </c>
      <c r="H36" s="289"/>
      <c r="I36" s="289"/>
      <c r="J36" s="289"/>
      <c r="K36" s="172"/>
    </row>
    <row r="37" spans="2:11" ht="30.75" customHeight="1">
      <c r="B37" s="175"/>
      <c r="C37" s="176"/>
      <c r="D37" s="174"/>
      <c r="E37" s="177" t="s">
        <v>798</v>
      </c>
      <c r="F37" s="174"/>
      <c r="G37" s="289" t="s">
        <v>799</v>
      </c>
      <c r="H37" s="289"/>
      <c r="I37" s="289"/>
      <c r="J37" s="289"/>
      <c r="K37" s="172"/>
    </row>
    <row r="38" spans="2:11" ht="15" customHeight="1">
      <c r="B38" s="175"/>
      <c r="C38" s="176"/>
      <c r="D38" s="174"/>
      <c r="E38" s="177" t="s">
        <v>55</v>
      </c>
      <c r="F38" s="174"/>
      <c r="G38" s="289" t="s">
        <v>800</v>
      </c>
      <c r="H38" s="289"/>
      <c r="I38" s="289"/>
      <c r="J38" s="289"/>
      <c r="K38" s="172"/>
    </row>
    <row r="39" spans="2:11" ht="15" customHeight="1">
      <c r="B39" s="175"/>
      <c r="C39" s="176"/>
      <c r="D39" s="174"/>
      <c r="E39" s="177" t="s">
        <v>56</v>
      </c>
      <c r="F39" s="174"/>
      <c r="G39" s="289" t="s">
        <v>801</v>
      </c>
      <c r="H39" s="289"/>
      <c r="I39" s="289"/>
      <c r="J39" s="289"/>
      <c r="K39" s="172"/>
    </row>
    <row r="40" spans="2:11" ht="15" customHeight="1">
      <c r="B40" s="175"/>
      <c r="C40" s="176"/>
      <c r="D40" s="174"/>
      <c r="E40" s="177" t="s">
        <v>126</v>
      </c>
      <c r="F40" s="174"/>
      <c r="G40" s="289" t="s">
        <v>802</v>
      </c>
      <c r="H40" s="289"/>
      <c r="I40" s="289"/>
      <c r="J40" s="289"/>
      <c r="K40" s="172"/>
    </row>
    <row r="41" spans="2:11" ht="15" customHeight="1">
      <c r="B41" s="175"/>
      <c r="C41" s="176"/>
      <c r="D41" s="174"/>
      <c r="E41" s="177" t="s">
        <v>127</v>
      </c>
      <c r="F41" s="174"/>
      <c r="G41" s="289" t="s">
        <v>803</v>
      </c>
      <c r="H41" s="289"/>
      <c r="I41" s="289"/>
      <c r="J41" s="289"/>
      <c r="K41" s="172"/>
    </row>
    <row r="42" spans="2:11" ht="15" customHeight="1">
      <c r="B42" s="175"/>
      <c r="C42" s="176"/>
      <c r="D42" s="174"/>
      <c r="E42" s="177" t="s">
        <v>804</v>
      </c>
      <c r="F42" s="174"/>
      <c r="G42" s="289" t="s">
        <v>805</v>
      </c>
      <c r="H42" s="289"/>
      <c r="I42" s="289"/>
      <c r="J42" s="289"/>
      <c r="K42" s="172"/>
    </row>
    <row r="43" spans="2:11" ht="15" customHeight="1">
      <c r="B43" s="175"/>
      <c r="C43" s="176"/>
      <c r="D43" s="174"/>
      <c r="E43" s="177"/>
      <c r="F43" s="174"/>
      <c r="G43" s="289" t="s">
        <v>806</v>
      </c>
      <c r="H43" s="289"/>
      <c r="I43" s="289"/>
      <c r="J43" s="289"/>
      <c r="K43" s="172"/>
    </row>
    <row r="44" spans="2:11" ht="15" customHeight="1">
      <c r="B44" s="175"/>
      <c r="C44" s="176"/>
      <c r="D44" s="174"/>
      <c r="E44" s="177" t="s">
        <v>807</v>
      </c>
      <c r="F44" s="174"/>
      <c r="G44" s="289" t="s">
        <v>808</v>
      </c>
      <c r="H44" s="289"/>
      <c r="I44" s="289"/>
      <c r="J44" s="289"/>
      <c r="K44" s="172"/>
    </row>
    <row r="45" spans="2:11" ht="15" customHeight="1">
      <c r="B45" s="175"/>
      <c r="C45" s="176"/>
      <c r="D45" s="174"/>
      <c r="E45" s="177" t="s">
        <v>129</v>
      </c>
      <c r="F45" s="174"/>
      <c r="G45" s="289" t="s">
        <v>809</v>
      </c>
      <c r="H45" s="289"/>
      <c r="I45" s="289"/>
      <c r="J45" s="289"/>
      <c r="K45" s="172"/>
    </row>
    <row r="46" spans="2:11" ht="12.75" customHeight="1">
      <c r="B46" s="175"/>
      <c r="C46" s="176"/>
      <c r="D46" s="174"/>
      <c r="E46" s="174"/>
      <c r="F46" s="174"/>
      <c r="G46" s="174"/>
      <c r="H46" s="174"/>
      <c r="I46" s="174"/>
      <c r="J46" s="174"/>
      <c r="K46" s="172"/>
    </row>
    <row r="47" spans="2:11" ht="15" customHeight="1">
      <c r="B47" s="175"/>
      <c r="C47" s="176"/>
      <c r="D47" s="289" t="s">
        <v>810</v>
      </c>
      <c r="E47" s="289"/>
      <c r="F47" s="289"/>
      <c r="G47" s="289"/>
      <c r="H47" s="289"/>
      <c r="I47" s="289"/>
      <c r="J47" s="289"/>
      <c r="K47" s="172"/>
    </row>
    <row r="48" spans="2:11" ht="15" customHeight="1">
      <c r="B48" s="175"/>
      <c r="C48" s="176"/>
      <c r="D48" s="176"/>
      <c r="E48" s="289" t="s">
        <v>811</v>
      </c>
      <c r="F48" s="289"/>
      <c r="G48" s="289"/>
      <c r="H48" s="289"/>
      <c r="I48" s="289"/>
      <c r="J48" s="289"/>
      <c r="K48" s="172"/>
    </row>
    <row r="49" spans="2:11" ht="15" customHeight="1">
      <c r="B49" s="175"/>
      <c r="C49" s="176"/>
      <c r="D49" s="176"/>
      <c r="E49" s="289" t="s">
        <v>812</v>
      </c>
      <c r="F49" s="289"/>
      <c r="G49" s="289"/>
      <c r="H49" s="289"/>
      <c r="I49" s="289"/>
      <c r="J49" s="289"/>
      <c r="K49" s="172"/>
    </row>
    <row r="50" spans="2:11" ht="15" customHeight="1">
      <c r="B50" s="175"/>
      <c r="C50" s="176"/>
      <c r="D50" s="176"/>
      <c r="E50" s="289" t="s">
        <v>813</v>
      </c>
      <c r="F50" s="289"/>
      <c r="G50" s="289"/>
      <c r="H50" s="289"/>
      <c r="I50" s="289"/>
      <c r="J50" s="289"/>
      <c r="K50" s="172"/>
    </row>
    <row r="51" spans="2:11" ht="15" customHeight="1">
      <c r="B51" s="175"/>
      <c r="C51" s="176"/>
      <c r="D51" s="289" t="s">
        <v>814</v>
      </c>
      <c r="E51" s="289"/>
      <c r="F51" s="289"/>
      <c r="G51" s="289"/>
      <c r="H51" s="289"/>
      <c r="I51" s="289"/>
      <c r="J51" s="289"/>
      <c r="K51" s="172"/>
    </row>
    <row r="52" spans="2:11" ht="25.5" customHeight="1">
      <c r="B52" s="171"/>
      <c r="C52" s="291" t="s">
        <v>815</v>
      </c>
      <c r="D52" s="291"/>
      <c r="E52" s="291"/>
      <c r="F52" s="291"/>
      <c r="G52" s="291"/>
      <c r="H52" s="291"/>
      <c r="I52" s="291"/>
      <c r="J52" s="291"/>
      <c r="K52" s="172"/>
    </row>
    <row r="53" spans="2:11" ht="5.25" customHeight="1">
      <c r="B53" s="171"/>
      <c r="C53" s="173"/>
      <c r="D53" s="173"/>
      <c r="E53" s="173"/>
      <c r="F53" s="173"/>
      <c r="G53" s="173"/>
      <c r="H53" s="173"/>
      <c r="I53" s="173"/>
      <c r="J53" s="173"/>
      <c r="K53" s="172"/>
    </row>
    <row r="54" spans="2:11" ht="15" customHeight="1">
      <c r="B54" s="171"/>
      <c r="C54" s="289" t="s">
        <v>816</v>
      </c>
      <c r="D54" s="289"/>
      <c r="E54" s="289"/>
      <c r="F54" s="289"/>
      <c r="G54" s="289"/>
      <c r="H54" s="289"/>
      <c r="I54" s="289"/>
      <c r="J54" s="289"/>
      <c r="K54" s="172"/>
    </row>
    <row r="55" spans="2:11" ht="15" customHeight="1">
      <c r="B55" s="171"/>
      <c r="C55" s="289" t="s">
        <v>817</v>
      </c>
      <c r="D55" s="289"/>
      <c r="E55" s="289"/>
      <c r="F55" s="289"/>
      <c r="G55" s="289"/>
      <c r="H55" s="289"/>
      <c r="I55" s="289"/>
      <c r="J55" s="289"/>
      <c r="K55" s="172"/>
    </row>
    <row r="56" spans="2:11" ht="12.75" customHeight="1">
      <c r="B56" s="171"/>
      <c r="C56" s="174"/>
      <c r="D56" s="174"/>
      <c r="E56" s="174"/>
      <c r="F56" s="174"/>
      <c r="G56" s="174"/>
      <c r="H56" s="174"/>
      <c r="I56" s="174"/>
      <c r="J56" s="174"/>
      <c r="K56" s="172"/>
    </row>
    <row r="57" spans="2:11" ht="15" customHeight="1">
      <c r="B57" s="171"/>
      <c r="C57" s="289" t="s">
        <v>818</v>
      </c>
      <c r="D57" s="289"/>
      <c r="E57" s="289"/>
      <c r="F57" s="289"/>
      <c r="G57" s="289"/>
      <c r="H57" s="289"/>
      <c r="I57" s="289"/>
      <c r="J57" s="289"/>
      <c r="K57" s="172"/>
    </row>
    <row r="58" spans="2:11" ht="15" customHeight="1">
      <c r="B58" s="171"/>
      <c r="C58" s="176"/>
      <c r="D58" s="289" t="s">
        <v>819</v>
      </c>
      <c r="E58" s="289"/>
      <c r="F58" s="289"/>
      <c r="G58" s="289"/>
      <c r="H58" s="289"/>
      <c r="I58" s="289"/>
      <c r="J58" s="289"/>
      <c r="K58" s="172"/>
    </row>
    <row r="59" spans="2:11" ht="15" customHeight="1">
      <c r="B59" s="171"/>
      <c r="C59" s="176"/>
      <c r="D59" s="289" t="s">
        <v>820</v>
      </c>
      <c r="E59" s="289"/>
      <c r="F59" s="289"/>
      <c r="G59" s="289"/>
      <c r="H59" s="289"/>
      <c r="I59" s="289"/>
      <c r="J59" s="289"/>
      <c r="K59" s="172"/>
    </row>
    <row r="60" spans="2:11" ht="15" customHeight="1">
      <c r="B60" s="171"/>
      <c r="C60" s="176"/>
      <c r="D60" s="289" t="s">
        <v>821</v>
      </c>
      <c r="E60" s="289"/>
      <c r="F60" s="289"/>
      <c r="G60" s="289"/>
      <c r="H60" s="289"/>
      <c r="I60" s="289"/>
      <c r="J60" s="289"/>
      <c r="K60" s="172"/>
    </row>
    <row r="61" spans="2:11" ht="15" customHeight="1">
      <c r="B61" s="171"/>
      <c r="C61" s="176"/>
      <c r="D61" s="289" t="s">
        <v>822</v>
      </c>
      <c r="E61" s="289"/>
      <c r="F61" s="289"/>
      <c r="G61" s="289"/>
      <c r="H61" s="289"/>
      <c r="I61" s="289"/>
      <c r="J61" s="289"/>
      <c r="K61" s="172"/>
    </row>
    <row r="62" spans="2:11" ht="15" customHeight="1">
      <c r="B62" s="171"/>
      <c r="C62" s="176"/>
      <c r="D62" s="293" t="s">
        <v>823</v>
      </c>
      <c r="E62" s="293"/>
      <c r="F62" s="293"/>
      <c r="G62" s="293"/>
      <c r="H62" s="293"/>
      <c r="I62" s="293"/>
      <c r="J62" s="293"/>
      <c r="K62" s="172"/>
    </row>
    <row r="63" spans="2:11" ht="15" customHeight="1">
      <c r="B63" s="171"/>
      <c r="C63" s="176"/>
      <c r="D63" s="289" t="s">
        <v>824</v>
      </c>
      <c r="E63" s="289"/>
      <c r="F63" s="289"/>
      <c r="G63" s="289"/>
      <c r="H63" s="289"/>
      <c r="I63" s="289"/>
      <c r="J63" s="289"/>
      <c r="K63" s="172"/>
    </row>
    <row r="64" spans="2:11" ht="12.75" customHeight="1">
      <c r="B64" s="171"/>
      <c r="C64" s="176"/>
      <c r="D64" s="176"/>
      <c r="E64" s="179"/>
      <c r="F64" s="176"/>
      <c r="G64" s="176"/>
      <c r="H64" s="176"/>
      <c r="I64" s="176"/>
      <c r="J64" s="176"/>
      <c r="K64" s="172"/>
    </row>
    <row r="65" spans="2:11" ht="15" customHeight="1">
      <c r="B65" s="171"/>
      <c r="C65" s="176"/>
      <c r="D65" s="289" t="s">
        <v>825</v>
      </c>
      <c r="E65" s="289"/>
      <c r="F65" s="289"/>
      <c r="G65" s="289"/>
      <c r="H65" s="289"/>
      <c r="I65" s="289"/>
      <c r="J65" s="289"/>
      <c r="K65" s="172"/>
    </row>
    <row r="66" spans="2:11" ht="15" customHeight="1">
      <c r="B66" s="171"/>
      <c r="C66" s="176"/>
      <c r="D66" s="293" t="s">
        <v>826</v>
      </c>
      <c r="E66" s="293"/>
      <c r="F66" s="293"/>
      <c r="G66" s="293"/>
      <c r="H66" s="293"/>
      <c r="I66" s="293"/>
      <c r="J66" s="293"/>
      <c r="K66" s="172"/>
    </row>
    <row r="67" spans="2:11" ht="15" customHeight="1">
      <c r="B67" s="171"/>
      <c r="C67" s="176"/>
      <c r="D67" s="289" t="s">
        <v>827</v>
      </c>
      <c r="E67" s="289"/>
      <c r="F67" s="289"/>
      <c r="G67" s="289"/>
      <c r="H67" s="289"/>
      <c r="I67" s="289"/>
      <c r="J67" s="289"/>
      <c r="K67" s="172"/>
    </row>
    <row r="68" spans="2:11" ht="15" customHeight="1">
      <c r="B68" s="171"/>
      <c r="C68" s="176"/>
      <c r="D68" s="289" t="s">
        <v>828</v>
      </c>
      <c r="E68" s="289"/>
      <c r="F68" s="289"/>
      <c r="G68" s="289"/>
      <c r="H68" s="289"/>
      <c r="I68" s="289"/>
      <c r="J68" s="289"/>
      <c r="K68" s="172"/>
    </row>
    <row r="69" spans="2:11" ht="15" customHeight="1">
      <c r="B69" s="171"/>
      <c r="C69" s="176"/>
      <c r="D69" s="289" t="s">
        <v>829</v>
      </c>
      <c r="E69" s="289"/>
      <c r="F69" s="289"/>
      <c r="G69" s="289"/>
      <c r="H69" s="289"/>
      <c r="I69" s="289"/>
      <c r="J69" s="289"/>
      <c r="K69" s="172"/>
    </row>
    <row r="70" spans="2:11" ht="15" customHeight="1">
      <c r="B70" s="171"/>
      <c r="C70" s="176"/>
      <c r="D70" s="289" t="s">
        <v>830</v>
      </c>
      <c r="E70" s="289"/>
      <c r="F70" s="289"/>
      <c r="G70" s="289"/>
      <c r="H70" s="289"/>
      <c r="I70" s="289"/>
      <c r="J70" s="289"/>
      <c r="K70" s="172"/>
    </row>
    <row r="71" spans="2:11" ht="12.75" customHeight="1">
      <c r="B71" s="180"/>
      <c r="C71" s="181"/>
      <c r="D71" s="181"/>
      <c r="E71" s="181"/>
      <c r="F71" s="181"/>
      <c r="G71" s="181"/>
      <c r="H71" s="181"/>
      <c r="I71" s="181"/>
      <c r="J71" s="181"/>
      <c r="K71" s="182"/>
    </row>
    <row r="72" spans="2:11" ht="18.75" customHeight="1">
      <c r="B72" s="183"/>
      <c r="C72" s="183"/>
      <c r="D72" s="183"/>
      <c r="E72" s="183"/>
      <c r="F72" s="183"/>
      <c r="G72" s="183"/>
      <c r="H72" s="183"/>
      <c r="I72" s="183"/>
      <c r="J72" s="183"/>
      <c r="K72" s="184"/>
    </row>
    <row r="73" spans="2:11" ht="18.75" customHeight="1">
      <c r="B73" s="184"/>
      <c r="C73" s="184"/>
      <c r="D73" s="184"/>
      <c r="E73" s="184"/>
      <c r="F73" s="184"/>
      <c r="G73" s="184"/>
      <c r="H73" s="184"/>
      <c r="I73" s="184"/>
      <c r="J73" s="184"/>
      <c r="K73" s="184"/>
    </row>
    <row r="74" spans="2:11" ht="7.5" customHeight="1">
      <c r="B74" s="185"/>
      <c r="C74" s="186"/>
      <c r="D74" s="186"/>
      <c r="E74" s="186"/>
      <c r="F74" s="186"/>
      <c r="G74" s="186"/>
      <c r="H74" s="186"/>
      <c r="I74" s="186"/>
      <c r="J74" s="186"/>
      <c r="K74" s="187"/>
    </row>
    <row r="75" spans="2:11" ht="45" customHeight="1">
      <c r="B75" s="188"/>
      <c r="C75" s="292" t="s">
        <v>831</v>
      </c>
      <c r="D75" s="292"/>
      <c r="E75" s="292"/>
      <c r="F75" s="292"/>
      <c r="G75" s="292"/>
      <c r="H75" s="292"/>
      <c r="I75" s="292"/>
      <c r="J75" s="292"/>
      <c r="K75" s="189"/>
    </row>
    <row r="76" spans="2:11" ht="17.25" customHeight="1">
      <c r="B76" s="188"/>
      <c r="C76" s="190" t="s">
        <v>832</v>
      </c>
      <c r="D76" s="190"/>
      <c r="E76" s="190"/>
      <c r="F76" s="190" t="s">
        <v>833</v>
      </c>
      <c r="G76" s="191"/>
      <c r="H76" s="190" t="s">
        <v>56</v>
      </c>
      <c r="I76" s="190" t="s">
        <v>59</v>
      </c>
      <c r="J76" s="190" t="s">
        <v>834</v>
      </c>
      <c r="K76" s="189"/>
    </row>
    <row r="77" spans="2:11" ht="17.25" customHeight="1">
      <c r="B77" s="188"/>
      <c r="C77" s="192" t="s">
        <v>835</v>
      </c>
      <c r="D77" s="192"/>
      <c r="E77" s="192"/>
      <c r="F77" s="193" t="s">
        <v>836</v>
      </c>
      <c r="G77" s="194"/>
      <c r="H77" s="192"/>
      <c r="I77" s="192"/>
      <c r="J77" s="192" t="s">
        <v>837</v>
      </c>
      <c r="K77" s="189"/>
    </row>
    <row r="78" spans="2:11" ht="5.25" customHeight="1">
      <c r="B78" s="188"/>
      <c r="C78" s="195"/>
      <c r="D78" s="195"/>
      <c r="E78" s="195"/>
      <c r="F78" s="195"/>
      <c r="G78" s="196"/>
      <c r="H78" s="195"/>
      <c r="I78" s="195"/>
      <c r="J78" s="195"/>
      <c r="K78" s="189"/>
    </row>
    <row r="79" spans="2:11" ht="15" customHeight="1">
      <c r="B79" s="188"/>
      <c r="C79" s="177" t="s">
        <v>55</v>
      </c>
      <c r="D79" s="197"/>
      <c r="E79" s="197"/>
      <c r="F79" s="198" t="s">
        <v>838</v>
      </c>
      <c r="G79" s="199"/>
      <c r="H79" s="177" t="s">
        <v>839</v>
      </c>
      <c r="I79" s="177" t="s">
        <v>840</v>
      </c>
      <c r="J79" s="177">
        <v>20</v>
      </c>
      <c r="K79" s="189"/>
    </row>
    <row r="80" spans="2:11" ht="15" customHeight="1">
      <c r="B80" s="188"/>
      <c r="C80" s="177" t="s">
        <v>841</v>
      </c>
      <c r="D80" s="177"/>
      <c r="E80" s="177"/>
      <c r="F80" s="198" t="s">
        <v>838</v>
      </c>
      <c r="G80" s="199"/>
      <c r="H80" s="177" t="s">
        <v>842</v>
      </c>
      <c r="I80" s="177" t="s">
        <v>840</v>
      </c>
      <c r="J80" s="177">
        <v>120</v>
      </c>
      <c r="K80" s="189"/>
    </row>
    <row r="81" spans="2:11" ht="15" customHeight="1">
      <c r="B81" s="200"/>
      <c r="C81" s="177" t="s">
        <v>843</v>
      </c>
      <c r="D81" s="177"/>
      <c r="E81" s="177"/>
      <c r="F81" s="198" t="s">
        <v>844</v>
      </c>
      <c r="G81" s="199"/>
      <c r="H81" s="177" t="s">
        <v>845</v>
      </c>
      <c r="I81" s="177" t="s">
        <v>840</v>
      </c>
      <c r="J81" s="177">
        <v>50</v>
      </c>
      <c r="K81" s="189"/>
    </row>
    <row r="82" spans="2:11" ht="15" customHeight="1">
      <c r="B82" s="200"/>
      <c r="C82" s="177" t="s">
        <v>846</v>
      </c>
      <c r="D82" s="177"/>
      <c r="E82" s="177"/>
      <c r="F82" s="198" t="s">
        <v>838</v>
      </c>
      <c r="G82" s="199"/>
      <c r="H82" s="177" t="s">
        <v>847</v>
      </c>
      <c r="I82" s="177" t="s">
        <v>848</v>
      </c>
      <c r="J82" s="177"/>
      <c r="K82" s="189"/>
    </row>
    <row r="83" spans="2:11" ht="15" customHeight="1">
      <c r="B83" s="200"/>
      <c r="C83" s="177" t="s">
        <v>849</v>
      </c>
      <c r="D83" s="177"/>
      <c r="E83" s="177"/>
      <c r="F83" s="198" t="s">
        <v>844</v>
      </c>
      <c r="G83" s="177"/>
      <c r="H83" s="177" t="s">
        <v>850</v>
      </c>
      <c r="I83" s="177" t="s">
        <v>840</v>
      </c>
      <c r="J83" s="177">
        <v>15</v>
      </c>
      <c r="K83" s="189"/>
    </row>
    <row r="84" spans="2:11" ht="15" customHeight="1">
      <c r="B84" s="200"/>
      <c r="C84" s="177" t="s">
        <v>851</v>
      </c>
      <c r="D84" s="177"/>
      <c r="E84" s="177"/>
      <c r="F84" s="198" t="s">
        <v>844</v>
      </c>
      <c r="G84" s="177"/>
      <c r="H84" s="177" t="s">
        <v>852</v>
      </c>
      <c r="I84" s="177" t="s">
        <v>840</v>
      </c>
      <c r="J84" s="177">
        <v>15</v>
      </c>
      <c r="K84" s="189"/>
    </row>
    <row r="85" spans="2:11" ht="15" customHeight="1">
      <c r="B85" s="200"/>
      <c r="C85" s="177" t="s">
        <v>853</v>
      </c>
      <c r="D85" s="177"/>
      <c r="E85" s="177"/>
      <c r="F85" s="198" t="s">
        <v>844</v>
      </c>
      <c r="G85" s="177"/>
      <c r="H85" s="177" t="s">
        <v>854</v>
      </c>
      <c r="I85" s="177" t="s">
        <v>840</v>
      </c>
      <c r="J85" s="177">
        <v>20</v>
      </c>
      <c r="K85" s="189"/>
    </row>
    <row r="86" spans="2:11" ht="15" customHeight="1">
      <c r="B86" s="200"/>
      <c r="C86" s="177" t="s">
        <v>855</v>
      </c>
      <c r="D86" s="177"/>
      <c r="E86" s="177"/>
      <c r="F86" s="198" t="s">
        <v>844</v>
      </c>
      <c r="G86" s="177"/>
      <c r="H86" s="177" t="s">
        <v>856</v>
      </c>
      <c r="I86" s="177" t="s">
        <v>840</v>
      </c>
      <c r="J86" s="177">
        <v>20</v>
      </c>
      <c r="K86" s="189"/>
    </row>
    <row r="87" spans="2:11" ht="15" customHeight="1">
      <c r="B87" s="200"/>
      <c r="C87" s="177" t="s">
        <v>857</v>
      </c>
      <c r="D87" s="177"/>
      <c r="E87" s="177"/>
      <c r="F87" s="198" t="s">
        <v>844</v>
      </c>
      <c r="G87" s="199"/>
      <c r="H87" s="177" t="s">
        <v>858</v>
      </c>
      <c r="I87" s="177" t="s">
        <v>840</v>
      </c>
      <c r="J87" s="177">
        <v>50</v>
      </c>
      <c r="K87" s="189"/>
    </row>
    <row r="88" spans="2:11" ht="15" customHeight="1">
      <c r="B88" s="200"/>
      <c r="C88" s="177" t="s">
        <v>859</v>
      </c>
      <c r="D88" s="177"/>
      <c r="E88" s="177"/>
      <c r="F88" s="198" t="s">
        <v>844</v>
      </c>
      <c r="G88" s="199"/>
      <c r="H88" s="177" t="s">
        <v>860</v>
      </c>
      <c r="I88" s="177" t="s">
        <v>840</v>
      </c>
      <c r="J88" s="177">
        <v>20</v>
      </c>
      <c r="K88" s="189"/>
    </row>
    <row r="89" spans="2:11" ht="15" customHeight="1">
      <c r="B89" s="200"/>
      <c r="C89" s="177" t="s">
        <v>861</v>
      </c>
      <c r="D89" s="177"/>
      <c r="E89" s="177"/>
      <c r="F89" s="198" t="s">
        <v>844</v>
      </c>
      <c r="G89" s="199"/>
      <c r="H89" s="177" t="s">
        <v>862</v>
      </c>
      <c r="I89" s="177" t="s">
        <v>840</v>
      </c>
      <c r="J89" s="177">
        <v>20</v>
      </c>
      <c r="K89" s="189"/>
    </row>
    <row r="90" spans="2:11" ht="15" customHeight="1">
      <c r="B90" s="200"/>
      <c r="C90" s="177" t="s">
        <v>863</v>
      </c>
      <c r="D90" s="177"/>
      <c r="E90" s="177"/>
      <c r="F90" s="198" t="s">
        <v>844</v>
      </c>
      <c r="G90" s="199"/>
      <c r="H90" s="177" t="s">
        <v>864</v>
      </c>
      <c r="I90" s="177" t="s">
        <v>840</v>
      </c>
      <c r="J90" s="177">
        <v>50</v>
      </c>
      <c r="K90" s="189"/>
    </row>
    <row r="91" spans="2:11" ht="15" customHeight="1">
      <c r="B91" s="200"/>
      <c r="C91" s="177" t="s">
        <v>865</v>
      </c>
      <c r="D91" s="177"/>
      <c r="E91" s="177"/>
      <c r="F91" s="198" t="s">
        <v>844</v>
      </c>
      <c r="G91" s="199"/>
      <c r="H91" s="177" t="s">
        <v>865</v>
      </c>
      <c r="I91" s="177" t="s">
        <v>840</v>
      </c>
      <c r="J91" s="177">
        <v>50</v>
      </c>
      <c r="K91" s="189"/>
    </row>
    <row r="92" spans="2:11" ht="15" customHeight="1">
      <c r="B92" s="200"/>
      <c r="C92" s="177" t="s">
        <v>866</v>
      </c>
      <c r="D92" s="177"/>
      <c r="E92" s="177"/>
      <c r="F92" s="198" t="s">
        <v>844</v>
      </c>
      <c r="G92" s="199"/>
      <c r="H92" s="177" t="s">
        <v>867</v>
      </c>
      <c r="I92" s="177" t="s">
        <v>840</v>
      </c>
      <c r="J92" s="177">
        <v>255</v>
      </c>
      <c r="K92" s="189"/>
    </row>
    <row r="93" spans="2:11" ht="15" customHeight="1">
      <c r="B93" s="200"/>
      <c r="C93" s="177" t="s">
        <v>868</v>
      </c>
      <c r="D93" s="177"/>
      <c r="E93" s="177"/>
      <c r="F93" s="198" t="s">
        <v>838</v>
      </c>
      <c r="G93" s="199"/>
      <c r="H93" s="177" t="s">
        <v>869</v>
      </c>
      <c r="I93" s="177" t="s">
        <v>870</v>
      </c>
      <c r="J93" s="177"/>
      <c r="K93" s="189"/>
    </row>
    <row r="94" spans="2:11" ht="15" customHeight="1">
      <c r="B94" s="200"/>
      <c r="C94" s="177" t="s">
        <v>871</v>
      </c>
      <c r="D94" s="177"/>
      <c r="E94" s="177"/>
      <c r="F94" s="198" t="s">
        <v>838</v>
      </c>
      <c r="G94" s="199"/>
      <c r="H94" s="177" t="s">
        <v>872</v>
      </c>
      <c r="I94" s="177" t="s">
        <v>873</v>
      </c>
      <c r="J94" s="177"/>
      <c r="K94" s="189"/>
    </row>
    <row r="95" spans="2:11" ht="15" customHeight="1">
      <c r="B95" s="200"/>
      <c r="C95" s="177" t="s">
        <v>874</v>
      </c>
      <c r="D95" s="177"/>
      <c r="E95" s="177"/>
      <c r="F95" s="198" t="s">
        <v>838</v>
      </c>
      <c r="G95" s="199"/>
      <c r="H95" s="177" t="s">
        <v>874</v>
      </c>
      <c r="I95" s="177" t="s">
        <v>873</v>
      </c>
      <c r="J95" s="177"/>
      <c r="K95" s="189"/>
    </row>
    <row r="96" spans="2:11" ht="15" customHeight="1">
      <c r="B96" s="200"/>
      <c r="C96" s="177" t="s">
        <v>40</v>
      </c>
      <c r="D96" s="177"/>
      <c r="E96" s="177"/>
      <c r="F96" s="198" t="s">
        <v>838</v>
      </c>
      <c r="G96" s="199"/>
      <c r="H96" s="177" t="s">
        <v>875</v>
      </c>
      <c r="I96" s="177" t="s">
        <v>873</v>
      </c>
      <c r="J96" s="177"/>
      <c r="K96" s="189"/>
    </row>
    <row r="97" spans="2:11" ht="15" customHeight="1">
      <c r="B97" s="200"/>
      <c r="C97" s="177" t="s">
        <v>50</v>
      </c>
      <c r="D97" s="177"/>
      <c r="E97" s="177"/>
      <c r="F97" s="198" t="s">
        <v>838</v>
      </c>
      <c r="G97" s="199"/>
      <c r="H97" s="177" t="s">
        <v>876</v>
      </c>
      <c r="I97" s="177" t="s">
        <v>873</v>
      </c>
      <c r="J97" s="177"/>
      <c r="K97" s="189"/>
    </row>
    <row r="98" spans="2:11" ht="15" customHeight="1">
      <c r="B98" s="201"/>
      <c r="C98" s="202"/>
      <c r="D98" s="202"/>
      <c r="E98" s="202"/>
      <c r="F98" s="202"/>
      <c r="G98" s="202"/>
      <c r="H98" s="202"/>
      <c r="I98" s="202"/>
      <c r="J98" s="202"/>
      <c r="K98" s="203"/>
    </row>
    <row r="99" spans="2:11" ht="18.75" customHeight="1">
      <c r="B99" s="204"/>
      <c r="C99" s="205"/>
      <c r="D99" s="205"/>
      <c r="E99" s="205"/>
      <c r="F99" s="205"/>
      <c r="G99" s="205"/>
      <c r="H99" s="205"/>
      <c r="I99" s="205"/>
      <c r="J99" s="205"/>
      <c r="K99" s="204"/>
    </row>
    <row r="100" spans="2:11" ht="18.75" customHeight="1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</row>
    <row r="101" spans="2:11" ht="7.5" customHeight="1">
      <c r="B101" s="185"/>
      <c r="C101" s="186"/>
      <c r="D101" s="186"/>
      <c r="E101" s="186"/>
      <c r="F101" s="186"/>
      <c r="G101" s="186"/>
      <c r="H101" s="186"/>
      <c r="I101" s="186"/>
      <c r="J101" s="186"/>
      <c r="K101" s="187"/>
    </row>
    <row r="102" spans="2:11" ht="45" customHeight="1">
      <c r="B102" s="188"/>
      <c r="C102" s="292" t="s">
        <v>877</v>
      </c>
      <c r="D102" s="292"/>
      <c r="E102" s="292"/>
      <c r="F102" s="292"/>
      <c r="G102" s="292"/>
      <c r="H102" s="292"/>
      <c r="I102" s="292"/>
      <c r="J102" s="292"/>
      <c r="K102" s="189"/>
    </row>
    <row r="103" spans="2:11" ht="17.25" customHeight="1">
      <c r="B103" s="188"/>
      <c r="C103" s="190" t="s">
        <v>832</v>
      </c>
      <c r="D103" s="190"/>
      <c r="E103" s="190"/>
      <c r="F103" s="190" t="s">
        <v>833</v>
      </c>
      <c r="G103" s="191"/>
      <c r="H103" s="190" t="s">
        <v>56</v>
      </c>
      <c r="I103" s="190" t="s">
        <v>59</v>
      </c>
      <c r="J103" s="190" t="s">
        <v>834</v>
      </c>
      <c r="K103" s="189"/>
    </row>
    <row r="104" spans="2:11" ht="17.25" customHeight="1">
      <c r="B104" s="188"/>
      <c r="C104" s="192" t="s">
        <v>835</v>
      </c>
      <c r="D104" s="192"/>
      <c r="E104" s="192"/>
      <c r="F104" s="193" t="s">
        <v>836</v>
      </c>
      <c r="G104" s="194"/>
      <c r="H104" s="192"/>
      <c r="I104" s="192"/>
      <c r="J104" s="192" t="s">
        <v>837</v>
      </c>
      <c r="K104" s="189"/>
    </row>
    <row r="105" spans="2:11" ht="5.25" customHeight="1">
      <c r="B105" s="188"/>
      <c r="C105" s="190"/>
      <c r="D105" s="190"/>
      <c r="E105" s="190"/>
      <c r="F105" s="190"/>
      <c r="G105" s="206"/>
      <c r="H105" s="190"/>
      <c r="I105" s="190"/>
      <c r="J105" s="190"/>
      <c r="K105" s="189"/>
    </row>
    <row r="106" spans="2:11" ht="15" customHeight="1">
      <c r="B106" s="188"/>
      <c r="C106" s="177" t="s">
        <v>55</v>
      </c>
      <c r="D106" s="197"/>
      <c r="E106" s="197"/>
      <c r="F106" s="198" t="s">
        <v>838</v>
      </c>
      <c r="G106" s="177"/>
      <c r="H106" s="177" t="s">
        <v>878</v>
      </c>
      <c r="I106" s="177" t="s">
        <v>840</v>
      </c>
      <c r="J106" s="177">
        <v>20</v>
      </c>
      <c r="K106" s="189"/>
    </row>
    <row r="107" spans="2:11" ht="15" customHeight="1">
      <c r="B107" s="188"/>
      <c r="C107" s="177" t="s">
        <v>841</v>
      </c>
      <c r="D107" s="177"/>
      <c r="E107" s="177"/>
      <c r="F107" s="198" t="s">
        <v>838</v>
      </c>
      <c r="G107" s="177"/>
      <c r="H107" s="177" t="s">
        <v>878</v>
      </c>
      <c r="I107" s="177" t="s">
        <v>840</v>
      </c>
      <c r="J107" s="177">
        <v>120</v>
      </c>
      <c r="K107" s="189"/>
    </row>
    <row r="108" spans="2:11" ht="15" customHeight="1">
      <c r="B108" s="200"/>
      <c r="C108" s="177" t="s">
        <v>843</v>
      </c>
      <c r="D108" s="177"/>
      <c r="E108" s="177"/>
      <c r="F108" s="198" t="s">
        <v>844</v>
      </c>
      <c r="G108" s="177"/>
      <c r="H108" s="177" t="s">
        <v>878</v>
      </c>
      <c r="I108" s="177" t="s">
        <v>840</v>
      </c>
      <c r="J108" s="177">
        <v>50</v>
      </c>
      <c r="K108" s="189"/>
    </row>
    <row r="109" spans="2:11" ht="15" customHeight="1">
      <c r="B109" s="200"/>
      <c r="C109" s="177" t="s">
        <v>846</v>
      </c>
      <c r="D109" s="177"/>
      <c r="E109" s="177"/>
      <c r="F109" s="198" t="s">
        <v>838</v>
      </c>
      <c r="G109" s="177"/>
      <c r="H109" s="177" t="s">
        <v>878</v>
      </c>
      <c r="I109" s="177" t="s">
        <v>848</v>
      </c>
      <c r="J109" s="177"/>
      <c r="K109" s="189"/>
    </row>
    <row r="110" spans="2:11" ht="15" customHeight="1">
      <c r="B110" s="200"/>
      <c r="C110" s="177" t="s">
        <v>857</v>
      </c>
      <c r="D110" s="177"/>
      <c r="E110" s="177"/>
      <c r="F110" s="198" t="s">
        <v>844</v>
      </c>
      <c r="G110" s="177"/>
      <c r="H110" s="177" t="s">
        <v>878</v>
      </c>
      <c r="I110" s="177" t="s">
        <v>840</v>
      </c>
      <c r="J110" s="177">
        <v>50</v>
      </c>
      <c r="K110" s="189"/>
    </row>
    <row r="111" spans="2:11" ht="15" customHeight="1">
      <c r="B111" s="200"/>
      <c r="C111" s="177" t="s">
        <v>865</v>
      </c>
      <c r="D111" s="177"/>
      <c r="E111" s="177"/>
      <c r="F111" s="198" t="s">
        <v>844</v>
      </c>
      <c r="G111" s="177"/>
      <c r="H111" s="177" t="s">
        <v>878</v>
      </c>
      <c r="I111" s="177" t="s">
        <v>840</v>
      </c>
      <c r="J111" s="177">
        <v>50</v>
      </c>
      <c r="K111" s="189"/>
    </row>
    <row r="112" spans="2:11" ht="15" customHeight="1">
      <c r="B112" s="200"/>
      <c r="C112" s="177" t="s">
        <v>863</v>
      </c>
      <c r="D112" s="177"/>
      <c r="E112" s="177"/>
      <c r="F112" s="198" t="s">
        <v>844</v>
      </c>
      <c r="G112" s="177"/>
      <c r="H112" s="177" t="s">
        <v>878</v>
      </c>
      <c r="I112" s="177" t="s">
        <v>840</v>
      </c>
      <c r="J112" s="177">
        <v>50</v>
      </c>
      <c r="K112" s="189"/>
    </row>
    <row r="113" spans="2:11" ht="15" customHeight="1">
      <c r="B113" s="200"/>
      <c r="C113" s="177" t="s">
        <v>55</v>
      </c>
      <c r="D113" s="177"/>
      <c r="E113" s="177"/>
      <c r="F113" s="198" t="s">
        <v>838</v>
      </c>
      <c r="G113" s="177"/>
      <c r="H113" s="177" t="s">
        <v>879</v>
      </c>
      <c r="I113" s="177" t="s">
        <v>840</v>
      </c>
      <c r="J113" s="177">
        <v>20</v>
      </c>
      <c r="K113" s="189"/>
    </row>
    <row r="114" spans="2:11" ht="15" customHeight="1">
      <c r="B114" s="200"/>
      <c r="C114" s="177" t="s">
        <v>880</v>
      </c>
      <c r="D114" s="177"/>
      <c r="E114" s="177"/>
      <c r="F114" s="198" t="s">
        <v>838</v>
      </c>
      <c r="G114" s="177"/>
      <c r="H114" s="177" t="s">
        <v>881</v>
      </c>
      <c r="I114" s="177" t="s">
        <v>840</v>
      </c>
      <c r="J114" s="177">
        <v>120</v>
      </c>
      <c r="K114" s="189"/>
    </row>
    <row r="115" spans="2:11" ht="15" customHeight="1">
      <c r="B115" s="200"/>
      <c r="C115" s="177" t="s">
        <v>40</v>
      </c>
      <c r="D115" s="177"/>
      <c r="E115" s="177"/>
      <c r="F115" s="198" t="s">
        <v>838</v>
      </c>
      <c r="G115" s="177"/>
      <c r="H115" s="177" t="s">
        <v>882</v>
      </c>
      <c r="I115" s="177" t="s">
        <v>873</v>
      </c>
      <c r="J115" s="177"/>
      <c r="K115" s="189"/>
    </row>
    <row r="116" spans="2:11" ht="15" customHeight="1">
      <c r="B116" s="200"/>
      <c r="C116" s="177" t="s">
        <v>50</v>
      </c>
      <c r="D116" s="177"/>
      <c r="E116" s="177"/>
      <c r="F116" s="198" t="s">
        <v>838</v>
      </c>
      <c r="G116" s="177"/>
      <c r="H116" s="177" t="s">
        <v>883</v>
      </c>
      <c r="I116" s="177" t="s">
        <v>873</v>
      </c>
      <c r="J116" s="177"/>
      <c r="K116" s="189"/>
    </row>
    <row r="117" spans="2:11" ht="15" customHeight="1">
      <c r="B117" s="200"/>
      <c r="C117" s="177" t="s">
        <v>59</v>
      </c>
      <c r="D117" s="177"/>
      <c r="E117" s="177"/>
      <c r="F117" s="198" t="s">
        <v>838</v>
      </c>
      <c r="G117" s="177"/>
      <c r="H117" s="177" t="s">
        <v>884</v>
      </c>
      <c r="I117" s="177" t="s">
        <v>885</v>
      </c>
      <c r="J117" s="177"/>
      <c r="K117" s="189"/>
    </row>
    <row r="118" spans="2:11" ht="15" customHeight="1">
      <c r="B118" s="201"/>
      <c r="C118" s="207"/>
      <c r="D118" s="207"/>
      <c r="E118" s="207"/>
      <c r="F118" s="207"/>
      <c r="G118" s="207"/>
      <c r="H118" s="207"/>
      <c r="I118" s="207"/>
      <c r="J118" s="207"/>
      <c r="K118" s="203"/>
    </row>
    <row r="119" spans="2:11" ht="18.75" customHeight="1">
      <c r="B119" s="208"/>
      <c r="C119" s="209"/>
      <c r="D119" s="209"/>
      <c r="E119" s="209"/>
      <c r="F119" s="210"/>
      <c r="G119" s="209"/>
      <c r="H119" s="209"/>
      <c r="I119" s="209"/>
      <c r="J119" s="209"/>
      <c r="K119" s="208"/>
    </row>
    <row r="120" spans="2:11" ht="18.75" customHeight="1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</row>
    <row r="121" spans="2:11" ht="7.5" customHeight="1">
      <c r="B121" s="211"/>
      <c r="C121" s="212"/>
      <c r="D121" s="212"/>
      <c r="E121" s="212"/>
      <c r="F121" s="212"/>
      <c r="G121" s="212"/>
      <c r="H121" s="212"/>
      <c r="I121" s="212"/>
      <c r="J121" s="212"/>
      <c r="K121" s="213"/>
    </row>
    <row r="122" spans="2:11" ht="45" customHeight="1">
      <c r="B122" s="214"/>
      <c r="C122" s="290" t="s">
        <v>886</v>
      </c>
      <c r="D122" s="290"/>
      <c r="E122" s="290"/>
      <c r="F122" s="290"/>
      <c r="G122" s="290"/>
      <c r="H122" s="290"/>
      <c r="I122" s="290"/>
      <c r="J122" s="290"/>
      <c r="K122" s="215"/>
    </row>
    <row r="123" spans="2:11" ht="17.25" customHeight="1">
      <c r="B123" s="216"/>
      <c r="C123" s="190" t="s">
        <v>832</v>
      </c>
      <c r="D123" s="190"/>
      <c r="E123" s="190"/>
      <c r="F123" s="190" t="s">
        <v>833</v>
      </c>
      <c r="G123" s="191"/>
      <c r="H123" s="190" t="s">
        <v>56</v>
      </c>
      <c r="I123" s="190" t="s">
        <v>59</v>
      </c>
      <c r="J123" s="190" t="s">
        <v>834</v>
      </c>
      <c r="K123" s="217"/>
    </row>
    <row r="124" spans="2:11" ht="17.25" customHeight="1">
      <c r="B124" s="216"/>
      <c r="C124" s="192" t="s">
        <v>835</v>
      </c>
      <c r="D124" s="192"/>
      <c r="E124" s="192"/>
      <c r="F124" s="193" t="s">
        <v>836</v>
      </c>
      <c r="G124" s="194"/>
      <c r="H124" s="192"/>
      <c r="I124" s="192"/>
      <c r="J124" s="192" t="s">
        <v>837</v>
      </c>
      <c r="K124" s="217"/>
    </row>
    <row r="125" spans="2:11" ht="5.25" customHeight="1">
      <c r="B125" s="218"/>
      <c r="C125" s="195"/>
      <c r="D125" s="195"/>
      <c r="E125" s="195"/>
      <c r="F125" s="195"/>
      <c r="G125" s="219"/>
      <c r="H125" s="195"/>
      <c r="I125" s="195"/>
      <c r="J125" s="195"/>
      <c r="K125" s="220"/>
    </row>
    <row r="126" spans="2:11" ht="15" customHeight="1">
      <c r="B126" s="218"/>
      <c r="C126" s="177" t="s">
        <v>841</v>
      </c>
      <c r="D126" s="197"/>
      <c r="E126" s="197"/>
      <c r="F126" s="198" t="s">
        <v>838</v>
      </c>
      <c r="G126" s="177"/>
      <c r="H126" s="177" t="s">
        <v>878</v>
      </c>
      <c r="I126" s="177" t="s">
        <v>840</v>
      </c>
      <c r="J126" s="177">
        <v>120</v>
      </c>
      <c r="K126" s="221"/>
    </row>
    <row r="127" spans="2:11" ht="15" customHeight="1">
      <c r="B127" s="218"/>
      <c r="C127" s="177" t="s">
        <v>887</v>
      </c>
      <c r="D127" s="177"/>
      <c r="E127" s="177"/>
      <c r="F127" s="198" t="s">
        <v>838</v>
      </c>
      <c r="G127" s="177"/>
      <c r="H127" s="177" t="s">
        <v>888</v>
      </c>
      <c r="I127" s="177" t="s">
        <v>840</v>
      </c>
      <c r="J127" s="177" t="s">
        <v>889</v>
      </c>
      <c r="K127" s="221"/>
    </row>
    <row r="128" spans="2:11" ht="15" customHeight="1">
      <c r="B128" s="218"/>
      <c r="C128" s="177" t="s">
        <v>85</v>
      </c>
      <c r="D128" s="177"/>
      <c r="E128" s="177"/>
      <c r="F128" s="198" t="s">
        <v>838</v>
      </c>
      <c r="G128" s="177"/>
      <c r="H128" s="177" t="s">
        <v>890</v>
      </c>
      <c r="I128" s="177" t="s">
        <v>840</v>
      </c>
      <c r="J128" s="177" t="s">
        <v>889</v>
      </c>
      <c r="K128" s="221"/>
    </row>
    <row r="129" spans="2:11" ht="15" customHeight="1">
      <c r="B129" s="218"/>
      <c r="C129" s="177" t="s">
        <v>849</v>
      </c>
      <c r="D129" s="177"/>
      <c r="E129" s="177"/>
      <c r="F129" s="198" t="s">
        <v>844</v>
      </c>
      <c r="G129" s="177"/>
      <c r="H129" s="177" t="s">
        <v>850</v>
      </c>
      <c r="I129" s="177" t="s">
        <v>840</v>
      </c>
      <c r="J129" s="177">
        <v>15</v>
      </c>
      <c r="K129" s="221"/>
    </row>
    <row r="130" spans="2:11" ht="15" customHeight="1">
      <c r="B130" s="218"/>
      <c r="C130" s="177" t="s">
        <v>851</v>
      </c>
      <c r="D130" s="177"/>
      <c r="E130" s="177"/>
      <c r="F130" s="198" t="s">
        <v>844</v>
      </c>
      <c r="G130" s="177"/>
      <c r="H130" s="177" t="s">
        <v>852</v>
      </c>
      <c r="I130" s="177" t="s">
        <v>840</v>
      </c>
      <c r="J130" s="177">
        <v>15</v>
      </c>
      <c r="K130" s="221"/>
    </row>
    <row r="131" spans="2:11" ht="15" customHeight="1">
      <c r="B131" s="218"/>
      <c r="C131" s="177" t="s">
        <v>853</v>
      </c>
      <c r="D131" s="177"/>
      <c r="E131" s="177"/>
      <c r="F131" s="198" t="s">
        <v>844</v>
      </c>
      <c r="G131" s="177"/>
      <c r="H131" s="177" t="s">
        <v>854</v>
      </c>
      <c r="I131" s="177" t="s">
        <v>840</v>
      </c>
      <c r="J131" s="177">
        <v>20</v>
      </c>
      <c r="K131" s="221"/>
    </row>
    <row r="132" spans="2:11" ht="15" customHeight="1">
      <c r="B132" s="218"/>
      <c r="C132" s="177" t="s">
        <v>855</v>
      </c>
      <c r="D132" s="177"/>
      <c r="E132" s="177"/>
      <c r="F132" s="198" t="s">
        <v>844</v>
      </c>
      <c r="G132" s="177"/>
      <c r="H132" s="177" t="s">
        <v>856</v>
      </c>
      <c r="I132" s="177" t="s">
        <v>840</v>
      </c>
      <c r="J132" s="177">
        <v>20</v>
      </c>
      <c r="K132" s="221"/>
    </row>
    <row r="133" spans="2:11" ht="15" customHeight="1">
      <c r="B133" s="218"/>
      <c r="C133" s="177" t="s">
        <v>843</v>
      </c>
      <c r="D133" s="177"/>
      <c r="E133" s="177"/>
      <c r="F133" s="198" t="s">
        <v>844</v>
      </c>
      <c r="G133" s="177"/>
      <c r="H133" s="177" t="s">
        <v>878</v>
      </c>
      <c r="I133" s="177" t="s">
        <v>840</v>
      </c>
      <c r="J133" s="177">
        <v>50</v>
      </c>
      <c r="K133" s="221"/>
    </row>
    <row r="134" spans="2:11" ht="15" customHeight="1">
      <c r="B134" s="218"/>
      <c r="C134" s="177" t="s">
        <v>857</v>
      </c>
      <c r="D134" s="177"/>
      <c r="E134" s="177"/>
      <c r="F134" s="198" t="s">
        <v>844</v>
      </c>
      <c r="G134" s="177"/>
      <c r="H134" s="177" t="s">
        <v>878</v>
      </c>
      <c r="I134" s="177" t="s">
        <v>840</v>
      </c>
      <c r="J134" s="177">
        <v>50</v>
      </c>
      <c r="K134" s="221"/>
    </row>
    <row r="135" spans="2:11" ht="15" customHeight="1">
      <c r="B135" s="218"/>
      <c r="C135" s="177" t="s">
        <v>863</v>
      </c>
      <c r="D135" s="177"/>
      <c r="E135" s="177"/>
      <c r="F135" s="198" t="s">
        <v>844</v>
      </c>
      <c r="G135" s="177"/>
      <c r="H135" s="177" t="s">
        <v>878</v>
      </c>
      <c r="I135" s="177" t="s">
        <v>840</v>
      </c>
      <c r="J135" s="177">
        <v>50</v>
      </c>
      <c r="K135" s="221"/>
    </row>
    <row r="136" spans="2:11" ht="15" customHeight="1">
      <c r="B136" s="218"/>
      <c r="C136" s="177" t="s">
        <v>865</v>
      </c>
      <c r="D136" s="177"/>
      <c r="E136" s="177"/>
      <c r="F136" s="198" t="s">
        <v>844</v>
      </c>
      <c r="G136" s="177"/>
      <c r="H136" s="177" t="s">
        <v>878</v>
      </c>
      <c r="I136" s="177" t="s">
        <v>840</v>
      </c>
      <c r="J136" s="177">
        <v>50</v>
      </c>
      <c r="K136" s="221"/>
    </row>
    <row r="137" spans="2:11" ht="15" customHeight="1">
      <c r="B137" s="218"/>
      <c r="C137" s="177" t="s">
        <v>866</v>
      </c>
      <c r="D137" s="177"/>
      <c r="E137" s="177"/>
      <c r="F137" s="198" t="s">
        <v>844</v>
      </c>
      <c r="G137" s="177"/>
      <c r="H137" s="177" t="s">
        <v>891</v>
      </c>
      <c r="I137" s="177" t="s">
        <v>840</v>
      </c>
      <c r="J137" s="177">
        <v>255</v>
      </c>
      <c r="K137" s="221"/>
    </row>
    <row r="138" spans="2:11" ht="15" customHeight="1">
      <c r="B138" s="218"/>
      <c r="C138" s="177" t="s">
        <v>868</v>
      </c>
      <c r="D138" s="177"/>
      <c r="E138" s="177"/>
      <c r="F138" s="198" t="s">
        <v>838</v>
      </c>
      <c r="G138" s="177"/>
      <c r="H138" s="177" t="s">
        <v>892</v>
      </c>
      <c r="I138" s="177" t="s">
        <v>870</v>
      </c>
      <c r="J138" s="177"/>
      <c r="K138" s="221"/>
    </row>
    <row r="139" spans="2:11" ht="15" customHeight="1">
      <c r="B139" s="218"/>
      <c r="C139" s="177" t="s">
        <v>871</v>
      </c>
      <c r="D139" s="177"/>
      <c r="E139" s="177"/>
      <c r="F139" s="198" t="s">
        <v>838</v>
      </c>
      <c r="G139" s="177"/>
      <c r="H139" s="177" t="s">
        <v>893</v>
      </c>
      <c r="I139" s="177" t="s">
        <v>873</v>
      </c>
      <c r="J139" s="177"/>
      <c r="K139" s="221"/>
    </row>
    <row r="140" spans="2:11" ht="15" customHeight="1">
      <c r="B140" s="218"/>
      <c r="C140" s="177" t="s">
        <v>874</v>
      </c>
      <c r="D140" s="177"/>
      <c r="E140" s="177"/>
      <c r="F140" s="198" t="s">
        <v>838</v>
      </c>
      <c r="G140" s="177"/>
      <c r="H140" s="177" t="s">
        <v>874</v>
      </c>
      <c r="I140" s="177" t="s">
        <v>873</v>
      </c>
      <c r="J140" s="177"/>
      <c r="K140" s="221"/>
    </row>
    <row r="141" spans="2:11" ht="15" customHeight="1">
      <c r="B141" s="218"/>
      <c r="C141" s="177" t="s">
        <v>40</v>
      </c>
      <c r="D141" s="177"/>
      <c r="E141" s="177"/>
      <c r="F141" s="198" t="s">
        <v>838</v>
      </c>
      <c r="G141" s="177"/>
      <c r="H141" s="177" t="s">
        <v>894</v>
      </c>
      <c r="I141" s="177" t="s">
        <v>873</v>
      </c>
      <c r="J141" s="177"/>
      <c r="K141" s="221"/>
    </row>
    <row r="142" spans="2:11" ht="15" customHeight="1">
      <c r="B142" s="218"/>
      <c r="C142" s="177" t="s">
        <v>895</v>
      </c>
      <c r="D142" s="177"/>
      <c r="E142" s="177"/>
      <c r="F142" s="198" t="s">
        <v>838</v>
      </c>
      <c r="G142" s="177"/>
      <c r="H142" s="177" t="s">
        <v>896</v>
      </c>
      <c r="I142" s="177" t="s">
        <v>873</v>
      </c>
      <c r="J142" s="177"/>
      <c r="K142" s="221"/>
    </row>
    <row r="143" spans="2:11" ht="15" customHeight="1">
      <c r="B143" s="222"/>
      <c r="C143" s="223"/>
      <c r="D143" s="223"/>
      <c r="E143" s="223"/>
      <c r="F143" s="223"/>
      <c r="G143" s="223"/>
      <c r="H143" s="223"/>
      <c r="I143" s="223"/>
      <c r="J143" s="223"/>
      <c r="K143" s="224"/>
    </row>
    <row r="144" spans="2:11" ht="18.75" customHeight="1">
      <c r="B144" s="209"/>
      <c r="C144" s="209"/>
      <c r="D144" s="209"/>
      <c r="E144" s="209"/>
      <c r="F144" s="210"/>
      <c r="G144" s="209"/>
      <c r="H144" s="209"/>
      <c r="I144" s="209"/>
      <c r="J144" s="209"/>
      <c r="K144" s="209"/>
    </row>
    <row r="145" spans="2:11" ht="18.75" customHeight="1"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</row>
    <row r="146" spans="2:11" ht="7.5" customHeight="1">
      <c r="B146" s="185"/>
      <c r="C146" s="186"/>
      <c r="D146" s="186"/>
      <c r="E146" s="186"/>
      <c r="F146" s="186"/>
      <c r="G146" s="186"/>
      <c r="H146" s="186"/>
      <c r="I146" s="186"/>
      <c r="J146" s="186"/>
      <c r="K146" s="187"/>
    </row>
    <row r="147" spans="2:11" ht="45" customHeight="1">
      <c r="B147" s="188"/>
      <c r="C147" s="292" t="s">
        <v>897</v>
      </c>
      <c r="D147" s="292"/>
      <c r="E147" s="292"/>
      <c r="F147" s="292"/>
      <c r="G147" s="292"/>
      <c r="H147" s="292"/>
      <c r="I147" s="292"/>
      <c r="J147" s="292"/>
      <c r="K147" s="189"/>
    </row>
    <row r="148" spans="2:11" ht="17.25" customHeight="1">
      <c r="B148" s="188"/>
      <c r="C148" s="190" t="s">
        <v>832</v>
      </c>
      <c r="D148" s="190"/>
      <c r="E148" s="190"/>
      <c r="F148" s="190" t="s">
        <v>833</v>
      </c>
      <c r="G148" s="191"/>
      <c r="H148" s="190" t="s">
        <v>56</v>
      </c>
      <c r="I148" s="190" t="s">
        <v>59</v>
      </c>
      <c r="J148" s="190" t="s">
        <v>834</v>
      </c>
      <c r="K148" s="189"/>
    </row>
    <row r="149" spans="2:11" ht="17.25" customHeight="1">
      <c r="B149" s="188"/>
      <c r="C149" s="192" t="s">
        <v>835</v>
      </c>
      <c r="D149" s="192"/>
      <c r="E149" s="192"/>
      <c r="F149" s="193" t="s">
        <v>836</v>
      </c>
      <c r="G149" s="194"/>
      <c r="H149" s="192"/>
      <c r="I149" s="192"/>
      <c r="J149" s="192" t="s">
        <v>837</v>
      </c>
      <c r="K149" s="189"/>
    </row>
    <row r="150" spans="2:11" ht="5.25" customHeight="1">
      <c r="B150" s="200"/>
      <c r="C150" s="195"/>
      <c r="D150" s="195"/>
      <c r="E150" s="195"/>
      <c r="F150" s="195"/>
      <c r="G150" s="196"/>
      <c r="H150" s="195"/>
      <c r="I150" s="195"/>
      <c r="J150" s="195"/>
      <c r="K150" s="221"/>
    </row>
    <row r="151" spans="2:11" ht="15" customHeight="1">
      <c r="B151" s="200"/>
      <c r="C151" s="225" t="s">
        <v>841</v>
      </c>
      <c r="D151" s="177"/>
      <c r="E151" s="177"/>
      <c r="F151" s="226" t="s">
        <v>838</v>
      </c>
      <c r="G151" s="177"/>
      <c r="H151" s="225" t="s">
        <v>878</v>
      </c>
      <c r="I151" s="225" t="s">
        <v>840</v>
      </c>
      <c r="J151" s="225">
        <v>120</v>
      </c>
      <c r="K151" s="221"/>
    </row>
    <row r="152" spans="2:11" ht="15" customHeight="1">
      <c r="B152" s="200"/>
      <c r="C152" s="225" t="s">
        <v>887</v>
      </c>
      <c r="D152" s="177"/>
      <c r="E152" s="177"/>
      <c r="F152" s="226" t="s">
        <v>838</v>
      </c>
      <c r="G152" s="177"/>
      <c r="H152" s="225" t="s">
        <v>898</v>
      </c>
      <c r="I152" s="225" t="s">
        <v>840</v>
      </c>
      <c r="J152" s="225" t="s">
        <v>889</v>
      </c>
      <c r="K152" s="221"/>
    </row>
    <row r="153" spans="2:11" ht="15" customHeight="1">
      <c r="B153" s="200"/>
      <c r="C153" s="225" t="s">
        <v>85</v>
      </c>
      <c r="D153" s="177"/>
      <c r="E153" s="177"/>
      <c r="F153" s="226" t="s">
        <v>838</v>
      </c>
      <c r="G153" s="177"/>
      <c r="H153" s="225" t="s">
        <v>899</v>
      </c>
      <c r="I153" s="225" t="s">
        <v>840</v>
      </c>
      <c r="J153" s="225" t="s">
        <v>889</v>
      </c>
      <c r="K153" s="221"/>
    </row>
    <row r="154" spans="2:11" ht="15" customHeight="1">
      <c r="B154" s="200"/>
      <c r="C154" s="225" t="s">
        <v>843</v>
      </c>
      <c r="D154" s="177"/>
      <c r="E154" s="177"/>
      <c r="F154" s="226" t="s">
        <v>844</v>
      </c>
      <c r="G154" s="177"/>
      <c r="H154" s="225" t="s">
        <v>878</v>
      </c>
      <c r="I154" s="225" t="s">
        <v>840</v>
      </c>
      <c r="J154" s="225">
        <v>50</v>
      </c>
      <c r="K154" s="221"/>
    </row>
    <row r="155" spans="2:11" ht="15" customHeight="1">
      <c r="B155" s="200"/>
      <c r="C155" s="225" t="s">
        <v>846</v>
      </c>
      <c r="D155" s="177"/>
      <c r="E155" s="177"/>
      <c r="F155" s="226" t="s">
        <v>838</v>
      </c>
      <c r="G155" s="177"/>
      <c r="H155" s="225" t="s">
        <v>878</v>
      </c>
      <c r="I155" s="225" t="s">
        <v>848</v>
      </c>
      <c r="J155" s="225"/>
      <c r="K155" s="221"/>
    </row>
    <row r="156" spans="2:11" ht="15" customHeight="1">
      <c r="B156" s="200"/>
      <c r="C156" s="225" t="s">
        <v>857</v>
      </c>
      <c r="D156" s="177"/>
      <c r="E156" s="177"/>
      <c r="F156" s="226" t="s">
        <v>844</v>
      </c>
      <c r="G156" s="177"/>
      <c r="H156" s="225" t="s">
        <v>878</v>
      </c>
      <c r="I156" s="225" t="s">
        <v>840</v>
      </c>
      <c r="J156" s="225">
        <v>50</v>
      </c>
      <c r="K156" s="221"/>
    </row>
    <row r="157" spans="2:11" ht="15" customHeight="1">
      <c r="B157" s="200"/>
      <c r="C157" s="225" t="s">
        <v>865</v>
      </c>
      <c r="D157" s="177"/>
      <c r="E157" s="177"/>
      <c r="F157" s="226" t="s">
        <v>844</v>
      </c>
      <c r="G157" s="177"/>
      <c r="H157" s="225" t="s">
        <v>878</v>
      </c>
      <c r="I157" s="225" t="s">
        <v>840</v>
      </c>
      <c r="J157" s="225">
        <v>50</v>
      </c>
      <c r="K157" s="221"/>
    </row>
    <row r="158" spans="2:11" ht="15" customHeight="1">
      <c r="B158" s="200"/>
      <c r="C158" s="225" t="s">
        <v>863</v>
      </c>
      <c r="D158" s="177"/>
      <c r="E158" s="177"/>
      <c r="F158" s="226" t="s">
        <v>844</v>
      </c>
      <c r="G158" s="177"/>
      <c r="H158" s="225" t="s">
        <v>878</v>
      </c>
      <c r="I158" s="225" t="s">
        <v>840</v>
      </c>
      <c r="J158" s="225">
        <v>50</v>
      </c>
      <c r="K158" s="221"/>
    </row>
    <row r="159" spans="2:11" ht="15" customHeight="1">
      <c r="B159" s="200"/>
      <c r="C159" s="225" t="s">
        <v>121</v>
      </c>
      <c r="D159" s="177"/>
      <c r="E159" s="177"/>
      <c r="F159" s="226" t="s">
        <v>838</v>
      </c>
      <c r="G159" s="177"/>
      <c r="H159" s="225" t="s">
        <v>900</v>
      </c>
      <c r="I159" s="225" t="s">
        <v>840</v>
      </c>
      <c r="J159" s="225" t="s">
        <v>901</v>
      </c>
      <c r="K159" s="221"/>
    </row>
    <row r="160" spans="2:11" ht="15" customHeight="1">
      <c r="B160" s="200"/>
      <c r="C160" s="225" t="s">
        <v>902</v>
      </c>
      <c r="D160" s="177"/>
      <c r="E160" s="177"/>
      <c r="F160" s="226" t="s">
        <v>838</v>
      </c>
      <c r="G160" s="177"/>
      <c r="H160" s="225" t="s">
        <v>903</v>
      </c>
      <c r="I160" s="225" t="s">
        <v>873</v>
      </c>
      <c r="J160" s="225"/>
      <c r="K160" s="221"/>
    </row>
    <row r="161" spans="2:11" ht="15" customHeight="1">
      <c r="B161" s="227"/>
      <c r="C161" s="207"/>
      <c r="D161" s="207"/>
      <c r="E161" s="207"/>
      <c r="F161" s="207"/>
      <c r="G161" s="207"/>
      <c r="H161" s="207"/>
      <c r="I161" s="207"/>
      <c r="J161" s="207"/>
      <c r="K161" s="228"/>
    </row>
    <row r="162" spans="2:11" ht="18.75" customHeight="1">
      <c r="B162" s="209"/>
      <c r="C162" s="219"/>
      <c r="D162" s="219"/>
      <c r="E162" s="219"/>
      <c r="F162" s="229"/>
      <c r="G162" s="219"/>
      <c r="H162" s="219"/>
      <c r="I162" s="219"/>
      <c r="J162" s="219"/>
      <c r="K162" s="209"/>
    </row>
    <row r="163" spans="2:11" ht="18.75" customHeight="1"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</row>
    <row r="164" spans="2:11" ht="7.5" customHeight="1">
      <c r="B164" s="166"/>
      <c r="C164" s="167"/>
      <c r="D164" s="167"/>
      <c r="E164" s="167"/>
      <c r="F164" s="167"/>
      <c r="G164" s="167"/>
      <c r="H164" s="167"/>
      <c r="I164" s="167"/>
      <c r="J164" s="167"/>
      <c r="K164" s="168"/>
    </row>
    <row r="165" spans="2:11" ht="45" customHeight="1">
      <c r="B165" s="169"/>
      <c r="C165" s="290" t="s">
        <v>904</v>
      </c>
      <c r="D165" s="290"/>
      <c r="E165" s="290"/>
      <c r="F165" s="290"/>
      <c r="G165" s="290"/>
      <c r="H165" s="290"/>
      <c r="I165" s="290"/>
      <c r="J165" s="290"/>
      <c r="K165" s="170"/>
    </row>
    <row r="166" spans="2:11" ht="17.25" customHeight="1">
      <c r="B166" s="169"/>
      <c r="C166" s="190" t="s">
        <v>832</v>
      </c>
      <c r="D166" s="190"/>
      <c r="E166" s="190"/>
      <c r="F166" s="190" t="s">
        <v>833</v>
      </c>
      <c r="G166" s="230"/>
      <c r="H166" s="231" t="s">
        <v>56</v>
      </c>
      <c r="I166" s="231" t="s">
        <v>59</v>
      </c>
      <c r="J166" s="190" t="s">
        <v>834</v>
      </c>
      <c r="K166" s="170"/>
    </row>
    <row r="167" spans="2:11" ht="17.25" customHeight="1">
      <c r="B167" s="171"/>
      <c r="C167" s="192" t="s">
        <v>835</v>
      </c>
      <c r="D167" s="192"/>
      <c r="E167" s="192"/>
      <c r="F167" s="193" t="s">
        <v>836</v>
      </c>
      <c r="G167" s="232"/>
      <c r="H167" s="233"/>
      <c r="I167" s="233"/>
      <c r="J167" s="192" t="s">
        <v>837</v>
      </c>
      <c r="K167" s="172"/>
    </row>
    <row r="168" spans="2:11" ht="5.25" customHeight="1">
      <c r="B168" s="200"/>
      <c r="C168" s="195"/>
      <c r="D168" s="195"/>
      <c r="E168" s="195"/>
      <c r="F168" s="195"/>
      <c r="G168" s="196"/>
      <c r="H168" s="195"/>
      <c r="I168" s="195"/>
      <c r="J168" s="195"/>
      <c r="K168" s="221"/>
    </row>
    <row r="169" spans="2:11" ht="15" customHeight="1">
      <c r="B169" s="200"/>
      <c r="C169" s="177" t="s">
        <v>841</v>
      </c>
      <c r="D169" s="177"/>
      <c r="E169" s="177"/>
      <c r="F169" s="198" t="s">
        <v>838</v>
      </c>
      <c r="G169" s="177"/>
      <c r="H169" s="177" t="s">
        <v>878</v>
      </c>
      <c r="I169" s="177" t="s">
        <v>840</v>
      </c>
      <c r="J169" s="177">
        <v>120</v>
      </c>
      <c r="K169" s="221"/>
    </row>
    <row r="170" spans="2:11" ht="15" customHeight="1">
      <c r="B170" s="200"/>
      <c r="C170" s="177" t="s">
        <v>887</v>
      </c>
      <c r="D170" s="177"/>
      <c r="E170" s="177"/>
      <c r="F170" s="198" t="s">
        <v>838</v>
      </c>
      <c r="G170" s="177"/>
      <c r="H170" s="177" t="s">
        <v>888</v>
      </c>
      <c r="I170" s="177" t="s">
        <v>840</v>
      </c>
      <c r="J170" s="177" t="s">
        <v>889</v>
      </c>
      <c r="K170" s="221"/>
    </row>
    <row r="171" spans="2:11" ht="15" customHeight="1">
      <c r="B171" s="200"/>
      <c r="C171" s="177" t="s">
        <v>85</v>
      </c>
      <c r="D171" s="177"/>
      <c r="E171" s="177"/>
      <c r="F171" s="198" t="s">
        <v>838</v>
      </c>
      <c r="G171" s="177"/>
      <c r="H171" s="177" t="s">
        <v>905</v>
      </c>
      <c r="I171" s="177" t="s">
        <v>840</v>
      </c>
      <c r="J171" s="177" t="s">
        <v>889</v>
      </c>
      <c r="K171" s="221"/>
    </row>
    <row r="172" spans="2:11" ht="15" customHeight="1">
      <c r="B172" s="200"/>
      <c r="C172" s="177" t="s">
        <v>843</v>
      </c>
      <c r="D172" s="177"/>
      <c r="E172" s="177"/>
      <c r="F172" s="198" t="s">
        <v>844</v>
      </c>
      <c r="G172" s="177"/>
      <c r="H172" s="177" t="s">
        <v>905</v>
      </c>
      <c r="I172" s="177" t="s">
        <v>840</v>
      </c>
      <c r="J172" s="177">
        <v>50</v>
      </c>
      <c r="K172" s="221"/>
    </row>
    <row r="173" spans="2:11" ht="15" customHeight="1">
      <c r="B173" s="200"/>
      <c r="C173" s="177" t="s">
        <v>846</v>
      </c>
      <c r="D173" s="177"/>
      <c r="E173" s="177"/>
      <c r="F173" s="198" t="s">
        <v>838</v>
      </c>
      <c r="G173" s="177"/>
      <c r="H173" s="177" t="s">
        <v>905</v>
      </c>
      <c r="I173" s="177" t="s">
        <v>848</v>
      </c>
      <c r="J173" s="177"/>
      <c r="K173" s="221"/>
    </row>
    <row r="174" spans="2:11" ht="15" customHeight="1">
      <c r="B174" s="200"/>
      <c r="C174" s="177" t="s">
        <v>857</v>
      </c>
      <c r="D174" s="177"/>
      <c r="E174" s="177"/>
      <c r="F174" s="198" t="s">
        <v>844</v>
      </c>
      <c r="G174" s="177"/>
      <c r="H174" s="177" t="s">
        <v>905</v>
      </c>
      <c r="I174" s="177" t="s">
        <v>840</v>
      </c>
      <c r="J174" s="177">
        <v>50</v>
      </c>
      <c r="K174" s="221"/>
    </row>
    <row r="175" spans="2:11" ht="15" customHeight="1">
      <c r="B175" s="200"/>
      <c r="C175" s="177" t="s">
        <v>865</v>
      </c>
      <c r="D175" s="177"/>
      <c r="E175" s="177"/>
      <c r="F175" s="198" t="s">
        <v>844</v>
      </c>
      <c r="G175" s="177"/>
      <c r="H175" s="177" t="s">
        <v>905</v>
      </c>
      <c r="I175" s="177" t="s">
        <v>840</v>
      </c>
      <c r="J175" s="177">
        <v>50</v>
      </c>
      <c r="K175" s="221"/>
    </row>
    <row r="176" spans="2:11" ht="15" customHeight="1">
      <c r="B176" s="200"/>
      <c r="C176" s="177" t="s">
        <v>863</v>
      </c>
      <c r="D176" s="177"/>
      <c r="E176" s="177"/>
      <c r="F176" s="198" t="s">
        <v>844</v>
      </c>
      <c r="G176" s="177"/>
      <c r="H176" s="177" t="s">
        <v>905</v>
      </c>
      <c r="I176" s="177" t="s">
        <v>840</v>
      </c>
      <c r="J176" s="177">
        <v>50</v>
      </c>
      <c r="K176" s="221"/>
    </row>
    <row r="177" spans="2:11" ht="15" customHeight="1">
      <c r="B177" s="200"/>
      <c r="C177" s="177" t="s">
        <v>125</v>
      </c>
      <c r="D177" s="177"/>
      <c r="E177" s="177"/>
      <c r="F177" s="198" t="s">
        <v>838</v>
      </c>
      <c r="G177" s="177"/>
      <c r="H177" s="177" t="s">
        <v>906</v>
      </c>
      <c r="I177" s="177" t="s">
        <v>907</v>
      </c>
      <c r="J177" s="177"/>
      <c r="K177" s="221"/>
    </row>
    <row r="178" spans="2:11" ht="15" customHeight="1">
      <c r="B178" s="200"/>
      <c r="C178" s="177" t="s">
        <v>59</v>
      </c>
      <c r="D178" s="177"/>
      <c r="E178" s="177"/>
      <c r="F178" s="198" t="s">
        <v>838</v>
      </c>
      <c r="G178" s="177"/>
      <c r="H178" s="177" t="s">
        <v>908</v>
      </c>
      <c r="I178" s="177" t="s">
        <v>909</v>
      </c>
      <c r="J178" s="177">
        <v>1</v>
      </c>
      <c r="K178" s="221"/>
    </row>
    <row r="179" spans="2:11" ht="15" customHeight="1">
      <c r="B179" s="200"/>
      <c r="C179" s="177" t="s">
        <v>55</v>
      </c>
      <c r="D179" s="177"/>
      <c r="E179" s="177"/>
      <c r="F179" s="198" t="s">
        <v>838</v>
      </c>
      <c r="G179" s="177"/>
      <c r="H179" s="177" t="s">
        <v>910</v>
      </c>
      <c r="I179" s="177" t="s">
        <v>840</v>
      </c>
      <c r="J179" s="177">
        <v>20</v>
      </c>
      <c r="K179" s="221"/>
    </row>
    <row r="180" spans="2:11" ht="15" customHeight="1">
      <c r="B180" s="200"/>
      <c r="C180" s="177" t="s">
        <v>56</v>
      </c>
      <c r="D180" s="177"/>
      <c r="E180" s="177"/>
      <c r="F180" s="198" t="s">
        <v>838</v>
      </c>
      <c r="G180" s="177"/>
      <c r="H180" s="177" t="s">
        <v>911</v>
      </c>
      <c r="I180" s="177" t="s">
        <v>840</v>
      </c>
      <c r="J180" s="177">
        <v>255</v>
      </c>
      <c r="K180" s="221"/>
    </row>
    <row r="181" spans="2:11" ht="15" customHeight="1">
      <c r="B181" s="200"/>
      <c r="C181" s="177" t="s">
        <v>126</v>
      </c>
      <c r="D181" s="177"/>
      <c r="E181" s="177"/>
      <c r="F181" s="198" t="s">
        <v>838</v>
      </c>
      <c r="G181" s="177"/>
      <c r="H181" s="177" t="s">
        <v>802</v>
      </c>
      <c r="I181" s="177" t="s">
        <v>840</v>
      </c>
      <c r="J181" s="177">
        <v>10</v>
      </c>
      <c r="K181" s="221"/>
    </row>
    <row r="182" spans="2:11" ht="15" customHeight="1">
      <c r="B182" s="200"/>
      <c r="C182" s="177" t="s">
        <v>127</v>
      </c>
      <c r="D182" s="177"/>
      <c r="E182" s="177"/>
      <c r="F182" s="198" t="s">
        <v>838</v>
      </c>
      <c r="G182" s="177"/>
      <c r="H182" s="177" t="s">
        <v>912</v>
      </c>
      <c r="I182" s="177" t="s">
        <v>873</v>
      </c>
      <c r="J182" s="177"/>
      <c r="K182" s="221"/>
    </row>
    <row r="183" spans="2:11" ht="15" customHeight="1">
      <c r="B183" s="200"/>
      <c r="C183" s="177" t="s">
        <v>913</v>
      </c>
      <c r="D183" s="177"/>
      <c r="E183" s="177"/>
      <c r="F183" s="198" t="s">
        <v>838</v>
      </c>
      <c r="G183" s="177"/>
      <c r="H183" s="177" t="s">
        <v>914</v>
      </c>
      <c r="I183" s="177" t="s">
        <v>873</v>
      </c>
      <c r="J183" s="177"/>
      <c r="K183" s="221"/>
    </row>
    <row r="184" spans="2:11" ht="15" customHeight="1">
      <c r="B184" s="200"/>
      <c r="C184" s="177" t="s">
        <v>902</v>
      </c>
      <c r="D184" s="177"/>
      <c r="E184" s="177"/>
      <c r="F184" s="198" t="s">
        <v>838</v>
      </c>
      <c r="G184" s="177"/>
      <c r="H184" s="177" t="s">
        <v>915</v>
      </c>
      <c r="I184" s="177" t="s">
        <v>873</v>
      </c>
      <c r="J184" s="177"/>
      <c r="K184" s="221"/>
    </row>
    <row r="185" spans="2:11" ht="15" customHeight="1">
      <c r="B185" s="200"/>
      <c r="C185" s="177" t="s">
        <v>129</v>
      </c>
      <c r="D185" s="177"/>
      <c r="E185" s="177"/>
      <c r="F185" s="198" t="s">
        <v>844</v>
      </c>
      <c r="G185" s="177"/>
      <c r="H185" s="177" t="s">
        <v>916</v>
      </c>
      <c r="I185" s="177" t="s">
        <v>840</v>
      </c>
      <c r="J185" s="177">
        <v>50</v>
      </c>
      <c r="K185" s="221"/>
    </row>
    <row r="186" spans="2:11" ht="15" customHeight="1">
      <c r="B186" s="200"/>
      <c r="C186" s="177" t="s">
        <v>917</v>
      </c>
      <c r="D186" s="177"/>
      <c r="E186" s="177"/>
      <c r="F186" s="198" t="s">
        <v>844</v>
      </c>
      <c r="G186" s="177"/>
      <c r="H186" s="177" t="s">
        <v>918</v>
      </c>
      <c r="I186" s="177" t="s">
        <v>919</v>
      </c>
      <c r="J186" s="177"/>
      <c r="K186" s="221"/>
    </row>
    <row r="187" spans="2:11" ht="15" customHeight="1">
      <c r="B187" s="200"/>
      <c r="C187" s="177" t="s">
        <v>920</v>
      </c>
      <c r="D187" s="177"/>
      <c r="E187" s="177"/>
      <c r="F187" s="198" t="s">
        <v>844</v>
      </c>
      <c r="G187" s="177"/>
      <c r="H187" s="177" t="s">
        <v>921</v>
      </c>
      <c r="I187" s="177" t="s">
        <v>919</v>
      </c>
      <c r="J187" s="177"/>
      <c r="K187" s="221"/>
    </row>
    <row r="188" spans="2:11" ht="15" customHeight="1">
      <c r="B188" s="200"/>
      <c r="C188" s="177" t="s">
        <v>922</v>
      </c>
      <c r="D188" s="177"/>
      <c r="E188" s="177"/>
      <c r="F188" s="198" t="s">
        <v>844</v>
      </c>
      <c r="G188" s="177"/>
      <c r="H188" s="177" t="s">
        <v>923</v>
      </c>
      <c r="I188" s="177" t="s">
        <v>919</v>
      </c>
      <c r="J188" s="177"/>
      <c r="K188" s="221"/>
    </row>
    <row r="189" spans="2:11" ht="15" customHeight="1">
      <c r="B189" s="200"/>
      <c r="C189" s="234" t="s">
        <v>924</v>
      </c>
      <c r="D189" s="177"/>
      <c r="E189" s="177"/>
      <c r="F189" s="198" t="s">
        <v>844</v>
      </c>
      <c r="G189" s="177"/>
      <c r="H189" s="177" t="s">
        <v>925</v>
      </c>
      <c r="I189" s="177" t="s">
        <v>926</v>
      </c>
      <c r="J189" s="235" t="s">
        <v>927</v>
      </c>
      <c r="K189" s="221"/>
    </row>
    <row r="190" spans="2:11" ht="15" customHeight="1">
      <c r="B190" s="200"/>
      <c r="C190" s="234" t="s">
        <v>44</v>
      </c>
      <c r="D190" s="177"/>
      <c r="E190" s="177"/>
      <c r="F190" s="198" t="s">
        <v>838</v>
      </c>
      <c r="G190" s="177"/>
      <c r="H190" s="174" t="s">
        <v>928</v>
      </c>
      <c r="I190" s="177" t="s">
        <v>929</v>
      </c>
      <c r="J190" s="177"/>
      <c r="K190" s="221"/>
    </row>
    <row r="191" spans="2:11" ht="15" customHeight="1">
      <c r="B191" s="200"/>
      <c r="C191" s="234" t="s">
        <v>930</v>
      </c>
      <c r="D191" s="177"/>
      <c r="E191" s="177"/>
      <c r="F191" s="198" t="s">
        <v>838</v>
      </c>
      <c r="G191" s="177"/>
      <c r="H191" s="177" t="s">
        <v>931</v>
      </c>
      <c r="I191" s="177" t="s">
        <v>873</v>
      </c>
      <c r="J191" s="177"/>
      <c r="K191" s="221"/>
    </row>
    <row r="192" spans="2:11" ht="15" customHeight="1">
      <c r="B192" s="200"/>
      <c r="C192" s="234" t="s">
        <v>932</v>
      </c>
      <c r="D192" s="177"/>
      <c r="E192" s="177"/>
      <c r="F192" s="198" t="s">
        <v>838</v>
      </c>
      <c r="G192" s="177"/>
      <c r="H192" s="177" t="s">
        <v>933</v>
      </c>
      <c r="I192" s="177" t="s">
        <v>873</v>
      </c>
      <c r="J192" s="177"/>
      <c r="K192" s="221"/>
    </row>
    <row r="193" spans="2:11" ht="15" customHeight="1">
      <c r="B193" s="200"/>
      <c r="C193" s="234" t="s">
        <v>934</v>
      </c>
      <c r="D193" s="177"/>
      <c r="E193" s="177"/>
      <c r="F193" s="198" t="s">
        <v>844</v>
      </c>
      <c r="G193" s="177"/>
      <c r="H193" s="177" t="s">
        <v>935</v>
      </c>
      <c r="I193" s="177" t="s">
        <v>873</v>
      </c>
      <c r="J193" s="177"/>
      <c r="K193" s="221"/>
    </row>
    <row r="194" spans="2:11" ht="15" customHeight="1">
      <c r="B194" s="227"/>
      <c r="C194" s="236"/>
      <c r="D194" s="207"/>
      <c r="E194" s="207"/>
      <c r="F194" s="207"/>
      <c r="G194" s="207"/>
      <c r="H194" s="207"/>
      <c r="I194" s="207"/>
      <c r="J194" s="207"/>
      <c r="K194" s="228"/>
    </row>
    <row r="195" spans="2:11" ht="18.75" customHeight="1">
      <c r="B195" s="209"/>
      <c r="C195" s="219"/>
      <c r="D195" s="219"/>
      <c r="E195" s="219"/>
      <c r="F195" s="229"/>
      <c r="G195" s="219"/>
      <c r="H195" s="219"/>
      <c r="I195" s="219"/>
      <c r="J195" s="219"/>
      <c r="K195" s="209"/>
    </row>
    <row r="196" spans="2:11" ht="18.75" customHeight="1">
      <c r="B196" s="209"/>
      <c r="C196" s="219"/>
      <c r="D196" s="219"/>
      <c r="E196" s="219"/>
      <c r="F196" s="229"/>
      <c r="G196" s="219"/>
      <c r="H196" s="219"/>
      <c r="I196" s="219"/>
      <c r="J196" s="219"/>
      <c r="K196" s="209"/>
    </row>
    <row r="197" spans="2:11" ht="18.75" customHeight="1"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</row>
    <row r="198" spans="2:11" ht="13.5">
      <c r="B198" s="166"/>
      <c r="C198" s="167"/>
      <c r="D198" s="167"/>
      <c r="E198" s="167"/>
      <c r="F198" s="167"/>
      <c r="G198" s="167"/>
      <c r="H198" s="167"/>
      <c r="I198" s="167"/>
      <c r="J198" s="167"/>
      <c r="K198" s="168"/>
    </row>
    <row r="199" spans="2:11" ht="21">
      <c r="B199" s="169"/>
      <c r="C199" s="290" t="s">
        <v>936</v>
      </c>
      <c r="D199" s="290"/>
      <c r="E199" s="290"/>
      <c r="F199" s="290"/>
      <c r="G199" s="290"/>
      <c r="H199" s="290"/>
      <c r="I199" s="290"/>
      <c r="J199" s="290"/>
      <c r="K199" s="170"/>
    </row>
    <row r="200" spans="2:11" ht="25.5" customHeight="1">
      <c r="B200" s="169"/>
      <c r="C200" s="237" t="s">
        <v>937</v>
      </c>
      <c r="D200" s="237"/>
      <c r="E200" s="237"/>
      <c r="F200" s="237" t="s">
        <v>938</v>
      </c>
      <c r="G200" s="238"/>
      <c r="H200" s="296" t="s">
        <v>939</v>
      </c>
      <c r="I200" s="296"/>
      <c r="J200" s="296"/>
      <c r="K200" s="170"/>
    </row>
    <row r="201" spans="2:11" ht="5.25" customHeight="1">
      <c r="B201" s="200"/>
      <c r="C201" s="195"/>
      <c r="D201" s="195"/>
      <c r="E201" s="195"/>
      <c r="F201" s="195"/>
      <c r="G201" s="219"/>
      <c r="H201" s="195"/>
      <c r="I201" s="195"/>
      <c r="J201" s="195"/>
      <c r="K201" s="221"/>
    </row>
    <row r="202" spans="2:11" ht="15" customHeight="1">
      <c r="B202" s="200"/>
      <c r="C202" s="177" t="s">
        <v>929</v>
      </c>
      <c r="D202" s="177"/>
      <c r="E202" s="177"/>
      <c r="F202" s="198" t="s">
        <v>45</v>
      </c>
      <c r="G202" s="177"/>
      <c r="H202" s="295" t="s">
        <v>940</v>
      </c>
      <c r="I202" s="295"/>
      <c r="J202" s="295"/>
      <c r="K202" s="221"/>
    </row>
    <row r="203" spans="2:11" ht="15" customHeight="1">
      <c r="B203" s="200"/>
      <c r="C203" s="177"/>
      <c r="D203" s="177"/>
      <c r="E203" s="177"/>
      <c r="F203" s="198" t="s">
        <v>46</v>
      </c>
      <c r="G203" s="177"/>
      <c r="H203" s="295" t="s">
        <v>941</v>
      </c>
      <c r="I203" s="295"/>
      <c r="J203" s="295"/>
      <c r="K203" s="221"/>
    </row>
    <row r="204" spans="2:11" ht="15" customHeight="1">
      <c r="B204" s="200"/>
      <c r="C204" s="177"/>
      <c r="D204" s="177"/>
      <c r="E204" s="177"/>
      <c r="F204" s="198" t="s">
        <v>49</v>
      </c>
      <c r="G204" s="177"/>
      <c r="H204" s="295" t="s">
        <v>942</v>
      </c>
      <c r="I204" s="295"/>
      <c r="J204" s="295"/>
      <c r="K204" s="221"/>
    </row>
    <row r="205" spans="2:11" ht="15" customHeight="1">
      <c r="B205" s="200"/>
      <c r="C205" s="177"/>
      <c r="D205" s="177"/>
      <c r="E205" s="177"/>
      <c r="F205" s="198" t="s">
        <v>47</v>
      </c>
      <c r="G205" s="177"/>
      <c r="H205" s="295" t="s">
        <v>943</v>
      </c>
      <c r="I205" s="295"/>
      <c r="J205" s="295"/>
      <c r="K205" s="221"/>
    </row>
    <row r="206" spans="2:11" ht="15" customHeight="1">
      <c r="B206" s="200"/>
      <c r="C206" s="177"/>
      <c r="D206" s="177"/>
      <c r="E206" s="177"/>
      <c r="F206" s="198" t="s">
        <v>48</v>
      </c>
      <c r="G206" s="177"/>
      <c r="H206" s="295" t="s">
        <v>944</v>
      </c>
      <c r="I206" s="295"/>
      <c r="J206" s="295"/>
      <c r="K206" s="221"/>
    </row>
    <row r="207" spans="2:11" ht="15" customHeight="1">
      <c r="B207" s="200"/>
      <c r="C207" s="177"/>
      <c r="D207" s="177"/>
      <c r="E207" s="177"/>
      <c r="F207" s="198"/>
      <c r="G207" s="177"/>
      <c r="H207" s="177"/>
      <c r="I207" s="177"/>
      <c r="J207" s="177"/>
      <c r="K207" s="221"/>
    </row>
    <row r="208" spans="2:11" ht="15" customHeight="1">
      <c r="B208" s="200"/>
      <c r="C208" s="177" t="s">
        <v>885</v>
      </c>
      <c r="D208" s="177"/>
      <c r="E208" s="177"/>
      <c r="F208" s="198" t="s">
        <v>80</v>
      </c>
      <c r="G208" s="177"/>
      <c r="H208" s="295" t="s">
        <v>945</v>
      </c>
      <c r="I208" s="295"/>
      <c r="J208" s="295"/>
      <c r="K208" s="221"/>
    </row>
    <row r="209" spans="2:11" ht="15" customHeight="1">
      <c r="B209" s="200"/>
      <c r="C209" s="177"/>
      <c r="D209" s="177"/>
      <c r="E209" s="177"/>
      <c r="F209" s="198" t="s">
        <v>781</v>
      </c>
      <c r="G209" s="177"/>
      <c r="H209" s="295" t="s">
        <v>782</v>
      </c>
      <c r="I209" s="295"/>
      <c r="J209" s="295"/>
      <c r="K209" s="221"/>
    </row>
    <row r="210" spans="2:11" ht="15" customHeight="1">
      <c r="B210" s="200"/>
      <c r="C210" s="177"/>
      <c r="D210" s="177"/>
      <c r="E210" s="177"/>
      <c r="F210" s="198" t="s">
        <v>779</v>
      </c>
      <c r="G210" s="177"/>
      <c r="H210" s="295" t="s">
        <v>946</v>
      </c>
      <c r="I210" s="295"/>
      <c r="J210" s="295"/>
      <c r="K210" s="221"/>
    </row>
    <row r="211" spans="2:11" ht="15" customHeight="1">
      <c r="B211" s="239"/>
      <c r="C211" s="177"/>
      <c r="D211" s="177"/>
      <c r="E211" s="177"/>
      <c r="F211" s="198" t="s">
        <v>783</v>
      </c>
      <c r="G211" s="234"/>
      <c r="H211" s="294" t="s">
        <v>784</v>
      </c>
      <c r="I211" s="294"/>
      <c r="J211" s="294"/>
      <c r="K211" s="240"/>
    </row>
    <row r="212" spans="2:11" ht="15" customHeight="1">
      <c r="B212" s="239"/>
      <c r="C212" s="177"/>
      <c r="D212" s="177"/>
      <c r="E212" s="177"/>
      <c r="F212" s="198" t="s">
        <v>785</v>
      </c>
      <c r="G212" s="234"/>
      <c r="H212" s="294" t="s">
        <v>947</v>
      </c>
      <c r="I212" s="294"/>
      <c r="J212" s="294"/>
      <c r="K212" s="240"/>
    </row>
    <row r="213" spans="2:11" ht="15" customHeight="1">
      <c r="B213" s="239"/>
      <c r="C213" s="177"/>
      <c r="D213" s="177"/>
      <c r="E213" s="177"/>
      <c r="F213" s="198"/>
      <c r="G213" s="234"/>
      <c r="H213" s="225"/>
      <c r="I213" s="225"/>
      <c r="J213" s="225"/>
      <c r="K213" s="240"/>
    </row>
    <row r="214" spans="2:11" ht="15" customHeight="1">
      <c r="B214" s="239"/>
      <c r="C214" s="177" t="s">
        <v>909</v>
      </c>
      <c r="D214" s="177"/>
      <c r="E214" s="177"/>
      <c r="F214" s="198">
        <v>1</v>
      </c>
      <c r="G214" s="234"/>
      <c r="H214" s="294" t="s">
        <v>948</v>
      </c>
      <c r="I214" s="294"/>
      <c r="J214" s="294"/>
      <c r="K214" s="240"/>
    </row>
    <row r="215" spans="2:11" ht="15" customHeight="1">
      <c r="B215" s="239"/>
      <c r="C215" s="177"/>
      <c r="D215" s="177"/>
      <c r="E215" s="177"/>
      <c r="F215" s="198">
        <v>2</v>
      </c>
      <c r="G215" s="234"/>
      <c r="H215" s="294" t="s">
        <v>949</v>
      </c>
      <c r="I215" s="294"/>
      <c r="J215" s="294"/>
      <c r="K215" s="240"/>
    </row>
    <row r="216" spans="2:11" ht="15" customHeight="1">
      <c r="B216" s="239"/>
      <c r="C216" s="177"/>
      <c r="D216" s="177"/>
      <c r="E216" s="177"/>
      <c r="F216" s="198">
        <v>3</v>
      </c>
      <c r="G216" s="234"/>
      <c r="H216" s="294" t="s">
        <v>950</v>
      </c>
      <c r="I216" s="294"/>
      <c r="J216" s="294"/>
      <c r="K216" s="240"/>
    </row>
    <row r="217" spans="2:11" ht="15" customHeight="1">
      <c r="B217" s="239"/>
      <c r="C217" s="177"/>
      <c r="D217" s="177"/>
      <c r="E217" s="177"/>
      <c r="F217" s="198">
        <v>4</v>
      </c>
      <c r="G217" s="234"/>
      <c r="H217" s="294" t="s">
        <v>951</v>
      </c>
      <c r="I217" s="294"/>
      <c r="J217" s="294"/>
      <c r="K217" s="240"/>
    </row>
    <row r="218" spans="2:11" ht="12.75" customHeight="1">
      <c r="B218" s="241"/>
      <c r="C218" s="242"/>
      <c r="D218" s="242"/>
      <c r="E218" s="242"/>
      <c r="F218" s="242"/>
      <c r="G218" s="242"/>
      <c r="H218" s="242"/>
      <c r="I218" s="242"/>
      <c r="J218" s="242"/>
      <c r="K218" s="24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3"/>
  <sheetViews>
    <sheetView showGridLines="0" workbookViewId="0" topLeftCell="A9">
      <selection activeCell="J18" sqref="J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82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s="1" customFormat="1" ht="12" customHeight="1">
      <c r="B8" s="29"/>
      <c r="D8" s="24" t="s">
        <v>118</v>
      </c>
      <c r="L8" s="29"/>
    </row>
    <row r="9" spans="2:12" s="1" customFormat="1" ht="16.5" customHeight="1">
      <c r="B9" s="29"/>
      <c r="E9" s="281" t="s">
        <v>119</v>
      </c>
      <c r="F9" s="285"/>
      <c r="G9" s="285"/>
      <c r="H9" s="285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4" t="s">
        <v>18</v>
      </c>
      <c r="F11" s="22" t="s">
        <v>19</v>
      </c>
      <c r="I11" s="24" t="s">
        <v>20</v>
      </c>
      <c r="J11" s="22" t="s">
        <v>28</v>
      </c>
      <c r="L11" s="29"/>
    </row>
    <row r="12" spans="2:12" s="1" customFormat="1" ht="12" customHeight="1">
      <c r="B12" s="29"/>
      <c r="D12" s="24" t="s">
        <v>22</v>
      </c>
      <c r="F12" s="22" t="s">
        <v>23</v>
      </c>
      <c r="I12" s="24" t="s">
        <v>24</v>
      </c>
      <c r="J12" s="46" t="str">
        <f>'Rekapitulace stavby'!AN8</f>
        <v>25. 9. 2023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26</v>
      </c>
      <c r="I14" s="24" t="s">
        <v>27</v>
      </c>
      <c r="J14" s="22" t="s">
        <v>28</v>
      </c>
      <c r="L14" s="29"/>
    </row>
    <row r="15" spans="2:12" s="1" customFormat="1" ht="18" customHeight="1">
      <c r="B15" s="29"/>
      <c r="E15" s="22" t="s">
        <v>29</v>
      </c>
      <c r="I15" s="24" t="s">
        <v>30</v>
      </c>
      <c r="J15" s="22" t="s">
        <v>28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31</v>
      </c>
      <c r="I17" s="24" t="s">
        <v>27</v>
      </c>
      <c r="J17" s="25" t="str">
        <f>'Rekapitulace stavby'!AN13</f>
        <v>07353464</v>
      </c>
      <c r="L17" s="29"/>
    </row>
    <row r="18" spans="2:12" s="1" customFormat="1" ht="18" customHeight="1">
      <c r="B18" s="29"/>
      <c r="E18" s="288" t="str">
        <f>'Rekapitulace stavby'!E14</f>
        <v>Kateřina Teplá</v>
      </c>
      <c r="F18" s="273"/>
      <c r="G18" s="273"/>
      <c r="H18" s="273"/>
      <c r="I18" s="24" t="s">
        <v>30</v>
      </c>
      <c r="J18" s="25"/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32</v>
      </c>
      <c r="I20" s="24" t="s">
        <v>27</v>
      </c>
      <c r="J20" s="22" t="s">
        <v>33</v>
      </c>
      <c r="L20" s="29"/>
    </row>
    <row r="21" spans="2:12" s="1" customFormat="1" ht="18" customHeight="1">
      <c r="B21" s="29"/>
      <c r="E21" s="22" t="s">
        <v>34</v>
      </c>
      <c r="I21" s="24" t="s">
        <v>30</v>
      </c>
      <c r="J21" s="22" t="s">
        <v>28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36</v>
      </c>
      <c r="I23" s="24" t="s">
        <v>27</v>
      </c>
      <c r="J23" s="22" t="s">
        <v>33</v>
      </c>
      <c r="L23" s="29"/>
    </row>
    <row r="24" spans="2:12" s="1" customFormat="1" ht="18" customHeight="1">
      <c r="B24" s="29"/>
      <c r="E24" s="22" t="s">
        <v>37</v>
      </c>
      <c r="I24" s="24" t="s">
        <v>30</v>
      </c>
      <c r="J24" s="22" t="s">
        <v>28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6.5" customHeight="1">
      <c r="B27" s="89"/>
      <c r="E27" s="277" t="s">
        <v>28</v>
      </c>
      <c r="F27" s="277"/>
      <c r="G27" s="277"/>
      <c r="H27" s="277"/>
      <c r="L27" s="89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>
      <c r="B30" s="29"/>
      <c r="D30" s="90" t="s">
        <v>40</v>
      </c>
      <c r="J30" s="60">
        <f>ROUND(J79,2)</f>
        <v>679993.35</v>
      </c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>
      <c r="B32" s="29"/>
      <c r="F32" s="32" t="s">
        <v>42</v>
      </c>
      <c r="I32" s="32" t="s">
        <v>41</v>
      </c>
      <c r="J32" s="32" t="s">
        <v>43</v>
      </c>
      <c r="L32" s="29"/>
    </row>
    <row r="33" spans="2:12" s="1" customFormat="1" ht="14.45" customHeight="1">
      <c r="B33" s="29"/>
      <c r="D33" s="49" t="s">
        <v>44</v>
      </c>
      <c r="E33" s="24" t="s">
        <v>45</v>
      </c>
      <c r="F33" s="81">
        <f>ROUND((SUM(BE79:BE212)),2)</f>
        <v>679993.35</v>
      </c>
      <c r="I33" s="91">
        <v>0.21</v>
      </c>
      <c r="J33" s="81">
        <f>ROUND(((SUM(BE79:BE212))*I33),2)</f>
        <v>142798.6</v>
      </c>
      <c r="L33" s="29"/>
    </row>
    <row r="34" spans="2:12" s="1" customFormat="1" ht="14.45" customHeight="1">
      <c r="B34" s="29"/>
      <c r="E34" s="24" t="s">
        <v>46</v>
      </c>
      <c r="F34" s="81">
        <f>ROUND((SUM(BF79:BF212)),2)</f>
        <v>0</v>
      </c>
      <c r="I34" s="91">
        <v>0.15</v>
      </c>
      <c r="J34" s="81">
        <f>ROUND(((SUM(BF79:BF212))*I34),2)</f>
        <v>0</v>
      </c>
      <c r="L34" s="29"/>
    </row>
    <row r="35" spans="2:12" s="1" customFormat="1" ht="14.45" customHeight="1" hidden="1">
      <c r="B35" s="29"/>
      <c r="E35" s="24" t="s">
        <v>47</v>
      </c>
      <c r="F35" s="81">
        <f>ROUND((SUM(BG79:BG212)),2)</f>
        <v>0</v>
      </c>
      <c r="I35" s="91">
        <v>0.21</v>
      </c>
      <c r="J35" s="81">
        <f>0</f>
        <v>0</v>
      </c>
      <c r="L35" s="29"/>
    </row>
    <row r="36" spans="2:12" s="1" customFormat="1" ht="14.45" customHeight="1" hidden="1">
      <c r="B36" s="29"/>
      <c r="E36" s="24" t="s">
        <v>48</v>
      </c>
      <c r="F36" s="81">
        <f>ROUND((SUM(BH79:BH212)),2)</f>
        <v>0</v>
      </c>
      <c r="I36" s="91">
        <v>0.15</v>
      </c>
      <c r="J36" s="81">
        <f>0</f>
        <v>0</v>
      </c>
      <c r="L36" s="29"/>
    </row>
    <row r="37" spans="2:12" s="1" customFormat="1" ht="14.45" customHeight="1" hidden="1">
      <c r="B37" s="29"/>
      <c r="E37" s="24" t="s">
        <v>49</v>
      </c>
      <c r="F37" s="81">
        <f>ROUND((SUM(BI79:BI212)),2)</f>
        <v>0</v>
      </c>
      <c r="I37" s="91">
        <v>0</v>
      </c>
      <c r="J37" s="81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2"/>
      <c r="D39" s="93" t="s">
        <v>50</v>
      </c>
      <c r="E39" s="51"/>
      <c r="F39" s="51"/>
      <c r="G39" s="94" t="s">
        <v>51</v>
      </c>
      <c r="H39" s="95" t="s">
        <v>52</v>
      </c>
      <c r="I39" s="51"/>
      <c r="J39" s="96">
        <f>SUM(J30:J37)</f>
        <v>822791.95</v>
      </c>
      <c r="K39" s="97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>
      <c r="B45" s="29"/>
      <c r="C45" s="18" t="s">
        <v>120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4" t="s">
        <v>16</v>
      </c>
      <c r="L47" s="29"/>
    </row>
    <row r="48" spans="2:12" s="1" customFormat="1" ht="16.5" customHeight="1">
      <c r="B48" s="29"/>
      <c r="E48" s="286" t="str">
        <f>E7</f>
        <v>Založení prvků IP, větrolamů v k.ú. Přibice</v>
      </c>
      <c r="F48" s="287"/>
      <c r="G48" s="287"/>
      <c r="H48" s="287"/>
      <c r="L48" s="29"/>
    </row>
    <row r="49" spans="2:12" s="1" customFormat="1" ht="12" customHeight="1">
      <c r="B49" s="29"/>
      <c r="C49" s="24" t="s">
        <v>118</v>
      </c>
      <c r="L49" s="29"/>
    </row>
    <row r="50" spans="2:12" s="1" customFormat="1" ht="16.5" customHeight="1">
      <c r="B50" s="29"/>
      <c r="E50" s="281" t="str">
        <f>E9</f>
        <v>SO-01 - Větrolam V6-1 a V6-2</v>
      </c>
      <c r="F50" s="285"/>
      <c r="G50" s="285"/>
      <c r="H50" s="285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4" t="s">
        <v>22</v>
      </c>
      <c r="F52" s="22" t="str">
        <f>F12</f>
        <v>Přibice</v>
      </c>
      <c r="I52" s="24" t="s">
        <v>24</v>
      </c>
      <c r="J52" s="46" t="str">
        <f>IF(J12="","",J12)</f>
        <v>25. 9. 2023</v>
      </c>
      <c r="L52" s="29"/>
    </row>
    <row r="53" spans="2:12" s="1" customFormat="1" ht="6.95" customHeight="1">
      <c r="B53" s="29"/>
      <c r="L53" s="29"/>
    </row>
    <row r="54" spans="2:12" s="1" customFormat="1" ht="25.7" customHeight="1">
      <c r="B54" s="29"/>
      <c r="C54" s="24" t="s">
        <v>26</v>
      </c>
      <c r="F54" s="22" t="str">
        <f>E15</f>
        <v>Ocec Přibice</v>
      </c>
      <c r="I54" s="24" t="s">
        <v>32</v>
      </c>
      <c r="J54" s="27" t="str">
        <f>E21</f>
        <v>AGROPROJEKT PSO s.r.o.</v>
      </c>
      <c r="L54" s="29"/>
    </row>
    <row r="55" spans="2:12" s="1" customFormat="1" ht="25.7" customHeight="1">
      <c r="B55" s="29"/>
      <c r="C55" s="24" t="s">
        <v>31</v>
      </c>
      <c r="F55" s="22" t="str">
        <f>IF(E18="","",E18)</f>
        <v>Kateřina Teplá</v>
      </c>
      <c r="I55" s="24" t="s">
        <v>36</v>
      </c>
      <c r="J55" s="27" t="str">
        <f>E24</f>
        <v>Agroprojekt PSO s.r.o.</v>
      </c>
      <c r="L55" s="29"/>
    </row>
    <row r="56" spans="2:12" s="1" customFormat="1" ht="10.35" customHeight="1">
      <c r="B56" s="29"/>
      <c r="L56" s="29"/>
    </row>
    <row r="57" spans="2:12" s="1" customFormat="1" ht="29.25" customHeight="1">
      <c r="B57" s="29"/>
      <c r="C57" s="98" t="s">
        <v>121</v>
      </c>
      <c r="D57" s="92"/>
      <c r="E57" s="92"/>
      <c r="F57" s="92"/>
      <c r="G57" s="92"/>
      <c r="H57" s="92"/>
      <c r="I57" s="92"/>
      <c r="J57" s="99" t="s">
        <v>122</v>
      </c>
      <c r="K57" s="92"/>
      <c r="L57" s="29"/>
    </row>
    <row r="58" spans="2:12" s="1" customFormat="1" ht="10.35" customHeight="1">
      <c r="B58" s="29"/>
      <c r="L58" s="29"/>
    </row>
    <row r="59" spans="2:47" s="1" customFormat="1" ht="22.9" customHeight="1">
      <c r="B59" s="29"/>
      <c r="C59" s="100" t="s">
        <v>72</v>
      </c>
      <c r="J59" s="60">
        <f>J79</f>
        <v>679993.35</v>
      </c>
      <c r="L59" s="29"/>
      <c r="AU59" s="14" t="s">
        <v>123</v>
      </c>
    </row>
    <row r="60" spans="2:12" s="1" customFormat="1" ht="21.75" customHeight="1">
      <c r="B60" s="29"/>
      <c r="L60" s="29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29"/>
    </row>
    <row r="65" spans="2:12" s="1" customFormat="1" ht="6.9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29"/>
    </row>
    <row r="66" spans="2:12" s="1" customFormat="1" ht="24.95" customHeight="1">
      <c r="B66" s="29"/>
      <c r="C66" s="18" t="s">
        <v>124</v>
      </c>
      <c r="L66" s="29"/>
    </row>
    <row r="67" spans="2:12" s="1" customFormat="1" ht="6.95" customHeight="1">
      <c r="B67" s="29"/>
      <c r="L67" s="29"/>
    </row>
    <row r="68" spans="2:12" s="1" customFormat="1" ht="12" customHeight="1">
      <c r="B68" s="29"/>
      <c r="C68" s="24" t="s">
        <v>16</v>
      </c>
      <c r="L68" s="29"/>
    </row>
    <row r="69" spans="2:12" s="1" customFormat="1" ht="16.5" customHeight="1">
      <c r="B69" s="29"/>
      <c r="E69" s="286" t="str">
        <f>E7</f>
        <v>Založení prvků IP, větrolamů v k.ú. Přibice</v>
      </c>
      <c r="F69" s="287"/>
      <c r="G69" s="287"/>
      <c r="H69" s="287"/>
      <c r="L69" s="29"/>
    </row>
    <row r="70" spans="2:12" s="1" customFormat="1" ht="12" customHeight="1">
      <c r="B70" s="29"/>
      <c r="C70" s="24" t="s">
        <v>118</v>
      </c>
      <c r="L70" s="29"/>
    </row>
    <row r="71" spans="2:12" s="1" customFormat="1" ht="16.5" customHeight="1">
      <c r="B71" s="29"/>
      <c r="E71" s="281" t="str">
        <f>E9</f>
        <v>SO-01 - Větrolam V6-1 a V6-2</v>
      </c>
      <c r="F71" s="285"/>
      <c r="G71" s="285"/>
      <c r="H71" s="285"/>
      <c r="L71" s="29"/>
    </row>
    <row r="72" spans="2:12" s="1" customFormat="1" ht="6.95" customHeight="1">
      <c r="B72" s="29"/>
      <c r="L72" s="29"/>
    </row>
    <row r="73" spans="2:12" s="1" customFormat="1" ht="12" customHeight="1">
      <c r="B73" s="29"/>
      <c r="C73" s="24" t="s">
        <v>22</v>
      </c>
      <c r="F73" s="22" t="str">
        <f>F12</f>
        <v>Přibice</v>
      </c>
      <c r="I73" s="24" t="s">
        <v>24</v>
      </c>
      <c r="J73" s="46" t="str">
        <f>IF(J12="","",J12)</f>
        <v>25. 9. 2023</v>
      </c>
      <c r="L73" s="29"/>
    </row>
    <row r="74" spans="2:12" s="1" customFormat="1" ht="6.95" customHeight="1">
      <c r="B74" s="29"/>
      <c r="L74" s="29"/>
    </row>
    <row r="75" spans="2:12" s="1" customFormat="1" ht="25.7" customHeight="1">
      <c r="B75" s="29"/>
      <c r="C75" s="24" t="s">
        <v>26</v>
      </c>
      <c r="F75" s="22" t="str">
        <f>E15</f>
        <v>Ocec Přibice</v>
      </c>
      <c r="I75" s="24" t="s">
        <v>32</v>
      </c>
      <c r="J75" s="27" t="str">
        <f>E21</f>
        <v>AGROPROJEKT PSO s.r.o.</v>
      </c>
      <c r="L75" s="29"/>
    </row>
    <row r="76" spans="2:12" s="1" customFormat="1" ht="25.7" customHeight="1">
      <c r="B76" s="29"/>
      <c r="C76" s="24" t="s">
        <v>31</v>
      </c>
      <c r="F76" s="22" t="str">
        <f>IF(E18="","",E18)</f>
        <v>Kateřina Teplá</v>
      </c>
      <c r="I76" s="24" t="s">
        <v>36</v>
      </c>
      <c r="J76" s="27" t="str">
        <f>E24</f>
        <v>Agroprojekt PSO s.r.o.</v>
      </c>
      <c r="L76" s="29"/>
    </row>
    <row r="77" spans="2:12" s="1" customFormat="1" ht="10.35" customHeight="1">
      <c r="B77" s="29"/>
      <c r="L77" s="29"/>
    </row>
    <row r="78" spans="2:20" s="8" customFormat="1" ht="29.25" customHeight="1">
      <c r="B78" s="101"/>
      <c r="C78" s="102" t="s">
        <v>125</v>
      </c>
      <c r="D78" s="103" t="s">
        <v>59</v>
      </c>
      <c r="E78" s="103" t="s">
        <v>55</v>
      </c>
      <c r="F78" s="103" t="s">
        <v>56</v>
      </c>
      <c r="G78" s="103" t="s">
        <v>126</v>
      </c>
      <c r="H78" s="103" t="s">
        <v>127</v>
      </c>
      <c r="I78" s="103" t="s">
        <v>128</v>
      </c>
      <c r="J78" s="103" t="s">
        <v>122</v>
      </c>
      <c r="K78" s="104" t="s">
        <v>129</v>
      </c>
      <c r="L78" s="101"/>
      <c r="M78" s="53" t="s">
        <v>28</v>
      </c>
      <c r="N78" s="54" t="s">
        <v>44</v>
      </c>
      <c r="O78" s="54" t="s">
        <v>130</v>
      </c>
      <c r="P78" s="54" t="s">
        <v>131</v>
      </c>
      <c r="Q78" s="54" t="s">
        <v>132</v>
      </c>
      <c r="R78" s="54" t="s">
        <v>133</v>
      </c>
      <c r="S78" s="54" t="s">
        <v>134</v>
      </c>
      <c r="T78" s="55" t="s">
        <v>135</v>
      </c>
    </row>
    <row r="79" spans="2:63" s="1" customFormat="1" ht="22.9" customHeight="1">
      <c r="B79" s="29"/>
      <c r="C79" s="58" t="s">
        <v>136</v>
      </c>
      <c r="J79" s="105">
        <f>BK79</f>
        <v>679993.35</v>
      </c>
      <c r="L79" s="29"/>
      <c r="M79" s="56"/>
      <c r="N79" s="47"/>
      <c r="O79" s="47"/>
      <c r="P79" s="106">
        <f>SUM(P80:P212)</f>
        <v>0</v>
      </c>
      <c r="Q79" s="47"/>
      <c r="R79" s="106">
        <f>SUM(R80:R212)</f>
        <v>110.69582300000003</v>
      </c>
      <c r="S79" s="47"/>
      <c r="T79" s="107">
        <f>SUM(T80:T212)</f>
        <v>0</v>
      </c>
      <c r="AT79" s="14" t="s">
        <v>73</v>
      </c>
      <c r="AU79" s="14" t="s">
        <v>123</v>
      </c>
      <c r="BK79" s="108">
        <f>SUM(BK80:BK212)</f>
        <v>679993.35</v>
      </c>
    </row>
    <row r="80" spans="2:65" s="1" customFormat="1" ht="33" customHeight="1">
      <c r="B80" s="29"/>
      <c r="C80" s="109" t="s">
        <v>81</v>
      </c>
      <c r="D80" s="109" t="s">
        <v>137</v>
      </c>
      <c r="E80" s="110" t="s">
        <v>138</v>
      </c>
      <c r="F80" s="111" t="s">
        <v>139</v>
      </c>
      <c r="G80" s="112" t="s">
        <v>140</v>
      </c>
      <c r="H80" s="113">
        <v>6300</v>
      </c>
      <c r="I80" s="114">
        <v>0.5</v>
      </c>
      <c r="J80" s="115">
        <f>ROUND(I80*H80,2)</f>
        <v>3150</v>
      </c>
      <c r="K80" s="111" t="s">
        <v>141</v>
      </c>
      <c r="L80" s="29"/>
      <c r="M80" s="116" t="s">
        <v>28</v>
      </c>
      <c r="N80" s="117" t="s">
        <v>45</v>
      </c>
      <c r="P80" s="118">
        <f>O80*H80</f>
        <v>0</v>
      </c>
      <c r="Q80" s="118">
        <v>0</v>
      </c>
      <c r="R80" s="118">
        <f>Q80*H80</f>
        <v>0</v>
      </c>
      <c r="S80" s="118">
        <v>0</v>
      </c>
      <c r="T80" s="119">
        <f>S80*H80</f>
        <v>0</v>
      </c>
      <c r="AR80" s="120" t="s">
        <v>142</v>
      </c>
      <c r="AT80" s="120" t="s">
        <v>137</v>
      </c>
      <c r="AU80" s="120" t="s">
        <v>74</v>
      </c>
      <c r="AY80" s="14" t="s">
        <v>143</v>
      </c>
      <c r="BE80" s="121">
        <f>IF(N80="základní",J80,0)</f>
        <v>3150</v>
      </c>
      <c r="BF80" s="121">
        <f>IF(N80="snížená",J80,0)</f>
        <v>0</v>
      </c>
      <c r="BG80" s="121">
        <f>IF(N80="zákl. přenesená",J80,0)</f>
        <v>0</v>
      </c>
      <c r="BH80" s="121">
        <f>IF(N80="sníž. přenesená",J80,0)</f>
        <v>0</v>
      </c>
      <c r="BI80" s="121">
        <f>IF(N80="nulová",J80,0)</f>
        <v>0</v>
      </c>
      <c r="BJ80" s="14" t="s">
        <v>81</v>
      </c>
      <c r="BK80" s="121">
        <f>ROUND(I80*H80,2)</f>
        <v>3150</v>
      </c>
      <c r="BL80" s="14" t="s">
        <v>142</v>
      </c>
      <c r="BM80" s="120" t="s">
        <v>144</v>
      </c>
    </row>
    <row r="81" spans="2:47" s="1" customFormat="1" ht="29.25">
      <c r="B81" s="29"/>
      <c r="D81" s="122" t="s">
        <v>145</v>
      </c>
      <c r="F81" s="123" t="s">
        <v>146</v>
      </c>
      <c r="I81" s="124"/>
      <c r="L81" s="29"/>
      <c r="M81" s="125"/>
      <c r="T81" s="50"/>
      <c r="AT81" s="14" t="s">
        <v>145</v>
      </c>
      <c r="AU81" s="14" t="s">
        <v>74</v>
      </c>
    </row>
    <row r="82" spans="2:47" s="1" customFormat="1" ht="12">
      <c r="B82" s="29"/>
      <c r="D82" s="126" t="s">
        <v>147</v>
      </c>
      <c r="F82" s="127" t="s">
        <v>148</v>
      </c>
      <c r="I82" s="124"/>
      <c r="L82" s="29"/>
      <c r="M82" s="125"/>
      <c r="T82" s="50"/>
      <c r="AT82" s="14" t="s">
        <v>147</v>
      </c>
      <c r="AU82" s="14" t="s">
        <v>74</v>
      </c>
    </row>
    <row r="83" spans="2:65" s="1" customFormat="1" ht="24.2" customHeight="1">
      <c r="B83" s="29"/>
      <c r="C83" s="109" t="s">
        <v>83</v>
      </c>
      <c r="D83" s="109" t="s">
        <v>137</v>
      </c>
      <c r="E83" s="110" t="s">
        <v>149</v>
      </c>
      <c r="F83" s="111" t="s">
        <v>150</v>
      </c>
      <c r="G83" s="112" t="s">
        <v>140</v>
      </c>
      <c r="H83" s="113">
        <v>6300</v>
      </c>
      <c r="I83" s="114">
        <v>1</v>
      </c>
      <c r="J83" s="115">
        <f>ROUND(I83*H83,2)</f>
        <v>6300</v>
      </c>
      <c r="K83" s="111" t="s">
        <v>141</v>
      </c>
      <c r="L83" s="29"/>
      <c r="M83" s="116" t="s">
        <v>28</v>
      </c>
      <c r="N83" s="117" t="s">
        <v>45</v>
      </c>
      <c r="P83" s="118">
        <f>O83*H83</f>
        <v>0</v>
      </c>
      <c r="Q83" s="118">
        <v>0</v>
      </c>
      <c r="R83" s="118">
        <f>Q83*H83</f>
        <v>0</v>
      </c>
      <c r="S83" s="118">
        <v>0</v>
      </c>
      <c r="T83" s="119">
        <f>S83*H83</f>
        <v>0</v>
      </c>
      <c r="AR83" s="120" t="s">
        <v>142</v>
      </c>
      <c r="AT83" s="120" t="s">
        <v>137</v>
      </c>
      <c r="AU83" s="120" t="s">
        <v>74</v>
      </c>
      <c r="AY83" s="14" t="s">
        <v>143</v>
      </c>
      <c r="BE83" s="121">
        <f>IF(N83="základní",J83,0)</f>
        <v>6300</v>
      </c>
      <c r="BF83" s="121">
        <f>IF(N83="snížená",J83,0)</f>
        <v>0</v>
      </c>
      <c r="BG83" s="121">
        <f>IF(N83="zákl. přenesená",J83,0)</f>
        <v>0</v>
      </c>
      <c r="BH83" s="121">
        <f>IF(N83="sníž. přenesená",J83,0)</f>
        <v>0</v>
      </c>
      <c r="BI83" s="121">
        <f>IF(N83="nulová",J83,0)</f>
        <v>0</v>
      </c>
      <c r="BJ83" s="14" t="s">
        <v>81</v>
      </c>
      <c r="BK83" s="121">
        <f>ROUND(I83*H83,2)</f>
        <v>6300</v>
      </c>
      <c r="BL83" s="14" t="s">
        <v>142</v>
      </c>
      <c r="BM83" s="120" t="s">
        <v>151</v>
      </c>
    </row>
    <row r="84" spans="2:47" s="1" customFormat="1" ht="19.5">
      <c r="B84" s="29"/>
      <c r="D84" s="122" t="s">
        <v>145</v>
      </c>
      <c r="F84" s="123" t="s">
        <v>152</v>
      </c>
      <c r="I84" s="124"/>
      <c r="L84" s="29"/>
      <c r="M84" s="125"/>
      <c r="T84" s="50"/>
      <c r="AT84" s="14" t="s">
        <v>145</v>
      </c>
      <c r="AU84" s="14" t="s">
        <v>74</v>
      </c>
    </row>
    <row r="85" spans="2:47" s="1" customFormat="1" ht="12">
      <c r="B85" s="29"/>
      <c r="D85" s="126" t="s">
        <v>147</v>
      </c>
      <c r="F85" s="127" t="s">
        <v>153</v>
      </c>
      <c r="I85" s="124"/>
      <c r="L85" s="29"/>
      <c r="M85" s="125"/>
      <c r="T85" s="50"/>
      <c r="AT85" s="14" t="s">
        <v>147</v>
      </c>
      <c r="AU85" s="14" t="s">
        <v>74</v>
      </c>
    </row>
    <row r="86" spans="2:65" s="1" customFormat="1" ht="21.75" customHeight="1">
      <c r="B86" s="29"/>
      <c r="C86" s="109" t="s">
        <v>154</v>
      </c>
      <c r="D86" s="109" t="s">
        <v>137</v>
      </c>
      <c r="E86" s="110" t="s">
        <v>155</v>
      </c>
      <c r="F86" s="111" t="s">
        <v>156</v>
      </c>
      <c r="G86" s="112" t="s">
        <v>140</v>
      </c>
      <c r="H86" s="113">
        <v>6300</v>
      </c>
      <c r="I86" s="114">
        <v>1</v>
      </c>
      <c r="J86" s="115">
        <f>ROUND(I86*H86,2)</f>
        <v>6300</v>
      </c>
      <c r="K86" s="111" t="s">
        <v>141</v>
      </c>
      <c r="L86" s="29"/>
      <c r="M86" s="116" t="s">
        <v>28</v>
      </c>
      <c r="N86" s="117" t="s">
        <v>45</v>
      </c>
      <c r="P86" s="118">
        <f>O86*H86</f>
        <v>0</v>
      </c>
      <c r="Q86" s="118">
        <v>0</v>
      </c>
      <c r="R86" s="118">
        <f>Q86*H86</f>
        <v>0</v>
      </c>
      <c r="S86" s="118">
        <v>0</v>
      </c>
      <c r="T86" s="119">
        <f>S86*H86</f>
        <v>0</v>
      </c>
      <c r="AR86" s="120" t="s">
        <v>142</v>
      </c>
      <c r="AT86" s="120" t="s">
        <v>137</v>
      </c>
      <c r="AU86" s="120" t="s">
        <v>74</v>
      </c>
      <c r="AY86" s="14" t="s">
        <v>143</v>
      </c>
      <c r="BE86" s="121">
        <f>IF(N86="základní",J86,0)</f>
        <v>6300</v>
      </c>
      <c r="BF86" s="121">
        <f>IF(N86="snížená",J86,0)</f>
        <v>0</v>
      </c>
      <c r="BG86" s="121">
        <f>IF(N86="zákl. přenesená",J86,0)</f>
        <v>0</v>
      </c>
      <c r="BH86" s="121">
        <f>IF(N86="sníž. přenesená",J86,0)</f>
        <v>0</v>
      </c>
      <c r="BI86" s="121">
        <f>IF(N86="nulová",J86,0)</f>
        <v>0</v>
      </c>
      <c r="BJ86" s="14" t="s">
        <v>81</v>
      </c>
      <c r="BK86" s="121">
        <f>ROUND(I86*H86,2)</f>
        <v>6300</v>
      </c>
      <c r="BL86" s="14" t="s">
        <v>142</v>
      </c>
      <c r="BM86" s="120" t="s">
        <v>157</v>
      </c>
    </row>
    <row r="87" spans="2:47" s="1" customFormat="1" ht="12">
      <c r="B87" s="29"/>
      <c r="D87" s="122" t="s">
        <v>145</v>
      </c>
      <c r="F87" s="123" t="s">
        <v>158</v>
      </c>
      <c r="I87" s="124"/>
      <c r="L87" s="29"/>
      <c r="M87" s="125"/>
      <c r="T87" s="50"/>
      <c r="AT87" s="14" t="s">
        <v>145</v>
      </c>
      <c r="AU87" s="14" t="s">
        <v>74</v>
      </c>
    </row>
    <row r="88" spans="2:47" s="1" customFormat="1" ht="12">
      <c r="B88" s="29"/>
      <c r="D88" s="126" t="s">
        <v>147</v>
      </c>
      <c r="F88" s="127" t="s">
        <v>159</v>
      </c>
      <c r="I88" s="124"/>
      <c r="L88" s="29"/>
      <c r="M88" s="125"/>
      <c r="T88" s="50"/>
      <c r="AT88" s="14" t="s">
        <v>147</v>
      </c>
      <c r="AU88" s="14" t="s">
        <v>74</v>
      </c>
    </row>
    <row r="89" spans="2:65" s="1" customFormat="1" ht="21.75" customHeight="1">
      <c r="B89" s="29"/>
      <c r="C89" s="109" t="s">
        <v>142</v>
      </c>
      <c r="D89" s="109" t="s">
        <v>137</v>
      </c>
      <c r="E89" s="110" t="s">
        <v>160</v>
      </c>
      <c r="F89" s="111" t="s">
        <v>161</v>
      </c>
      <c r="G89" s="112" t="s">
        <v>140</v>
      </c>
      <c r="H89" s="113">
        <v>6300</v>
      </c>
      <c r="I89" s="114">
        <v>1</v>
      </c>
      <c r="J89" s="115">
        <f>ROUND(I89*H89,2)</f>
        <v>6300</v>
      </c>
      <c r="K89" s="111" t="s">
        <v>141</v>
      </c>
      <c r="L89" s="29"/>
      <c r="M89" s="116" t="s">
        <v>28</v>
      </c>
      <c r="N89" s="117" t="s">
        <v>45</v>
      </c>
      <c r="P89" s="118">
        <f>O89*H89</f>
        <v>0</v>
      </c>
      <c r="Q89" s="118">
        <v>0</v>
      </c>
      <c r="R89" s="118">
        <f>Q89*H89</f>
        <v>0</v>
      </c>
      <c r="S89" s="118">
        <v>0</v>
      </c>
      <c r="T89" s="119">
        <f>S89*H89</f>
        <v>0</v>
      </c>
      <c r="AR89" s="120" t="s">
        <v>142</v>
      </c>
      <c r="AT89" s="120" t="s">
        <v>137</v>
      </c>
      <c r="AU89" s="120" t="s">
        <v>74</v>
      </c>
      <c r="AY89" s="14" t="s">
        <v>143</v>
      </c>
      <c r="BE89" s="121">
        <f>IF(N89="základní",J89,0)</f>
        <v>6300</v>
      </c>
      <c r="BF89" s="121">
        <f>IF(N89="snížená",J89,0)</f>
        <v>0</v>
      </c>
      <c r="BG89" s="121">
        <f>IF(N89="zákl. přenesená",J89,0)</f>
        <v>0</v>
      </c>
      <c r="BH89" s="121">
        <f>IF(N89="sníž. přenesená",J89,0)</f>
        <v>0</v>
      </c>
      <c r="BI89" s="121">
        <f>IF(N89="nulová",J89,0)</f>
        <v>0</v>
      </c>
      <c r="BJ89" s="14" t="s">
        <v>81</v>
      </c>
      <c r="BK89" s="121">
        <f>ROUND(I89*H89,2)</f>
        <v>6300</v>
      </c>
      <c r="BL89" s="14" t="s">
        <v>142</v>
      </c>
      <c r="BM89" s="120" t="s">
        <v>162</v>
      </c>
    </row>
    <row r="90" spans="2:47" s="1" customFormat="1" ht="12">
      <c r="B90" s="29"/>
      <c r="D90" s="122" t="s">
        <v>145</v>
      </c>
      <c r="F90" s="123" t="s">
        <v>163</v>
      </c>
      <c r="I90" s="124"/>
      <c r="L90" s="29"/>
      <c r="M90" s="125"/>
      <c r="T90" s="50"/>
      <c r="AT90" s="14" t="s">
        <v>145</v>
      </c>
      <c r="AU90" s="14" t="s">
        <v>74</v>
      </c>
    </row>
    <row r="91" spans="2:47" s="1" customFormat="1" ht="12">
      <c r="B91" s="29"/>
      <c r="D91" s="126" t="s">
        <v>147</v>
      </c>
      <c r="F91" s="127" t="s">
        <v>164</v>
      </c>
      <c r="I91" s="124"/>
      <c r="L91" s="29"/>
      <c r="M91" s="125"/>
      <c r="T91" s="50"/>
      <c r="AT91" s="14" t="s">
        <v>147</v>
      </c>
      <c r="AU91" s="14" t="s">
        <v>74</v>
      </c>
    </row>
    <row r="92" spans="2:65" s="1" customFormat="1" ht="24.2" customHeight="1">
      <c r="B92" s="29"/>
      <c r="C92" s="109" t="s">
        <v>165</v>
      </c>
      <c r="D92" s="109" t="s">
        <v>137</v>
      </c>
      <c r="E92" s="110" t="s">
        <v>166</v>
      </c>
      <c r="F92" s="111" t="s">
        <v>167</v>
      </c>
      <c r="G92" s="112" t="s">
        <v>140</v>
      </c>
      <c r="H92" s="113">
        <v>4867</v>
      </c>
      <c r="I92" s="114">
        <v>1</v>
      </c>
      <c r="J92" s="115">
        <f>ROUND(I92*H92,2)</f>
        <v>4867</v>
      </c>
      <c r="K92" s="111" t="s">
        <v>141</v>
      </c>
      <c r="L92" s="29"/>
      <c r="M92" s="116" t="s">
        <v>28</v>
      </c>
      <c r="N92" s="117" t="s">
        <v>45</v>
      </c>
      <c r="P92" s="118">
        <f>O92*H92</f>
        <v>0</v>
      </c>
      <c r="Q92" s="118">
        <v>0</v>
      </c>
      <c r="R92" s="118">
        <f>Q92*H92</f>
        <v>0</v>
      </c>
      <c r="S92" s="118">
        <v>0</v>
      </c>
      <c r="T92" s="119">
        <f>S92*H92</f>
        <v>0</v>
      </c>
      <c r="AR92" s="120" t="s">
        <v>142</v>
      </c>
      <c r="AT92" s="120" t="s">
        <v>137</v>
      </c>
      <c r="AU92" s="120" t="s">
        <v>74</v>
      </c>
      <c r="AY92" s="14" t="s">
        <v>143</v>
      </c>
      <c r="BE92" s="121">
        <f>IF(N92="základní",J92,0)</f>
        <v>4867</v>
      </c>
      <c r="BF92" s="121">
        <f>IF(N92="snížená",J92,0)</f>
        <v>0</v>
      </c>
      <c r="BG92" s="121">
        <f>IF(N92="zákl. přenesená",J92,0)</f>
        <v>0</v>
      </c>
      <c r="BH92" s="121">
        <f>IF(N92="sníž. přenesená",J92,0)</f>
        <v>0</v>
      </c>
      <c r="BI92" s="121">
        <f>IF(N92="nulová",J92,0)</f>
        <v>0</v>
      </c>
      <c r="BJ92" s="14" t="s">
        <v>81</v>
      </c>
      <c r="BK92" s="121">
        <f>ROUND(I92*H92,2)</f>
        <v>4867</v>
      </c>
      <c r="BL92" s="14" t="s">
        <v>142</v>
      </c>
      <c r="BM92" s="120" t="s">
        <v>168</v>
      </c>
    </row>
    <row r="93" spans="2:47" s="1" customFormat="1" ht="19.5">
      <c r="B93" s="29"/>
      <c r="D93" s="122" t="s">
        <v>145</v>
      </c>
      <c r="F93" s="123" t="s">
        <v>169</v>
      </c>
      <c r="I93" s="124"/>
      <c r="L93" s="29"/>
      <c r="M93" s="125"/>
      <c r="T93" s="50"/>
      <c r="AT93" s="14" t="s">
        <v>145</v>
      </c>
      <c r="AU93" s="14" t="s">
        <v>74</v>
      </c>
    </row>
    <row r="94" spans="2:47" s="1" customFormat="1" ht="12">
      <c r="B94" s="29"/>
      <c r="D94" s="126" t="s">
        <v>147</v>
      </c>
      <c r="F94" s="127" t="s">
        <v>170</v>
      </c>
      <c r="I94" s="124"/>
      <c r="L94" s="29"/>
      <c r="M94" s="125"/>
      <c r="T94" s="50"/>
      <c r="AT94" s="14" t="s">
        <v>147</v>
      </c>
      <c r="AU94" s="14" t="s">
        <v>74</v>
      </c>
    </row>
    <row r="95" spans="2:51" s="9" customFormat="1" ht="12">
      <c r="B95" s="128"/>
      <c r="D95" s="122" t="s">
        <v>171</v>
      </c>
      <c r="E95" s="129" t="s">
        <v>28</v>
      </c>
      <c r="F95" s="130" t="s">
        <v>172</v>
      </c>
      <c r="H95" s="131">
        <v>4867</v>
      </c>
      <c r="I95" s="132"/>
      <c r="L95" s="128"/>
      <c r="M95" s="133"/>
      <c r="T95" s="134"/>
      <c r="AT95" s="129" t="s">
        <v>171</v>
      </c>
      <c r="AU95" s="129" t="s">
        <v>74</v>
      </c>
      <c r="AV95" s="9" t="s">
        <v>83</v>
      </c>
      <c r="AW95" s="9" t="s">
        <v>35</v>
      </c>
      <c r="AX95" s="9" t="s">
        <v>81</v>
      </c>
      <c r="AY95" s="129" t="s">
        <v>143</v>
      </c>
    </row>
    <row r="96" spans="2:65" s="1" customFormat="1" ht="16.5" customHeight="1">
      <c r="B96" s="29"/>
      <c r="C96" s="135" t="s">
        <v>173</v>
      </c>
      <c r="D96" s="135" t="s">
        <v>174</v>
      </c>
      <c r="E96" s="136" t="s">
        <v>175</v>
      </c>
      <c r="F96" s="137" t="s">
        <v>176</v>
      </c>
      <c r="G96" s="138" t="s">
        <v>177</v>
      </c>
      <c r="H96" s="139">
        <v>121.675</v>
      </c>
      <c r="I96" s="140">
        <v>178</v>
      </c>
      <c r="J96" s="141">
        <f>ROUND(I96*H96,2)</f>
        <v>21658.15</v>
      </c>
      <c r="K96" s="137" t="s">
        <v>141</v>
      </c>
      <c r="L96" s="142"/>
      <c r="M96" s="143" t="s">
        <v>28</v>
      </c>
      <c r="N96" s="144" t="s">
        <v>45</v>
      </c>
      <c r="P96" s="118">
        <f>O96*H96</f>
        <v>0</v>
      </c>
      <c r="Q96" s="118">
        <v>0.001</v>
      </c>
      <c r="R96" s="118">
        <f>Q96*H96</f>
        <v>0.121675</v>
      </c>
      <c r="S96" s="118">
        <v>0</v>
      </c>
      <c r="T96" s="119">
        <f>S96*H96</f>
        <v>0</v>
      </c>
      <c r="AR96" s="120" t="s">
        <v>178</v>
      </c>
      <c r="AT96" s="120" t="s">
        <v>174</v>
      </c>
      <c r="AU96" s="120" t="s">
        <v>74</v>
      </c>
      <c r="AY96" s="14" t="s">
        <v>143</v>
      </c>
      <c r="BE96" s="121">
        <f>IF(N96="základní",J96,0)</f>
        <v>21658.15</v>
      </c>
      <c r="BF96" s="121">
        <f>IF(N96="snížená",J96,0)</f>
        <v>0</v>
      </c>
      <c r="BG96" s="121">
        <f>IF(N96="zákl. přenesená",J96,0)</f>
        <v>0</v>
      </c>
      <c r="BH96" s="121">
        <f>IF(N96="sníž. přenesená",J96,0)</f>
        <v>0</v>
      </c>
      <c r="BI96" s="121">
        <f>IF(N96="nulová",J96,0)</f>
        <v>0</v>
      </c>
      <c r="BJ96" s="14" t="s">
        <v>81</v>
      </c>
      <c r="BK96" s="121">
        <f>ROUND(I96*H96,2)</f>
        <v>21658.15</v>
      </c>
      <c r="BL96" s="14" t="s">
        <v>142</v>
      </c>
      <c r="BM96" s="120" t="s">
        <v>179</v>
      </c>
    </row>
    <row r="97" spans="2:47" s="1" customFormat="1" ht="12">
      <c r="B97" s="29"/>
      <c r="D97" s="122" t="s">
        <v>145</v>
      </c>
      <c r="F97" s="123" t="s">
        <v>176</v>
      </c>
      <c r="I97" s="124"/>
      <c r="L97" s="29"/>
      <c r="M97" s="125"/>
      <c r="T97" s="50"/>
      <c r="AT97" s="14" t="s">
        <v>145</v>
      </c>
      <c r="AU97" s="14" t="s">
        <v>74</v>
      </c>
    </row>
    <row r="98" spans="2:51" s="9" customFormat="1" ht="22.5">
      <c r="B98" s="128"/>
      <c r="D98" s="122" t="s">
        <v>171</v>
      </c>
      <c r="E98" s="129" t="s">
        <v>28</v>
      </c>
      <c r="F98" s="130" t="s">
        <v>180</v>
      </c>
      <c r="H98" s="131">
        <v>121.675</v>
      </c>
      <c r="I98" s="132"/>
      <c r="L98" s="128"/>
      <c r="M98" s="133"/>
      <c r="T98" s="134"/>
      <c r="AT98" s="129" t="s">
        <v>171</v>
      </c>
      <c r="AU98" s="129" t="s">
        <v>74</v>
      </c>
      <c r="AV98" s="9" t="s">
        <v>83</v>
      </c>
      <c r="AW98" s="9" t="s">
        <v>35</v>
      </c>
      <c r="AX98" s="9" t="s">
        <v>81</v>
      </c>
      <c r="AY98" s="129" t="s">
        <v>143</v>
      </c>
    </row>
    <row r="99" spans="2:65" s="1" customFormat="1" ht="24.2" customHeight="1">
      <c r="B99" s="29"/>
      <c r="C99" s="109" t="s">
        <v>181</v>
      </c>
      <c r="D99" s="109" t="s">
        <v>137</v>
      </c>
      <c r="E99" s="110" t="s">
        <v>182</v>
      </c>
      <c r="F99" s="111" t="s">
        <v>183</v>
      </c>
      <c r="G99" s="112" t="s">
        <v>184</v>
      </c>
      <c r="H99" s="113">
        <v>0.143</v>
      </c>
      <c r="I99" s="114">
        <v>1000</v>
      </c>
      <c r="J99" s="115">
        <f>ROUND(I99*H99,2)</f>
        <v>143</v>
      </c>
      <c r="K99" s="111" t="s">
        <v>141</v>
      </c>
      <c r="L99" s="29"/>
      <c r="M99" s="116" t="s">
        <v>28</v>
      </c>
      <c r="N99" s="117" t="s">
        <v>45</v>
      </c>
      <c r="P99" s="118">
        <f>O99*H99</f>
        <v>0</v>
      </c>
      <c r="Q99" s="118">
        <v>0</v>
      </c>
      <c r="R99" s="118">
        <f>Q99*H99</f>
        <v>0</v>
      </c>
      <c r="S99" s="118">
        <v>0</v>
      </c>
      <c r="T99" s="119">
        <f>S99*H99</f>
        <v>0</v>
      </c>
      <c r="AR99" s="120" t="s">
        <v>142</v>
      </c>
      <c r="AT99" s="120" t="s">
        <v>137</v>
      </c>
      <c r="AU99" s="120" t="s">
        <v>74</v>
      </c>
      <c r="AY99" s="14" t="s">
        <v>143</v>
      </c>
      <c r="BE99" s="121">
        <f>IF(N99="základní",J99,0)</f>
        <v>143</v>
      </c>
      <c r="BF99" s="121">
        <f>IF(N99="snížená",J99,0)</f>
        <v>0</v>
      </c>
      <c r="BG99" s="121">
        <f>IF(N99="zákl. přenesená",J99,0)</f>
        <v>0</v>
      </c>
      <c r="BH99" s="121">
        <f>IF(N99="sníž. přenesená",J99,0)</f>
        <v>0</v>
      </c>
      <c r="BI99" s="121">
        <f>IF(N99="nulová",J99,0)</f>
        <v>0</v>
      </c>
      <c r="BJ99" s="14" t="s">
        <v>81</v>
      </c>
      <c r="BK99" s="121">
        <f>ROUND(I99*H99,2)</f>
        <v>143</v>
      </c>
      <c r="BL99" s="14" t="s">
        <v>142</v>
      </c>
      <c r="BM99" s="120" t="s">
        <v>185</v>
      </c>
    </row>
    <row r="100" spans="2:47" s="1" customFormat="1" ht="19.5">
      <c r="B100" s="29"/>
      <c r="D100" s="122" t="s">
        <v>145</v>
      </c>
      <c r="F100" s="123" t="s">
        <v>186</v>
      </c>
      <c r="I100" s="124"/>
      <c r="L100" s="29"/>
      <c r="M100" s="125"/>
      <c r="T100" s="50"/>
      <c r="AT100" s="14" t="s">
        <v>145</v>
      </c>
      <c r="AU100" s="14" t="s">
        <v>74</v>
      </c>
    </row>
    <row r="101" spans="2:47" s="1" customFormat="1" ht="12">
      <c r="B101" s="29"/>
      <c r="D101" s="126" t="s">
        <v>147</v>
      </c>
      <c r="F101" s="127" t="s">
        <v>187</v>
      </c>
      <c r="I101" s="124"/>
      <c r="L101" s="29"/>
      <c r="M101" s="125"/>
      <c r="T101" s="50"/>
      <c r="AT101" s="14" t="s">
        <v>147</v>
      </c>
      <c r="AU101" s="14" t="s">
        <v>74</v>
      </c>
    </row>
    <row r="102" spans="2:51" s="9" customFormat="1" ht="12">
      <c r="B102" s="128"/>
      <c r="D102" s="122" t="s">
        <v>171</v>
      </c>
      <c r="E102" s="129" t="s">
        <v>28</v>
      </c>
      <c r="F102" s="130" t="s">
        <v>188</v>
      </c>
      <c r="H102" s="131">
        <v>0.143</v>
      </c>
      <c r="I102" s="132"/>
      <c r="L102" s="128"/>
      <c r="M102" s="133"/>
      <c r="T102" s="134"/>
      <c r="AT102" s="129" t="s">
        <v>171</v>
      </c>
      <c r="AU102" s="129" t="s">
        <v>74</v>
      </c>
      <c r="AV102" s="9" t="s">
        <v>83</v>
      </c>
      <c r="AW102" s="9" t="s">
        <v>35</v>
      </c>
      <c r="AX102" s="9" t="s">
        <v>81</v>
      </c>
      <c r="AY102" s="129" t="s">
        <v>143</v>
      </c>
    </row>
    <row r="103" spans="2:65" s="1" customFormat="1" ht="24.2" customHeight="1">
      <c r="B103" s="29"/>
      <c r="C103" s="135" t="s">
        <v>178</v>
      </c>
      <c r="D103" s="135" t="s">
        <v>174</v>
      </c>
      <c r="E103" s="136" t="s">
        <v>189</v>
      </c>
      <c r="F103" s="137" t="s">
        <v>190</v>
      </c>
      <c r="G103" s="138" t="s">
        <v>177</v>
      </c>
      <c r="H103" s="139">
        <v>143.3</v>
      </c>
      <c r="I103" s="140">
        <v>120</v>
      </c>
      <c r="J103" s="141">
        <f>ROUND(I103*H103,2)</f>
        <v>17196</v>
      </c>
      <c r="K103" s="137" t="s">
        <v>28</v>
      </c>
      <c r="L103" s="142"/>
      <c r="M103" s="143" t="s">
        <v>28</v>
      </c>
      <c r="N103" s="144" t="s">
        <v>45</v>
      </c>
      <c r="P103" s="118">
        <f>O103*H103</f>
        <v>0</v>
      </c>
      <c r="Q103" s="118">
        <v>0.001</v>
      </c>
      <c r="R103" s="118">
        <f>Q103*H103</f>
        <v>0.1433</v>
      </c>
      <c r="S103" s="118">
        <v>0</v>
      </c>
      <c r="T103" s="119">
        <f>S103*H103</f>
        <v>0</v>
      </c>
      <c r="AR103" s="120" t="s">
        <v>178</v>
      </c>
      <c r="AT103" s="120" t="s">
        <v>174</v>
      </c>
      <c r="AU103" s="120" t="s">
        <v>74</v>
      </c>
      <c r="AY103" s="14" t="s">
        <v>143</v>
      </c>
      <c r="BE103" s="121">
        <f>IF(N103="základní",J103,0)</f>
        <v>17196</v>
      </c>
      <c r="BF103" s="121">
        <f>IF(N103="snížená",J103,0)</f>
        <v>0</v>
      </c>
      <c r="BG103" s="121">
        <f>IF(N103="zákl. přenesená",J103,0)</f>
        <v>0</v>
      </c>
      <c r="BH103" s="121">
        <f>IF(N103="sníž. přenesená",J103,0)</f>
        <v>0</v>
      </c>
      <c r="BI103" s="121">
        <f>IF(N103="nulová",J103,0)</f>
        <v>0</v>
      </c>
      <c r="BJ103" s="14" t="s">
        <v>81</v>
      </c>
      <c r="BK103" s="121">
        <f>ROUND(I103*H103,2)</f>
        <v>17196</v>
      </c>
      <c r="BL103" s="14" t="s">
        <v>142</v>
      </c>
      <c r="BM103" s="120" t="s">
        <v>191</v>
      </c>
    </row>
    <row r="104" spans="2:47" s="1" customFormat="1" ht="12">
      <c r="B104" s="29"/>
      <c r="D104" s="122" t="s">
        <v>145</v>
      </c>
      <c r="F104" s="123" t="s">
        <v>192</v>
      </c>
      <c r="I104" s="124"/>
      <c r="L104" s="29"/>
      <c r="M104" s="125"/>
      <c r="T104" s="50"/>
      <c r="AT104" s="14" t="s">
        <v>145</v>
      </c>
      <c r="AU104" s="14" t="s">
        <v>74</v>
      </c>
    </row>
    <row r="105" spans="2:51" s="9" customFormat="1" ht="12">
      <c r="B105" s="128"/>
      <c r="D105" s="122" t="s">
        <v>171</v>
      </c>
      <c r="E105" s="129" t="s">
        <v>28</v>
      </c>
      <c r="F105" s="130" t="s">
        <v>193</v>
      </c>
      <c r="H105" s="131">
        <v>143.3</v>
      </c>
      <c r="I105" s="132"/>
      <c r="L105" s="128"/>
      <c r="M105" s="133"/>
      <c r="T105" s="134"/>
      <c r="AT105" s="129" t="s">
        <v>171</v>
      </c>
      <c r="AU105" s="129" t="s">
        <v>74</v>
      </c>
      <c r="AV105" s="9" t="s">
        <v>83</v>
      </c>
      <c r="AW105" s="9" t="s">
        <v>35</v>
      </c>
      <c r="AX105" s="9" t="s">
        <v>81</v>
      </c>
      <c r="AY105" s="129" t="s">
        <v>143</v>
      </c>
    </row>
    <row r="106" spans="2:65" s="1" customFormat="1" ht="33" customHeight="1">
      <c r="B106" s="29"/>
      <c r="C106" s="109" t="s">
        <v>194</v>
      </c>
      <c r="D106" s="109" t="s">
        <v>137</v>
      </c>
      <c r="E106" s="110" t="s">
        <v>195</v>
      </c>
      <c r="F106" s="111" t="s">
        <v>196</v>
      </c>
      <c r="G106" s="112" t="s">
        <v>197</v>
      </c>
      <c r="H106" s="113">
        <v>2290</v>
      </c>
      <c r="I106" s="114">
        <v>10</v>
      </c>
      <c r="J106" s="115">
        <f>ROUND(I106*H106,2)</f>
        <v>22900</v>
      </c>
      <c r="K106" s="111" t="s">
        <v>141</v>
      </c>
      <c r="L106" s="29"/>
      <c r="M106" s="116" t="s">
        <v>28</v>
      </c>
      <c r="N106" s="117" t="s">
        <v>45</v>
      </c>
      <c r="P106" s="118">
        <f>O106*H106</f>
        <v>0</v>
      </c>
      <c r="Q106" s="118">
        <v>0</v>
      </c>
      <c r="R106" s="118">
        <f>Q106*H106</f>
        <v>0</v>
      </c>
      <c r="S106" s="118">
        <v>0</v>
      </c>
      <c r="T106" s="119">
        <f>S106*H106</f>
        <v>0</v>
      </c>
      <c r="AR106" s="120" t="s">
        <v>142</v>
      </c>
      <c r="AT106" s="120" t="s">
        <v>137</v>
      </c>
      <c r="AU106" s="120" t="s">
        <v>74</v>
      </c>
      <c r="AY106" s="14" t="s">
        <v>143</v>
      </c>
      <c r="BE106" s="121">
        <f>IF(N106="základní",J106,0)</f>
        <v>22900</v>
      </c>
      <c r="BF106" s="121">
        <f>IF(N106="snížená",J106,0)</f>
        <v>0</v>
      </c>
      <c r="BG106" s="121">
        <f>IF(N106="zákl. přenesená",J106,0)</f>
        <v>0</v>
      </c>
      <c r="BH106" s="121">
        <f>IF(N106="sníž. přenesená",J106,0)</f>
        <v>0</v>
      </c>
      <c r="BI106" s="121">
        <f>IF(N106="nulová",J106,0)</f>
        <v>0</v>
      </c>
      <c r="BJ106" s="14" t="s">
        <v>81</v>
      </c>
      <c r="BK106" s="121">
        <f>ROUND(I106*H106,2)</f>
        <v>22900</v>
      </c>
      <c r="BL106" s="14" t="s">
        <v>142</v>
      </c>
      <c r="BM106" s="120" t="s">
        <v>198</v>
      </c>
    </row>
    <row r="107" spans="2:47" s="1" customFormat="1" ht="29.25">
      <c r="B107" s="29"/>
      <c r="D107" s="122" t="s">
        <v>145</v>
      </c>
      <c r="F107" s="123" t="s">
        <v>199</v>
      </c>
      <c r="I107" s="124"/>
      <c r="L107" s="29"/>
      <c r="M107" s="125"/>
      <c r="T107" s="50"/>
      <c r="AT107" s="14" t="s">
        <v>145</v>
      </c>
      <c r="AU107" s="14" t="s">
        <v>74</v>
      </c>
    </row>
    <row r="108" spans="2:47" s="1" customFormat="1" ht="12">
      <c r="B108" s="29"/>
      <c r="D108" s="126" t="s">
        <v>147</v>
      </c>
      <c r="F108" s="127" t="s">
        <v>200</v>
      </c>
      <c r="I108" s="124"/>
      <c r="L108" s="29"/>
      <c r="M108" s="125"/>
      <c r="T108" s="50"/>
      <c r="AT108" s="14" t="s">
        <v>147</v>
      </c>
      <c r="AU108" s="14" t="s">
        <v>74</v>
      </c>
    </row>
    <row r="109" spans="2:51" s="9" customFormat="1" ht="12">
      <c r="B109" s="128"/>
      <c r="D109" s="122" t="s">
        <v>171</v>
      </c>
      <c r="E109" s="129" t="s">
        <v>28</v>
      </c>
      <c r="F109" s="130" t="s">
        <v>201</v>
      </c>
      <c r="H109" s="131">
        <v>2290</v>
      </c>
      <c r="I109" s="132"/>
      <c r="L109" s="128"/>
      <c r="M109" s="133"/>
      <c r="T109" s="134"/>
      <c r="AT109" s="129" t="s">
        <v>171</v>
      </c>
      <c r="AU109" s="129" t="s">
        <v>74</v>
      </c>
      <c r="AV109" s="9" t="s">
        <v>83</v>
      </c>
      <c r="AW109" s="9" t="s">
        <v>35</v>
      </c>
      <c r="AX109" s="9" t="s">
        <v>81</v>
      </c>
      <c r="AY109" s="129" t="s">
        <v>143</v>
      </c>
    </row>
    <row r="110" spans="2:65" s="1" customFormat="1" ht="24.2" customHeight="1">
      <c r="B110" s="29"/>
      <c r="C110" s="109" t="s">
        <v>202</v>
      </c>
      <c r="D110" s="109" t="s">
        <v>137</v>
      </c>
      <c r="E110" s="110" t="s">
        <v>203</v>
      </c>
      <c r="F110" s="111" t="s">
        <v>204</v>
      </c>
      <c r="G110" s="112" t="s">
        <v>184</v>
      </c>
      <c r="H110" s="113">
        <v>0.069</v>
      </c>
      <c r="I110" s="114">
        <v>1000</v>
      </c>
      <c r="J110" s="115">
        <f>ROUND(I110*H110,2)</f>
        <v>69</v>
      </c>
      <c r="K110" s="111" t="s">
        <v>141</v>
      </c>
      <c r="L110" s="29"/>
      <c r="M110" s="116" t="s">
        <v>28</v>
      </c>
      <c r="N110" s="117" t="s">
        <v>45</v>
      </c>
      <c r="P110" s="118">
        <f>O110*H110</f>
        <v>0</v>
      </c>
      <c r="Q110" s="118">
        <v>0</v>
      </c>
      <c r="R110" s="118">
        <f>Q110*H110</f>
        <v>0</v>
      </c>
      <c r="S110" s="118">
        <v>0</v>
      </c>
      <c r="T110" s="119">
        <f>S110*H110</f>
        <v>0</v>
      </c>
      <c r="AR110" s="120" t="s">
        <v>142</v>
      </c>
      <c r="AT110" s="120" t="s">
        <v>137</v>
      </c>
      <c r="AU110" s="120" t="s">
        <v>74</v>
      </c>
      <c r="AY110" s="14" t="s">
        <v>143</v>
      </c>
      <c r="BE110" s="121">
        <f>IF(N110="základní",J110,0)</f>
        <v>69</v>
      </c>
      <c r="BF110" s="121">
        <f>IF(N110="snížená",J110,0)</f>
        <v>0</v>
      </c>
      <c r="BG110" s="121">
        <f>IF(N110="zákl. přenesená",J110,0)</f>
        <v>0</v>
      </c>
      <c r="BH110" s="121">
        <f>IF(N110="sníž. přenesená",J110,0)</f>
        <v>0</v>
      </c>
      <c r="BI110" s="121">
        <f>IF(N110="nulová",J110,0)</f>
        <v>0</v>
      </c>
      <c r="BJ110" s="14" t="s">
        <v>81</v>
      </c>
      <c r="BK110" s="121">
        <f>ROUND(I110*H110,2)</f>
        <v>69</v>
      </c>
      <c r="BL110" s="14" t="s">
        <v>142</v>
      </c>
      <c r="BM110" s="120" t="s">
        <v>205</v>
      </c>
    </row>
    <row r="111" spans="2:47" s="1" customFormat="1" ht="19.5">
      <c r="B111" s="29"/>
      <c r="D111" s="122" t="s">
        <v>145</v>
      </c>
      <c r="F111" s="123" t="s">
        <v>206</v>
      </c>
      <c r="I111" s="124"/>
      <c r="L111" s="29"/>
      <c r="M111" s="125"/>
      <c r="T111" s="50"/>
      <c r="AT111" s="14" t="s">
        <v>145</v>
      </c>
      <c r="AU111" s="14" t="s">
        <v>74</v>
      </c>
    </row>
    <row r="112" spans="2:47" s="1" customFormat="1" ht="12">
      <c r="B112" s="29"/>
      <c r="D112" s="126" t="s">
        <v>147</v>
      </c>
      <c r="F112" s="127" t="s">
        <v>207</v>
      </c>
      <c r="I112" s="124"/>
      <c r="L112" s="29"/>
      <c r="M112" s="125"/>
      <c r="T112" s="50"/>
      <c r="AT112" s="14" t="s">
        <v>147</v>
      </c>
      <c r="AU112" s="14" t="s">
        <v>74</v>
      </c>
    </row>
    <row r="113" spans="2:51" s="9" customFormat="1" ht="12">
      <c r="B113" s="128"/>
      <c r="D113" s="122" t="s">
        <v>171</v>
      </c>
      <c r="E113" s="129" t="s">
        <v>28</v>
      </c>
      <c r="F113" s="130" t="s">
        <v>208</v>
      </c>
      <c r="H113" s="131">
        <v>0.069</v>
      </c>
      <c r="I113" s="132"/>
      <c r="L113" s="128"/>
      <c r="M113" s="133"/>
      <c r="T113" s="134"/>
      <c r="AT113" s="129" t="s">
        <v>171</v>
      </c>
      <c r="AU113" s="129" t="s">
        <v>74</v>
      </c>
      <c r="AV113" s="9" t="s">
        <v>83</v>
      </c>
      <c r="AW113" s="9" t="s">
        <v>35</v>
      </c>
      <c r="AX113" s="9" t="s">
        <v>81</v>
      </c>
      <c r="AY113" s="129" t="s">
        <v>143</v>
      </c>
    </row>
    <row r="114" spans="2:65" s="1" customFormat="1" ht="24.2" customHeight="1">
      <c r="B114" s="29"/>
      <c r="C114" s="135" t="s">
        <v>209</v>
      </c>
      <c r="D114" s="135" t="s">
        <v>174</v>
      </c>
      <c r="E114" s="136" t="s">
        <v>210</v>
      </c>
      <c r="F114" s="137" t="s">
        <v>211</v>
      </c>
      <c r="G114" s="138" t="s">
        <v>177</v>
      </c>
      <c r="H114" s="139">
        <v>68.7</v>
      </c>
      <c r="I114" s="140">
        <v>400</v>
      </c>
      <c r="J114" s="141">
        <f>ROUND(I114*H114,2)</f>
        <v>27480</v>
      </c>
      <c r="K114" s="137" t="s">
        <v>28</v>
      </c>
      <c r="L114" s="142"/>
      <c r="M114" s="143" t="s">
        <v>28</v>
      </c>
      <c r="N114" s="144" t="s">
        <v>45</v>
      </c>
      <c r="P114" s="118">
        <f>O114*H114</f>
        <v>0</v>
      </c>
      <c r="Q114" s="118">
        <v>1</v>
      </c>
      <c r="R114" s="118">
        <f>Q114*H114</f>
        <v>68.7</v>
      </c>
      <c r="S114" s="118">
        <v>0</v>
      </c>
      <c r="T114" s="119">
        <f>S114*H114</f>
        <v>0</v>
      </c>
      <c r="AR114" s="120" t="s">
        <v>178</v>
      </c>
      <c r="AT114" s="120" t="s">
        <v>174</v>
      </c>
      <c r="AU114" s="120" t="s">
        <v>74</v>
      </c>
      <c r="AY114" s="14" t="s">
        <v>143</v>
      </c>
      <c r="BE114" s="121">
        <f>IF(N114="základní",J114,0)</f>
        <v>27480</v>
      </c>
      <c r="BF114" s="121">
        <f>IF(N114="snížená",J114,0)</f>
        <v>0</v>
      </c>
      <c r="BG114" s="121">
        <f>IF(N114="zákl. přenesená",J114,0)</f>
        <v>0</v>
      </c>
      <c r="BH114" s="121">
        <f>IF(N114="sníž. přenesená",J114,0)</f>
        <v>0</v>
      </c>
      <c r="BI114" s="121">
        <f>IF(N114="nulová",J114,0)</f>
        <v>0</v>
      </c>
      <c r="BJ114" s="14" t="s">
        <v>81</v>
      </c>
      <c r="BK114" s="121">
        <f>ROUND(I114*H114,2)</f>
        <v>27480</v>
      </c>
      <c r="BL114" s="14" t="s">
        <v>142</v>
      </c>
      <c r="BM114" s="120" t="s">
        <v>212</v>
      </c>
    </row>
    <row r="115" spans="2:47" s="1" customFormat="1" ht="12">
      <c r="B115" s="29"/>
      <c r="D115" s="122" t="s">
        <v>145</v>
      </c>
      <c r="F115" s="123" t="s">
        <v>213</v>
      </c>
      <c r="I115" s="124"/>
      <c r="L115" s="29"/>
      <c r="M115" s="125"/>
      <c r="T115" s="50"/>
      <c r="AT115" s="14" t="s">
        <v>145</v>
      </c>
      <c r="AU115" s="14" t="s">
        <v>74</v>
      </c>
    </row>
    <row r="116" spans="2:51" s="9" customFormat="1" ht="22.5">
      <c r="B116" s="128"/>
      <c r="D116" s="122" t="s">
        <v>171</v>
      </c>
      <c r="E116" s="129" t="s">
        <v>28</v>
      </c>
      <c r="F116" s="130" t="s">
        <v>214</v>
      </c>
      <c r="H116" s="131">
        <v>68.7</v>
      </c>
      <c r="I116" s="132"/>
      <c r="L116" s="128"/>
      <c r="M116" s="133"/>
      <c r="T116" s="134"/>
      <c r="AT116" s="129" t="s">
        <v>171</v>
      </c>
      <c r="AU116" s="129" t="s">
        <v>74</v>
      </c>
      <c r="AV116" s="9" t="s">
        <v>83</v>
      </c>
      <c r="AW116" s="9" t="s">
        <v>35</v>
      </c>
      <c r="AX116" s="9" t="s">
        <v>81</v>
      </c>
      <c r="AY116" s="129" t="s">
        <v>143</v>
      </c>
    </row>
    <row r="117" spans="2:65" s="1" customFormat="1" ht="24.2" customHeight="1">
      <c r="B117" s="29"/>
      <c r="C117" s="109" t="s">
        <v>215</v>
      </c>
      <c r="D117" s="109" t="s">
        <v>137</v>
      </c>
      <c r="E117" s="110" t="s">
        <v>216</v>
      </c>
      <c r="F117" s="111" t="s">
        <v>204</v>
      </c>
      <c r="G117" s="112" t="s">
        <v>184</v>
      </c>
      <c r="H117" s="113">
        <v>0.115</v>
      </c>
      <c r="I117" s="114">
        <v>1000</v>
      </c>
      <c r="J117" s="115">
        <f>ROUND(I117*H117,2)</f>
        <v>115</v>
      </c>
      <c r="K117" s="111" t="s">
        <v>141</v>
      </c>
      <c r="L117" s="29"/>
      <c r="M117" s="116" t="s">
        <v>28</v>
      </c>
      <c r="N117" s="117" t="s">
        <v>45</v>
      </c>
      <c r="P117" s="118">
        <f>O117*H117</f>
        <v>0</v>
      </c>
      <c r="Q117" s="118">
        <v>0</v>
      </c>
      <c r="R117" s="118">
        <f>Q117*H117</f>
        <v>0</v>
      </c>
      <c r="S117" s="118">
        <v>0</v>
      </c>
      <c r="T117" s="119">
        <f>S117*H117</f>
        <v>0</v>
      </c>
      <c r="AR117" s="120" t="s">
        <v>142</v>
      </c>
      <c r="AT117" s="120" t="s">
        <v>137</v>
      </c>
      <c r="AU117" s="120" t="s">
        <v>74</v>
      </c>
      <c r="AY117" s="14" t="s">
        <v>143</v>
      </c>
      <c r="BE117" s="121">
        <f>IF(N117="základní",J117,0)</f>
        <v>115</v>
      </c>
      <c r="BF117" s="121">
        <f>IF(N117="snížená",J117,0)</f>
        <v>0</v>
      </c>
      <c r="BG117" s="121">
        <f>IF(N117="zákl. přenesená",J117,0)</f>
        <v>0</v>
      </c>
      <c r="BH117" s="121">
        <f>IF(N117="sníž. přenesená",J117,0)</f>
        <v>0</v>
      </c>
      <c r="BI117" s="121">
        <f>IF(N117="nulová",J117,0)</f>
        <v>0</v>
      </c>
      <c r="BJ117" s="14" t="s">
        <v>81</v>
      </c>
      <c r="BK117" s="121">
        <f>ROUND(I117*H117,2)</f>
        <v>115</v>
      </c>
      <c r="BL117" s="14" t="s">
        <v>142</v>
      </c>
      <c r="BM117" s="120" t="s">
        <v>217</v>
      </c>
    </row>
    <row r="118" spans="2:47" s="1" customFormat="1" ht="19.5">
      <c r="B118" s="29"/>
      <c r="D118" s="122" t="s">
        <v>145</v>
      </c>
      <c r="F118" s="123" t="s">
        <v>206</v>
      </c>
      <c r="I118" s="124"/>
      <c r="L118" s="29"/>
      <c r="M118" s="125"/>
      <c r="T118" s="50"/>
      <c r="AT118" s="14" t="s">
        <v>145</v>
      </c>
      <c r="AU118" s="14" t="s">
        <v>74</v>
      </c>
    </row>
    <row r="119" spans="2:47" s="1" customFormat="1" ht="12">
      <c r="B119" s="29"/>
      <c r="D119" s="126" t="s">
        <v>147</v>
      </c>
      <c r="F119" s="127" t="s">
        <v>218</v>
      </c>
      <c r="I119" s="124"/>
      <c r="L119" s="29"/>
      <c r="M119" s="125"/>
      <c r="T119" s="50"/>
      <c r="AT119" s="14" t="s">
        <v>147</v>
      </c>
      <c r="AU119" s="14" t="s">
        <v>74</v>
      </c>
    </row>
    <row r="120" spans="2:51" s="9" customFormat="1" ht="12">
      <c r="B120" s="128"/>
      <c r="D120" s="122" t="s">
        <v>171</v>
      </c>
      <c r="E120" s="129" t="s">
        <v>28</v>
      </c>
      <c r="F120" s="130" t="s">
        <v>219</v>
      </c>
      <c r="H120" s="131">
        <v>0.115</v>
      </c>
      <c r="I120" s="132"/>
      <c r="L120" s="128"/>
      <c r="M120" s="133"/>
      <c r="T120" s="134"/>
      <c r="AT120" s="129" t="s">
        <v>171</v>
      </c>
      <c r="AU120" s="129" t="s">
        <v>74</v>
      </c>
      <c r="AV120" s="9" t="s">
        <v>83</v>
      </c>
      <c r="AW120" s="9" t="s">
        <v>35</v>
      </c>
      <c r="AX120" s="9" t="s">
        <v>81</v>
      </c>
      <c r="AY120" s="129" t="s">
        <v>143</v>
      </c>
    </row>
    <row r="121" spans="2:65" s="1" customFormat="1" ht="16.5" customHeight="1">
      <c r="B121" s="29"/>
      <c r="C121" s="135" t="s">
        <v>220</v>
      </c>
      <c r="D121" s="135" t="s">
        <v>174</v>
      </c>
      <c r="E121" s="136" t="s">
        <v>221</v>
      </c>
      <c r="F121" s="137" t="s">
        <v>222</v>
      </c>
      <c r="G121" s="138" t="s">
        <v>177</v>
      </c>
      <c r="H121" s="139">
        <v>114.5</v>
      </c>
      <c r="I121" s="140">
        <v>180</v>
      </c>
      <c r="J121" s="141">
        <f>ROUND(I121*H121,2)</f>
        <v>20610</v>
      </c>
      <c r="K121" s="137" t="s">
        <v>141</v>
      </c>
      <c r="L121" s="142"/>
      <c r="M121" s="143" t="s">
        <v>28</v>
      </c>
      <c r="N121" s="144" t="s">
        <v>45</v>
      </c>
      <c r="P121" s="118">
        <f>O121*H121</f>
        <v>0</v>
      </c>
      <c r="Q121" s="118">
        <v>0.001</v>
      </c>
      <c r="R121" s="118">
        <f>Q121*H121</f>
        <v>0.1145</v>
      </c>
      <c r="S121" s="118">
        <v>0</v>
      </c>
      <c r="T121" s="119">
        <f>S121*H121</f>
        <v>0</v>
      </c>
      <c r="AR121" s="120" t="s">
        <v>178</v>
      </c>
      <c r="AT121" s="120" t="s">
        <v>174</v>
      </c>
      <c r="AU121" s="120" t="s">
        <v>74</v>
      </c>
      <c r="AY121" s="14" t="s">
        <v>143</v>
      </c>
      <c r="BE121" s="121">
        <f>IF(N121="základní",J121,0)</f>
        <v>20610</v>
      </c>
      <c r="BF121" s="121">
        <f>IF(N121="snížená",J121,0)</f>
        <v>0</v>
      </c>
      <c r="BG121" s="121">
        <f>IF(N121="zákl. přenesená",J121,0)</f>
        <v>0</v>
      </c>
      <c r="BH121" s="121">
        <f>IF(N121="sníž. přenesená",J121,0)</f>
        <v>0</v>
      </c>
      <c r="BI121" s="121">
        <f>IF(N121="nulová",J121,0)</f>
        <v>0</v>
      </c>
      <c r="BJ121" s="14" t="s">
        <v>81</v>
      </c>
      <c r="BK121" s="121">
        <f>ROUND(I121*H121,2)</f>
        <v>20610</v>
      </c>
      <c r="BL121" s="14" t="s">
        <v>142</v>
      </c>
      <c r="BM121" s="120" t="s">
        <v>223</v>
      </c>
    </row>
    <row r="122" spans="2:47" s="1" customFormat="1" ht="12">
      <c r="B122" s="29"/>
      <c r="D122" s="122" t="s">
        <v>145</v>
      </c>
      <c r="F122" s="123" t="s">
        <v>222</v>
      </c>
      <c r="I122" s="124"/>
      <c r="L122" s="29"/>
      <c r="M122" s="125"/>
      <c r="T122" s="50"/>
      <c r="AT122" s="14" t="s">
        <v>145</v>
      </c>
      <c r="AU122" s="14" t="s">
        <v>74</v>
      </c>
    </row>
    <row r="123" spans="2:51" s="9" customFormat="1" ht="22.5">
      <c r="B123" s="128"/>
      <c r="D123" s="122" t="s">
        <v>171</v>
      </c>
      <c r="E123" s="129" t="s">
        <v>28</v>
      </c>
      <c r="F123" s="130" t="s">
        <v>224</v>
      </c>
      <c r="H123" s="131">
        <v>114.5</v>
      </c>
      <c r="I123" s="132"/>
      <c r="L123" s="128"/>
      <c r="M123" s="133"/>
      <c r="T123" s="134"/>
      <c r="AT123" s="129" t="s">
        <v>171</v>
      </c>
      <c r="AU123" s="129" t="s">
        <v>74</v>
      </c>
      <c r="AV123" s="9" t="s">
        <v>83</v>
      </c>
      <c r="AW123" s="9" t="s">
        <v>35</v>
      </c>
      <c r="AX123" s="9" t="s">
        <v>81</v>
      </c>
      <c r="AY123" s="129" t="s">
        <v>143</v>
      </c>
    </row>
    <row r="124" spans="2:65" s="1" customFormat="1" ht="24.2" customHeight="1">
      <c r="B124" s="29"/>
      <c r="C124" s="109" t="s">
        <v>225</v>
      </c>
      <c r="D124" s="109" t="s">
        <v>137</v>
      </c>
      <c r="E124" s="110" t="s">
        <v>226</v>
      </c>
      <c r="F124" s="111" t="s">
        <v>227</v>
      </c>
      <c r="G124" s="112" t="s">
        <v>197</v>
      </c>
      <c r="H124" s="113">
        <v>1890</v>
      </c>
      <c r="I124" s="114">
        <v>10</v>
      </c>
      <c r="J124" s="115">
        <f>ROUND(I124*H124,2)</f>
        <v>18900</v>
      </c>
      <c r="K124" s="111" t="s">
        <v>141</v>
      </c>
      <c r="L124" s="29"/>
      <c r="M124" s="116" t="s">
        <v>28</v>
      </c>
      <c r="N124" s="117" t="s">
        <v>45</v>
      </c>
      <c r="P124" s="118">
        <f>O124*H124</f>
        <v>0</v>
      </c>
      <c r="Q124" s="118">
        <v>0</v>
      </c>
      <c r="R124" s="118">
        <f>Q124*H124</f>
        <v>0</v>
      </c>
      <c r="S124" s="118">
        <v>0</v>
      </c>
      <c r="T124" s="119">
        <f>S124*H124</f>
        <v>0</v>
      </c>
      <c r="AR124" s="120" t="s">
        <v>142</v>
      </c>
      <c r="AT124" s="120" t="s">
        <v>137</v>
      </c>
      <c r="AU124" s="120" t="s">
        <v>74</v>
      </c>
      <c r="AY124" s="14" t="s">
        <v>143</v>
      </c>
      <c r="BE124" s="121">
        <f>IF(N124="základní",J124,0)</f>
        <v>18900</v>
      </c>
      <c r="BF124" s="121">
        <f>IF(N124="snížená",J124,0)</f>
        <v>0</v>
      </c>
      <c r="BG124" s="121">
        <f>IF(N124="zákl. přenesená",J124,0)</f>
        <v>0</v>
      </c>
      <c r="BH124" s="121">
        <f>IF(N124="sníž. přenesená",J124,0)</f>
        <v>0</v>
      </c>
      <c r="BI124" s="121">
        <f>IF(N124="nulová",J124,0)</f>
        <v>0</v>
      </c>
      <c r="BJ124" s="14" t="s">
        <v>81</v>
      </c>
      <c r="BK124" s="121">
        <f>ROUND(I124*H124,2)</f>
        <v>18900</v>
      </c>
      <c r="BL124" s="14" t="s">
        <v>142</v>
      </c>
      <c r="BM124" s="120" t="s">
        <v>228</v>
      </c>
    </row>
    <row r="125" spans="2:47" s="1" customFormat="1" ht="19.5">
      <c r="B125" s="29"/>
      <c r="D125" s="122" t="s">
        <v>145</v>
      </c>
      <c r="F125" s="123" t="s">
        <v>229</v>
      </c>
      <c r="I125" s="124"/>
      <c r="L125" s="29"/>
      <c r="M125" s="125"/>
      <c r="T125" s="50"/>
      <c r="AT125" s="14" t="s">
        <v>145</v>
      </c>
      <c r="AU125" s="14" t="s">
        <v>74</v>
      </c>
    </row>
    <row r="126" spans="2:47" s="1" customFormat="1" ht="12">
      <c r="B126" s="29"/>
      <c r="D126" s="126" t="s">
        <v>147</v>
      </c>
      <c r="F126" s="127" t="s">
        <v>230</v>
      </c>
      <c r="I126" s="124"/>
      <c r="L126" s="29"/>
      <c r="M126" s="125"/>
      <c r="T126" s="50"/>
      <c r="AT126" s="14" t="s">
        <v>147</v>
      </c>
      <c r="AU126" s="14" t="s">
        <v>74</v>
      </c>
    </row>
    <row r="127" spans="2:51" s="9" customFormat="1" ht="12">
      <c r="B127" s="128"/>
      <c r="D127" s="122" t="s">
        <v>171</v>
      </c>
      <c r="E127" s="129" t="s">
        <v>28</v>
      </c>
      <c r="F127" s="130" t="s">
        <v>231</v>
      </c>
      <c r="H127" s="131">
        <v>1890</v>
      </c>
      <c r="I127" s="132"/>
      <c r="L127" s="128"/>
      <c r="M127" s="133"/>
      <c r="T127" s="134"/>
      <c r="AT127" s="129" t="s">
        <v>171</v>
      </c>
      <c r="AU127" s="129" t="s">
        <v>74</v>
      </c>
      <c r="AV127" s="9" t="s">
        <v>83</v>
      </c>
      <c r="AW127" s="9" t="s">
        <v>35</v>
      </c>
      <c r="AX127" s="9" t="s">
        <v>81</v>
      </c>
      <c r="AY127" s="129" t="s">
        <v>143</v>
      </c>
    </row>
    <row r="128" spans="2:65" s="1" customFormat="1" ht="24.2" customHeight="1">
      <c r="B128" s="29"/>
      <c r="C128" s="109" t="s">
        <v>8</v>
      </c>
      <c r="D128" s="109" t="s">
        <v>137</v>
      </c>
      <c r="E128" s="110" t="s">
        <v>232</v>
      </c>
      <c r="F128" s="111" t="s">
        <v>233</v>
      </c>
      <c r="G128" s="112" t="s">
        <v>197</v>
      </c>
      <c r="H128" s="113">
        <v>400</v>
      </c>
      <c r="I128" s="114">
        <v>10</v>
      </c>
      <c r="J128" s="115">
        <f>ROUND(I128*H128,2)</f>
        <v>4000</v>
      </c>
      <c r="K128" s="111" t="s">
        <v>141</v>
      </c>
      <c r="L128" s="29"/>
      <c r="M128" s="116" t="s">
        <v>28</v>
      </c>
      <c r="N128" s="117" t="s">
        <v>45</v>
      </c>
      <c r="P128" s="118">
        <f>O128*H128</f>
        <v>0</v>
      </c>
      <c r="Q128" s="118">
        <v>0</v>
      </c>
      <c r="R128" s="118">
        <f>Q128*H128</f>
        <v>0</v>
      </c>
      <c r="S128" s="118">
        <v>0</v>
      </c>
      <c r="T128" s="119">
        <f>S128*H128</f>
        <v>0</v>
      </c>
      <c r="AR128" s="120" t="s">
        <v>142</v>
      </c>
      <c r="AT128" s="120" t="s">
        <v>137</v>
      </c>
      <c r="AU128" s="120" t="s">
        <v>74</v>
      </c>
      <c r="AY128" s="14" t="s">
        <v>143</v>
      </c>
      <c r="BE128" s="121">
        <f>IF(N128="základní",J128,0)</f>
        <v>4000</v>
      </c>
      <c r="BF128" s="121">
        <f>IF(N128="snížená",J128,0)</f>
        <v>0</v>
      </c>
      <c r="BG128" s="121">
        <f>IF(N128="zákl. přenesená",J128,0)</f>
        <v>0</v>
      </c>
      <c r="BH128" s="121">
        <f>IF(N128="sníž. přenesená",J128,0)</f>
        <v>0</v>
      </c>
      <c r="BI128" s="121">
        <f>IF(N128="nulová",J128,0)</f>
        <v>0</v>
      </c>
      <c r="BJ128" s="14" t="s">
        <v>81</v>
      </c>
      <c r="BK128" s="121">
        <f>ROUND(I128*H128,2)</f>
        <v>4000</v>
      </c>
      <c r="BL128" s="14" t="s">
        <v>142</v>
      </c>
      <c r="BM128" s="120" t="s">
        <v>234</v>
      </c>
    </row>
    <row r="129" spans="2:47" s="1" customFormat="1" ht="19.5">
      <c r="B129" s="29"/>
      <c r="D129" s="122" t="s">
        <v>145</v>
      </c>
      <c r="F129" s="123" t="s">
        <v>235</v>
      </c>
      <c r="I129" s="124"/>
      <c r="L129" s="29"/>
      <c r="M129" s="125"/>
      <c r="T129" s="50"/>
      <c r="AT129" s="14" t="s">
        <v>145</v>
      </c>
      <c r="AU129" s="14" t="s">
        <v>74</v>
      </c>
    </row>
    <row r="130" spans="2:47" s="1" customFormat="1" ht="12">
      <c r="B130" s="29"/>
      <c r="D130" s="126" t="s">
        <v>147</v>
      </c>
      <c r="F130" s="127" t="s">
        <v>236</v>
      </c>
      <c r="I130" s="124"/>
      <c r="L130" s="29"/>
      <c r="M130" s="125"/>
      <c r="T130" s="50"/>
      <c r="AT130" s="14" t="s">
        <v>147</v>
      </c>
      <c r="AU130" s="14" t="s">
        <v>74</v>
      </c>
    </row>
    <row r="131" spans="2:51" s="9" customFormat="1" ht="12">
      <c r="B131" s="128"/>
      <c r="D131" s="122" t="s">
        <v>171</v>
      </c>
      <c r="E131" s="129" t="s">
        <v>28</v>
      </c>
      <c r="F131" s="130" t="s">
        <v>237</v>
      </c>
      <c r="H131" s="131">
        <v>400</v>
      </c>
      <c r="I131" s="132"/>
      <c r="L131" s="128"/>
      <c r="M131" s="133"/>
      <c r="T131" s="134"/>
      <c r="AT131" s="129" t="s">
        <v>171</v>
      </c>
      <c r="AU131" s="129" t="s">
        <v>74</v>
      </c>
      <c r="AV131" s="9" t="s">
        <v>83</v>
      </c>
      <c r="AW131" s="9" t="s">
        <v>35</v>
      </c>
      <c r="AX131" s="9" t="s">
        <v>81</v>
      </c>
      <c r="AY131" s="129" t="s">
        <v>143</v>
      </c>
    </row>
    <row r="132" spans="2:65" s="1" customFormat="1" ht="21.75" customHeight="1">
      <c r="B132" s="29"/>
      <c r="C132" s="135" t="s">
        <v>238</v>
      </c>
      <c r="D132" s="135" t="s">
        <v>174</v>
      </c>
      <c r="E132" s="136" t="s">
        <v>239</v>
      </c>
      <c r="F132" s="137" t="s">
        <v>240</v>
      </c>
      <c r="G132" s="138" t="s">
        <v>197</v>
      </c>
      <c r="H132" s="139">
        <v>70</v>
      </c>
      <c r="I132" s="140">
        <v>80</v>
      </c>
      <c r="J132" s="141">
        <f>ROUND(I132*H132,2)</f>
        <v>5600</v>
      </c>
      <c r="K132" s="137" t="s">
        <v>28</v>
      </c>
      <c r="L132" s="142"/>
      <c r="M132" s="143" t="s">
        <v>28</v>
      </c>
      <c r="N132" s="144" t="s">
        <v>45</v>
      </c>
      <c r="P132" s="118">
        <f>O132*H132</f>
        <v>0</v>
      </c>
      <c r="Q132" s="118">
        <v>0.0015</v>
      </c>
      <c r="R132" s="118">
        <f>Q132*H132</f>
        <v>0.105</v>
      </c>
      <c r="S132" s="118">
        <v>0</v>
      </c>
      <c r="T132" s="119">
        <f>S132*H132</f>
        <v>0</v>
      </c>
      <c r="AR132" s="120" t="s">
        <v>178</v>
      </c>
      <c r="AT132" s="120" t="s">
        <v>174</v>
      </c>
      <c r="AU132" s="120" t="s">
        <v>74</v>
      </c>
      <c r="AY132" s="14" t="s">
        <v>143</v>
      </c>
      <c r="BE132" s="121">
        <f>IF(N132="základní",J132,0)</f>
        <v>5600</v>
      </c>
      <c r="BF132" s="121">
        <f>IF(N132="snížená",J132,0)</f>
        <v>0</v>
      </c>
      <c r="BG132" s="121">
        <f>IF(N132="zákl. přenesená",J132,0)</f>
        <v>0</v>
      </c>
      <c r="BH132" s="121">
        <f>IF(N132="sníž. přenesená",J132,0)</f>
        <v>0</v>
      </c>
      <c r="BI132" s="121">
        <f>IF(N132="nulová",J132,0)</f>
        <v>0</v>
      </c>
      <c r="BJ132" s="14" t="s">
        <v>81</v>
      </c>
      <c r="BK132" s="121">
        <f>ROUND(I132*H132,2)</f>
        <v>5600</v>
      </c>
      <c r="BL132" s="14" t="s">
        <v>142</v>
      </c>
      <c r="BM132" s="120" t="s">
        <v>241</v>
      </c>
    </row>
    <row r="133" spans="2:47" s="1" customFormat="1" ht="12">
      <c r="B133" s="29"/>
      <c r="D133" s="122" t="s">
        <v>145</v>
      </c>
      <c r="F133" s="123" t="s">
        <v>240</v>
      </c>
      <c r="I133" s="124"/>
      <c r="L133" s="29"/>
      <c r="M133" s="125"/>
      <c r="T133" s="50"/>
      <c r="AT133" s="14" t="s">
        <v>145</v>
      </c>
      <c r="AU133" s="14" t="s">
        <v>74</v>
      </c>
    </row>
    <row r="134" spans="2:65" s="1" customFormat="1" ht="16.5" customHeight="1">
      <c r="B134" s="29"/>
      <c r="C134" s="135" t="s">
        <v>242</v>
      </c>
      <c r="D134" s="135" t="s">
        <v>174</v>
      </c>
      <c r="E134" s="136" t="s">
        <v>243</v>
      </c>
      <c r="F134" s="137" t="s">
        <v>244</v>
      </c>
      <c r="G134" s="138" t="s">
        <v>197</v>
      </c>
      <c r="H134" s="139">
        <v>70</v>
      </c>
      <c r="I134" s="140">
        <v>150</v>
      </c>
      <c r="J134" s="141">
        <f>ROUND(I134*H134,2)</f>
        <v>10500</v>
      </c>
      <c r="K134" s="137" t="s">
        <v>28</v>
      </c>
      <c r="L134" s="142"/>
      <c r="M134" s="143" t="s">
        <v>28</v>
      </c>
      <c r="N134" s="144" t="s">
        <v>45</v>
      </c>
      <c r="P134" s="118">
        <f>O134*H134</f>
        <v>0</v>
      </c>
      <c r="Q134" s="118">
        <v>0.0015</v>
      </c>
      <c r="R134" s="118">
        <f>Q134*H134</f>
        <v>0.105</v>
      </c>
      <c r="S134" s="118">
        <v>0</v>
      </c>
      <c r="T134" s="119">
        <f>S134*H134</f>
        <v>0</v>
      </c>
      <c r="AR134" s="120" t="s">
        <v>178</v>
      </c>
      <c r="AT134" s="120" t="s">
        <v>174</v>
      </c>
      <c r="AU134" s="120" t="s">
        <v>74</v>
      </c>
      <c r="AY134" s="14" t="s">
        <v>143</v>
      </c>
      <c r="BE134" s="121">
        <f>IF(N134="základní",J134,0)</f>
        <v>10500</v>
      </c>
      <c r="BF134" s="121">
        <f>IF(N134="snížená",J134,0)</f>
        <v>0</v>
      </c>
      <c r="BG134" s="121">
        <f>IF(N134="zákl. přenesená",J134,0)</f>
        <v>0</v>
      </c>
      <c r="BH134" s="121">
        <f>IF(N134="sníž. přenesená",J134,0)</f>
        <v>0</v>
      </c>
      <c r="BI134" s="121">
        <f>IF(N134="nulová",J134,0)</f>
        <v>0</v>
      </c>
      <c r="BJ134" s="14" t="s">
        <v>81</v>
      </c>
      <c r="BK134" s="121">
        <f>ROUND(I134*H134,2)</f>
        <v>10500</v>
      </c>
      <c r="BL134" s="14" t="s">
        <v>142</v>
      </c>
      <c r="BM134" s="120" t="s">
        <v>245</v>
      </c>
    </row>
    <row r="135" spans="2:47" s="1" customFormat="1" ht="12">
      <c r="B135" s="29"/>
      <c r="D135" s="122" t="s">
        <v>145</v>
      </c>
      <c r="F135" s="123" t="s">
        <v>244</v>
      </c>
      <c r="I135" s="124"/>
      <c r="L135" s="29"/>
      <c r="M135" s="125"/>
      <c r="T135" s="50"/>
      <c r="AT135" s="14" t="s">
        <v>145</v>
      </c>
      <c r="AU135" s="14" t="s">
        <v>74</v>
      </c>
    </row>
    <row r="136" spans="2:65" s="1" customFormat="1" ht="16.5" customHeight="1">
      <c r="B136" s="29"/>
      <c r="C136" s="135" t="s">
        <v>246</v>
      </c>
      <c r="D136" s="135" t="s">
        <v>174</v>
      </c>
      <c r="E136" s="136" t="s">
        <v>247</v>
      </c>
      <c r="F136" s="137" t="s">
        <v>248</v>
      </c>
      <c r="G136" s="138" t="s">
        <v>197</v>
      </c>
      <c r="H136" s="139">
        <v>60</v>
      </c>
      <c r="I136" s="140">
        <v>150</v>
      </c>
      <c r="J136" s="141">
        <f>ROUND(I136*H136,2)</f>
        <v>9000</v>
      </c>
      <c r="K136" s="137" t="s">
        <v>28</v>
      </c>
      <c r="L136" s="142"/>
      <c r="M136" s="143" t="s">
        <v>28</v>
      </c>
      <c r="N136" s="144" t="s">
        <v>45</v>
      </c>
      <c r="P136" s="118">
        <f>O136*H136</f>
        <v>0</v>
      </c>
      <c r="Q136" s="118">
        <v>0.0015</v>
      </c>
      <c r="R136" s="118">
        <f>Q136*H136</f>
        <v>0.09</v>
      </c>
      <c r="S136" s="118">
        <v>0</v>
      </c>
      <c r="T136" s="119">
        <f>S136*H136</f>
        <v>0</v>
      </c>
      <c r="AR136" s="120" t="s">
        <v>178</v>
      </c>
      <c r="AT136" s="120" t="s">
        <v>174</v>
      </c>
      <c r="AU136" s="120" t="s">
        <v>74</v>
      </c>
      <c r="AY136" s="14" t="s">
        <v>143</v>
      </c>
      <c r="BE136" s="121">
        <f>IF(N136="základní",J136,0)</f>
        <v>9000</v>
      </c>
      <c r="BF136" s="121">
        <f>IF(N136="snížená",J136,0)</f>
        <v>0</v>
      </c>
      <c r="BG136" s="121">
        <f>IF(N136="zákl. přenesená",J136,0)</f>
        <v>0</v>
      </c>
      <c r="BH136" s="121">
        <f>IF(N136="sníž. přenesená",J136,0)</f>
        <v>0</v>
      </c>
      <c r="BI136" s="121">
        <f>IF(N136="nulová",J136,0)</f>
        <v>0</v>
      </c>
      <c r="BJ136" s="14" t="s">
        <v>81</v>
      </c>
      <c r="BK136" s="121">
        <f>ROUND(I136*H136,2)</f>
        <v>9000</v>
      </c>
      <c r="BL136" s="14" t="s">
        <v>142</v>
      </c>
      <c r="BM136" s="120" t="s">
        <v>249</v>
      </c>
    </row>
    <row r="137" spans="2:47" s="1" customFormat="1" ht="12">
      <c r="B137" s="29"/>
      <c r="D137" s="122" t="s">
        <v>145</v>
      </c>
      <c r="F137" s="123" t="s">
        <v>248</v>
      </c>
      <c r="I137" s="124"/>
      <c r="L137" s="29"/>
      <c r="M137" s="125"/>
      <c r="T137" s="50"/>
      <c r="AT137" s="14" t="s">
        <v>145</v>
      </c>
      <c r="AU137" s="14" t="s">
        <v>74</v>
      </c>
    </row>
    <row r="138" spans="2:65" s="1" customFormat="1" ht="16.5" customHeight="1">
      <c r="B138" s="29"/>
      <c r="C138" s="135" t="s">
        <v>250</v>
      </c>
      <c r="D138" s="135" t="s">
        <v>174</v>
      </c>
      <c r="E138" s="136" t="s">
        <v>251</v>
      </c>
      <c r="F138" s="137" t="s">
        <v>252</v>
      </c>
      <c r="G138" s="138" t="s">
        <v>197</v>
      </c>
      <c r="H138" s="139">
        <v>50</v>
      </c>
      <c r="I138" s="140">
        <v>150</v>
      </c>
      <c r="J138" s="141">
        <f>ROUND(I138*H138,2)</f>
        <v>7500</v>
      </c>
      <c r="K138" s="137" t="s">
        <v>28</v>
      </c>
      <c r="L138" s="142"/>
      <c r="M138" s="143" t="s">
        <v>28</v>
      </c>
      <c r="N138" s="144" t="s">
        <v>45</v>
      </c>
      <c r="P138" s="118">
        <f>O138*H138</f>
        <v>0</v>
      </c>
      <c r="Q138" s="118">
        <v>0.0015</v>
      </c>
      <c r="R138" s="118">
        <f>Q138*H138</f>
        <v>0.075</v>
      </c>
      <c r="S138" s="118">
        <v>0</v>
      </c>
      <c r="T138" s="119">
        <f>S138*H138</f>
        <v>0</v>
      </c>
      <c r="AR138" s="120" t="s">
        <v>178</v>
      </c>
      <c r="AT138" s="120" t="s">
        <v>174</v>
      </c>
      <c r="AU138" s="120" t="s">
        <v>74</v>
      </c>
      <c r="AY138" s="14" t="s">
        <v>143</v>
      </c>
      <c r="BE138" s="121">
        <f>IF(N138="základní",J138,0)</f>
        <v>7500</v>
      </c>
      <c r="BF138" s="121">
        <f>IF(N138="snížená",J138,0)</f>
        <v>0</v>
      </c>
      <c r="BG138" s="121">
        <f>IF(N138="zákl. přenesená",J138,0)</f>
        <v>0</v>
      </c>
      <c r="BH138" s="121">
        <f>IF(N138="sníž. přenesená",J138,0)</f>
        <v>0</v>
      </c>
      <c r="BI138" s="121">
        <f>IF(N138="nulová",J138,0)</f>
        <v>0</v>
      </c>
      <c r="BJ138" s="14" t="s">
        <v>81</v>
      </c>
      <c r="BK138" s="121">
        <f>ROUND(I138*H138,2)</f>
        <v>7500</v>
      </c>
      <c r="BL138" s="14" t="s">
        <v>142</v>
      </c>
      <c r="BM138" s="120" t="s">
        <v>253</v>
      </c>
    </row>
    <row r="139" spans="2:47" s="1" customFormat="1" ht="12">
      <c r="B139" s="29"/>
      <c r="D139" s="122" t="s">
        <v>145</v>
      </c>
      <c r="F139" s="123" t="s">
        <v>252</v>
      </c>
      <c r="I139" s="124"/>
      <c r="L139" s="29"/>
      <c r="M139" s="125"/>
      <c r="T139" s="50"/>
      <c r="AT139" s="14" t="s">
        <v>145</v>
      </c>
      <c r="AU139" s="14" t="s">
        <v>74</v>
      </c>
    </row>
    <row r="140" spans="2:65" s="1" customFormat="1" ht="21.75" customHeight="1">
      <c r="B140" s="29"/>
      <c r="C140" s="135" t="s">
        <v>254</v>
      </c>
      <c r="D140" s="135" t="s">
        <v>174</v>
      </c>
      <c r="E140" s="136" t="s">
        <v>255</v>
      </c>
      <c r="F140" s="137" t="s">
        <v>256</v>
      </c>
      <c r="G140" s="138" t="s">
        <v>197</v>
      </c>
      <c r="H140" s="139">
        <v>60</v>
      </c>
      <c r="I140" s="140">
        <v>150</v>
      </c>
      <c r="J140" s="141">
        <f>ROUND(I140*H140,2)</f>
        <v>9000</v>
      </c>
      <c r="K140" s="137" t="s">
        <v>28</v>
      </c>
      <c r="L140" s="142"/>
      <c r="M140" s="143" t="s">
        <v>28</v>
      </c>
      <c r="N140" s="144" t="s">
        <v>45</v>
      </c>
      <c r="P140" s="118">
        <f>O140*H140</f>
        <v>0</v>
      </c>
      <c r="Q140" s="118">
        <v>0.0015</v>
      </c>
      <c r="R140" s="118">
        <f>Q140*H140</f>
        <v>0.09</v>
      </c>
      <c r="S140" s="118">
        <v>0</v>
      </c>
      <c r="T140" s="119">
        <f>S140*H140</f>
        <v>0</v>
      </c>
      <c r="AR140" s="120" t="s">
        <v>178</v>
      </c>
      <c r="AT140" s="120" t="s">
        <v>174</v>
      </c>
      <c r="AU140" s="120" t="s">
        <v>74</v>
      </c>
      <c r="AY140" s="14" t="s">
        <v>143</v>
      </c>
      <c r="BE140" s="121">
        <f>IF(N140="základní",J140,0)</f>
        <v>9000</v>
      </c>
      <c r="BF140" s="121">
        <f>IF(N140="snížená",J140,0)</f>
        <v>0</v>
      </c>
      <c r="BG140" s="121">
        <f>IF(N140="zákl. přenesená",J140,0)</f>
        <v>0</v>
      </c>
      <c r="BH140" s="121">
        <f>IF(N140="sníž. přenesená",J140,0)</f>
        <v>0</v>
      </c>
      <c r="BI140" s="121">
        <f>IF(N140="nulová",J140,0)</f>
        <v>0</v>
      </c>
      <c r="BJ140" s="14" t="s">
        <v>81</v>
      </c>
      <c r="BK140" s="121">
        <f>ROUND(I140*H140,2)</f>
        <v>9000</v>
      </c>
      <c r="BL140" s="14" t="s">
        <v>142</v>
      </c>
      <c r="BM140" s="120" t="s">
        <v>257</v>
      </c>
    </row>
    <row r="141" spans="2:47" s="1" customFormat="1" ht="12">
      <c r="B141" s="29"/>
      <c r="D141" s="122" t="s">
        <v>145</v>
      </c>
      <c r="F141" s="123" t="s">
        <v>256</v>
      </c>
      <c r="I141" s="124"/>
      <c r="L141" s="29"/>
      <c r="M141" s="125"/>
      <c r="T141" s="50"/>
      <c r="AT141" s="14" t="s">
        <v>145</v>
      </c>
      <c r="AU141" s="14" t="s">
        <v>74</v>
      </c>
    </row>
    <row r="142" spans="2:65" s="1" customFormat="1" ht="16.5" customHeight="1">
      <c r="B142" s="29"/>
      <c r="C142" s="135" t="s">
        <v>7</v>
      </c>
      <c r="D142" s="135" t="s">
        <v>174</v>
      </c>
      <c r="E142" s="136" t="s">
        <v>258</v>
      </c>
      <c r="F142" s="137" t="s">
        <v>259</v>
      </c>
      <c r="G142" s="138" t="s">
        <v>197</v>
      </c>
      <c r="H142" s="139">
        <v>40</v>
      </c>
      <c r="I142" s="140">
        <v>150</v>
      </c>
      <c r="J142" s="141">
        <f>ROUND(I142*H142,2)</f>
        <v>6000</v>
      </c>
      <c r="K142" s="137" t="s">
        <v>28</v>
      </c>
      <c r="L142" s="142"/>
      <c r="M142" s="143" t="s">
        <v>28</v>
      </c>
      <c r="N142" s="144" t="s">
        <v>45</v>
      </c>
      <c r="P142" s="118">
        <f>O142*H142</f>
        <v>0</v>
      </c>
      <c r="Q142" s="118">
        <v>0.0015</v>
      </c>
      <c r="R142" s="118">
        <f>Q142*H142</f>
        <v>0.06</v>
      </c>
      <c r="S142" s="118">
        <v>0</v>
      </c>
      <c r="T142" s="119">
        <f>S142*H142</f>
        <v>0</v>
      </c>
      <c r="AR142" s="120" t="s">
        <v>178</v>
      </c>
      <c r="AT142" s="120" t="s">
        <v>174</v>
      </c>
      <c r="AU142" s="120" t="s">
        <v>74</v>
      </c>
      <c r="AY142" s="14" t="s">
        <v>143</v>
      </c>
      <c r="BE142" s="121">
        <f>IF(N142="základní",J142,0)</f>
        <v>6000</v>
      </c>
      <c r="BF142" s="121">
        <f>IF(N142="snížená",J142,0)</f>
        <v>0</v>
      </c>
      <c r="BG142" s="121">
        <f>IF(N142="zákl. přenesená",J142,0)</f>
        <v>0</v>
      </c>
      <c r="BH142" s="121">
        <f>IF(N142="sníž. přenesená",J142,0)</f>
        <v>0</v>
      </c>
      <c r="BI142" s="121">
        <f>IF(N142="nulová",J142,0)</f>
        <v>0</v>
      </c>
      <c r="BJ142" s="14" t="s">
        <v>81</v>
      </c>
      <c r="BK142" s="121">
        <f>ROUND(I142*H142,2)</f>
        <v>6000</v>
      </c>
      <c r="BL142" s="14" t="s">
        <v>142</v>
      </c>
      <c r="BM142" s="120" t="s">
        <v>260</v>
      </c>
    </row>
    <row r="143" spans="2:47" s="1" customFormat="1" ht="12">
      <c r="B143" s="29"/>
      <c r="D143" s="122" t="s">
        <v>145</v>
      </c>
      <c r="F143" s="123" t="s">
        <v>259</v>
      </c>
      <c r="I143" s="124"/>
      <c r="L143" s="29"/>
      <c r="M143" s="125"/>
      <c r="T143" s="50"/>
      <c r="AT143" s="14" t="s">
        <v>145</v>
      </c>
      <c r="AU143" s="14" t="s">
        <v>74</v>
      </c>
    </row>
    <row r="144" spans="2:65" s="1" customFormat="1" ht="21.75" customHeight="1">
      <c r="B144" s="29"/>
      <c r="C144" s="135" t="s">
        <v>261</v>
      </c>
      <c r="D144" s="135" t="s">
        <v>174</v>
      </c>
      <c r="E144" s="136" t="s">
        <v>262</v>
      </c>
      <c r="F144" s="137" t="s">
        <v>263</v>
      </c>
      <c r="G144" s="138" t="s">
        <v>197</v>
      </c>
      <c r="H144" s="139">
        <v>30</v>
      </c>
      <c r="I144" s="140">
        <v>150</v>
      </c>
      <c r="J144" s="141">
        <f>ROUND(I144*H144,2)</f>
        <v>4500</v>
      </c>
      <c r="K144" s="137" t="s">
        <v>28</v>
      </c>
      <c r="L144" s="142"/>
      <c r="M144" s="143" t="s">
        <v>28</v>
      </c>
      <c r="N144" s="144" t="s">
        <v>45</v>
      </c>
      <c r="P144" s="118">
        <f>O144*H144</f>
        <v>0</v>
      </c>
      <c r="Q144" s="118">
        <v>0.0015</v>
      </c>
      <c r="R144" s="118">
        <f>Q144*H144</f>
        <v>0.045</v>
      </c>
      <c r="S144" s="118">
        <v>0</v>
      </c>
      <c r="T144" s="119">
        <f>S144*H144</f>
        <v>0</v>
      </c>
      <c r="AR144" s="120" t="s">
        <v>178</v>
      </c>
      <c r="AT144" s="120" t="s">
        <v>174</v>
      </c>
      <c r="AU144" s="120" t="s">
        <v>74</v>
      </c>
      <c r="AY144" s="14" t="s">
        <v>143</v>
      </c>
      <c r="BE144" s="121">
        <f>IF(N144="základní",J144,0)</f>
        <v>4500</v>
      </c>
      <c r="BF144" s="121">
        <f>IF(N144="snížená",J144,0)</f>
        <v>0</v>
      </c>
      <c r="BG144" s="121">
        <f>IF(N144="zákl. přenesená",J144,0)</f>
        <v>0</v>
      </c>
      <c r="BH144" s="121">
        <f>IF(N144="sníž. přenesená",J144,0)</f>
        <v>0</v>
      </c>
      <c r="BI144" s="121">
        <f>IF(N144="nulová",J144,0)</f>
        <v>0</v>
      </c>
      <c r="BJ144" s="14" t="s">
        <v>81</v>
      </c>
      <c r="BK144" s="121">
        <f>ROUND(I144*H144,2)</f>
        <v>4500</v>
      </c>
      <c r="BL144" s="14" t="s">
        <v>142</v>
      </c>
      <c r="BM144" s="120" t="s">
        <v>264</v>
      </c>
    </row>
    <row r="145" spans="2:47" s="1" customFormat="1" ht="12">
      <c r="B145" s="29"/>
      <c r="D145" s="122" t="s">
        <v>145</v>
      </c>
      <c r="F145" s="123" t="s">
        <v>263</v>
      </c>
      <c r="I145" s="124"/>
      <c r="L145" s="29"/>
      <c r="M145" s="125"/>
      <c r="T145" s="50"/>
      <c r="AT145" s="14" t="s">
        <v>145</v>
      </c>
      <c r="AU145" s="14" t="s">
        <v>74</v>
      </c>
    </row>
    <row r="146" spans="2:65" s="1" customFormat="1" ht="24.2" customHeight="1">
      <c r="B146" s="29"/>
      <c r="C146" s="135" t="s">
        <v>265</v>
      </c>
      <c r="D146" s="135" t="s">
        <v>174</v>
      </c>
      <c r="E146" s="136" t="s">
        <v>266</v>
      </c>
      <c r="F146" s="137" t="s">
        <v>267</v>
      </c>
      <c r="G146" s="138" t="s">
        <v>197</v>
      </c>
      <c r="H146" s="139">
        <v>20</v>
      </c>
      <c r="I146" s="140">
        <v>150</v>
      </c>
      <c r="J146" s="141">
        <f>ROUND(I146*H146,2)</f>
        <v>3000</v>
      </c>
      <c r="K146" s="137" t="s">
        <v>28</v>
      </c>
      <c r="L146" s="142"/>
      <c r="M146" s="143" t="s">
        <v>28</v>
      </c>
      <c r="N146" s="144" t="s">
        <v>45</v>
      </c>
      <c r="P146" s="118">
        <f>O146*H146</f>
        <v>0</v>
      </c>
      <c r="Q146" s="118">
        <v>0.0015</v>
      </c>
      <c r="R146" s="118">
        <f>Q146*H146</f>
        <v>0.03</v>
      </c>
      <c r="S146" s="118">
        <v>0</v>
      </c>
      <c r="T146" s="119">
        <f>S146*H146</f>
        <v>0</v>
      </c>
      <c r="AR146" s="120" t="s">
        <v>178</v>
      </c>
      <c r="AT146" s="120" t="s">
        <v>174</v>
      </c>
      <c r="AU146" s="120" t="s">
        <v>74</v>
      </c>
      <c r="AY146" s="14" t="s">
        <v>143</v>
      </c>
      <c r="BE146" s="121">
        <f>IF(N146="základní",J146,0)</f>
        <v>3000</v>
      </c>
      <c r="BF146" s="121">
        <f>IF(N146="snížená",J146,0)</f>
        <v>0</v>
      </c>
      <c r="BG146" s="121">
        <f>IF(N146="zákl. přenesená",J146,0)</f>
        <v>0</v>
      </c>
      <c r="BH146" s="121">
        <f>IF(N146="sníž. přenesená",J146,0)</f>
        <v>0</v>
      </c>
      <c r="BI146" s="121">
        <f>IF(N146="nulová",J146,0)</f>
        <v>0</v>
      </c>
      <c r="BJ146" s="14" t="s">
        <v>81</v>
      </c>
      <c r="BK146" s="121">
        <f>ROUND(I146*H146,2)</f>
        <v>3000</v>
      </c>
      <c r="BL146" s="14" t="s">
        <v>142</v>
      </c>
      <c r="BM146" s="120" t="s">
        <v>268</v>
      </c>
    </row>
    <row r="147" spans="2:47" s="1" customFormat="1" ht="12">
      <c r="B147" s="29"/>
      <c r="D147" s="122" t="s">
        <v>145</v>
      </c>
      <c r="F147" s="123" t="s">
        <v>267</v>
      </c>
      <c r="I147" s="124"/>
      <c r="L147" s="29"/>
      <c r="M147" s="125"/>
      <c r="T147" s="50"/>
      <c r="AT147" s="14" t="s">
        <v>145</v>
      </c>
      <c r="AU147" s="14" t="s">
        <v>74</v>
      </c>
    </row>
    <row r="148" spans="2:65" s="1" customFormat="1" ht="16.5" customHeight="1">
      <c r="B148" s="29"/>
      <c r="C148" s="135" t="s">
        <v>269</v>
      </c>
      <c r="D148" s="135" t="s">
        <v>174</v>
      </c>
      <c r="E148" s="136" t="s">
        <v>270</v>
      </c>
      <c r="F148" s="137" t="s">
        <v>271</v>
      </c>
      <c r="G148" s="138" t="s">
        <v>197</v>
      </c>
      <c r="H148" s="139">
        <v>240</v>
      </c>
      <c r="I148" s="140">
        <v>40</v>
      </c>
      <c r="J148" s="141">
        <f>ROUND(I148*H148,2)</f>
        <v>9600</v>
      </c>
      <c r="K148" s="137" t="s">
        <v>28</v>
      </c>
      <c r="L148" s="142"/>
      <c r="M148" s="143" t="s">
        <v>28</v>
      </c>
      <c r="N148" s="144" t="s">
        <v>45</v>
      </c>
      <c r="P148" s="118">
        <f>O148*H148</f>
        <v>0</v>
      </c>
      <c r="Q148" s="118">
        <v>0.0012</v>
      </c>
      <c r="R148" s="118">
        <f>Q148*H148</f>
        <v>0.288</v>
      </c>
      <c r="S148" s="118">
        <v>0</v>
      </c>
      <c r="T148" s="119">
        <f>S148*H148</f>
        <v>0</v>
      </c>
      <c r="AR148" s="120" t="s">
        <v>178</v>
      </c>
      <c r="AT148" s="120" t="s">
        <v>174</v>
      </c>
      <c r="AU148" s="120" t="s">
        <v>74</v>
      </c>
      <c r="AY148" s="14" t="s">
        <v>143</v>
      </c>
      <c r="BE148" s="121">
        <f>IF(N148="základní",J148,0)</f>
        <v>9600</v>
      </c>
      <c r="BF148" s="121">
        <f>IF(N148="snížená",J148,0)</f>
        <v>0</v>
      </c>
      <c r="BG148" s="121">
        <f>IF(N148="zákl. přenesená",J148,0)</f>
        <v>0</v>
      </c>
      <c r="BH148" s="121">
        <f>IF(N148="sníž. přenesená",J148,0)</f>
        <v>0</v>
      </c>
      <c r="BI148" s="121">
        <f>IF(N148="nulová",J148,0)</f>
        <v>0</v>
      </c>
      <c r="BJ148" s="14" t="s">
        <v>81</v>
      </c>
      <c r="BK148" s="121">
        <f>ROUND(I148*H148,2)</f>
        <v>9600</v>
      </c>
      <c r="BL148" s="14" t="s">
        <v>142</v>
      </c>
      <c r="BM148" s="120" t="s">
        <v>272</v>
      </c>
    </row>
    <row r="149" spans="2:47" s="1" customFormat="1" ht="12">
      <c r="B149" s="29"/>
      <c r="D149" s="122" t="s">
        <v>145</v>
      </c>
      <c r="F149" s="123" t="s">
        <v>271</v>
      </c>
      <c r="I149" s="124"/>
      <c r="L149" s="29"/>
      <c r="M149" s="125"/>
      <c r="T149" s="50"/>
      <c r="AT149" s="14" t="s">
        <v>145</v>
      </c>
      <c r="AU149" s="14" t="s">
        <v>74</v>
      </c>
    </row>
    <row r="150" spans="2:65" s="1" customFormat="1" ht="21.75" customHeight="1">
      <c r="B150" s="29"/>
      <c r="C150" s="135" t="s">
        <v>273</v>
      </c>
      <c r="D150" s="135" t="s">
        <v>174</v>
      </c>
      <c r="E150" s="136" t="s">
        <v>274</v>
      </c>
      <c r="F150" s="137" t="s">
        <v>275</v>
      </c>
      <c r="G150" s="138" t="s">
        <v>197</v>
      </c>
      <c r="H150" s="139">
        <v>160</v>
      </c>
      <c r="I150" s="140">
        <v>40</v>
      </c>
      <c r="J150" s="141">
        <f>ROUND(I150*H150,2)</f>
        <v>6400</v>
      </c>
      <c r="K150" s="137" t="s">
        <v>28</v>
      </c>
      <c r="L150" s="142"/>
      <c r="M150" s="143" t="s">
        <v>28</v>
      </c>
      <c r="N150" s="144" t="s">
        <v>45</v>
      </c>
      <c r="P150" s="118">
        <f>O150*H150</f>
        <v>0</v>
      </c>
      <c r="Q150" s="118">
        <v>0.0012</v>
      </c>
      <c r="R150" s="118">
        <f>Q150*H150</f>
        <v>0.19199999999999998</v>
      </c>
      <c r="S150" s="118">
        <v>0</v>
      </c>
      <c r="T150" s="119">
        <f>S150*H150</f>
        <v>0</v>
      </c>
      <c r="AR150" s="120" t="s">
        <v>178</v>
      </c>
      <c r="AT150" s="120" t="s">
        <v>174</v>
      </c>
      <c r="AU150" s="120" t="s">
        <v>74</v>
      </c>
      <c r="AY150" s="14" t="s">
        <v>143</v>
      </c>
      <c r="BE150" s="121">
        <f>IF(N150="základní",J150,0)</f>
        <v>6400</v>
      </c>
      <c r="BF150" s="121">
        <f>IF(N150="snížená",J150,0)</f>
        <v>0</v>
      </c>
      <c r="BG150" s="121">
        <f>IF(N150="zákl. přenesená",J150,0)</f>
        <v>0</v>
      </c>
      <c r="BH150" s="121">
        <f>IF(N150="sníž. přenesená",J150,0)</f>
        <v>0</v>
      </c>
      <c r="BI150" s="121">
        <f>IF(N150="nulová",J150,0)</f>
        <v>0</v>
      </c>
      <c r="BJ150" s="14" t="s">
        <v>81</v>
      </c>
      <c r="BK150" s="121">
        <f>ROUND(I150*H150,2)</f>
        <v>6400</v>
      </c>
      <c r="BL150" s="14" t="s">
        <v>142</v>
      </c>
      <c r="BM150" s="120" t="s">
        <v>276</v>
      </c>
    </row>
    <row r="151" spans="2:47" s="1" customFormat="1" ht="12">
      <c r="B151" s="29"/>
      <c r="D151" s="122" t="s">
        <v>145</v>
      </c>
      <c r="F151" s="123" t="s">
        <v>275</v>
      </c>
      <c r="I151" s="124"/>
      <c r="L151" s="29"/>
      <c r="M151" s="125"/>
      <c r="T151" s="50"/>
      <c r="AT151" s="14" t="s">
        <v>145</v>
      </c>
      <c r="AU151" s="14" t="s">
        <v>74</v>
      </c>
    </row>
    <row r="152" spans="2:65" s="1" customFormat="1" ht="21.75" customHeight="1">
      <c r="B152" s="29"/>
      <c r="C152" s="135" t="s">
        <v>277</v>
      </c>
      <c r="D152" s="135" t="s">
        <v>174</v>
      </c>
      <c r="E152" s="136" t="s">
        <v>278</v>
      </c>
      <c r="F152" s="137" t="s">
        <v>279</v>
      </c>
      <c r="G152" s="138" t="s">
        <v>197</v>
      </c>
      <c r="H152" s="139">
        <v>520</v>
      </c>
      <c r="I152" s="140">
        <v>40</v>
      </c>
      <c r="J152" s="141">
        <f>ROUND(I152*H152,2)</f>
        <v>20800</v>
      </c>
      <c r="K152" s="137" t="s">
        <v>28</v>
      </c>
      <c r="L152" s="142"/>
      <c r="M152" s="143" t="s">
        <v>28</v>
      </c>
      <c r="N152" s="144" t="s">
        <v>45</v>
      </c>
      <c r="P152" s="118">
        <f>O152*H152</f>
        <v>0</v>
      </c>
      <c r="Q152" s="118">
        <v>0.0012</v>
      </c>
      <c r="R152" s="118">
        <f>Q152*H152</f>
        <v>0.624</v>
      </c>
      <c r="S152" s="118">
        <v>0</v>
      </c>
      <c r="T152" s="119">
        <f>S152*H152</f>
        <v>0</v>
      </c>
      <c r="AR152" s="120" t="s">
        <v>178</v>
      </c>
      <c r="AT152" s="120" t="s">
        <v>174</v>
      </c>
      <c r="AU152" s="120" t="s">
        <v>74</v>
      </c>
      <c r="AY152" s="14" t="s">
        <v>143</v>
      </c>
      <c r="BE152" s="121">
        <f>IF(N152="základní",J152,0)</f>
        <v>20800</v>
      </c>
      <c r="BF152" s="121">
        <f>IF(N152="snížená",J152,0)</f>
        <v>0</v>
      </c>
      <c r="BG152" s="121">
        <f>IF(N152="zákl. přenesená",J152,0)</f>
        <v>0</v>
      </c>
      <c r="BH152" s="121">
        <f>IF(N152="sníž. přenesená",J152,0)</f>
        <v>0</v>
      </c>
      <c r="BI152" s="121">
        <f>IF(N152="nulová",J152,0)</f>
        <v>0</v>
      </c>
      <c r="BJ152" s="14" t="s">
        <v>81</v>
      </c>
      <c r="BK152" s="121">
        <f>ROUND(I152*H152,2)</f>
        <v>20800</v>
      </c>
      <c r="BL152" s="14" t="s">
        <v>142</v>
      </c>
      <c r="BM152" s="120" t="s">
        <v>280</v>
      </c>
    </row>
    <row r="153" spans="2:47" s="1" customFormat="1" ht="12">
      <c r="B153" s="29"/>
      <c r="D153" s="122" t="s">
        <v>145</v>
      </c>
      <c r="F153" s="123" t="s">
        <v>279</v>
      </c>
      <c r="I153" s="124"/>
      <c r="L153" s="29"/>
      <c r="M153" s="125"/>
      <c r="T153" s="50"/>
      <c r="AT153" s="14" t="s">
        <v>145</v>
      </c>
      <c r="AU153" s="14" t="s">
        <v>74</v>
      </c>
    </row>
    <row r="154" spans="2:65" s="1" customFormat="1" ht="16.5" customHeight="1">
      <c r="B154" s="29"/>
      <c r="C154" s="135" t="s">
        <v>281</v>
      </c>
      <c r="D154" s="135" t="s">
        <v>174</v>
      </c>
      <c r="E154" s="136" t="s">
        <v>282</v>
      </c>
      <c r="F154" s="137" t="s">
        <v>283</v>
      </c>
      <c r="G154" s="138" t="s">
        <v>197</v>
      </c>
      <c r="H154" s="139">
        <v>400</v>
      </c>
      <c r="I154" s="140">
        <v>40</v>
      </c>
      <c r="J154" s="141">
        <f>ROUND(I154*H154,2)</f>
        <v>16000</v>
      </c>
      <c r="K154" s="137" t="s">
        <v>28</v>
      </c>
      <c r="L154" s="142"/>
      <c r="M154" s="143" t="s">
        <v>28</v>
      </c>
      <c r="N154" s="144" t="s">
        <v>45</v>
      </c>
      <c r="P154" s="118">
        <f>O154*H154</f>
        <v>0</v>
      </c>
      <c r="Q154" s="118">
        <v>0.0012</v>
      </c>
      <c r="R154" s="118">
        <f>Q154*H154</f>
        <v>0.48</v>
      </c>
      <c r="S154" s="118">
        <v>0</v>
      </c>
      <c r="T154" s="119">
        <f>S154*H154</f>
        <v>0</v>
      </c>
      <c r="AR154" s="120" t="s">
        <v>178</v>
      </c>
      <c r="AT154" s="120" t="s">
        <v>174</v>
      </c>
      <c r="AU154" s="120" t="s">
        <v>74</v>
      </c>
      <c r="AY154" s="14" t="s">
        <v>143</v>
      </c>
      <c r="BE154" s="121">
        <f>IF(N154="základní",J154,0)</f>
        <v>16000</v>
      </c>
      <c r="BF154" s="121">
        <f>IF(N154="snížená",J154,0)</f>
        <v>0</v>
      </c>
      <c r="BG154" s="121">
        <f>IF(N154="zákl. přenesená",J154,0)</f>
        <v>0</v>
      </c>
      <c r="BH154" s="121">
        <f>IF(N154="sníž. přenesená",J154,0)</f>
        <v>0</v>
      </c>
      <c r="BI154" s="121">
        <f>IF(N154="nulová",J154,0)</f>
        <v>0</v>
      </c>
      <c r="BJ154" s="14" t="s">
        <v>81</v>
      </c>
      <c r="BK154" s="121">
        <f>ROUND(I154*H154,2)</f>
        <v>16000</v>
      </c>
      <c r="BL154" s="14" t="s">
        <v>142</v>
      </c>
      <c r="BM154" s="120" t="s">
        <v>284</v>
      </c>
    </row>
    <row r="155" spans="2:47" s="1" customFormat="1" ht="12">
      <c r="B155" s="29"/>
      <c r="D155" s="122" t="s">
        <v>145</v>
      </c>
      <c r="F155" s="123" t="s">
        <v>283</v>
      </c>
      <c r="I155" s="124"/>
      <c r="L155" s="29"/>
      <c r="M155" s="125"/>
      <c r="T155" s="50"/>
      <c r="AT155" s="14" t="s">
        <v>145</v>
      </c>
      <c r="AU155" s="14" t="s">
        <v>74</v>
      </c>
    </row>
    <row r="156" spans="2:65" s="1" customFormat="1" ht="16.5" customHeight="1">
      <c r="B156" s="29"/>
      <c r="C156" s="135" t="s">
        <v>285</v>
      </c>
      <c r="D156" s="135" t="s">
        <v>174</v>
      </c>
      <c r="E156" s="136" t="s">
        <v>286</v>
      </c>
      <c r="F156" s="137" t="s">
        <v>287</v>
      </c>
      <c r="G156" s="138" t="s">
        <v>197</v>
      </c>
      <c r="H156" s="139">
        <v>280</v>
      </c>
      <c r="I156" s="140">
        <v>40</v>
      </c>
      <c r="J156" s="141">
        <f>ROUND(I156*H156,2)</f>
        <v>11200</v>
      </c>
      <c r="K156" s="137" t="s">
        <v>28</v>
      </c>
      <c r="L156" s="142"/>
      <c r="M156" s="143" t="s">
        <v>28</v>
      </c>
      <c r="N156" s="144" t="s">
        <v>45</v>
      </c>
      <c r="P156" s="118">
        <f>O156*H156</f>
        <v>0</v>
      </c>
      <c r="Q156" s="118">
        <v>0.0012</v>
      </c>
      <c r="R156" s="118">
        <f>Q156*H156</f>
        <v>0.33599999999999997</v>
      </c>
      <c r="S156" s="118">
        <v>0</v>
      </c>
      <c r="T156" s="119">
        <f>S156*H156</f>
        <v>0</v>
      </c>
      <c r="AR156" s="120" t="s">
        <v>178</v>
      </c>
      <c r="AT156" s="120" t="s">
        <v>174</v>
      </c>
      <c r="AU156" s="120" t="s">
        <v>74</v>
      </c>
      <c r="AY156" s="14" t="s">
        <v>143</v>
      </c>
      <c r="BE156" s="121">
        <f>IF(N156="základní",J156,0)</f>
        <v>11200</v>
      </c>
      <c r="BF156" s="121">
        <f>IF(N156="snížená",J156,0)</f>
        <v>0</v>
      </c>
      <c r="BG156" s="121">
        <f>IF(N156="zákl. přenesená",J156,0)</f>
        <v>0</v>
      </c>
      <c r="BH156" s="121">
        <f>IF(N156="sníž. přenesená",J156,0)</f>
        <v>0</v>
      </c>
      <c r="BI156" s="121">
        <f>IF(N156="nulová",J156,0)</f>
        <v>0</v>
      </c>
      <c r="BJ156" s="14" t="s">
        <v>81</v>
      </c>
      <c r="BK156" s="121">
        <f>ROUND(I156*H156,2)</f>
        <v>11200</v>
      </c>
      <c r="BL156" s="14" t="s">
        <v>142</v>
      </c>
      <c r="BM156" s="120" t="s">
        <v>288</v>
      </c>
    </row>
    <row r="157" spans="2:47" s="1" customFormat="1" ht="12">
      <c r="B157" s="29"/>
      <c r="D157" s="122" t="s">
        <v>145</v>
      </c>
      <c r="F157" s="123" t="s">
        <v>287</v>
      </c>
      <c r="I157" s="124"/>
      <c r="L157" s="29"/>
      <c r="M157" s="125"/>
      <c r="T157" s="50"/>
      <c r="AT157" s="14" t="s">
        <v>145</v>
      </c>
      <c r="AU157" s="14" t="s">
        <v>74</v>
      </c>
    </row>
    <row r="158" spans="2:65" s="1" customFormat="1" ht="21.75" customHeight="1">
      <c r="B158" s="29"/>
      <c r="C158" s="135" t="s">
        <v>289</v>
      </c>
      <c r="D158" s="135" t="s">
        <v>174</v>
      </c>
      <c r="E158" s="136" t="s">
        <v>290</v>
      </c>
      <c r="F158" s="137" t="s">
        <v>291</v>
      </c>
      <c r="G158" s="138" t="s">
        <v>197</v>
      </c>
      <c r="H158" s="139">
        <v>140</v>
      </c>
      <c r="I158" s="140">
        <v>40</v>
      </c>
      <c r="J158" s="141">
        <f>ROUND(I158*H158,2)</f>
        <v>5600</v>
      </c>
      <c r="K158" s="137" t="s">
        <v>28</v>
      </c>
      <c r="L158" s="142"/>
      <c r="M158" s="143" t="s">
        <v>28</v>
      </c>
      <c r="N158" s="144" t="s">
        <v>45</v>
      </c>
      <c r="P158" s="118">
        <f>O158*H158</f>
        <v>0</v>
      </c>
      <c r="Q158" s="118">
        <v>0.0012</v>
      </c>
      <c r="R158" s="118">
        <f>Q158*H158</f>
        <v>0.16799999999999998</v>
      </c>
      <c r="S158" s="118">
        <v>0</v>
      </c>
      <c r="T158" s="119">
        <f>S158*H158</f>
        <v>0</v>
      </c>
      <c r="AR158" s="120" t="s">
        <v>178</v>
      </c>
      <c r="AT158" s="120" t="s">
        <v>174</v>
      </c>
      <c r="AU158" s="120" t="s">
        <v>74</v>
      </c>
      <c r="AY158" s="14" t="s">
        <v>143</v>
      </c>
      <c r="BE158" s="121">
        <f>IF(N158="základní",J158,0)</f>
        <v>5600</v>
      </c>
      <c r="BF158" s="121">
        <f>IF(N158="snížená",J158,0)</f>
        <v>0</v>
      </c>
      <c r="BG158" s="121">
        <f>IF(N158="zákl. přenesená",J158,0)</f>
        <v>0</v>
      </c>
      <c r="BH158" s="121">
        <f>IF(N158="sníž. přenesená",J158,0)</f>
        <v>0</v>
      </c>
      <c r="BI158" s="121">
        <f>IF(N158="nulová",J158,0)</f>
        <v>0</v>
      </c>
      <c r="BJ158" s="14" t="s">
        <v>81</v>
      </c>
      <c r="BK158" s="121">
        <f>ROUND(I158*H158,2)</f>
        <v>5600</v>
      </c>
      <c r="BL158" s="14" t="s">
        <v>142</v>
      </c>
      <c r="BM158" s="120" t="s">
        <v>292</v>
      </c>
    </row>
    <row r="159" spans="2:47" s="1" customFormat="1" ht="12">
      <c r="B159" s="29"/>
      <c r="D159" s="122" t="s">
        <v>145</v>
      </c>
      <c r="F159" s="123" t="s">
        <v>291</v>
      </c>
      <c r="I159" s="124"/>
      <c r="L159" s="29"/>
      <c r="M159" s="125"/>
      <c r="T159" s="50"/>
      <c r="AT159" s="14" t="s">
        <v>145</v>
      </c>
      <c r="AU159" s="14" t="s">
        <v>74</v>
      </c>
    </row>
    <row r="160" spans="2:65" s="1" customFormat="1" ht="16.5" customHeight="1">
      <c r="B160" s="29"/>
      <c r="C160" s="135" t="s">
        <v>293</v>
      </c>
      <c r="D160" s="135" t="s">
        <v>174</v>
      </c>
      <c r="E160" s="136" t="s">
        <v>294</v>
      </c>
      <c r="F160" s="137" t="s">
        <v>295</v>
      </c>
      <c r="G160" s="138" t="s">
        <v>197</v>
      </c>
      <c r="H160" s="139">
        <v>150</v>
      </c>
      <c r="I160" s="140">
        <v>40</v>
      </c>
      <c r="J160" s="141">
        <f>ROUND(I160*H160,2)</f>
        <v>6000</v>
      </c>
      <c r="K160" s="137" t="s">
        <v>28</v>
      </c>
      <c r="L160" s="142"/>
      <c r="M160" s="143" t="s">
        <v>28</v>
      </c>
      <c r="N160" s="144" t="s">
        <v>45</v>
      </c>
      <c r="P160" s="118">
        <f>O160*H160</f>
        <v>0</v>
      </c>
      <c r="Q160" s="118">
        <v>0.0012</v>
      </c>
      <c r="R160" s="118">
        <f>Q160*H160</f>
        <v>0.18</v>
      </c>
      <c r="S160" s="118">
        <v>0</v>
      </c>
      <c r="T160" s="119">
        <f>S160*H160</f>
        <v>0</v>
      </c>
      <c r="AR160" s="120" t="s">
        <v>178</v>
      </c>
      <c r="AT160" s="120" t="s">
        <v>174</v>
      </c>
      <c r="AU160" s="120" t="s">
        <v>74</v>
      </c>
      <c r="AY160" s="14" t="s">
        <v>143</v>
      </c>
      <c r="BE160" s="121">
        <f>IF(N160="základní",J160,0)</f>
        <v>6000</v>
      </c>
      <c r="BF160" s="121">
        <f>IF(N160="snížená",J160,0)</f>
        <v>0</v>
      </c>
      <c r="BG160" s="121">
        <f>IF(N160="zákl. přenesená",J160,0)</f>
        <v>0</v>
      </c>
      <c r="BH160" s="121">
        <f>IF(N160="sníž. přenesená",J160,0)</f>
        <v>0</v>
      </c>
      <c r="BI160" s="121">
        <f>IF(N160="nulová",J160,0)</f>
        <v>0</v>
      </c>
      <c r="BJ160" s="14" t="s">
        <v>81</v>
      </c>
      <c r="BK160" s="121">
        <f>ROUND(I160*H160,2)</f>
        <v>6000</v>
      </c>
      <c r="BL160" s="14" t="s">
        <v>142</v>
      </c>
      <c r="BM160" s="120" t="s">
        <v>296</v>
      </c>
    </row>
    <row r="161" spans="2:47" s="1" customFormat="1" ht="12">
      <c r="B161" s="29"/>
      <c r="D161" s="122" t="s">
        <v>145</v>
      </c>
      <c r="F161" s="123" t="s">
        <v>295</v>
      </c>
      <c r="I161" s="124"/>
      <c r="L161" s="29"/>
      <c r="M161" s="125"/>
      <c r="T161" s="50"/>
      <c r="AT161" s="14" t="s">
        <v>145</v>
      </c>
      <c r="AU161" s="14" t="s">
        <v>74</v>
      </c>
    </row>
    <row r="162" spans="2:65" s="1" customFormat="1" ht="33" customHeight="1">
      <c r="B162" s="29"/>
      <c r="C162" s="109" t="s">
        <v>297</v>
      </c>
      <c r="D162" s="109" t="s">
        <v>137</v>
      </c>
      <c r="E162" s="110" t="s">
        <v>298</v>
      </c>
      <c r="F162" s="111" t="s">
        <v>299</v>
      </c>
      <c r="G162" s="112" t="s">
        <v>197</v>
      </c>
      <c r="H162" s="113">
        <v>400</v>
      </c>
      <c r="I162" s="114">
        <v>20</v>
      </c>
      <c r="J162" s="115">
        <f>ROUND(I162*H162,2)</f>
        <v>8000</v>
      </c>
      <c r="K162" s="111" t="s">
        <v>141</v>
      </c>
      <c r="L162" s="29"/>
      <c r="M162" s="116" t="s">
        <v>28</v>
      </c>
      <c r="N162" s="117" t="s">
        <v>45</v>
      </c>
      <c r="P162" s="118">
        <f>O162*H162</f>
        <v>0</v>
      </c>
      <c r="Q162" s="118">
        <v>5.2E-05</v>
      </c>
      <c r="R162" s="118">
        <f>Q162*H162</f>
        <v>0.0208</v>
      </c>
      <c r="S162" s="118">
        <v>0</v>
      </c>
      <c r="T162" s="119">
        <f>S162*H162</f>
        <v>0</v>
      </c>
      <c r="AR162" s="120" t="s">
        <v>142</v>
      </c>
      <c r="AT162" s="120" t="s">
        <v>137</v>
      </c>
      <c r="AU162" s="120" t="s">
        <v>74</v>
      </c>
      <c r="AY162" s="14" t="s">
        <v>143</v>
      </c>
      <c r="BE162" s="121">
        <f>IF(N162="základní",J162,0)</f>
        <v>8000</v>
      </c>
      <c r="BF162" s="121">
        <f>IF(N162="snížená",J162,0)</f>
        <v>0</v>
      </c>
      <c r="BG162" s="121">
        <f>IF(N162="zákl. přenesená",J162,0)</f>
        <v>0</v>
      </c>
      <c r="BH162" s="121">
        <f>IF(N162="sníž. přenesená",J162,0)</f>
        <v>0</v>
      </c>
      <c r="BI162" s="121">
        <f>IF(N162="nulová",J162,0)</f>
        <v>0</v>
      </c>
      <c r="BJ162" s="14" t="s">
        <v>81</v>
      </c>
      <c r="BK162" s="121">
        <f>ROUND(I162*H162,2)</f>
        <v>8000</v>
      </c>
      <c r="BL162" s="14" t="s">
        <v>142</v>
      </c>
      <c r="BM162" s="120" t="s">
        <v>300</v>
      </c>
    </row>
    <row r="163" spans="2:47" s="1" customFormat="1" ht="19.5">
      <c r="B163" s="29"/>
      <c r="D163" s="122" t="s">
        <v>145</v>
      </c>
      <c r="F163" s="123" t="s">
        <v>301</v>
      </c>
      <c r="I163" s="124"/>
      <c r="L163" s="29"/>
      <c r="M163" s="125"/>
      <c r="T163" s="50"/>
      <c r="AT163" s="14" t="s">
        <v>145</v>
      </c>
      <c r="AU163" s="14" t="s">
        <v>74</v>
      </c>
    </row>
    <row r="164" spans="2:47" s="1" customFormat="1" ht="12">
      <c r="B164" s="29"/>
      <c r="D164" s="126" t="s">
        <v>147</v>
      </c>
      <c r="F164" s="127" t="s">
        <v>302</v>
      </c>
      <c r="I164" s="124"/>
      <c r="L164" s="29"/>
      <c r="M164" s="125"/>
      <c r="T164" s="50"/>
      <c r="AT164" s="14" t="s">
        <v>147</v>
      </c>
      <c r="AU164" s="14" t="s">
        <v>74</v>
      </c>
    </row>
    <row r="165" spans="2:51" s="9" customFormat="1" ht="12">
      <c r="B165" s="128"/>
      <c r="D165" s="122" t="s">
        <v>171</v>
      </c>
      <c r="E165" s="129" t="s">
        <v>28</v>
      </c>
      <c r="F165" s="130" t="s">
        <v>303</v>
      </c>
      <c r="H165" s="131">
        <v>400</v>
      </c>
      <c r="I165" s="132"/>
      <c r="L165" s="128"/>
      <c r="M165" s="133"/>
      <c r="T165" s="134"/>
      <c r="AT165" s="129" t="s">
        <v>171</v>
      </c>
      <c r="AU165" s="129" t="s">
        <v>74</v>
      </c>
      <c r="AV165" s="9" t="s">
        <v>83</v>
      </c>
      <c r="AW165" s="9" t="s">
        <v>35</v>
      </c>
      <c r="AX165" s="9" t="s">
        <v>81</v>
      </c>
      <c r="AY165" s="129" t="s">
        <v>143</v>
      </c>
    </row>
    <row r="166" spans="2:65" s="1" customFormat="1" ht="21.75" customHeight="1">
      <c r="B166" s="29"/>
      <c r="C166" s="135" t="s">
        <v>304</v>
      </c>
      <c r="D166" s="135" t="s">
        <v>174</v>
      </c>
      <c r="E166" s="136" t="s">
        <v>305</v>
      </c>
      <c r="F166" s="137" t="s">
        <v>306</v>
      </c>
      <c r="G166" s="138" t="s">
        <v>197</v>
      </c>
      <c r="H166" s="139">
        <v>400</v>
      </c>
      <c r="I166" s="140">
        <v>100</v>
      </c>
      <c r="J166" s="141">
        <f>ROUND(I166*H166,2)</f>
        <v>40000</v>
      </c>
      <c r="K166" s="137" t="s">
        <v>307</v>
      </c>
      <c r="L166" s="142"/>
      <c r="M166" s="143" t="s">
        <v>28</v>
      </c>
      <c r="N166" s="144" t="s">
        <v>45</v>
      </c>
      <c r="P166" s="118">
        <f>O166*H166</f>
        <v>0</v>
      </c>
      <c r="Q166" s="118">
        <v>0.00354</v>
      </c>
      <c r="R166" s="118">
        <f>Q166*H166</f>
        <v>1.4160000000000001</v>
      </c>
      <c r="S166" s="118">
        <v>0</v>
      </c>
      <c r="T166" s="119">
        <f>S166*H166</f>
        <v>0</v>
      </c>
      <c r="AR166" s="120" t="s">
        <v>178</v>
      </c>
      <c r="AT166" s="120" t="s">
        <v>174</v>
      </c>
      <c r="AU166" s="120" t="s">
        <v>74</v>
      </c>
      <c r="AY166" s="14" t="s">
        <v>143</v>
      </c>
      <c r="BE166" s="121">
        <f>IF(N166="základní",J166,0)</f>
        <v>40000</v>
      </c>
      <c r="BF166" s="121">
        <f>IF(N166="snížená",J166,0)</f>
        <v>0</v>
      </c>
      <c r="BG166" s="121">
        <f>IF(N166="zákl. přenesená",J166,0)</f>
        <v>0</v>
      </c>
      <c r="BH166" s="121">
        <f>IF(N166="sníž. přenesená",J166,0)</f>
        <v>0</v>
      </c>
      <c r="BI166" s="121">
        <f>IF(N166="nulová",J166,0)</f>
        <v>0</v>
      </c>
      <c r="BJ166" s="14" t="s">
        <v>81</v>
      </c>
      <c r="BK166" s="121">
        <f>ROUND(I166*H166,2)</f>
        <v>40000</v>
      </c>
      <c r="BL166" s="14" t="s">
        <v>142</v>
      </c>
      <c r="BM166" s="120" t="s">
        <v>308</v>
      </c>
    </row>
    <row r="167" spans="2:47" s="1" customFormat="1" ht="12">
      <c r="B167" s="29"/>
      <c r="D167" s="122" t="s">
        <v>145</v>
      </c>
      <c r="F167" s="123" t="s">
        <v>309</v>
      </c>
      <c r="I167" s="124"/>
      <c r="L167" s="29"/>
      <c r="M167" s="125"/>
      <c r="T167" s="50"/>
      <c r="AT167" s="14" t="s">
        <v>145</v>
      </c>
      <c r="AU167" s="14" t="s">
        <v>74</v>
      </c>
    </row>
    <row r="168" spans="2:51" s="10" customFormat="1" ht="22.5">
      <c r="B168" s="145"/>
      <c r="D168" s="122" t="s">
        <v>171</v>
      </c>
      <c r="E168" s="146" t="s">
        <v>28</v>
      </c>
      <c r="F168" s="147" t="s">
        <v>310</v>
      </c>
      <c r="H168" s="146" t="s">
        <v>28</v>
      </c>
      <c r="I168" s="148"/>
      <c r="L168" s="145"/>
      <c r="M168" s="149"/>
      <c r="T168" s="150"/>
      <c r="AT168" s="146" t="s">
        <v>171</v>
      </c>
      <c r="AU168" s="146" t="s">
        <v>74</v>
      </c>
      <c r="AV168" s="10" t="s">
        <v>81</v>
      </c>
      <c r="AW168" s="10" t="s">
        <v>35</v>
      </c>
      <c r="AX168" s="10" t="s">
        <v>74</v>
      </c>
      <c r="AY168" s="146" t="s">
        <v>143</v>
      </c>
    </row>
    <row r="169" spans="2:51" s="9" customFormat="1" ht="12">
      <c r="B169" s="128"/>
      <c r="D169" s="122" t="s">
        <v>171</v>
      </c>
      <c r="E169" s="129" t="s">
        <v>28</v>
      </c>
      <c r="F169" s="130" t="s">
        <v>303</v>
      </c>
      <c r="H169" s="131">
        <v>400</v>
      </c>
      <c r="I169" s="132"/>
      <c r="L169" s="128"/>
      <c r="M169" s="133"/>
      <c r="T169" s="134"/>
      <c r="AT169" s="129" t="s">
        <v>171</v>
      </c>
      <c r="AU169" s="129" t="s">
        <v>74</v>
      </c>
      <c r="AV169" s="9" t="s">
        <v>83</v>
      </c>
      <c r="AW169" s="9" t="s">
        <v>35</v>
      </c>
      <c r="AX169" s="9" t="s">
        <v>74</v>
      </c>
      <c r="AY169" s="129" t="s">
        <v>143</v>
      </c>
    </row>
    <row r="170" spans="2:51" s="11" customFormat="1" ht="12">
      <c r="B170" s="151"/>
      <c r="D170" s="122" t="s">
        <v>171</v>
      </c>
      <c r="E170" s="152" t="s">
        <v>28</v>
      </c>
      <c r="F170" s="153" t="s">
        <v>311</v>
      </c>
      <c r="H170" s="154">
        <v>400</v>
      </c>
      <c r="I170" s="155"/>
      <c r="L170" s="151"/>
      <c r="M170" s="156"/>
      <c r="T170" s="157"/>
      <c r="AT170" s="152" t="s">
        <v>171</v>
      </c>
      <c r="AU170" s="152" t="s">
        <v>74</v>
      </c>
      <c r="AV170" s="11" t="s">
        <v>142</v>
      </c>
      <c r="AW170" s="11" t="s">
        <v>35</v>
      </c>
      <c r="AX170" s="11" t="s">
        <v>81</v>
      </c>
      <c r="AY170" s="152" t="s">
        <v>143</v>
      </c>
    </row>
    <row r="171" spans="2:65" s="1" customFormat="1" ht="24.2" customHeight="1">
      <c r="B171" s="29"/>
      <c r="C171" s="109" t="s">
        <v>312</v>
      </c>
      <c r="D171" s="109" t="s">
        <v>137</v>
      </c>
      <c r="E171" s="110" t="s">
        <v>313</v>
      </c>
      <c r="F171" s="111" t="s">
        <v>314</v>
      </c>
      <c r="G171" s="112" t="s">
        <v>197</v>
      </c>
      <c r="H171" s="113">
        <v>310</v>
      </c>
      <c r="I171" s="114">
        <v>60</v>
      </c>
      <c r="J171" s="115">
        <f>ROUND(I171*H171,2)</f>
        <v>18600</v>
      </c>
      <c r="K171" s="111" t="s">
        <v>141</v>
      </c>
      <c r="L171" s="29"/>
      <c r="M171" s="116" t="s">
        <v>28</v>
      </c>
      <c r="N171" s="117" t="s">
        <v>45</v>
      </c>
      <c r="P171" s="118">
        <f>O171*H171</f>
        <v>0</v>
      </c>
      <c r="Q171" s="118">
        <v>0.0020824</v>
      </c>
      <c r="R171" s="118">
        <f>Q171*H171</f>
        <v>0.645544</v>
      </c>
      <c r="S171" s="118">
        <v>0</v>
      </c>
      <c r="T171" s="119">
        <f>S171*H171</f>
        <v>0</v>
      </c>
      <c r="AR171" s="120" t="s">
        <v>142</v>
      </c>
      <c r="AT171" s="120" t="s">
        <v>137</v>
      </c>
      <c r="AU171" s="120" t="s">
        <v>74</v>
      </c>
      <c r="AY171" s="14" t="s">
        <v>143</v>
      </c>
      <c r="BE171" s="121">
        <f>IF(N171="základní",J171,0)</f>
        <v>18600</v>
      </c>
      <c r="BF171" s="121">
        <f>IF(N171="snížená",J171,0)</f>
        <v>0</v>
      </c>
      <c r="BG171" s="121">
        <f>IF(N171="zákl. přenesená",J171,0)</f>
        <v>0</v>
      </c>
      <c r="BH171" s="121">
        <f>IF(N171="sníž. přenesená",J171,0)</f>
        <v>0</v>
      </c>
      <c r="BI171" s="121">
        <f>IF(N171="nulová",J171,0)</f>
        <v>0</v>
      </c>
      <c r="BJ171" s="14" t="s">
        <v>81</v>
      </c>
      <c r="BK171" s="121">
        <f>ROUND(I171*H171,2)</f>
        <v>18600</v>
      </c>
      <c r="BL171" s="14" t="s">
        <v>142</v>
      </c>
      <c r="BM171" s="120" t="s">
        <v>315</v>
      </c>
    </row>
    <row r="172" spans="2:47" s="1" customFormat="1" ht="19.5">
      <c r="B172" s="29"/>
      <c r="D172" s="122" t="s">
        <v>145</v>
      </c>
      <c r="F172" s="123" t="s">
        <v>316</v>
      </c>
      <c r="I172" s="124"/>
      <c r="L172" s="29"/>
      <c r="M172" s="125"/>
      <c r="T172" s="50"/>
      <c r="AT172" s="14" t="s">
        <v>145</v>
      </c>
      <c r="AU172" s="14" t="s">
        <v>74</v>
      </c>
    </row>
    <row r="173" spans="2:47" s="1" customFormat="1" ht="12">
      <c r="B173" s="29"/>
      <c r="D173" s="126" t="s">
        <v>147</v>
      </c>
      <c r="F173" s="127" t="s">
        <v>317</v>
      </c>
      <c r="I173" s="124"/>
      <c r="L173" s="29"/>
      <c r="M173" s="125"/>
      <c r="T173" s="50"/>
      <c r="AT173" s="14" t="s">
        <v>147</v>
      </c>
      <c r="AU173" s="14" t="s">
        <v>74</v>
      </c>
    </row>
    <row r="174" spans="2:65" s="1" customFormat="1" ht="33" customHeight="1">
      <c r="B174" s="29"/>
      <c r="C174" s="109" t="s">
        <v>318</v>
      </c>
      <c r="D174" s="109" t="s">
        <v>137</v>
      </c>
      <c r="E174" s="110" t="s">
        <v>319</v>
      </c>
      <c r="F174" s="111" t="s">
        <v>320</v>
      </c>
      <c r="G174" s="112" t="s">
        <v>321</v>
      </c>
      <c r="H174" s="113">
        <v>18.9</v>
      </c>
      <c r="I174" s="114">
        <v>160</v>
      </c>
      <c r="J174" s="115">
        <f>ROUND(I174*H174,2)</f>
        <v>3024</v>
      </c>
      <c r="K174" s="111" t="s">
        <v>141</v>
      </c>
      <c r="L174" s="29"/>
      <c r="M174" s="116" t="s">
        <v>28</v>
      </c>
      <c r="N174" s="117" t="s">
        <v>45</v>
      </c>
      <c r="P174" s="118">
        <f>O174*H174</f>
        <v>0</v>
      </c>
      <c r="Q174" s="118">
        <v>0</v>
      </c>
      <c r="R174" s="118">
        <f>Q174*H174</f>
        <v>0</v>
      </c>
      <c r="S174" s="118">
        <v>0</v>
      </c>
      <c r="T174" s="119">
        <f>S174*H174</f>
        <v>0</v>
      </c>
      <c r="AR174" s="120" t="s">
        <v>142</v>
      </c>
      <c r="AT174" s="120" t="s">
        <v>137</v>
      </c>
      <c r="AU174" s="120" t="s">
        <v>74</v>
      </c>
      <c r="AY174" s="14" t="s">
        <v>143</v>
      </c>
      <c r="BE174" s="121">
        <f>IF(N174="základní",J174,0)</f>
        <v>3024</v>
      </c>
      <c r="BF174" s="121">
        <f>IF(N174="snížená",J174,0)</f>
        <v>0</v>
      </c>
      <c r="BG174" s="121">
        <f>IF(N174="zákl. přenesená",J174,0)</f>
        <v>0</v>
      </c>
      <c r="BH174" s="121">
        <f>IF(N174="sníž. přenesená",J174,0)</f>
        <v>0</v>
      </c>
      <c r="BI174" s="121">
        <f>IF(N174="nulová",J174,0)</f>
        <v>0</v>
      </c>
      <c r="BJ174" s="14" t="s">
        <v>81</v>
      </c>
      <c r="BK174" s="121">
        <f>ROUND(I174*H174,2)</f>
        <v>3024</v>
      </c>
      <c r="BL174" s="14" t="s">
        <v>142</v>
      </c>
      <c r="BM174" s="120" t="s">
        <v>322</v>
      </c>
    </row>
    <row r="175" spans="2:47" s="1" customFormat="1" ht="19.5">
      <c r="B175" s="29"/>
      <c r="D175" s="122" t="s">
        <v>145</v>
      </c>
      <c r="F175" s="123" t="s">
        <v>323</v>
      </c>
      <c r="I175" s="124"/>
      <c r="L175" s="29"/>
      <c r="M175" s="125"/>
      <c r="T175" s="50"/>
      <c r="AT175" s="14" t="s">
        <v>145</v>
      </c>
      <c r="AU175" s="14" t="s">
        <v>74</v>
      </c>
    </row>
    <row r="176" spans="2:47" s="1" customFormat="1" ht="12">
      <c r="B176" s="29"/>
      <c r="D176" s="126" t="s">
        <v>147</v>
      </c>
      <c r="F176" s="127" t="s">
        <v>324</v>
      </c>
      <c r="I176" s="124"/>
      <c r="L176" s="29"/>
      <c r="M176" s="125"/>
      <c r="T176" s="50"/>
      <c r="AT176" s="14" t="s">
        <v>147</v>
      </c>
      <c r="AU176" s="14" t="s">
        <v>74</v>
      </c>
    </row>
    <row r="177" spans="2:51" s="9" customFormat="1" ht="12">
      <c r="B177" s="128"/>
      <c r="D177" s="122" t="s">
        <v>171</v>
      </c>
      <c r="E177" s="129" t="s">
        <v>28</v>
      </c>
      <c r="F177" s="130" t="s">
        <v>325</v>
      </c>
      <c r="H177" s="131">
        <v>18.9</v>
      </c>
      <c r="I177" s="132"/>
      <c r="L177" s="128"/>
      <c r="M177" s="133"/>
      <c r="T177" s="134"/>
      <c r="AT177" s="129" t="s">
        <v>171</v>
      </c>
      <c r="AU177" s="129" t="s">
        <v>74</v>
      </c>
      <c r="AV177" s="9" t="s">
        <v>83</v>
      </c>
      <c r="AW177" s="9" t="s">
        <v>35</v>
      </c>
      <c r="AX177" s="9" t="s">
        <v>81</v>
      </c>
      <c r="AY177" s="129" t="s">
        <v>143</v>
      </c>
    </row>
    <row r="178" spans="2:65" s="1" customFormat="1" ht="33" customHeight="1">
      <c r="B178" s="29"/>
      <c r="C178" s="109" t="s">
        <v>326</v>
      </c>
      <c r="D178" s="109" t="s">
        <v>137</v>
      </c>
      <c r="E178" s="110" t="s">
        <v>327</v>
      </c>
      <c r="F178" s="111" t="s">
        <v>328</v>
      </c>
      <c r="G178" s="112" t="s">
        <v>321</v>
      </c>
      <c r="H178" s="113">
        <v>0.9</v>
      </c>
      <c r="I178" s="114">
        <v>160</v>
      </c>
      <c r="J178" s="115">
        <f>ROUND(I178*H178,2)</f>
        <v>144</v>
      </c>
      <c r="K178" s="111" t="s">
        <v>141</v>
      </c>
      <c r="L178" s="29"/>
      <c r="M178" s="116" t="s">
        <v>28</v>
      </c>
      <c r="N178" s="117" t="s">
        <v>45</v>
      </c>
      <c r="P178" s="118">
        <f>O178*H178</f>
        <v>0</v>
      </c>
      <c r="Q178" s="118">
        <v>0</v>
      </c>
      <c r="R178" s="118">
        <f>Q178*H178</f>
        <v>0</v>
      </c>
      <c r="S178" s="118">
        <v>0</v>
      </c>
      <c r="T178" s="119">
        <f>S178*H178</f>
        <v>0</v>
      </c>
      <c r="AR178" s="120" t="s">
        <v>142</v>
      </c>
      <c r="AT178" s="120" t="s">
        <v>137</v>
      </c>
      <c r="AU178" s="120" t="s">
        <v>74</v>
      </c>
      <c r="AY178" s="14" t="s">
        <v>143</v>
      </c>
      <c r="BE178" s="121">
        <f>IF(N178="základní",J178,0)</f>
        <v>144</v>
      </c>
      <c r="BF178" s="121">
        <f>IF(N178="snížená",J178,0)</f>
        <v>0</v>
      </c>
      <c r="BG178" s="121">
        <f>IF(N178="zákl. přenesená",J178,0)</f>
        <v>0</v>
      </c>
      <c r="BH178" s="121">
        <f>IF(N178="sníž. přenesená",J178,0)</f>
        <v>0</v>
      </c>
      <c r="BI178" s="121">
        <f>IF(N178="nulová",J178,0)</f>
        <v>0</v>
      </c>
      <c r="BJ178" s="14" t="s">
        <v>81</v>
      </c>
      <c r="BK178" s="121">
        <f>ROUND(I178*H178,2)</f>
        <v>144</v>
      </c>
      <c r="BL178" s="14" t="s">
        <v>142</v>
      </c>
      <c r="BM178" s="120" t="s">
        <v>329</v>
      </c>
    </row>
    <row r="179" spans="2:47" s="1" customFormat="1" ht="19.5">
      <c r="B179" s="29"/>
      <c r="D179" s="122" t="s">
        <v>145</v>
      </c>
      <c r="F179" s="123" t="s">
        <v>330</v>
      </c>
      <c r="I179" s="124"/>
      <c r="L179" s="29"/>
      <c r="M179" s="125"/>
      <c r="T179" s="50"/>
      <c r="AT179" s="14" t="s">
        <v>145</v>
      </c>
      <c r="AU179" s="14" t="s">
        <v>74</v>
      </c>
    </row>
    <row r="180" spans="2:47" s="1" customFormat="1" ht="12">
      <c r="B180" s="29"/>
      <c r="D180" s="126" t="s">
        <v>147</v>
      </c>
      <c r="F180" s="127" t="s">
        <v>331</v>
      </c>
      <c r="I180" s="124"/>
      <c r="L180" s="29"/>
      <c r="M180" s="125"/>
      <c r="T180" s="50"/>
      <c r="AT180" s="14" t="s">
        <v>147</v>
      </c>
      <c r="AU180" s="14" t="s">
        <v>74</v>
      </c>
    </row>
    <row r="181" spans="2:51" s="9" customFormat="1" ht="12">
      <c r="B181" s="128"/>
      <c r="D181" s="122" t="s">
        <v>171</v>
      </c>
      <c r="E181" s="129" t="s">
        <v>28</v>
      </c>
      <c r="F181" s="130" t="s">
        <v>332</v>
      </c>
      <c r="H181" s="131">
        <v>0.9</v>
      </c>
      <c r="I181" s="132"/>
      <c r="L181" s="128"/>
      <c r="M181" s="133"/>
      <c r="T181" s="134"/>
      <c r="AT181" s="129" t="s">
        <v>171</v>
      </c>
      <c r="AU181" s="129" t="s">
        <v>74</v>
      </c>
      <c r="AV181" s="9" t="s">
        <v>83</v>
      </c>
      <c r="AW181" s="9" t="s">
        <v>35</v>
      </c>
      <c r="AX181" s="9" t="s">
        <v>81</v>
      </c>
      <c r="AY181" s="129" t="s">
        <v>143</v>
      </c>
    </row>
    <row r="182" spans="2:65" s="1" customFormat="1" ht="24.2" customHeight="1">
      <c r="B182" s="29"/>
      <c r="C182" s="109" t="s">
        <v>333</v>
      </c>
      <c r="D182" s="109" t="s">
        <v>137</v>
      </c>
      <c r="E182" s="110" t="s">
        <v>334</v>
      </c>
      <c r="F182" s="111" t="s">
        <v>335</v>
      </c>
      <c r="G182" s="112" t="s">
        <v>140</v>
      </c>
      <c r="H182" s="113">
        <v>1433</v>
      </c>
      <c r="I182" s="114">
        <v>20</v>
      </c>
      <c r="J182" s="115">
        <f>ROUND(I182*H182,2)</f>
        <v>28660</v>
      </c>
      <c r="K182" s="111" t="s">
        <v>141</v>
      </c>
      <c r="L182" s="29"/>
      <c r="M182" s="116" t="s">
        <v>28</v>
      </c>
      <c r="N182" s="117" t="s">
        <v>45</v>
      </c>
      <c r="P182" s="118">
        <f>O182*H182</f>
        <v>0</v>
      </c>
      <c r="Q182" s="118">
        <v>0</v>
      </c>
      <c r="R182" s="118">
        <f>Q182*H182</f>
        <v>0</v>
      </c>
      <c r="S182" s="118">
        <v>0</v>
      </c>
      <c r="T182" s="119">
        <f>S182*H182</f>
        <v>0</v>
      </c>
      <c r="AR182" s="120" t="s">
        <v>142</v>
      </c>
      <c r="AT182" s="120" t="s">
        <v>137</v>
      </c>
      <c r="AU182" s="120" t="s">
        <v>74</v>
      </c>
      <c r="AY182" s="14" t="s">
        <v>143</v>
      </c>
      <c r="BE182" s="121">
        <f>IF(N182="základní",J182,0)</f>
        <v>28660</v>
      </c>
      <c r="BF182" s="121">
        <f>IF(N182="snížená",J182,0)</f>
        <v>0</v>
      </c>
      <c r="BG182" s="121">
        <f>IF(N182="zákl. přenesená",J182,0)</f>
        <v>0</v>
      </c>
      <c r="BH182" s="121">
        <f>IF(N182="sníž. přenesená",J182,0)</f>
        <v>0</v>
      </c>
      <c r="BI182" s="121">
        <f>IF(N182="nulová",J182,0)</f>
        <v>0</v>
      </c>
      <c r="BJ182" s="14" t="s">
        <v>81</v>
      </c>
      <c r="BK182" s="121">
        <f>ROUND(I182*H182,2)</f>
        <v>28660</v>
      </c>
      <c r="BL182" s="14" t="s">
        <v>142</v>
      </c>
      <c r="BM182" s="120" t="s">
        <v>336</v>
      </c>
    </row>
    <row r="183" spans="2:47" s="1" customFormat="1" ht="19.5">
      <c r="B183" s="29"/>
      <c r="D183" s="122" t="s">
        <v>145</v>
      </c>
      <c r="F183" s="123" t="s">
        <v>337</v>
      </c>
      <c r="I183" s="124"/>
      <c r="L183" s="29"/>
      <c r="M183" s="125"/>
      <c r="T183" s="50"/>
      <c r="AT183" s="14" t="s">
        <v>145</v>
      </c>
      <c r="AU183" s="14" t="s">
        <v>74</v>
      </c>
    </row>
    <row r="184" spans="2:47" s="1" customFormat="1" ht="12">
      <c r="B184" s="29"/>
      <c r="D184" s="126" t="s">
        <v>147</v>
      </c>
      <c r="F184" s="127" t="s">
        <v>338</v>
      </c>
      <c r="I184" s="124"/>
      <c r="L184" s="29"/>
      <c r="M184" s="125"/>
      <c r="T184" s="50"/>
      <c r="AT184" s="14" t="s">
        <v>147</v>
      </c>
      <c r="AU184" s="14" t="s">
        <v>74</v>
      </c>
    </row>
    <row r="185" spans="2:65" s="1" customFormat="1" ht="16.5" customHeight="1">
      <c r="B185" s="29"/>
      <c r="C185" s="135" t="s">
        <v>339</v>
      </c>
      <c r="D185" s="135" t="s">
        <v>174</v>
      </c>
      <c r="E185" s="136" t="s">
        <v>340</v>
      </c>
      <c r="F185" s="137" t="s">
        <v>341</v>
      </c>
      <c r="G185" s="138" t="s">
        <v>342</v>
      </c>
      <c r="H185" s="139">
        <v>143.3</v>
      </c>
      <c r="I185" s="140">
        <v>500</v>
      </c>
      <c r="J185" s="141">
        <f>ROUND(I185*H185,2)</f>
        <v>71650</v>
      </c>
      <c r="K185" s="137" t="s">
        <v>28</v>
      </c>
      <c r="L185" s="142"/>
      <c r="M185" s="143" t="s">
        <v>28</v>
      </c>
      <c r="N185" s="144" t="s">
        <v>45</v>
      </c>
      <c r="P185" s="118">
        <f>O185*H185</f>
        <v>0</v>
      </c>
      <c r="Q185" s="118">
        <v>0.2</v>
      </c>
      <c r="R185" s="118">
        <f>Q185*H185</f>
        <v>28.660000000000004</v>
      </c>
      <c r="S185" s="118">
        <v>0</v>
      </c>
      <c r="T185" s="119">
        <f>S185*H185</f>
        <v>0</v>
      </c>
      <c r="AR185" s="120" t="s">
        <v>178</v>
      </c>
      <c r="AT185" s="120" t="s">
        <v>174</v>
      </c>
      <c r="AU185" s="120" t="s">
        <v>74</v>
      </c>
      <c r="AY185" s="14" t="s">
        <v>143</v>
      </c>
      <c r="BE185" s="121">
        <f>IF(N185="základní",J185,0)</f>
        <v>71650</v>
      </c>
      <c r="BF185" s="121">
        <f>IF(N185="snížená",J185,0)</f>
        <v>0</v>
      </c>
      <c r="BG185" s="121">
        <f>IF(N185="zákl. přenesená",J185,0)</f>
        <v>0</v>
      </c>
      <c r="BH185" s="121">
        <f>IF(N185="sníž. přenesená",J185,0)</f>
        <v>0</v>
      </c>
      <c r="BI185" s="121">
        <f>IF(N185="nulová",J185,0)</f>
        <v>0</v>
      </c>
      <c r="BJ185" s="14" t="s">
        <v>81</v>
      </c>
      <c r="BK185" s="121">
        <f>ROUND(I185*H185,2)</f>
        <v>71650</v>
      </c>
      <c r="BL185" s="14" t="s">
        <v>142</v>
      </c>
      <c r="BM185" s="120" t="s">
        <v>343</v>
      </c>
    </row>
    <row r="186" spans="2:47" s="1" customFormat="1" ht="12">
      <c r="B186" s="29"/>
      <c r="D186" s="122" t="s">
        <v>145</v>
      </c>
      <c r="F186" s="123" t="s">
        <v>344</v>
      </c>
      <c r="I186" s="124"/>
      <c r="L186" s="29"/>
      <c r="M186" s="125"/>
      <c r="T186" s="50"/>
      <c r="AT186" s="14" t="s">
        <v>145</v>
      </c>
      <c r="AU186" s="14" t="s">
        <v>74</v>
      </c>
    </row>
    <row r="187" spans="2:51" s="9" customFormat="1" ht="12">
      <c r="B187" s="128"/>
      <c r="D187" s="122" t="s">
        <v>171</v>
      </c>
      <c r="E187" s="129" t="s">
        <v>28</v>
      </c>
      <c r="F187" s="130" t="s">
        <v>345</v>
      </c>
      <c r="H187" s="131">
        <v>143.3</v>
      </c>
      <c r="I187" s="132"/>
      <c r="L187" s="128"/>
      <c r="M187" s="133"/>
      <c r="T187" s="134"/>
      <c r="AT187" s="129" t="s">
        <v>171</v>
      </c>
      <c r="AU187" s="129" t="s">
        <v>74</v>
      </c>
      <c r="AV187" s="9" t="s">
        <v>83</v>
      </c>
      <c r="AW187" s="9" t="s">
        <v>35</v>
      </c>
      <c r="AX187" s="9" t="s">
        <v>81</v>
      </c>
      <c r="AY187" s="129" t="s">
        <v>143</v>
      </c>
    </row>
    <row r="188" spans="2:65" s="1" customFormat="1" ht="16.5" customHeight="1">
      <c r="B188" s="29"/>
      <c r="C188" s="109" t="s">
        <v>346</v>
      </c>
      <c r="D188" s="109" t="s">
        <v>137</v>
      </c>
      <c r="E188" s="110" t="s">
        <v>347</v>
      </c>
      <c r="F188" s="111" t="s">
        <v>348</v>
      </c>
      <c r="G188" s="112" t="s">
        <v>342</v>
      </c>
      <c r="H188" s="113">
        <v>30.9</v>
      </c>
      <c r="I188" s="114">
        <v>200</v>
      </c>
      <c r="J188" s="115">
        <f>ROUND(I188*H188,2)</f>
        <v>6180</v>
      </c>
      <c r="K188" s="111" t="s">
        <v>141</v>
      </c>
      <c r="L188" s="29"/>
      <c r="M188" s="116" t="s">
        <v>28</v>
      </c>
      <c r="N188" s="117" t="s">
        <v>45</v>
      </c>
      <c r="P188" s="118">
        <f>O188*H188</f>
        <v>0</v>
      </c>
      <c r="Q188" s="118">
        <v>0</v>
      </c>
      <c r="R188" s="118">
        <f>Q188*H188</f>
        <v>0</v>
      </c>
      <c r="S188" s="118">
        <v>0</v>
      </c>
      <c r="T188" s="119">
        <f>S188*H188</f>
        <v>0</v>
      </c>
      <c r="AR188" s="120" t="s">
        <v>142</v>
      </c>
      <c r="AT188" s="120" t="s">
        <v>137</v>
      </c>
      <c r="AU188" s="120" t="s">
        <v>74</v>
      </c>
      <c r="AY188" s="14" t="s">
        <v>143</v>
      </c>
      <c r="BE188" s="121">
        <f>IF(N188="základní",J188,0)</f>
        <v>6180</v>
      </c>
      <c r="BF188" s="121">
        <f>IF(N188="snížená",J188,0)</f>
        <v>0</v>
      </c>
      <c r="BG188" s="121">
        <f>IF(N188="zákl. přenesená",J188,0)</f>
        <v>0</v>
      </c>
      <c r="BH188" s="121">
        <f>IF(N188="sníž. přenesená",J188,0)</f>
        <v>0</v>
      </c>
      <c r="BI188" s="121">
        <f>IF(N188="nulová",J188,0)</f>
        <v>0</v>
      </c>
      <c r="BJ188" s="14" t="s">
        <v>81</v>
      </c>
      <c r="BK188" s="121">
        <f>ROUND(I188*H188,2)</f>
        <v>6180</v>
      </c>
      <c r="BL188" s="14" t="s">
        <v>142</v>
      </c>
      <c r="BM188" s="120" t="s">
        <v>349</v>
      </c>
    </row>
    <row r="189" spans="2:47" s="1" customFormat="1" ht="12">
      <c r="B189" s="29"/>
      <c r="D189" s="122" t="s">
        <v>145</v>
      </c>
      <c r="F189" s="123" t="s">
        <v>350</v>
      </c>
      <c r="I189" s="124"/>
      <c r="L189" s="29"/>
      <c r="M189" s="125"/>
      <c r="T189" s="50"/>
      <c r="AT189" s="14" t="s">
        <v>145</v>
      </c>
      <c r="AU189" s="14" t="s">
        <v>74</v>
      </c>
    </row>
    <row r="190" spans="2:47" s="1" customFormat="1" ht="12">
      <c r="B190" s="29"/>
      <c r="D190" s="126" t="s">
        <v>147</v>
      </c>
      <c r="F190" s="127" t="s">
        <v>351</v>
      </c>
      <c r="I190" s="124"/>
      <c r="L190" s="29"/>
      <c r="M190" s="125"/>
      <c r="T190" s="50"/>
      <c r="AT190" s="14" t="s">
        <v>147</v>
      </c>
      <c r="AU190" s="14" t="s">
        <v>74</v>
      </c>
    </row>
    <row r="191" spans="2:51" s="9" customFormat="1" ht="22.5">
      <c r="B191" s="128"/>
      <c r="D191" s="122" t="s">
        <v>171</v>
      </c>
      <c r="E191" s="129" t="s">
        <v>28</v>
      </c>
      <c r="F191" s="130" t="s">
        <v>352</v>
      </c>
      <c r="H191" s="131">
        <v>30.9</v>
      </c>
      <c r="I191" s="132"/>
      <c r="L191" s="128"/>
      <c r="M191" s="133"/>
      <c r="T191" s="134"/>
      <c r="AT191" s="129" t="s">
        <v>171</v>
      </c>
      <c r="AU191" s="129" t="s">
        <v>74</v>
      </c>
      <c r="AV191" s="9" t="s">
        <v>83</v>
      </c>
      <c r="AW191" s="9" t="s">
        <v>35</v>
      </c>
      <c r="AX191" s="9" t="s">
        <v>81</v>
      </c>
      <c r="AY191" s="129" t="s">
        <v>143</v>
      </c>
    </row>
    <row r="192" spans="2:65" s="1" customFormat="1" ht="21.75" customHeight="1">
      <c r="B192" s="29"/>
      <c r="C192" s="109" t="s">
        <v>353</v>
      </c>
      <c r="D192" s="109" t="s">
        <v>137</v>
      </c>
      <c r="E192" s="110" t="s">
        <v>354</v>
      </c>
      <c r="F192" s="111" t="s">
        <v>355</v>
      </c>
      <c r="G192" s="112" t="s">
        <v>342</v>
      </c>
      <c r="H192" s="113">
        <v>30.9</v>
      </c>
      <c r="I192" s="114">
        <v>100</v>
      </c>
      <c r="J192" s="115">
        <f>ROUND(I192*H192,2)</f>
        <v>3090</v>
      </c>
      <c r="K192" s="111" t="s">
        <v>141</v>
      </c>
      <c r="L192" s="29"/>
      <c r="M192" s="116" t="s">
        <v>28</v>
      </c>
      <c r="N192" s="117" t="s">
        <v>45</v>
      </c>
      <c r="P192" s="118">
        <f>O192*H192</f>
        <v>0</v>
      </c>
      <c r="Q192" s="118">
        <v>0</v>
      </c>
      <c r="R192" s="118">
        <f>Q192*H192</f>
        <v>0</v>
      </c>
      <c r="S192" s="118">
        <v>0</v>
      </c>
      <c r="T192" s="119">
        <f>S192*H192</f>
        <v>0</v>
      </c>
      <c r="AR192" s="120" t="s">
        <v>142</v>
      </c>
      <c r="AT192" s="120" t="s">
        <v>137</v>
      </c>
      <c r="AU192" s="120" t="s">
        <v>74</v>
      </c>
      <c r="AY192" s="14" t="s">
        <v>143</v>
      </c>
      <c r="BE192" s="121">
        <f>IF(N192="základní",J192,0)</f>
        <v>3090</v>
      </c>
      <c r="BF192" s="121">
        <f>IF(N192="snížená",J192,0)</f>
        <v>0</v>
      </c>
      <c r="BG192" s="121">
        <f>IF(N192="zákl. přenesená",J192,0)</f>
        <v>0</v>
      </c>
      <c r="BH192" s="121">
        <f>IF(N192="sníž. přenesená",J192,0)</f>
        <v>0</v>
      </c>
      <c r="BI192" s="121">
        <f>IF(N192="nulová",J192,0)</f>
        <v>0</v>
      </c>
      <c r="BJ192" s="14" t="s">
        <v>81</v>
      </c>
      <c r="BK192" s="121">
        <f>ROUND(I192*H192,2)</f>
        <v>3090</v>
      </c>
      <c r="BL192" s="14" t="s">
        <v>142</v>
      </c>
      <c r="BM192" s="120" t="s">
        <v>356</v>
      </c>
    </row>
    <row r="193" spans="2:47" s="1" customFormat="1" ht="12">
      <c r="B193" s="29"/>
      <c r="D193" s="122" t="s">
        <v>145</v>
      </c>
      <c r="F193" s="123" t="s">
        <v>357</v>
      </c>
      <c r="I193" s="124"/>
      <c r="L193" s="29"/>
      <c r="M193" s="125"/>
      <c r="T193" s="50"/>
      <c r="AT193" s="14" t="s">
        <v>145</v>
      </c>
      <c r="AU193" s="14" t="s">
        <v>74</v>
      </c>
    </row>
    <row r="194" spans="2:47" s="1" customFormat="1" ht="12">
      <c r="B194" s="29"/>
      <c r="D194" s="126" t="s">
        <v>147</v>
      </c>
      <c r="F194" s="127" t="s">
        <v>358</v>
      </c>
      <c r="I194" s="124"/>
      <c r="L194" s="29"/>
      <c r="M194" s="125"/>
      <c r="T194" s="50"/>
      <c r="AT194" s="14" t="s">
        <v>147</v>
      </c>
      <c r="AU194" s="14" t="s">
        <v>74</v>
      </c>
    </row>
    <row r="195" spans="2:65" s="1" customFormat="1" ht="24.2" customHeight="1">
      <c r="B195" s="29"/>
      <c r="C195" s="109" t="s">
        <v>359</v>
      </c>
      <c r="D195" s="109" t="s">
        <v>137</v>
      </c>
      <c r="E195" s="110" t="s">
        <v>360</v>
      </c>
      <c r="F195" s="111" t="s">
        <v>361</v>
      </c>
      <c r="G195" s="112" t="s">
        <v>342</v>
      </c>
      <c r="H195" s="113">
        <v>61.8</v>
      </c>
      <c r="I195" s="114">
        <v>10</v>
      </c>
      <c r="J195" s="115">
        <f>ROUND(I195*H195,2)</f>
        <v>618</v>
      </c>
      <c r="K195" s="111" t="s">
        <v>141</v>
      </c>
      <c r="L195" s="29"/>
      <c r="M195" s="116" t="s">
        <v>28</v>
      </c>
      <c r="N195" s="117" t="s">
        <v>45</v>
      </c>
      <c r="P195" s="118">
        <f>O195*H195</f>
        <v>0</v>
      </c>
      <c r="Q195" s="118">
        <v>0</v>
      </c>
      <c r="R195" s="118">
        <f>Q195*H195</f>
        <v>0</v>
      </c>
      <c r="S195" s="118">
        <v>0</v>
      </c>
      <c r="T195" s="119">
        <f>S195*H195</f>
        <v>0</v>
      </c>
      <c r="AR195" s="120" t="s">
        <v>142</v>
      </c>
      <c r="AT195" s="120" t="s">
        <v>137</v>
      </c>
      <c r="AU195" s="120" t="s">
        <v>74</v>
      </c>
      <c r="AY195" s="14" t="s">
        <v>143</v>
      </c>
      <c r="BE195" s="121">
        <f>IF(N195="základní",J195,0)</f>
        <v>618</v>
      </c>
      <c r="BF195" s="121">
        <f>IF(N195="snížená",J195,0)</f>
        <v>0</v>
      </c>
      <c r="BG195" s="121">
        <f>IF(N195="zákl. přenesená",J195,0)</f>
        <v>0</v>
      </c>
      <c r="BH195" s="121">
        <f>IF(N195="sníž. přenesená",J195,0)</f>
        <v>0</v>
      </c>
      <c r="BI195" s="121">
        <f>IF(N195="nulová",J195,0)</f>
        <v>0</v>
      </c>
      <c r="BJ195" s="14" t="s">
        <v>81</v>
      </c>
      <c r="BK195" s="121">
        <f>ROUND(I195*H195,2)</f>
        <v>618</v>
      </c>
      <c r="BL195" s="14" t="s">
        <v>142</v>
      </c>
      <c r="BM195" s="120" t="s">
        <v>362</v>
      </c>
    </row>
    <row r="196" spans="2:47" s="1" customFormat="1" ht="19.5">
      <c r="B196" s="29"/>
      <c r="D196" s="122" t="s">
        <v>145</v>
      </c>
      <c r="F196" s="123" t="s">
        <v>363</v>
      </c>
      <c r="I196" s="124"/>
      <c r="L196" s="29"/>
      <c r="M196" s="125"/>
      <c r="T196" s="50"/>
      <c r="AT196" s="14" t="s">
        <v>145</v>
      </c>
      <c r="AU196" s="14" t="s">
        <v>74</v>
      </c>
    </row>
    <row r="197" spans="2:47" s="1" customFormat="1" ht="12">
      <c r="B197" s="29"/>
      <c r="D197" s="126" t="s">
        <v>147</v>
      </c>
      <c r="F197" s="127" t="s">
        <v>364</v>
      </c>
      <c r="I197" s="124"/>
      <c r="L197" s="29"/>
      <c r="M197" s="125"/>
      <c r="T197" s="50"/>
      <c r="AT197" s="14" t="s">
        <v>147</v>
      </c>
      <c r="AU197" s="14" t="s">
        <v>74</v>
      </c>
    </row>
    <row r="198" spans="2:51" s="9" customFormat="1" ht="12">
      <c r="B198" s="128"/>
      <c r="D198" s="122" t="s">
        <v>171</v>
      </c>
      <c r="E198" s="129" t="s">
        <v>28</v>
      </c>
      <c r="F198" s="130" t="s">
        <v>365</v>
      </c>
      <c r="H198" s="131">
        <v>61.8</v>
      </c>
      <c r="I198" s="132"/>
      <c r="L198" s="128"/>
      <c r="M198" s="133"/>
      <c r="T198" s="134"/>
      <c r="AT198" s="129" t="s">
        <v>171</v>
      </c>
      <c r="AU198" s="129" t="s">
        <v>74</v>
      </c>
      <c r="AV198" s="9" t="s">
        <v>83</v>
      </c>
      <c r="AW198" s="9" t="s">
        <v>35</v>
      </c>
      <c r="AX198" s="9" t="s">
        <v>81</v>
      </c>
      <c r="AY198" s="129" t="s">
        <v>143</v>
      </c>
    </row>
    <row r="199" spans="2:65" s="1" customFormat="1" ht="16.5" customHeight="1">
      <c r="B199" s="29"/>
      <c r="C199" s="109" t="s">
        <v>366</v>
      </c>
      <c r="D199" s="109" t="s">
        <v>137</v>
      </c>
      <c r="E199" s="110" t="s">
        <v>367</v>
      </c>
      <c r="F199" s="111" t="s">
        <v>368</v>
      </c>
      <c r="G199" s="112" t="s">
        <v>369</v>
      </c>
      <c r="H199" s="113">
        <v>1095</v>
      </c>
      <c r="I199" s="114">
        <v>160</v>
      </c>
      <c r="J199" s="115">
        <f>ROUND(I199*H199,2)</f>
        <v>175200</v>
      </c>
      <c r="K199" s="111" t="s">
        <v>28</v>
      </c>
      <c r="L199" s="29"/>
      <c r="M199" s="116" t="s">
        <v>28</v>
      </c>
      <c r="N199" s="117" t="s">
        <v>45</v>
      </c>
      <c r="P199" s="118">
        <f>O199*H199</f>
        <v>0</v>
      </c>
      <c r="Q199" s="118">
        <v>0.00682</v>
      </c>
      <c r="R199" s="118">
        <f>Q199*H199</f>
        <v>7.467899999999999</v>
      </c>
      <c r="S199" s="118">
        <v>0</v>
      </c>
      <c r="T199" s="119">
        <f>S199*H199</f>
        <v>0</v>
      </c>
      <c r="AR199" s="120" t="s">
        <v>142</v>
      </c>
      <c r="AT199" s="120" t="s">
        <v>137</v>
      </c>
      <c r="AU199" s="120" t="s">
        <v>74</v>
      </c>
      <c r="AY199" s="14" t="s">
        <v>143</v>
      </c>
      <c r="BE199" s="121">
        <f>IF(N199="základní",J199,0)</f>
        <v>175200</v>
      </c>
      <c r="BF199" s="121">
        <f>IF(N199="snížená",J199,0)</f>
        <v>0</v>
      </c>
      <c r="BG199" s="121">
        <f>IF(N199="zákl. přenesená",J199,0)</f>
        <v>0</v>
      </c>
      <c r="BH199" s="121">
        <f>IF(N199="sníž. přenesená",J199,0)</f>
        <v>0</v>
      </c>
      <c r="BI199" s="121">
        <f>IF(N199="nulová",J199,0)</f>
        <v>0</v>
      </c>
      <c r="BJ199" s="14" t="s">
        <v>81</v>
      </c>
      <c r="BK199" s="121">
        <f>ROUND(I199*H199,2)</f>
        <v>175200</v>
      </c>
      <c r="BL199" s="14" t="s">
        <v>142</v>
      </c>
      <c r="BM199" s="120" t="s">
        <v>370</v>
      </c>
    </row>
    <row r="200" spans="2:47" s="1" customFormat="1" ht="29.25">
      <c r="B200" s="29"/>
      <c r="D200" s="122" t="s">
        <v>145</v>
      </c>
      <c r="F200" s="123" t="s">
        <v>371</v>
      </c>
      <c r="I200" s="124"/>
      <c r="L200" s="29"/>
      <c r="M200" s="125"/>
      <c r="T200" s="50"/>
      <c r="AT200" s="14" t="s">
        <v>145</v>
      </c>
      <c r="AU200" s="14" t="s">
        <v>74</v>
      </c>
    </row>
    <row r="201" spans="2:51" s="10" customFormat="1" ht="12">
      <c r="B201" s="145"/>
      <c r="D201" s="122" t="s">
        <v>171</v>
      </c>
      <c r="E201" s="146" t="s">
        <v>28</v>
      </c>
      <c r="F201" s="147" t="s">
        <v>372</v>
      </c>
      <c r="H201" s="146" t="s">
        <v>28</v>
      </c>
      <c r="I201" s="148"/>
      <c r="L201" s="145"/>
      <c r="M201" s="149"/>
      <c r="T201" s="150"/>
      <c r="AT201" s="146" t="s">
        <v>171</v>
      </c>
      <c r="AU201" s="146" t="s">
        <v>74</v>
      </c>
      <c r="AV201" s="10" t="s">
        <v>81</v>
      </c>
      <c r="AW201" s="10" t="s">
        <v>35</v>
      </c>
      <c r="AX201" s="10" t="s">
        <v>74</v>
      </c>
      <c r="AY201" s="146" t="s">
        <v>143</v>
      </c>
    </row>
    <row r="202" spans="2:51" s="9" customFormat="1" ht="22.5">
      <c r="B202" s="128"/>
      <c r="D202" s="122" t="s">
        <v>171</v>
      </c>
      <c r="E202" s="129" t="s">
        <v>28</v>
      </c>
      <c r="F202" s="130" t="s">
        <v>373</v>
      </c>
      <c r="H202" s="131">
        <v>1095</v>
      </c>
      <c r="I202" s="132"/>
      <c r="L202" s="128"/>
      <c r="M202" s="133"/>
      <c r="T202" s="134"/>
      <c r="AT202" s="129" t="s">
        <v>171</v>
      </c>
      <c r="AU202" s="129" t="s">
        <v>74</v>
      </c>
      <c r="AV202" s="9" t="s">
        <v>83</v>
      </c>
      <c r="AW202" s="9" t="s">
        <v>35</v>
      </c>
      <c r="AX202" s="9" t="s">
        <v>74</v>
      </c>
      <c r="AY202" s="129" t="s">
        <v>143</v>
      </c>
    </row>
    <row r="203" spans="2:51" s="11" customFormat="1" ht="12">
      <c r="B203" s="151"/>
      <c r="D203" s="122" t="s">
        <v>171</v>
      </c>
      <c r="E203" s="152" t="s">
        <v>28</v>
      </c>
      <c r="F203" s="153" t="s">
        <v>311</v>
      </c>
      <c r="H203" s="154">
        <v>1095</v>
      </c>
      <c r="I203" s="155"/>
      <c r="L203" s="151"/>
      <c r="M203" s="156"/>
      <c r="T203" s="157"/>
      <c r="AT203" s="152" t="s">
        <v>171</v>
      </c>
      <c r="AU203" s="152" t="s">
        <v>74</v>
      </c>
      <c r="AV203" s="11" t="s">
        <v>142</v>
      </c>
      <c r="AW203" s="11" t="s">
        <v>35</v>
      </c>
      <c r="AX203" s="11" t="s">
        <v>81</v>
      </c>
      <c r="AY203" s="152" t="s">
        <v>143</v>
      </c>
    </row>
    <row r="204" spans="2:65" s="1" customFormat="1" ht="24.2" customHeight="1">
      <c r="B204" s="29"/>
      <c r="C204" s="109" t="s">
        <v>374</v>
      </c>
      <c r="D204" s="109" t="s">
        <v>137</v>
      </c>
      <c r="E204" s="110" t="s">
        <v>375</v>
      </c>
      <c r="F204" s="111" t="s">
        <v>376</v>
      </c>
      <c r="G204" s="112" t="s">
        <v>369</v>
      </c>
      <c r="H204" s="113">
        <v>24</v>
      </c>
      <c r="I204" s="114">
        <v>300</v>
      </c>
      <c r="J204" s="115">
        <f>ROUND(I204*H204,2)</f>
        <v>7200</v>
      </c>
      <c r="K204" s="111" t="s">
        <v>141</v>
      </c>
      <c r="L204" s="29"/>
      <c r="M204" s="116" t="s">
        <v>28</v>
      </c>
      <c r="N204" s="117" t="s">
        <v>45</v>
      </c>
      <c r="P204" s="118">
        <f>O204*H204</f>
        <v>0</v>
      </c>
      <c r="Q204" s="118">
        <v>0.0038785</v>
      </c>
      <c r="R204" s="118">
        <f>Q204*H204</f>
        <v>0.093084</v>
      </c>
      <c r="S204" s="118">
        <v>0</v>
      </c>
      <c r="T204" s="119">
        <f>S204*H204</f>
        <v>0</v>
      </c>
      <c r="AR204" s="120" t="s">
        <v>142</v>
      </c>
      <c r="AT204" s="120" t="s">
        <v>137</v>
      </c>
      <c r="AU204" s="120" t="s">
        <v>74</v>
      </c>
      <c r="AY204" s="14" t="s">
        <v>143</v>
      </c>
      <c r="BE204" s="121">
        <f>IF(N204="základní",J204,0)</f>
        <v>7200</v>
      </c>
      <c r="BF204" s="121">
        <f>IF(N204="snížená",J204,0)</f>
        <v>0</v>
      </c>
      <c r="BG204" s="121">
        <f>IF(N204="zákl. přenesená",J204,0)</f>
        <v>0</v>
      </c>
      <c r="BH204" s="121">
        <f>IF(N204="sníž. přenesená",J204,0)</f>
        <v>0</v>
      </c>
      <c r="BI204" s="121">
        <f>IF(N204="nulová",J204,0)</f>
        <v>0</v>
      </c>
      <c r="BJ204" s="14" t="s">
        <v>81</v>
      </c>
      <c r="BK204" s="121">
        <f>ROUND(I204*H204,2)</f>
        <v>7200</v>
      </c>
      <c r="BL204" s="14" t="s">
        <v>142</v>
      </c>
      <c r="BM204" s="120" t="s">
        <v>377</v>
      </c>
    </row>
    <row r="205" spans="2:47" s="1" customFormat="1" ht="19.5">
      <c r="B205" s="29"/>
      <c r="D205" s="122" t="s">
        <v>145</v>
      </c>
      <c r="F205" s="123" t="s">
        <v>378</v>
      </c>
      <c r="I205" s="124"/>
      <c r="L205" s="29"/>
      <c r="M205" s="125"/>
      <c r="T205" s="50"/>
      <c r="AT205" s="14" t="s">
        <v>145</v>
      </c>
      <c r="AU205" s="14" t="s">
        <v>74</v>
      </c>
    </row>
    <row r="206" spans="2:47" s="1" customFormat="1" ht="12">
      <c r="B206" s="29"/>
      <c r="D206" s="126" t="s">
        <v>147</v>
      </c>
      <c r="F206" s="127" t="s">
        <v>379</v>
      </c>
      <c r="I206" s="124"/>
      <c r="L206" s="29"/>
      <c r="M206" s="125"/>
      <c r="T206" s="50"/>
      <c r="AT206" s="14" t="s">
        <v>147</v>
      </c>
      <c r="AU206" s="14" t="s">
        <v>74</v>
      </c>
    </row>
    <row r="207" spans="2:51" s="9" customFormat="1" ht="12">
      <c r="B207" s="128"/>
      <c r="D207" s="122" t="s">
        <v>171</v>
      </c>
      <c r="E207" s="129" t="s">
        <v>28</v>
      </c>
      <c r="F207" s="130" t="s">
        <v>380</v>
      </c>
      <c r="H207" s="131">
        <v>24</v>
      </c>
      <c r="I207" s="132"/>
      <c r="L207" s="128"/>
      <c r="M207" s="133"/>
      <c r="T207" s="134"/>
      <c r="AT207" s="129" t="s">
        <v>171</v>
      </c>
      <c r="AU207" s="129" t="s">
        <v>74</v>
      </c>
      <c r="AV207" s="9" t="s">
        <v>83</v>
      </c>
      <c r="AW207" s="9" t="s">
        <v>35</v>
      </c>
      <c r="AX207" s="9" t="s">
        <v>81</v>
      </c>
      <c r="AY207" s="129" t="s">
        <v>143</v>
      </c>
    </row>
    <row r="208" spans="2:65" s="1" customFormat="1" ht="24.2" customHeight="1">
      <c r="B208" s="29"/>
      <c r="C208" s="109" t="s">
        <v>381</v>
      </c>
      <c r="D208" s="109" t="s">
        <v>137</v>
      </c>
      <c r="E208" s="110" t="s">
        <v>382</v>
      </c>
      <c r="F208" s="111" t="s">
        <v>383</v>
      </c>
      <c r="G208" s="112" t="s">
        <v>184</v>
      </c>
      <c r="H208" s="113">
        <v>110.696</v>
      </c>
      <c r="I208" s="114">
        <v>200</v>
      </c>
      <c r="J208" s="115">
        <f>ROUND(I208*H208,2)</f>
        <v>22139.2</v>
      </c>
      <c r="K208" s="111" t="s">
        <v>141</v>
      </c>
      <c r="L208" s="29"/>
      <c r="M208" s="116" t="s">
        <v>28</v>
      </c>
      <c r="N208" s="117" t="s">
        <v>45</v>
      </c>
      <c r="P208" s="118">
        <f>O208*H208</f>
        <v>0</v>
      </c>
      <c r="Q208" s="118">
        <v>0</v>
      </c>
      <c r="R208" s="118">
        <f>Q208*H208</f>
        <v>0</v>
      </c>
      <c r="S208" s="118">
        <v>0</v>
      </c>
      <c r="T208" s="119">
        <f>S208*H208</f>
        <v>0</v>
      </c>
      <c r="AR208" s="120" t="s">
        <v>142</v>
      </c>
      <c r="AT208" s="120" t="s">
        <v>137</v>
      </c>
      <c r="AU208" s="120" t="s">
        <v>74</v>
      </c>
      <c r="AY208" s="14" t="s">
        <v>143</v>
      </c>
      <c r="BE208" s="121">
        <f>IF(N208="základní",J208,0)</f>
        <v>22139.2</v>
      </c>
      <c r="BF208" s="121">
        <f>IF(N208="snížená",J208,0)</f>
        <v>0</v>
      </c>
      <c r="BG208" s="121">
        <f>IF(N208="zákl. přenesená",J208,0)</f>
        <v>0</v>
      </c>
      <c r="BH208" s="121">
        <f>IF(N208="sníž. přenesená",J208,0)</f>
        <v>0</v>
      </c>
      <c r="BI208" s="121">
        <f>IF(N208="nulová",J208,0)</f>
        <v>0</v>
      </c>
      <c r="BJ208" s="14" t="s">
        <v>81</v>
      </c>
      <c r="BK208" s="121">
        <f>ROUND(I208*H208,2)</f>
        <v>22139.2</v>
      </c>
      <c r="BL208" s="14" t="s">
        <v>142</v>
      </c>
      <c r="BM208" s="120" t="s">
        <v>384</v>
      </c>
    </row>
    <row r="209" spans="2:47" s="1" customFormat="1" ht="19.5">
      <c r="B209" s="29"/>
      <c r="D209" s="122" t="s">
        <v>145</v>
      </c>
      <c r="F209" s="123" t="s">
        <v>385</v>
      </c>
      <c r="I209" s="124"/>
      <c r="L209" s="29"/>
      <c r="M209" s="125"/>
      <c r="T209" s="50"/>
      <c r="AT209" s="14" t="s">
        <v>145</v>
      </c>
      <c r="AU209" s="14" t="s">
        <v>74</v>
      </c>
    </row>
    <row r="210" spans="2:47" s="1" customFormat="1" ht="12">
      <c r="B210" s="29"/>
      <c r="D210" s="126" t="s">
        <v>147</v>
      </c>
      <c r="F210" s="127" t="s">
        <v>386</v>
      </c>
      <c r="I210" s="124"/>
      <c r="L210" s="29"/>
      <c r="M210" s="125"/>
      <c r="T210" s="50"/>
      <c r="AT210" s="14" t="s">
        <v>147</v>
      </c>
      <c r="AU210" s="14" t="s">
        <v>74</v>
      </c>
    </row>
    <row r="211" spans="2:65" s="1" customFormat="1" ht="33" customHeight="1">
      <c r="B211" s="29"/>
      <c r="C211" s="109" t="s">
        <v>387</v>
      </c>
      <c r="D211" s="109" t="s">
        <v>137</v>
      </c>
      <c r="E211" s="110" t="s">
        <v>388</v>
      </c>
      <c r="F211" s="111" t="s">
        <v>389</v>
      </c>
      <c r="G211" s="112" t="s">
        <v>390</v>
      </c>
      <c r="H211" s="113">
        <v>6</v>
      </c>
      <c r="I211" s="114">
        <v>800</v>
      </c>
      <c r="J211" s="115">
        <f>ROUND(I211*H211,2)</f>
        <v>4800</v>
      </c>
      <c r="K211" s="111" t="s">
        <v>28</v>
      </c>
      <c r="L211" s="29"/>
      <c r="M211" s="116" t="s">
        <v>28</v>
      </c>
      <c r="N211" s="117" t="s">
        <v>45</v>
      </c>
      <c r="P211" s="118">
        <f>O211*H211</f>
        <v>0</v>
      </c>
      <c r="Q211" s="118">
        <v>0.07417</v>
      </c>
      <c r="R211" s="118">
        <f>Q211*H211</f>
        <v>0.44501999999999997</v>
      </c>
      <c r="S211" s="118">
        <v>0</v>
      </c>
      <c r="T211" s="119">
        <f>S211*H211</f>
        <v>0</v>
      </c>
      <c r="AR211" s="120" t="s">
        <v>142</v>
      </c>
      <c r="AT211" s="120" t="s">
        <v>137</v>
      </c>
      <c r="AU211" s="120" t="s">
        <v>74</v>
      </c>
      <c r="AY211" s="14" t="s">
        <v>143</v>
      </c>
      <c r="BE211" s="121">
        <f>IF(N211="základní",J211,0)</f>
        <v>4800</v>
      </c>
      <c r="BF211" s="121">
        <f>IF(N211="snížená",J211,0)</f>
        <v>0</v>
      </c>
      <c r="BG211" s="121">
        <f>IF(N211="zákl. přenesená",J211,0)</f>
        <v>0</v>
      </c>
      <c r="BH211" s="121">
        <f>IF(N211="sníž. přenesená",J211,0)</f>
        <v>0</v>
      </c>
      <c r="BI211" s="121">
        <f>IF(N211="nulová",J211,0)</f>
        <v>0</v>
      </c>
      <c r="BJ211" s="14" t="s">
        <v>81</v>
      </c>
      <c r="BK211" s="121">
        <f>ROUND(I211*H211,2)</f>
        <v>4800</v>
      </c>
      <c r="BL211" s="14" t="s">
        <v>142</v>
      </c>
      <c r="BM211" s="120" t="s">
        <v>391</v>
      </c>
    </row>
    <row r="212" spans="2:47" s="1" customFormat="1" ht="19.5">
      <c r="B212" s="29"/>
      <c r="D212" s="122" t="s">
        <v>145</v>
      </c>
      <c r="F212" s="123" t="s">
        <v>389</v>
      </c>
      <c r="I212" s="124"/>
      <c r="L212" s="29"/>
      <c r="M212" s="158"/>
      <c r="N212" s="159"/>
      <c r="O212" s="159"/>
      <c r="P212" s="159"/>
      <c r="Q212" s="159"/>
      <c r="R212" s="159"/>
      <c r="S212" s="159"/>
      <c r="T212" s="160"/>
      <c r="AT212" s="14" t="s">
        <v>145</v>
      </c>
      <c r="AU212" s="14" t="s">
        <v>74</v>
      </c>
    </row>
    <row r="213" spans="2:12" s="1" customFormat="1" ht="6.95" customHeight="1">
      <c r="B213" s="38"/>
      <c r="C213" s="39"/>
      <c r="D213" s="39"/>
      <c r="E213" s="39"/>
      <c r="F213" s="39"/>
      <c r="G213" s="39"/>
      <c r="H213" s="39"/>
      <c r="I213" s="39"/>
      <c r="J213" s="39"/>
      <c r="K213" s="39"/>
      <c r="L213" s="29"/>
    </row>
  </sheetData>
  <sheetProtection algorithmName="SHA-512" hashValue="+raMPpbZ39YiZNej4PnRWRrmc1A53gCS5zYMyjrKnYOX0R9hMRbK/nVXHt7sbdgZvPxxrJikL8nUV94wQA2oLg==" saltValue="qmpwcSCjgxIZnSmuyY/AwFyEldJmvqFk/HiqlOUeN13+9c1ITTJP/kAi2n6lY7LeyBKKCh/RD8vQYBNHfiIiIA==" spinCount="100000" sheet="1" objects="1" scenarios="1" formatColumns="0" formatRows="0" autoFilter="0"/>
  <autoFilter ref="C78:K212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hyperlinks>
    <hyperlink ref="F82" r:id="rId1" display="https://podminky.urs.cz/item/CS_URS_2023_02/184853511"/>
    <hyperlink ref="F85" r:id="rId2" display="https://podminky.urs.cz/item/CS_URS_2023_02/183403112"/>
    <hyperlink ref="F88" r:id="rId3" display="https://podminky.urs.cz/item/CS_URS_2023_02/183403151"/>
    <hyperlink ref="F91" r:id="rId4" display="https://podminky.urs.cz/item/CS_URS_2023_02/183403152"/>
    <hyperlink ref="F94" r:id="rId5" display="https://podminky.urs.cz/item/CS_URS_2023_02/181451121"/>
    <hyperlink ref="F101" r:id="rId6" display="https://podminky.urs.cz/item/CS_URS_2023_02/185802113"/>
    <hyperlink ref="F108" r:id="rId7" display="https://podminky.urs.cz/item/CS_URS_2023_02/183101113"/>
    <hyperlink ref="F112" r:id="rId8" display="https://podminky.urs.cz/item/CS_URS_2023_02/185802114_D"/>
    <hyperlink ref="F119" r:id="rId9" display="https://podminky.urs.cz/item/CS_URS_2023_02/185802114"/>
    <hyperlink ref="F126" r:id="rId10" display="https://podminky.urs.cz/item/CS_URS_2023_02/184102110"/>
    <hyperlink ref="F130" r:id="rId11" display="https://podminky.urs.cz/item/CS_URS_2023_02/184102111"/>
    <hyperlink ref="F164" r:id="rId12" display="https://podminky.urs.cz/item/CS_URS_2023_02/184215112"/>
    <hyperlink ref="F173" r:id="rId13" display="https://podminky.urs.cz/item/CS_URS_2023_02/184813121"/>
    <hyperlink ref="F176" r:id="rId14" display="https://podminky.urs.cz/item/CS_URS_2023_02/184813133"/>
    <hyperlink ref="F180" r:id="rId15" display="https://podminky.urs.cz/item/CS_URS_2023_02/184813134"/>
    <hyperlink ref="F184" r:id="rId16" display="https://podminky.urs.cz/item/CS_URS_2023_02/184911421"/>
    <hyperlink ref="F190" r:id="rId17" display="https://podminky.urs.cz/item/CS_URS_2023_02/185804312"/>
    <hyperlink ref="F194" r:id="rId18" display="https://podminky.urs.cz/item/CS_URS_2023_02/185851121"/>
    <hyperlink ref="F197" r:id="rId19" display="https://podminky.urs.cz/item/CS_URS_2023_02/185851129"/>
    <hyperlink ref="F206" r:id="rId20" display="https://podminky.urs.cz/item/CS_URS_2023_02/348952262"/>
    <hyperlink ref="F210" r:id="rId21" display="https://podminky.urs.cz/item/CS_URS_2023_02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3"/>
  <headerFooter>
    <oddFooter>&amp;CStrana &amp;P z &amp;N</oddFooter>
  </headerFooter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14"/>
  <sheetViews>
    <sheetView showGridLines="0" workbookViewId="0" topLeftCell="A14">
      <selection activeCell="J20" sqref="J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89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ht="12" customHeight="1">
      <c r="B8" s="17"/>
      <c r="D8" s="24" t="s">
        <v>118</v>
      </c>
      <c r="L8" s="17"/>
    </row>
    <row r="9" spans="2:12" s="1" customFormat="1" ht="16.5" customHeight="1">
      <c r="B9" s="29"/>
      <c r="E9" s="286" t="s">
        <v>119</v>
      </c>
      <c r="F9" s="285"/>
      <c r="G9" s="285"/>
      <c r="H9" s="285"/>
      <c r="L9" s="29"/>
    </row>
    <row r="10" spans="2:12" s="1" customFormat="1" ht="12" customHeight="1">
      <c r="B10" s="29"/>
      <c r="D10" s="24" t="s">
        <v>392</v>
      </c>
      <c r="L10" s="29"/>
    </row>
    <row r="11" spans="2:12" s="1" customFormat="1" ht="16.5" customHeight="1">
      <c r="B11" s="29"/>
      <c r="E11" s="281" t="s">
        <v>393</v>
      </c>
      <c r="F11" s="285"/>
      <c r="G11" s="285"/>
      <c r="H11" s="285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4" t="s">
        <v>18</v>
      </c>
      <c r="F13" s="22" t="s">
        <v>19</v>
      </c>
      <c r="I13" s="24" t="s">
        <v>20</v>
      </c>
      <c r="J13" s="22" t="s">
        <v>28</v>
      </c>
      <c r="L13" s="29"/>
    </row>
    <row r="14" spans="2:12" s="1" customFormat="1" ht="12" customHeight="1">
      <c r="B14" s="29"/>
      <c r="D14" s="24" t="s">
        <v>22</v>
      </c>
      <c r="F14" s="22" t="s">
        <v>23</v>
      </c>
      <c r="I14" s="24" t="s">
        <v>24</v>
      </c>
      <c r="J14" s="46" t="str">
        <f>'Rekapitulace stavby'!AN8</f>
        <v>25. 9. 2023</v>
      </c>
      <c r="L14" s="29"/>
    </row>
    <row r="15" spans="2:12" s="1" customFormat="1" ht="10.9" customHeight="1">
      <c r="B15" s="29"/>
      <c r="L15" s="29"/>
    </row>
    <row r="16" spans="2:12" s="1" customFormat="1" ht="12" customHeight="1">
      <c r="B16" s="29"/>
      <c r="D16" s="24" t="s">
        <v>26</v>
      </c>
      <c r="I16" s="24" t="s">
        <v>27</v>
      </c>
      <c r="J16" s="22" t="s">
        <v>28</v>
      </c>
      <c r="L16" s="29"/>
    </row>
    <row r="17" spans="2:12" s="1" customFormat="1" ht="18" customHeight="1">
      <c r="B17" s="29"/>
      <c r="E17" s="22" t="s">
        <v>29</v>
      </c>
      <c r="I17" s="24" t="s">
        <v>30</v>
      </c>
      <c r="J17" s="22" t="s">
        <v>28</v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4" t="s">
        <v>31</v>
      </c>
      <c r="I19" s="24" t="s">
        <v>27</v>
      </c>
      <c r="J19" s="25" t="str">
        <f>'Rekapitulace stavby'!AN13</f>
        <v>07353464</v>
      </c>
      <c r="L19" s="29"/>
    </row>
    <row r="20" spans="2:12" s="1" customFormat="1" ht="18" customHeight="1">
      <c r="B20" s="29"/>
      <c r="E20" s="288" t="str">
        <f>'Rekapitulace stavby'!E14</f>
        <v>Kateřina Teplá</v>
      </c>
      <c r="F20" s="273"/>
      <c r="G20" s="273"/>
      <c r="H20" s="273"/>
      <c r="I20" s="24" t="s">
        <v>30</v>
      </c>
      <c r="J20" s="25"/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4" t="s">
        <v>32</v>
      </c>
      <c r="I22" s="24" t="s">
        <v>27</v>
      </c>
      <c r="J22" s="22" t="s">
        <v>33</v>
      </c>
      <c r="L22" s="29"/>
    </row>
    <row r="23" spans="2:12" s="1" customFormat="1" ht="18" customHeight="1">
      <c r="B23" s="29"/>
      <c r="E23" s="22" t="s">
        <v>34</v>
      </c>
      <c r="I23" s="24" t="s">
        <v>30</v>
      </c>
      <c r="J23" s="22" t="s">
        <v>28</v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4" t="s">
        <v>36</v>
      </c>
      <c r="I25" s="24" t="s">
        <v>27</v>
      </c>
      <c r="J25" s="22" t="s">
        <v>33</v>
      </c>
      <c r="L25" s="29"/>
    </row>
    <row r="26" spans="2:12" s="1" customFormat="1" ht="18" customHeight="1">
      <c r="B26" s="29"/>
      <c r="E26" s="22" t="s">
        <v>37</v>
      </c>
      <c r="I26" s="24" t="s">
        <v>30</v>
      </c>
      <c r="J26" s="22" t="s">
        <v>28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4" t="s">
        <v>38</v>
      </c>
      <c r="L28" s="29"/>
    </row>
    <row r="29" spans="2:12" s="7" customFormat="1" ht="16.5" customHeight="1">
      <c r="B29" s="89"/>
      <c r="E29" s="277" t="s">
        <v>28</v>
      </c>
      <c r="F29" s="277"/>
      <c r="G29" s="277"/>
      <c r="H29" s="277"/>
      <c r="L29" s="89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90" t="s">
        <v>40</v>
      </c>
      <c r="J32" s="60">
        <f>ROUND(J85,2)</f>
        <v>93155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5" customHeight="1">
      <c r="B34" s="29"/>
      <c r="F34" s="32" t="s">
        <v>42</v>
      </c>
      <c r="I34" s="32" t="s">
        <v>41</v>
      </c>
      <c r="J34" s="32" t="s">
        <v>43</v>
      </c>
      <c r="L34" s="29"/>
    </row>
    <row r="35" spans="2:12" s="1" customFormat="1" ht="14.45" customHeight="1">
      <c r="B35" s="29"/>
      <c r="D35" s="49" t="s">
        <v>44</v>
      </c>
      <c r="E35" s="24" t="s">
        <v>45</v>
      </c>
      <c r="F35" s="81">
        <f>ROUND((SUM(BE85:BE113)),2)</f>
        <v>93155</v>
      </c>
      <c r="I35" s="91">
        <v>0.21</v>
      </c>
      <c r="J35" s="81">
        <f>ROUND(((SUM(BE85:BE113))*I35),2)</f>
        <v>19562.55</v>
      </c>
      <c r="L35" s="29"/>
    </row>
    <row r="36" spans="2:12" s="1" customFormat="1" ht="14.45" customHeight="1">
      <c r="B36" s="29"/>
      <c r="E36" s="24" t="s">
        <v>46</v>
      </c>
      <c r="F36" s="81">
        <f>ROUND((SUM(BF85:BF113)),2)</f>
        <v>0</v>
      </c>
      <c r="I36" s="91">
        <v>0.15</v>
      </c>
      <c r="J36" s="81">
        <f>ROUND(((SUM(BF85:BF113))*I36),2)</f>
        <v>0</v>
      </c>
      <c r="L36" s="29"/>
    </row>
    <row r="37" spans="2:12" s="1" customFormat="1" ht="14.45" customHeight="1" hidden="1">
      <c r="B37" s="29"/>
      <c r="E37" s="24" t="s">
        <v>47</v>
      </c>
      <c r="F37" s="81">
        <f>ROUND((SUM(BG85:BG113)),2)</f>
        <v>0</v>
      </c>
      <c r="I37" s="91">
        <v>0.21</v>
      </c>
      <c r="J37" s="81">
        <f>0</f>
        <v>0</v>
      </c>
      <c r="L37" s="29"/>
    </row>
    <row r="38" spans="2:12" s="1" customFormat="1" ht="14.45" customHeight="1" hidden="1">
      <c r="B38" s="29"/>
      <c r="E38" s="24" t="s">
        <v>48</v>
      </c>
      <c r="F38" s="81">
        <f>ROUND((SUM(BH85:BH113)),2)</f>
        <v>0</v>
      </c>
      <c r="I38" s="91">
        <v>0.15</v>
      </c>
      <c r="J38" s="81">
        <f>0</f>
        <v>0</v>
      </c>
      <c r="L38" s="29"/>
    </row>
    <row r="39" spans="2:12" s="1" customFormat="1" ht="14.45" customHeight="1" hidden="1">
      <c r="B39" s="29"/>
      <c r="E39" s="24" t="s">
        <v>49</v>
      </c>
      <c r="F39" s="81">
        <f>ROUND((SUM(BI85:BI113)),2)</f>
        <v>0</v>
      </c>
      <c r="I39" s="91">
        <v>0</v>
      </c>
      <c r="J39" s="81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2"/>
      <c r="D41" s="93" t="s">
        <v>50</v>
      </c>
      <c r="E41" s="51"/>
      <c r="F41" s="51"/>
      <c r="G41" s="94" t="s">
        <v>51</v>
      </c>
      <c r="H41" s="95" t="s">
        <v>52</v>
      </c>
      <c r="I41" s="51"/>
      <c r="J41" s="96">
        <f>SUM(J32:J39)</f>
        <v>112717.55</v>
      </c>
      <c r="K41" s="97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5" customHeight="1">
      <c r="B47" s="29"/>
      <c r="C47" s="18" t="s">
        <v>120</v>
      </c>
      <c r="L47" s="29"/>
    </row>
    <row r="48" spans="2:12" s="1" customFormat="1" ht="6.95" customHeight="1">
      <c r="B48" s="29"/>
      <c r="L48" s="29"/>
    </row>
    <row r="49" spans="2:12" s="1" customFormat="1" ht="12" customHeight="1">
      <c r="B49" s="29"/>
      <c r="C49" s="24" t="s">
        <v>16</v>
      </c>
      <c r="L49" s="29"/>
    </row>
    <row r="50" spans="2:12" s="1" customFormat="1" ht="16.5" customHeight="1">
      <c r="B50" s="29"/>
      <c r="E50" s="286" t="str">
        <f>E7</f>
        <v>Založení prvků IP, větrolamů v k.ú. Přibice</v>
      </c>
      <c r="F50" s="287"/>
      <c r="G50" s="287"/>
      <c r="H50" s="287"/>
      <c r="L50" s="29"/>
    </row>
    <row r="51" spans="2:12" ht="12" customHeight="1">
      <c r="B51" s="17"/>
      <c r="C51" s="24" t="s">
        <v>118</v>
      </c>
      <c r="L51" s="17"/>
    </row>
    <row r="52" spans="2:12" s="1" customFormat="1" ht="16.5" customHeight="1">
      <c r="B52" s="29"/>
      <c r="E52" s="286" t="s">
        <v>119</v>
      </c>
      <c r="F52" s="285"/>
      <c r="G52" s="285"/>
      <c r="H52" s="285"/>
      <c r="L52" s="29"/>
    </row>
    <row r="53" spans="2:12" s="1" customFormat="1" ht="12" customHeight="1">
      <c r="B53" s="29"/>
      <c r="C53" s="24" t="s">
        <v>392</v>
      </c>
      <c r="L53" s="29"/>
    </row>
    <row r="54" spans="2:12" s="1" customFormat="1" ht="16.5" customHeight="1">
      <c r="B54" s="29"/>
      <c r="E54" s="281" t="str">
        <f>E11</f>
        <v>SO-011 - 1. rok pěstební péče</v>
      </c>
      <c r="F54" s="285"/>
      <c r="G54" s="285"/>
      <c r="H54" s="285"/>
      <c r="L54" s="29"/>
    </row>
    <row r="55" spans="2:12" s="1" customFormat="1" ht="6.95" customHeight="1">
      <c r="B55" s="29"/>
      <c r="L55" s="29"/>
    </row>
    <row r="56" spans="2:12" s="1" customFormat="1" ht="12" customHeight="1">
      <c r="B56" s="29"/>
      <c r="C56" s="24" t="s">
        <v>22</v>
      </c>
      <c r="F56" s="22" t="str">
        <f>F14</f>
        <v>Přibice</v>
      </c>
      <c r="I56" s="24" t="s">
        <v>24</v>
      </c>
      <c r="J56" s="46" t="str">
        <f>IF(J14="","",J14)</f>
        <v>25. 9. 2023</v>
      </c>
      <c r="L56" s="29"/>
    </row>
    <row r="57" spans="2:12" s="1" customFormat="1" ht="6.95" customHeight="1">
      <c r="B57" s="29"/>
      <c r="L57" s="29"/>
    </row>
    <row r="58" spans="2:12" s="1" customFormat="1" ht="25.7" customHeight="1">
      <c r="B58" s="29"/>
      <c r="C58" s="24" t="s">
        <v>26</v>
      </c>
      <c r="F58" s="22" t="str">
        <f>E17</f>
        <v>Ocec Přibice</v>
      </c>
      <c r="I58" s="24" t="s">
        <v>32</v>
      </c>
      <c r="J58" s="27" t="str">
        <f>E23</f>
        <v>AGROPROJEKT PSO s.r.o.</v>
      </c>
      <c r="L58" s="29"/>
    </row>
    <row r="59" spans="2:12" s="1" customFormat="1" ht="25.7" customHeight="1">
      <c r="B59" s="29"/>
      <c r="C59" s="24" t="s">
        <v>31</v>
      </c>
      <c r="F59" s="22" t="str">
        <f>IF(E20="","",E20)</f>
        <v>Kateřina Teplá</v>
      </c>
      <c r="I59" s="24" t="s">
        <v>36</v>
      </c>
      <c r="J59" s="27" t="str">
        <f>E26</f>
        <v>Agroprojekt PSO s.r.o.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8" t="s">
        <v>121</v>
      </c>
      <c r="D61" s="92"/>
      <c r="E61" s="92"/>
      <c r="F61" s="92"/>
      <c r="G61" s="92"/>
      <c r="H61" s="92"/>
      <c r="I61" s="92"/>
      <c r="J61" s="99" t="s">
        <v>122</v>
      </c>
      <c r="K61" s="92"/>
      <c r="L61" s="29"/>
    </row>
    <row r="62" spans="2:12" s="1" customFormat="1" ht="10.35" customHeight="1">
      <c r="B62" s="29"/>
      <c r="L62" s="29"/>
    </row>
    <row r="63" spans="2:47" s="1" customFormat="1" ht="22.9" customHeight="1">
      <c r="B63" s="29"/>
      <c r="C63" s="100" t="s">
        <v>72</v>
      </c>
      <c r="J63" s="60">
        <f>J85</f>
        <v>93155</v>
      </c>
      <c r="L63" s="29"/>
      <c r="AU63" s="14" t="s">
        <v>123</v>
      </c>
    </row>
    <row r="64" spans="2:12" s="1" customFormat="1" ht="21.75" customHeight="1">
      <c r="B64" s="29"/>
      <c r="L64" s="29"/>
    </row>
    <row r="65" spans="2:12" s="1" customFormat="1" ht="6.95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29"/>
    </row>
    <row r="69" spans="2:12" s="1" customFormat="1" ht="6.9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29"/>
    </row>
    <row r="70" spans="2:12" s="1" customFormat="1" ht="24.95" customHeight="1">
      <c r="B70" s="29"/>
      <c r="C70" s="18" t="s">
        <v>124</v>
      </c>
      <c r="L70" s="29"/>
    </row>
    <row r="71" spans="2:12" s="1" customFormat="1" ht="6.95" customHeight="1">
      <c r="B71" s="29"/>
      <c r="L71" s="29"/>
    </row>
    <row r="72" spans="2:12" s="1" customFormat="1" ht="12" customHeight="1">
      <c r="B72" s="29"/>
      <c r="C72" s="24" t="s">
        <v>16</v>
      </c>
      <c r="L72" s="29"/>
    </row>
    <row r="73" spans="2:12" s="1" customFormat="1" ht="16.5" customHeight="1">
      <c r="B73" s="29"/>
      <c r="E73" s="286" t="str">
        <f>E7</f>
        <v>Založení prvků IP, větrolamů v k.ú. Přibice</v>
      </c>
      <c r="F73" s="287"/>
      <c r="G73" s="287"/>
      <c r="H73" s="287"/>
      <c r="L73" s="29"/>
    </row>
    <row r="74" spans="2:12" ht="12" customHeight="1">
      <c r="B74" s="17"/>
      <c r="C74" s="24" t="s">
        <v>118</v>
      </c>
      <c r="L74" s="17"/>
    </row>
    <row r="75" spans="2:12" s="1" customFormat="1" ht="16.5" customHeight="1">
      <c r="B75" s="29"/>
      <c r="E75" s="286" t="s">
        <v>119</v>
      </c>
      <c r="F75" s="285"/>
      <c r="G75" s="285"/>
      <c r="H75" s="285"/>
      <c r="L75" s="29"/>
    </row>
    <row r="76" spans="2:12" s="1" customFormat="1" ht="12" customHeight="1">
      <c r="B76" s="29"/>
      <c r="C76" s="24" t="s">
        <v>392</v>
      </c>
      <c r="L76" s="29"/>
    </row>
    <row r="77" spans="2:12" s="1" customFormat="1" ht="16.5" customHeight="1">
      <c r="B77" s="29"/>
      <c r="E77" s="281" t="str">
        <f>E11</f>
        <v>SO-011 - 1. rok pěstební péče</v>
      </c>
      <c r="F77" s="285"/>
      <c r="G77" s="285"/>
      <c r="H77" s="285"/>
      <c r="L77" s="29"/>
    </row>
    <row r="78" spans="2:12" s="1" customFormat="1" ht="6.95" customHeight="1">
      <c r="B78" s="29"/>
      <c r="L78" s="29"/>
    </row>
    <row r="79" spans="2:12" s="1" customFormat="1" ht="12" customHeight="1">
      <c r="B79" s="29"/>
      <c r="C79" s="24" t="s">
        <v>22</v>
      </c>
      <c r="F79" s="22" t="str">
        <f>F14</f>
        <v>Přibice</v>
      </c>
      <c r="I79" s="24" t="s">
        <v>24</v>
      </c>
      <c r="J79" s="46" t="str">
        <f>IF(J14="","",J14)</f>
        <v>25. 9. 2023</v>
      </c>
      <c r="L79" s="29"/>
    </row>
    <row r="80" spans="2:12" s="1" customFormat="1" ht="6.95" customHeight="1">
      <c r="B80" s="29"/>
      <c r="L80" s="29"/>
    </row>
    <row r="81" spans="2:12" s="1" customFormat="1" ht="25.7" customHeight="1">
      <c r="B81" s="29"/>
      <c r="C81" s="24" t="s">
        <v>26</v>
      </c>
      <c r="F81" s="22" t="str">
        <f>E17</f>
        <v>Ocec Přibice</v>
      </c>
      <c r="I81" s="24" t="s">
        <v>32</v>
      </c>
      <c r="J81" s="27" t="str">
        <f>E23</f>
        <v>AGROPROJEKT PSO s.r.o.</v>
      </c>
      <c r="L81" s="29"/>
    </row>
    <row r="82" spans="2:12" s="1" customFormat="1" ht="25.7" customHeight="1">
      <c r="B82" s="29"/>
      <c r="C82" s="24" t="s">
        <v>31</v>
      </c>
      <c r="F82" s="22" t="str">
        <f>IF(E20="","",E20)</f>
        <v>Kateřina Teplá</v>
      </c>
      <c r="I82" s="24" t="s">
        <v>36</v>
      </c>
      <c r="J82" s="27" t="str">
        <f>E26</f>
        <v>Agroprojekt PSO s.r.o.</v>
      </c>
      <c r="L82" s="29"/>
    </row>
    <row r="83" spans="2:12" s="1" customFormat="1" ht="10.35" customHeight="1">
      <c r="B83" s="29"/>
      <c r="L83" s="29"/>
    </row>
    <row r="84" spans="2:20" s="8" customFormat="1" ht="29.25" customHeight="1">
      <c r="B84" s="101"/>
      <c r="C84" s="102" t="s">
        <v>125</v>
      </c>
      <c r="D84" s="103" t="s">
        <v>59</v>
      </c>
      <c r="E84" s="103" t="s">
        <v>55</v>
      </c>
      <c r="F84" s="103" t="s">
        <v>56</v>
      </c>
      <c r="G84" s="103" t="s">
        <v>126</v>
      </c>
      <c r="H84" s="103" t="s">
        <v>127</v>
      </c>
      <c r="I84" s="103" t="s">
        <v>128</v>
      </c>
      <c r="J84" s="103" t="s">
        <v>122</v>
      </c>
      <c r="K84" s="104" t="s">
        <v>129</v>
      </c>
      <c r="L84" s="101"/>
      <c r="M84" s="53" t="s">
        <v>28</v>
      </c>
      <c r="N84" s="54" t="s">
        <v>44</v>
      </c>
      <c r="O84" s="54" t="s">
        <v>130</v>
      </c>
      <c r="P84" s="54" t="s">
        <v>131</v>
      </c>
      <c r="Q84" s="54" t="s">
        <v>132</v>
      </c>
      <c r="R84" s="54" t="s">
        <v>133</v>
      </c>
      <c r="S84" s="54" t="s">
        <v>134</v>
      </c>
      <c r="T84" s="55" t="s">
        <v>135</v>
      </c>
    </row>
    <row r="85" spans="2:63" s="1" customFormat="1" ht="22.9" customHeight="1">
      <c r="B85" s="29"/>
      <c r="C85" s="58" t="s">
        <v>136</v>
      </c>
      <c r="J85" s="105">
        <f>BK85</f>
        <v>93155</v>
      </c>
      <c r="L85" s="29"/>
      <c r="M85" s="56"/>
      <c r="N85" s="47"/>
      <c r="O85" s="47"/>
      <c r="P85" s="106">
        <f>SUM(P86:P113)</f>
        <v>0</v>
      </c>
      <c r="Q85" s="47"/>
      <c r="R85" s="106">
        <f>SUM(R86:R113)</f>
        <v>0.006200000000000001</v>
      </c>
      <c r="S85" s="47"/>
      <c r="T85" s="107">
        <f>SUM(T86:T113)</f>
        <v>0</v>
      </c>
      <c r="AT85" s="14" t="s">
        <v>73</v>
      </c>
      <c r="AU85" s="14" t="s">
        <v>123</v>
      </c>
      <c r="BK85" s="108">
        <f>SUM(BK86:BK113)</f>
        <v>93155</v>
      </c>
    </row>
    <row r="86" spans="2:65" s="1" customFormat="1" ht="24.2" customHeight="1">
      <c r="B86" s="29"/>
      <c r="C86" s="109" t="s">
        <v>81</v>
      </c>
      <c r="D86" s="109" t="s">
        <v>137</v>
      </c>
      <c r="E86" s="110" t="s">
        <v>394</v>
      </c>
      <c r="F86" s="111" t="s">
        <v>395</v>
      </c>
      <c r="G86" s="112" t="s">
        <v>197</v>
      </c>
      <c r="H86" s="113">
        <v>1980</v>
      </c>
      <c r="I86" s="114">
        <v>2</v>
      </c>
      <c r="J86" s="115">
        <f>ROUND(I86*H86,2)</f>
        <v>3960</v>
      </c>
      <c r="K86" s="111" t="s">
        <v>141</v>
      </c>
      <c r="L86" s="29"/>
      <c r="M86" s="116" t="s">
        <v>28</v>
      </c>
      <c r="N86" s="117" t="s">
        <v>45</v>
      </c>
      <c r="P86" s="118">
        <f>O86*H86</f>
        <v>0</v>
      </c>
      <c r="Q86" s="118">
        <v>0</v>
      </c>
      <c r="R86" s="118">
        <f>Q86*H86</f>
        <v>0</v>
      </c>
      <c r="S86" s="118">
        <v>0</v>
      </c>
      <c r="T86" s="119">
        <f>S86*H86</f>
        <v>0</v>
      </c>
      <c r="AR86" s="120" t="s">
        <v>142</v>
      </c>
      <c r="AT86" s="120" t="s">
        <v>137</v>
      </c>
      <c r="AU86" s="120" t="s">
        <v>74</v>
      </c>
      <c r="AY86" s="14" t="s">
        <v>143</v>
      </c>
      <c r="BE86" s="121">
        <f>IF(N86="základní",J86,0)</f>
        <v>3960</v>
      </c>
      <c r="BF86" s="121">
        <f>IF(N86="snížená",J86,0)</f>
        <v>0</v>
      </c>
      <c r="BG86" s="121">
        <f>IF(N86="zákl. přenesená",J86,0)</f>
        <v>0</v>
      </c>
      <c r="BH86" s="121">
        <f>IF(N86="sníž. přenesená",J86,0)</f>
        <v>0</v>
      </c>
      <c r="BI86" s="121">
        <f>IF(N86="nulová",J86,0)</f>
        <v>0</v>
      </c>
      <c r="BJ86" s="14" t="s">
        <v>81</v>
      </c>
      <c r="BK86" s="121">
        <f>ROUND(I86*H86,2)</f>
        <v>3960</v>
      </c>
      <c r="BL86" s="14" t="s">
        <v>142</v>
      </c>
      <c r="BM86" s="120" t="s">
        <v>396</v>
      </c>
    </row>
    <row r="87" spans="2:47" s="1" customFormat="1" ht="19.5">
      <c r="B87" s="29"/>
      <c r="D87" s="122" t="s">
        <v>145</v>
      </c>
      <c r="F87" s="123" t="s">
        <v>397</v>
      </c>
      <c r="I87" s="124"/>
      <c r="L87" s="29"/>
      <c r="M87" s="125"/>
      <c r="T87" s="50"/>
      <c r="AT87" s="14" t="s">
        <v>145</v>
      </c>
      <c r="AU87" s="14" t="s">
        <v>74</v>
      </c>
    </row>
    <row r="88" spans="2:47" s="1" customFormat="1" ht="12">
      <c r="B88" s="29"/>
      <c r="D88" s="126" t="s">
        <v>147</v>
      </c>
      <c r="F88" s="127" t="s">
        <v>398</v>
      </c>
      <c r="I88" s="124"/>
      <c r="L88" s="29"/>
      <c r="M88" s="125"/>
      <c r="T88" s="50"/>
      <c r="AT88" s="14" t="s">
        <v>147</v>
      </c>
      <c r="AU88" s="14" t="s">
        <v>74</v>
      </c>
    </row>
    <row r="89" spans="2:51" s="9" customFormat="1" ht="12">
      <c r="B89" s="128"/>
      <c r="D89" s="122" t="s">
        <v>171</v>
      </c>
      <c r="E89" s="129" t="s">
        <v>28</v>
      </c>
      <c r="F89" s="130" t="s">
        <v>399</v>
      </c>
      <c r="H89" s="131">
        <v>1980</v>
      </c>
      <c r="I89" s="132"/>
      <c r="L89" s="128"/>
      <c r="M89" s="133"/>
      <c r="T89" s="134"/>
      <c r="AT89" s="129" t="s">
        <v>171</v>
      </c>
      <c r="AU89" s="129" t="s">
        <v>74</v>
      </c>
      <c r="AV89" s="9" t="s">
        <v>83</v>
      </c>
      <c r="AW89" s="9" t="s">
        <v>35</v>
      </c>
      <c r="AX89" s="9" t="s">
        <v>81</v>
      </c>
      <c r="AY89" s="129" t="s">
        <v>143</v>
      </c>
    </row>
    <row r="90" spans="2:65" s="1" customFormat="1" ht="24.2" customHeight="1">
      <c r="B90" s="29"/>
      <c r="C90" s="109" t="s">
        <v>83</v>
      </c>
      <c r="D90" s="109" t="s">
        <v>137</v>
      </c>
      <c r="E90" s="110" t="s">
        <v>400</v>
      </c>
      <c r="F90" s="111" t="s">
        <v>401</v>
      </c>
      <c r="G90" s="112" t="s">
        <v>402</v>
      </c>
      <c r="H90" s="113">
        <v>1.46</v>
      </c>
      <c r="I90" s="114">
        <v>10000</v>
      </c>
      <c r="J90" s="115">
        <f>ROUND(I90*H90,2)</f>
        <v>14600</v>
      </c>
      <c r="K90" s="111" t="s">
        <v>141</v>
      </c>
      <c r="L90" s="29"/>
      <c r="M90" s="116" t="s">
        <v>28</v>
      </c>
      <c r="N90" s="117" t="s">
        <v>45</v>
      </c>
      <c r="P90" s="118">
        <f>O90*H90</f>
        <v>0</v>
      </c>
      <c r="Q90" s="118">
        <v>0</v>
      </c>
      <c r="R90" s="118">
        <f>Q90*H90</f>
        <v>0</v>
      </c>
      <c r="S90" s="118">
        <v>0</v>
      </c>
      <c r="T90" s="119">
        <f>S90*H90</f>
        <v>0</v>
      </c>
      <c r="AR90" s="120" t="s">
        <v>142</v>
      </c>
      <c r="AT90" s="120" t="s">
        <v>137</v>
      </c>
      <c r="AU90" s="120" t="s">
        <v>74</v>
      </c>
      <c r="AY90" s="14" t="s">
        <v>143</v>
      </c>
      <c r="BE90" s="121">
        <f>IF(N90="základní",J90,0)</f>
        <v>14600</v>
      </c>
      <c r="BF90" s="121">
        <f>IF(N90="snížená",J90,0)</f>
        <v>0</v>
      </c>
      <c r="BG90" s="121">
        <f>IF(N90="zákl. přenesená",J90,0)</f>
        <v>0</v>
      </c>
      <c r="BH90" s="121">
        <f>IF(N90="sníž. přenesená",J90,0)</f>
        <v>0</v>
      </c>
      <c r="BI90" s="121">
        <f>IF(N90="nulová",J90,0)</f>
        <v>0</v>
      </c>
      <c r="BJ90" s="14" t="s">
        <v>81</v>
      </c>
      <c r="BK90" s="121">
        <f>ROUND(I90*H90,2)</f>
        <v>14600</v>
      </c>
      <c r="BL90" s="14" t="s">
        <v>142</v>
      </c>
      <c r="BM90" s="120" t="s">
        <v>403</v>
      </c>
    </row>
    <row r="91" spans="2:47" s="1" customFormat="1" ht="19.5">
      <c r="B91" s="29"/>
      <c r="D91" s="122" t="s">
        <v>145</v>
      </c>
      <c r="F91" s="123" t="s">
        <v>404</v>
      </c>
      <c r="I91" s="124"/>
      <c r="L91" s="29"/>
      <c r="M91" s="125"/>
      <c r="T91" s="50"/>
      <c r="AT91" s="14" t="s">
        <v>145</v>
      </c>
      <c r="AU91" s="14" t="s">
        <v>74</v>
      </c>
    </row>
    <row r="92" spans="2:47" s="1" customFormat="1" ht="12">
      <c r="B92" s="29"/>
      <c r="D92" s="126" t="s">
        <v>147</v>
      </c>
      <c r="F92" s="127" t="s">
        <v>405</v>
      </c>
      <c r="I92" s="124"/>
      <c r="L92" s="29"/>
      <c r="M92" s="125"/>
      <c r="T92" s="50"/>
      <c r="AT92" s="14" t="s">
        <v>147</v>
      </c>
      <c r="AU92" s="14" t="s">
        <v>74</v>
      </c>
    </row>
    <row r="93" spans="2:51" s="9" customFormat="1" ht="22.5">
      <c r="B93" s="128"/>
      <c r="D93" s="122" t="s">
        <v>171</v>
      </c>
      <c r="E93" s="129" t="s">
        <v>28</v>
      </c>
      <c r="F93" s="130" t="s">
        <v>406</v>
      </c>
      <c r="H93" s="131">
        <v>1.46</v>
      </c>
      <c r="I93" s="132"/>
      <c r="L93" s="128"/>
      <c r="M93" s="133"/>
      <c r="T93" s="134"/>
      <c r="AT93" s="129" t="s">
        <v>171</v>
      </c>
      <c r="AU93" s="129" t="s">
        <v>74</v>
      </c>
      <c r="AV93" s="9" t="s">
        <v>83</v>
      </c>
      <c r="AW93" s="9" t="s">
        <v>35</v>
      </c>
      <c r="AX93" s="9" t="s">
        <v>81</v>
      </c>
      <c r="AY93" s="129" t="s">
        <v>143</v>
      </c>
    </row>
    <row r="94" spans="2:65" s="1" customFormat="1" ht="16.5" customHeight="1">
      <c r="B94" s="29"/>
      <c r="C94" s="109" t="s">
        <v>154</v>
      </c>
      <c r="D94" s="109" t="s">
        <v>137</v>
      </c>
      <c r="E94" s="110" t="s">
        <v>407</v>
      </c>
      <c r="F94" s="111" t="s">
        <v>408</v>
      </c>
      <c r="G94" s="112" t="s">
        <v>197</v>
      </c>
      <c r="H94" s="113">
        <v>310</v>
      </c>
      <c r="I94" s="114">
        <v>10</v>
      </c>
      <c r="J94" s="115">
        <f>ROUND(I94*H94,2)</f>
        <v>3100</v>
      </c>
      <c r="K94" s="111" t="s">
        <v>141</v>
      </c>
      <c r="L94" s="29"/>
      <c r="M94" s="116" t="s">
        <v>28</v>
      </c>
      <c r="N94" s="117" t="s">
        <v>45</v>
      </c>
      <c r="P94" s="118">
        <f>O94*H94</f>
        <v>0</v>
      </c>
      <c r="Q94" s="118">
        <v>2E-05</v>
      </c>
      <c r="R94" s="118">
        <f>Q94*H94</f>
        <v>0.006200000000000001</v>
      </c>
      <c r="S94" s="118">
        <v>0</v>
      </c>
      <c r="T94" s="119">
        <f>S94*H94</f>
        <v>0</v>
      </c>
      <c r="AR94" s="120" t="s">
        <v>142</v>
      </c>
      <c r="AT94" s="120" t="s">
        <v>137</v>
      </c>
      <c r="AU94" s="120" t="s">
        <v>74</v>
      </c>
      <c r="AY94" s="14" t="s">
        <v>143</v>
      </c>
      <c r="BE94" s="121">
        <f>IF(N94="základní",J94,0)</f>
        <v>3100</v>
      </c>
      <c r="BF94" s="121">
        <f>IF(N94="snížená",J94,0)</f>
        <v>0</v>
      </c>
      <c r="BG94" s="121">
        <f>IF(N94="zákl. přenesená",J94,0)</f>
        <v>0</v>
      </c>
      <c r="BH94" s="121">
        <f>IF(N94="sníž. přenesená",J94,0)</f>
        <v>0</v>
      </c>
      <c r="BI94" s="121">
        <f>IF(N94="nulová",J94,0)</f>
        <v>0</v>
      </c>
      <c r="BJ94" s="14" t="s">
        <v>81</v>
      </c>
      <c r="BK94" s="121">
        <f>ROUND(I94*H94,2)</f>
        <v>3100</v>
      </c>
      <c r="BL94" s="14" t="s">
        <v>142</v>
      </c>
      <c r="BM94" s="120" t="s">
        <v>409</v>
      </c>
    </row>
    <row r="95" spans="2:47" s="1" customFormat="1" ht="12">
      <c r="B95" s="29"/>
      <c r="D95" s="122" t="s">
        <v>145</v>
      </c>
      <c r="F95" s="123" t="s">
        <v>410</v>
      </c>
      <c r="I95" s="124"/>
      <c r="L95" s="29"/>
      <c r="M95" s="125"/>
      <c r="T95" s="50"/>
      <c r="AT95" s="14" t="s">
        <v>145</v>
      </c>
      <c r="AU95" s="14" t="s">
        <v>74</v>
      </c>
    </row>
    <row r="96" spans="2:47" s="1" customFormat="1" ht="12">
      <c r="B96" s="29"/>
      <c r="D96" s="126" t="s">
        <v>147</v>
      </c>
      <c r="F96" s="127" t="s">
        <v>411</v>
      </c>
      <c r="I96" s="124"/>
      <c r="L96" s="29"/>
      <c r="M96" s="125"/>
      <c r="T96" s="50"/>
      <c r="AT96" s="14" t="s">
        <v>147</v>
      </c>
      <c r="AU96" s="14" t="s">
        <v>74</v>
      </c>
    </row>
    <row r="97" spans="2:51" s="10" customFormat="1" ht="12">
      <c r="B97" s="145"/>
      <c r="D97" s="122" t="s">
        <v>171</v>
      </c>
      <c r="E97" s="146" t="s">
        <v>28</v>
      </c>
      <c r="F97" s="147" t="s">
        <v>412</v>
      </c>
      <c r="H97" s="146" t="s">
        <v>28</v>
      </c>
      <c r="I97" s="148"/>
      <c r="L97" s="145"/>
      <c r="M97" s="149"/>
      <c r="T97" s="150"/>
      <c r="AT97" s="146" t="s">
        <v>171</v>
      </c>
      <c r="AU97" s="146" t="s">
        <v>74</v>
      </c>
      <c r="AV97" s="10" t="s">
        <v>81</v>
      </c>
      <c r="AW97" s="10" t="s">
        <v>35</v>
      </c>
      <c r="AX97" s="10" t="s">
        <v>74</v>
      </c>
      <c r="AY97" s="146" t="s">
        <v>143</v>
      </c>
    </row>
    <row r="98" spans="2:51" s="9" customFormat="1" ht="12">
      <c r="B98" s="128"/>
      <c r="D98" s="122" t="s">
        <v>171</v>
      </c>
      <c r="E98" s="129" t="s">
        <v>28</v>
      </c>
      <c r="F98" s="130" t="s">
        <v>413</v>
      </c>
      <c r="H98" s="131">
        <v>310</v>
      </c>
      <c r="I98" s="132"/>
      <c r="L98" s="128"/>
      <c r="M98" s="133"/>
      <c r="T98" s="134"/>
      <c r="AT98" s="129" t="s">
        <v>171</v>
      </c>
      <c r="AU98" s="129" t="s">
        <v>74</v>
      </c>
      <c r="AV98" s="9" t="s">
        <v>83</v>
      </c>
      <c r="AW98" s="9" t="s">
        <v>35</v>
      </c>
      <c r="AX98" s="9" t="s">
        <v>81</v>
      </c>
      <c r="AY98" s="129" t="s">
        <v>143</v>
      </c>
    </row>
    <row r="99" spans="2:65" s="1" customFormat="1" ht="33" customHeight="1">
      <c r="B99" s="29"/>
      <c r="C99" s="109" t="s">
        <v>142</v>
      </c>
      <c r="D99" s="109" t="s">
        <v>137</v>
      </c>
      <c r="E99" s="110" t="s">
        <v>414</v>
      </c>
      <c r="F99" s="111" t="s">
        <v>415</v>
      </c>
      <c r="G99" s="112" t="s">
        <v>140</v>
      </c>
      <c r="H99" s="113">
        <v>1433</v>
      </c>
      <c r="I99" s="114">
        <v>10</v>
      </c>
      <c r="J99" s="115">
        <f>ROUND(I99*H99,2)</f>
        <v>14330</v>
      </c>
      <c r="K99" s="111" t="s">
        <v>141</v>
      </c>
      <c r="L99" s="29"/>
      <c r="M99" s="116" t="s">
        <v>28</v>
      </c>
      <c r="N99" s="117" t="s">
        <v>45</v>
      </c>
      <c r="P99" s="118">
        <f>O99*H99</f>
        <v>0</v>
      </c>
      <c r="Q99" s="118">
        <v>0</v>
      </c>
      <c r="R99" s="118">
        <f>Q99*H99</f>
        <v>0</v>
      </c>
      <c r="S99" s="118">
        <v>0</v>
      </c>
      <c r="T99" s="119">
        <f>S99*H99</f>
        <v>0</v>
      </c>
      <c r="AR99" s="120" t="s">
        <v>142</v>
      </c>
      <c r="AT99" s="120" t="s">
        <v>137</v>
      </c>
      <c r="AU99" s="120" t="s">
        <v>74</v>
      </c>
      <c r="AY99" s="14" t="s">
        <v>143</v>
      </c>
      <c r="BE99" s="121">
        <f>IF(N99="základní",J99,0)</f>
        <v>14330</v>
      </c>
      <c r="BF99" s="121">
        <f>IF(N99="snížená",J99,0)</f>
        <v>0</v>
      </c>
      <c r="BG99" s="121">
        <f>IF(N99="zákl. přenesená",J99,0)</f>
        <v>0</v>
      </c>
      <c r="BH99" s="121">
        <f>IF(N99="sníž. přenesená",J99,0)</f>
        <v>0</v>
      </c>
      <c r="BI99" s="121">
        <f>IF(N99="nulová",J99,0)</f>
        <v>0</v>
      </c>
      <c r="BJ99" s="14" t="s">
        <v>81</v>
      </c>
      <c r="BK99" s="121">
        <f>ROUND(I99*H99,2)</f>
        <v>14330</v>
      </c>
      <c r="BL99" s="14" t="s">
        <v>142</v>
      </c>
      <c r="BM99" s="120" t="s">
        <v>416</v>
      </c>
    </row>
    <row r="100" spans="2:47" s="1" customFormat="1" ht="12">
      <c r="B100" s="29"/>
      <c r="D100" s="122" t="s">
        <v>145</v>
      </c>
      <c r="F100" s="123" t="s">
        <v>417</v>
      </c>
      <c r="I100" s="124"/>
      <c r="L100" s="29"/>
      <c r="M100" s="125"/>
      <c r="T100" s="50"/>
      <c r="AT100" s="14" t="s">
        <v>145</v>
      </c>
      <c r="AU100" s="14" t="s">
        <v>74</v>
      </c>
    </row>
    <row r="101" spans="2:47" s="1" customFormat="1" ht="12">
      <c r="B101" s="29"/>
      <c r="D101" s="126" t="s">
        <v>147</v>
      </c>
      <c r="F101" s="127" t="s">
        <v>418</v>
      </c>
      <c r="I101" s="124"/>
      <c r="L101" s="29"/>
      <c r="M101" s="125"/>
      <c r="T101" s="50"/>
      <c r="AT101" s="14" t="s">
        <v>147</v>
      </c>
      <c r="AU101" s="14" t="s">
        <v>74</v>
      </c>
    </row>
    <row r="102" spans="2:51" s="9" customFormat="1" ht="12">
      <c r="B102" s="128"/>
      <c r="D102" s="122" t="s">
        <v>171</v>
      </c>
      <c r="E102" s="129" t="s">
        <v>28</v>
      </c>
      <c r="F102" s="130" t="s">
        <v>419</v>
      </c>
      <c r="H102" s="131">
        <v>1433</v>
      </c>
      <c r="I102" s="132"/>
      <c r="L102" s="128"/>
      <c r="M102" s="133"/>
      <c r="T102" s="134"/>
      <c r="AT102" s="129" t="s">
        <v>171</v>
      </c>
      <c r="AU102" s="129" t="s">
        <v>74</v>
      </c>
      <c r="AV102" s="9" t="s">
        <v>83</v>
      </c>
      <c r="AW102" s="9" t="s">
        <v>35</v>
      </c>
      <c r="AX102" s="9" t="s">
        <v>81</v>
      </c>
      <c r="AY102" s="129" t="s">
        <v>143</v>
      </c>
    </row>
    <row r="103" spans="2:65" s="1" customFormat="1" ht="16.5" customHeight="1">
      <c r="B103" s="29"/>
      <c r="C103" s="109" t="s">
        <v>165</v>
      </c>
      <c r="D103" s="109" t="s">
        <v>137</v>
      </c>
      <c r="E103" s="110" t="s">
        <v>347</v>
      </c>
      <c r="F103" s="111" t="s">
        <v>348</v>
      </c>
      <c r="G103" s="112" t="s">
        <v>342</v>
      </c>
      <c r="H103" s="113">
        <v>154.5</v>
      </c>
      <c r="I103" s="114">
        <v>250</v>
      </c>
      <c r="J103" s="115">
        <f>ROUND(I103*H103,2)</f>
        <v>38625</v>
      </c>
      <c r="K103" s="111" t="s">
        <v>141</v>
      </c>
      <c r="L103" s="29"/>
      <c r="M103" s="116" t="s">
        <v>28</v>
      </c>
      <c r="N103" s="117" t="s">
        <v>45</v>
      </c>
      <c r="P103" s="118">
        <f>O103*H103</f>
        <v>0</v>
      </c>
      <c r="Q103" s="118">
        <v>0</v>
      </c>
      <c r="R103" s="118">
        <f>Q103*H103</f>
        <v>0</v>
      </c>
      <c r="S103" s="118">
        <v>0</v>
      </c>
      <c r="T103" s="119">
        <f>S103*H103</f>
        <v>0</v>
      </c>
      <c r="AR103" s="120" t="s">
        <v>142</v>
      </c>
      <c r="AT103" s="120" t="s">
        <v>137</v>
      </c>
      <c r="AU103" s="120" t="s">
        <v>74</v>
      </c>
      <c r="AY103" s="14" t="s">
        <v>143</v>
      </c>
      <c r="BE103" s="121">
        <f>IF(N103="základní",J103,0)</f>
        <v>38625</v>
      </c>
      <c r="BF103" s="121">
        <f>IF(N103="snížená",J103,0)</f>
        <v>0</v>
      </c>
      <c r="BG103" s="121">
        <f>IF(N103="zákl. přenesená",J103,0)</f>
        <v>0</v>
      </c>
      <c r="BH103" s="121">
        <f>IF(N103="sníž. přenesená",J103,0)</f>
        <v>0</v>
      </c>
      <c r="BI103" s="121">
        <f>IF(N103="nulová",J103,0)</f>
        <v>0</v>
      </c>
      <c r="BJ103" s="14" t="s">
        <v>81</v>
      </c>
      <c r="BK103" s="121">
        <f>ROUND(I103*H103,2)</f>
        <v>38625</v>
      </c>
      <c r="BL103" s="14" t="s">
        <v>142</v>
      </c>
      <c r="BM103" s="120" t="s">
        <v>420</v>
      </c>
    </row>
    <row r="104" spans="2:47" s="1" customFormat="1" ht="12">
      <c r="B104" s="29"/>
      <c r="D104" s="122" t="s">
        <v>145</v>
      </c>
      <c r="F104" s="123" t="s">
        <v>350</v>
      </c>
      <c r="I104" s="124"/>
      <c r="L104" s="29"/>
      <c r="M104" s="125"/>
      <c r="T104" s="50"/>
      <c r="AT104" s="14" t="s">
        <v>145</v>
      </c>
      <c r="AU104" s="14" t="s">
        <v>74</v>
      </c>
    </row>
    <row r="105" spans="2:47" s="1" customFormat="1" ht="12">
      <c r="B105" s="29"/>
      <c r="D105" s="126" t="s">
        <v>147</v>
      </c>
      <c r="F105" s="127" t="s">
        <v>351</v>
      </c>
      <c r="I105" s="124"/>
      <c r="L105" s="29"/>
      <c r="M105" s="125"/>
      <c r="T105" s="50"/>
      <c r="AT105" s="14" t="s">
        <v>147</v>
      </c>
      <c r="AU105" s="14" t="s">
        <v>74</v>
      </c>
    </row>
    <row r="106" spans="2:51" s="9" customFormat="1" ht="22.5">
      <c r="B106" s="128"/>
      <c r="D106" s="122" t="s">
        <v>171</v>
      </c>
      <c r="E106" s="129" t="s">
        <v>28</v>
      </c>
      <c r="F106" s="130" t="s">
        <v>421</v>
      </c>
      <c r="H106" s="131">
        <v>154.5</v>
      </c>
      <c r="I106" s="132"/>
      <c r="L106" s="128"/>
      <c r="M106" s="133"/>
      <c r="T106" s="134"/>
      <c r="AT106" s="129" t="s">
        <v>171</v>
      </c>
      <c r="AU106" s="129" t="s">
        <v>74</v>
      </c>
      <c r="AV106" s="9" t="s">
        <v>83</v>
      </c>
      <c r="AW106" s="9" t="s">
        <v>35</v>
      </c>
      <c r="AX106" s="9" t="s">
        <v>81</v>
      </c>
      <c r="AY106" s="129" t="s">
        <v>143</v>
      </c>
    </row>
    <row r="107" spans="2:65" s="1" customFormat="1" ht="21.75" customHeight="1">
      <c r="B107" s="29"/>
      <c r="C107" s="109" t="s">
        <v>173</v>
      </c>
      <c r="D107" s="109" t="s">
        <v>137</v>
      </c>
      <c r="E107" s="110" t="s">
        <v>354</v>
      </c>
      <c r="F107" s="111" t="s">
        <v>355</v>
      </c>
      <c r="G107" s="112" t="s">
        <v>342</v>
      </c>
      <c r="H107" s="113">
        <v>154.5</v>
      </c>
      <c r="I107" s="114">
        <v>100</v>
      </c>
      <c r="J107" s="115">
        <f>ROUND(I107*H107,2)</f>
        <v>15450</v>
      </c>
      <c r="K107" s="111" t="s">
        <v>141</v>
      </c>
      <c r="L107" s="29"/>
      <c r="M107" s="116" t="s">
        <v>28</v>
      </c>
      <c r="N107" s="117" t="s">
        <v>45</v>
      </c>
      <c r="P107" s="118">
        <f>O107*H107</f>
        <v>0</v>
      </c>
      <c r="Q107" s="118">
        <v>0</v>
      </c>
      <c r="R107" s="118">
        <f>Q107*H107</f>
        <v>0</v>
      </c>
      <c r="S107" s="118">
        <v>0</v>
      </c>
      <c r="T107" s="119">
        <f>S107*H107</f>
        <v>0</v>
      </c>
      <c r="AR107" s="120" t="s">
        <v>142</v>
      </c>
      <c r="AT107" s="120" t="s">
        <v>137</v>
      </c>
      <c r="AU107" s="120" t="s">
        <v>74</v>
      </c>
      <c r="AY107" s="14" t="s">
        <v>143</v>
      </c>
      <c r="BE107" s="121">
        <f>IF(N107="základní",J107,0)</f>
        <v>15450</v>
      </c>
      <c r="BF107" s="121">
        <f>IF(N107="snížená",J107,0)</f>
        <v>0</v>
      </c>
      <c r="BG107" s="121">
        <f>IF(N107="zákl. přenesená",J107,0)</f>
        <v>0</v>
      </c>
      <c r="BH107" s="121">
        <f>IF(N107="sníž. přenesená",J107,0)</f>
        <v>0</v>
      </c>
      <c r="BI107" s="121">
        <f>IF(N107="nulová",J107,0)</f>
        <v>0</v>
      </c>
      <c r="BJ107" s="14" t="s">
        <v>81</v>
      </c>
      <c r="BK107" s="121">
        <f>ROUND(I107*H107,2)</f>
        <v>15450</v>
      </c>
      <c r="BL107" s="14" t="s">
        <v>142</v>
      </c>
      <c r="BM107" s="120" t="s">
        <v>422</v>
      </c>
    </row>
    <row r="108" spans="2:47" s="1" customFormat="1" ht="12">
      <c r="B108" s="29"/>
      <c r="D108" s="122" t="s">
        <v>145</v>
      </c>
      <c r="F108" s="123" t="s">
        <v>357</v>
      </c>
      <c r="I108" s="124"/>
      <c r="L108" s="29"/>
      <c r="M108" s="125"/>
      <c r="T108" s="50"/>
      <c r="AT108" s="14" t="s">
        <v>145</v>
      </c>
      <c r="AU108" s="14" t="s">
        <v>74</v>
      </c>
    </row>
    <row r="109" spans="2:47" s="1" customFormat="1" ht="12">
      <c r="B109" s="29"/>
      <c r="D109" s="126" t="s">
        <v>147</v>
      </c>
      <c r="F109" s="127" t="s">
        <v>358</v>
      </c>
      <c r="I109" s="124"/>
      <c r="L109" s="29"/>
      <c r="M109" s="125"/>
      <c r="T109" s="50"/>
      <c r="AT109" s="14" t="s">
        <v>147</v>
      </c>
      <c r="AU109" s="14" t="s">
        <v>74</v>
      </c>
    </row>
    <row r="110" spans="2:65" s="1" customFormat="1" ht="24.2" customHeight="1">
      <c r="B110" s="29"/>
      <c r="C110" s="109" t="s">
        <v>181</v>
      </c>
      <c r="D110" s="109" t="s">
        <v>137</v>
      </c>
      <c r="E110" s="110" t="s">
        <v>360</v>
      </c>
      <c r="F110" s="111" t="s">
        <v>361</v>
      </c>
      <c r="G110" s="112" t="s">
        <v>342</v>
      </c>
      <c r="H110" s="113">
        <v>309</v>
      </c>
      <c r="I110" s="114">
        <v>10</v>
      </c>
      <c r="J110" s="115">
        <f>ROUND(I110*H110,2)</f>
        <v>3090</v>
      </c>
      <c r="K110" s="111" t="s">
        <v>141</v>
      </c>
      <c r="L110" s="29"/>
      <c r="M110" s="116" t="s">
        <v>28</v>
      </c>
      <c r="N110" s="117" t="s">
        <v>45</v>
      </c>
      <c r="P110" s="118">
        <f>O110*H110</f>
        <v>0</v>
      </c>
      <c r="Q110" s="118">
        <v>0</v>
      </c>
      <c r="R110" s="118">
        <f>Q110*H110</f>
        <v>0</v>
      </c>
      <c r="S110" s="118">
        <v>0</v>
      </c>
      <c r="T110" s="119">
        <f>S110*H110</f>
        <v>0</v>
      </c>
      <c r="AR110" s="120" t="s">
        <v>142</v>
      </c>
      <c r="AT110" s="120" t="s">
        <v>137</v>
      </c>
      <c r="AU110" s="120" t="s">
        <v>74</v>
      </c>
      <c r="AY110" s="14" t="s">
        <v>143</v>
      </c>
      <c r="BE110" s="121">
        <f>IF(N110="základní",J110,0)</f>
        <v>3090</v>
      </c>
      <c r="BF110" s="121">
        <f>IF(N110="snížená",J110,0)</f>
        <v>0</v>
      </c>
      <c r="BG110" s="121">
        <f>IF(N110="zákl. přenesená",J110,0)</f>
        <v>0</v>
      </c>
      <c r="BH110" s="121">
        <f>IF(N110="sníž. přenesená",J110,0)</f>
        <v>0</v>
      </c>
      <c r="BI110" s="121">
        <f>IF(N110="nulová",J110,0)</f>
        <v>0</v>
      </c>
      <c r="BJ110" s="14" t="s">
        <v>81</v>
      </c>
      <c r="BK110" s="121">
        <f>ROUND(I110*H110,2)</f>
        <v>3090</v>
      </c>
      <c r="BL110" s="14" t="s">
        <v>142</v>
      </c>
      <c r="BM110" s="120" t="s">
        <v>423</v>
      </c>
    </row>
    <row r="111" spans="2:47" s="1" customFormat="1" ht="19.5">
      <c r="B111" s="29"/>
      <c r="D111" s="122" t="s">
        <v>145</v>
      </c>
      <c r="F111" s="123" t="s">
        <v>363</v>
      </c>
      <c r="I111" s="124"/>
      <c r="L111" s="29"/>
      <c r="M111" s="125"/>
      <c r="T111" s="50"/>
      <c r="AT111" s="14" t="s">
        <v>145</v>
      </c>
      <c r="AU111" s="14" t="s">
        <v>74</v>
      </c>
    </row>
    <row r="112" spans="2:47" s="1" customFormat="1" ht="12">
      <c r="B112" s="29"/>
      <c r="D112" s="126" t="s">
        <v>147</v>
      </c>
      <c r="F112" s="127" t="s">
        <v>364</v>
      </c>
      <c r="I112" s="124"/>
      <c r="L112" s="29"/>
      <c r="M112" s="125"/>
      <c r="T112" s="50"/>
      <c r="AT112" s="14" t="s">
        <v>147</v>
      </c>
      <c r="AU112" s="14" t="s">
        <v>74</v>
      </c>
    </row>
    <row r="113" spans="2:51" s="9" customFormat="1" ht="12">
      <c r="B113" s="128"/>
      <c r="D113" s="122" t="s">
        <v>171</v>
      </c>
      <c r="E113" s="129" t="s">
        <v>28</v>
      </c>
      <c r="F113" s="130" t="s">
        <v>424</v>
      </c>
      <c r="H113" s="131">
        <v>309</v>
      </c>
      <c r="I113" s="132"/>
      <c r="L113" s="128"/>
      <c r="M113" s="161"/>
      <c r="N113" s="162"/>
      <c r="O113" s="162"/>
      <c r="P113" s="162"/>
      <c r="Q113" s="162"/>
      <c r="R113" s="162"/>
      <c r="S113" s="162"/>
      <c r="T113" s="163"/>
      <c r="AT113" s="129" t="s">
        <v>171</v>
      </c>
      <c r="AU113" s="129" t="s">
        <v>74</v>
      </c>
      <c r="AV113" s="9" t="s">
        <v>83</v>
      </c>
      <c r="AW113" s="9" t="s">
        <v>35</v>
      </c>
      <c r="AX113" s="9" t="s">
        <v>81</v>
      </c>
      <c r="AY113" s="129" t="s">
        <v>143</v>
      </c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29"/>
    </row>
  </sheetData>
  <sheetProtection algorithmName="SHA-512" hashValue="GCTrchgx0pI0Lf4QlMJ7bOG1UbWfqX6B7YCc+RS24zWFM3XcsnBWgh1v/zwhh6zHfVGz2Ogl/pWn1208ThIUEA==" saltValue="ceSMSrewwAENzNlcXdFoyU6D7W3rdz2jrWr0bZSZIHU+VQzbm14s/fcwZnWml9dQX26N1yS28I2NtC/Zn8UNzw==" spinCount="100000" sheet="1" objects="1" scenarios="1" formatColumns="0" formatRows="0" autoFilter="0"/>
  <autoFilter ref="C84:K113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hyperlinks>
    <hyperlink ref="F88" r:id="rId1" display="https://podminky.urs.cz/item/CS_URS_2023_02/184808211"/>
    <hyperlink ref="F92" r:id="rId2" display="https://podminky.urs.cz/item/CS_URS_2023_02/184851256"/>
    <hyperlink ref="F96" r:id="rId3" display="https://podminky.urs.cz/item/CS_URS_2023_02/184911111"/>
    <hyperlink ref="F101" r:id="rId4" display="https://podminky.urs.cz/item/CS_URS_2023_02/185804214"/>
    <hyperlink ref="F105" r:id="rId5" display="https://podminky.urs.cz/item/CS_URS_2023_02/185804312"/>
    <hyperlink ref="F109" r:id="rId6" display="https://podminky.urs.cz/item/CS_URS_2023_02/185851121"/>
    <hyperlink ref="F112" r:id="rId7" display="https://podminky.urs.cz/item/CS_URS_2023_02/185851129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9"/>
  <headerFooter>
    <oddFooter>&amp;CStrana &amp;P z &amp;N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10"/>
  <sheetViews>
    <sheetView showGridLines="0" workbookViewId="0" topLeftCell="A6">
      <selection activeCell="J20" sqref="J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92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ht="12" customHeight="1">
      <c r="B8" s="17"/>
      <c r="D8" s="24" t="s">
        <v>118</v>
      </c>
      <c r="L8" s="17"/>
    </row>
    <row r="9" spans="2:12" s="1" customFormat="1" ht="16.5" customHeight="1">
      <c r="B9" s="29"/>
      <c r="E9" s="286" t="s">
        <v>119</v>
      </c>
      <c r="F9" s="285"/>
      <c r="G9" s="285"/>
      <c r="H9" s="285"/>
      <c r="L9" s="29"/>
    </row>
    <row r="10" spans="2:12" s="1" customFormat="1" ht="12" customHeight="1">
      <c r="B10" s="29"/>
      <c r="D10" s="24" t="s">
        <v>392</v>
      </c>
      <c r="L10" s="29"/>
    </row>
    <row r="11" spans="2:12" s="1" customFormat="1" ht="16.5" customHeight="1">
      <c r="B11" s="29"/>
      <c r="E11" s="281" t="s">
        <v>425</v>
      </c>
      <c r="F11" s="285"/>
      <c r="G11" s="285"/>
      <c r="H11" s="285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4" t="s">
        <v>18</v>
      </c>
      <c r="F13" s="22" t="s">
        <v>19</v>
      </c>
      <c r="I13" s="24" t="s">
        <v>20</v>
      </c>
      <c r="J13" s="22" t="s">
        <v>28</v>
      </c>
      <c r="L13" s="29"/>
    </row>
    <row r="14" spans="2:12" s="1" customFormat="1" ht="12" customHeight="1">
      <c r="B14" s="29"/>
      <c r="D14" s="24" t="s">
        <v>22</v>
      </c>
      <c r="F14" s="22" t="s">
        <v>23</v>
      </c>
      <c r="I14" s="24" t="s">
        <v>24</v>
      </c>
      <c r="J14" s="46" t="str">
        <f>'Rekapitulace stavby'!AN8</f>
        <v>25. 9. 2023</v>
      </c>
      <c r="L14" s="29"/>
    </row>
    <row r="15" spans="2:12" s="1" customFormat="1" ht="10.9" customHeight="1">
      <c r="B15" s="29"/>
      <c r="L15" s="29"/>
    </row>
    <row r="16" spans="2:12" s="1" customFormat="1" ht="12" customHeight="1">
      <c r="B16" s="29"/>
      <c r="D16" s="24" t="s">
        <v>26</v>
      </c>
      <c r="I16" s="24" t="s">
        <v>27</v>
      </c>
      <c r="J16" s="22" t="s">
        <v>28</v>
      </c>
      <c r="L16" s="29"/>
    </row>
    <row r="17" spans="2:12" s="1" customFormat="1" ht="18" customHeight="1">
      <c r="B17" s="29"/>
      <c r="E17" s="22" t="s">
        <v>29</v>
      </c>
      <c r="I17" s="24" t="s">
        <v>30</v>
      </c>
      <c r="J17" s="22" t="s">
        <v>28</v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4" t="s">
        <v>31</v>
      </c>
      <c r="I19" s="24" t="s">
        <v>27</v>
      </c>
      <c r="J19" s="25" t="str">
        <f>'Rekapitulace stavby'!AN13</f>
        <v>07353464</v>
      </c>
      <c r="L19" s="29"/>
    </row>
    <row r="20" spans="2:12" s="1" customFormat="1" ht="18" customHeight="1">
      <c r="B20" s="29"/>
      <c r="E20" s="288" t="str">
        <f>'Rekapitulace stavby'!E14</f>
        <v>Kateřina Teplá</v>
      </c>
      <c r="F20" s="273"/>
      <c r="G20" s="273"/>
      <c r="H20" s="273"/>
      <c r="I20" s="24" t="s">
        <v>30</v>
      </c>
      <c r="J20" s="25"/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4" t="s">
        <v>32</v>
      </c>
      <c r="I22" s="24" t="s">
        <v>27</v>
      </c>
      <c r="J22" s="22" t="s">
        <v>33</v>
      </c>
      <c r="L22" s="29"/>
    </row>
    <row r="23" spans="2:12" s="1" customFormat="1" ht="18" customHeight="1">
      <c r="B23" s="29"/>
      <c r="E23" s="22" t="s">
        <v>34</v>
      </c>
      <c r="I23" s="24" t="s">
        <v>30</v>
      </c>
      <c r="J23" s="22" t="s">
        <v>28</v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4" t="s">
        <v>36</v>
      </c>
      <c r="I25" s="24" t="s">
        <v>27</v>
      </c>
      <c r="J25" s="22" t="s">
        <v>33</v>
      </c>
      <c r="L25" s="29"/>
    </row>
    <row r="26" spans="2:12" s="1" customFormat="1" ht="18" customHeight="1">
      <c r="B26" s="29"/>
      <c r="E26" s="22" t="s">
        <v>37</v>
      </c>
      <c r="I26" s="24" t="s">
        <v>30</v>
      </c>
      <c r="J26" s="22" t="s">
        <v>28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4" t="s">
        <v>38</v>
      </c>
      <c r="L28" s="29"/>
    </row>
    <row r="29" spans="2:12" s="7" customFormat="1" ht="16.5" customHeight="1">
      <c r="B29" s="89"/>
      <c r="E29" s="277" t="s">
        <v>28</v>
      </c>
      <c r="F29" s="277"/>
      <c r="G29" s="277"/>
      <c r="H29" s="277"/>
      <c r="L29" s="89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90" t="s">
        <v>40</v>
      </c>
      <c r="J32" s="60">
        <f>ROUND(J85,2)</f>
        <v>51089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5" customHeight="1">
      <c r="B34" s="29"/>
      <c r="F34" s="32" t="s">
        <v>42</v>
      </c>
      <c r="I34" s="32" t="s">
        <v>41</v>
      </c>
      <c r="J34" s="32" t="s">
        <v>43</v>
      </c>
      <c r="L34" s="29"/>
    </row>
    <row r="35" spans="2:12" s="1" customFormat="1" ht="14.45" customHeight="1">
      <c r="B35" s="29"/>
      <c r="D35" s="49" t="s">
        <v>44</v>
      </c>
      <c r="E35" s="24" t="s">
        <v>45</v>
      </c>
      <c r="F35" s="81">
        <f>ROUND((SUM(BE85:BE109)),2)</f>
        <v>51089</v>
      </c>
      <c r="I35" s="91">
        <v>0.21</v>
      </c>
      <c r="J35" s="81">
        <f>ROUND(((SUM(BE85:BE109))*I35),2)</f>
        <v>10728.69</v>
      </c>
      <c r="L35" s="29"/>
    </row>
    <row r="36" spans="2:12" s="1" customFormat="1" ht="14.45" customHeight="1">
      <c r="B36" s="29"/>
      <c r="E36" s="24" t="s">
        <v>46</v>
      </c>
      <c r="F36" s="81">
        <f>ROUND((SUM(BF85:BF109)),2)</f>
        <v>0</v>
      </c>
      <c r="I36" s="91">
        <v>0.15</v>
      </c>
      <c r="J36" s="81">
        <f>ROUND(((SUM(BF85:BF109))*I36),2)</f>
        <v>0</v>
      </c>
      <c r="L36" s="29"/>
    </row>
    <row r="37" spans="2:12" s="1" customFormat="1" ht="14.45" customHeight="1" hidden="1">
      <c r="B37" s="29"/>
      <c r="E37" s="24" t="s">
        <v>47</v>
      </c>
      <c r="F37" s="81">
        <f>ROUND((SUM(BG85:BG109)),2)</f>
        <v>0</v>
      </c>
      <c r="I37" s="91">
        <v>0.21</v>
      </c>
      <c r="J37" s="81">
        <f>0</f>
        <v>0</v>
      </c>
      <c r="L37" s="29"/>
    </row>
    <row r="38" spans="2:12" s="1" customFormat="1" ht="14.45" customHeight="1" hidden="1">
      <c r="B38" s="29"/>
      <c r="E38" s="24" t="s">
        <v>48</v>
      </c>
      <c r="F38" s="81">
        <f>ROUND((SUM(BH85:BH109)),2)</f>
        <v>0</v>
      </c>
      <c r="I38" s="91">
        <v>0.15</v>
      </c>
      <c r="J38" s="81">
        <f>0</f>
        <v>0</v>
      </c>
      <c r="L38" s="29"/>
    </row>
    <row r="39" spans="2:12" s="1" customFormat="1" ht="14.45" customHeight="1" hidden="1">
      <c r="B39" s="29"/>
      <c r="E39" s="24" t="s">
        <v>49</v>
      </c>
      <c r="F39" s="81">
        <f>ROUND((SUM(BI85:BI109)),2)</f>
        <v>0</v>
      </c>
      <c r="I39" s="91">
        <v>0</v>
      </c>
      <c r="J39" s="81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2"/>
      <c r="D41" s="93" t="s">
        <v>50</v>
      </c>
      <c r="E41" s="51"/>
      <c r="F41" s="51"/>
      <c r="G41" s="94" t="s">
        <v>51</v>
      </c>
      <c r="H41" s="95" t="s">
        <v>52</v>
      </c>
      <c r="I41" s="51"/>
      <c r="J41" s="96">
        <f>SUM(J32:J39)</f>
        <v>61817.69</v>
      </c>
      <c r="K41" s="97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5" customHeight="1">
      <c r="B47" s="29"/>
      <c r="C47" s="18" t="s">
        <v>120</v>
      </c>
      <c r="L47" s="29"/>
    </row>
    <row r="48" spans="2:12" s="1" customFormat="1" ht="6.95" customHeight="1">
      <c r="B48" s="29"/>
      <c r="L48" s="29"/>
    </row>
    <row r="49" spans="2:12" s="1" customFormat="1" ht="12" customHeight="1">
      <c r="B49" s="29"/>
      <c r="C49" s="24" t="s">
        <v>16</v>
      </c>
      <c r="L49" s="29"/>
    </row>
    <row r="50" spans="2:12" s="1" customFormat="1" ht="16.5" customHeight="1">
      <c r="B50" s="29"/>
      <c r="E50" s="286" t="str">
        <f>E7</f>
        <v>Založení prvků IP, větrolamů v k.ú. Přibice</v>
      </c>
      <c r="F50" s="287"/>
      <c r="G50" s="287"/>
      <c r="H50" s="287"/>
      <c r="L50" s="29"/>
    </row>
    <row r="51" spans="2:12" ht="12" customHeight="1">
      <c r="B51" s="17"/>
      <c r="C51" s="24" t="s">
        <v>118</v>
      </c>
      <c r="L51" s="17"/>
    </row>
    <row r="52" spans="2:12" s="1" customFormat="1" ht="16.5" customHeight="1">
      <c r="B52" s="29"/>
      <c r="E52" s="286" t="s">
        <v>119</v>
      </c>
      <c r="F52" s="285"/>
      <c r="G52" s="285"/>
      <c r="H52" s="285"/>
      <c r="L52" s="29"/>
    </row>
    <row r="53" spans="2:12" s="1" customFormat="1" ht="12" customHeight="1">
      <c r="B53" s="29"/>
      <c r="C53" s="24" t="s">
        <v>392</v>
      </c>
      <c r="L53" s="29"/>
    </row>
    <row r="54" spans="2:12" s="1" customFormat="1" ht="16.5" customHeight="1">
      <c r="B54" s="29"/>
      <c r="E54" s="281" t="str">
        <f>E11</f>
        <v>SO-012 - 2. rok pěstební péče</v>
      </c>
      <c r="F54" s="285"/>
      <c r="G54" s="285"/>
      <c r="H54" s="285"/>
      <c r="L54" s="29"/>
    </row>
    <row r="55" spans="2:12" s="1" customFormat="1" ht="6.95" customHeight="1">
      <c r="B55" s="29"/>
      <c r="L55" s="29"/>
    </row>
    <row r="56" spans="2:12" s="1" customFormat="1" ht="12" customHeight="1">
      <c r="B56" s="29"/>
      <c r="C56" s="24" t="s">
        <v>22</v>
      </c>
      <c r="F56" s="22" t="str">
        <f>F14</f>
        <v>Přibice</v>
      </c>
      <c r="I56" s="24" t="s">
        <v>24</v>
      </c>
      <c r="J56" s="46" t="str">
        <f>IF(J14="","",J14)</f>
        <v>25. 9. 2023</v>
      </c>
      <c r="L56" s="29"/>
    </row>
    <row r="57" spans="2:12" s="1" customFormat="1" ht="6.95" customHeight="1">
      <c r="B57" s="29"/>
      <c r="L57" s="29"/>
    </row>
    <row r="58" spans="2:12" s="1" customFormat="1" ht="25.7" customHeight="1">
      <c r="B58" s="29"/>
      <c r="C58" s="24" t="s">
        <v>26</v>
      </c>
      <c r="F58" s="22" t="str">
        <f>E17</f>
        <v>Ocec Přibice</v>
      </c>
      <c r="I58" s="24" t="s">
        <v>32</v>
      </c>
      <c r="J58" s="27" t="str">
        <f>E23</f>
        <v>AGROPROJEKT PSO s.r.o.</v>
      </c>
      <c r="L58" s="29"/>
    </row>
    <row r="59" spans="2:12" s="1" customFormat="1" ht="25.7" customHeight="1">
      <c r="B59" s="29"/>
      <c r="C59" s="24" t="s">
        <v>31</v>
      </c>
      <c r="F59" s="22" t="str">
        <f>IF(E20="","",E20)</f>
        <v>Kateřina Teplá</v>
      </c>
      <c r="I59" s="24" t="s">
        <v>36</v>
      </c>
      <c r="J59" s="27" t="str">
        <f>E26</f>
        <v>Agroprojekt PSO s.r.o.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8" t="s">
        <v>121</v>
      </c>
      <c r="D61" s="92"/>
      <c r="E61" s="92"/>
      <c r="F61" s="92"/>
      <c r="G61" s="92"/>
      <c r="H61" s="92"/>
      <c r="I61" s="92"/>
      <c r="J61" s="99" t="s">
        <v>122</v>
      </c>
      <c r="K61" s="92"/>
      <c r="L61" s="29"/>
    </row>
    <row r="62" spans="2:12" s="1" customFormat="1" ht="10.35" customHeight="1">
      <c r="B62" s="29"/>
      <c r="L62" s="29"/>
    </row>
    <row r="63" spans="2:47" s="1" customFormat="1" ht="22.9" customHeight="1">
      <c r="B63" s="29"/>
      <c r="C63" s="100" t="s">
        <v>72</v>
      </c>
      <c r="J63" s="60">
        <f>J85</f>
        <v>51089</v>
      </c>
      <c r="L63" s="29"/>
      <c r="AU63" s="14" t="s">
        <v>123</v>
      </c>
    </row>
    <row r="64" spans="2:12" s="1" customFormat="1" ht="21.75" customHeight="1">
      <c r="B64" s="29"/>
      <c r="L64" s="29"/>
    </row>
    <row r="65" spans="2:12" s="1" customFormat="1" ht="6.95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29"/>
    </row>
    <row r="69" spans="2:12" s="1" customFormat="1" ht="6.9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29"/>
    </row>
    <row r="70" spans="2:12" s="1" customFormat="1" ht="24.95" customHeight="1">
      <c r="B70" s="29"/>
      <c r="C70" s="18" t="s">
        <v>124</v>
      </c>
      <c r="L70" s="29"/>
    </row>
    <row r="71" spans="2:12" s="1" customFormat="1" ht="6.95" customHeight="1">
      <c r="B71" s="29"/>
      <c r="L71" s="29"/>
    </row>
    <row r="72" spans="2:12" s="1" customFormat="1" ht="12" customHeight="1">
      <c r="B72" s="29"/>
      <c r="C72" s="24" t="s">
        <v>16</v>
      </c>
      <c r="L72" s="29"/>
    </row>
    <row r="73" spans="2:12" s="1" customFormat="1" ht="16.5" customHeight="1">
      <c r="B73" s="29"/>
      <c r="E73" s="286" t="str">
        <f>E7</f>
        <v>Založení prvků IP, větrolamů v k.ú. Přibice</v>
      </c>
      <c r="F73" s="287"/>
      <c r="G73" s="287"/>
      <c r="H73" s="287"/>
      <c r="L73" s="29"/>
    </row>
    <row r="74" spans="2:12" ht="12" customHeight="1">
      <c r="B74" s="17"/>
      <c r="C74" s="24" t="s">
        <v>118</v>
      </c>
      <c r="L74" s="17"/>
    </row>
    <row r="75" spans="2:12" s="1" customFormat="1" ht="16.5" customHeight="1">
      <c r="B75" s="29"/>
      <c r="E75" s="286" t="s">
        <v>119</v>
      </c>
      <c r="F75" s="285"/>
      <c r="G75" s="285"/>
      <c r="H75" s="285"/>
      <c r="L75" s="29"/>
    </row>
    <row r="76" spans="2:12" s="1" customFormat="1" ht="12" customHeight="1">
      <c r="B76" s="29"/>
      <c r="C76" s="24" t="s">
        <v>392</v>
      </c>
      <c r="L76" s="29"/>
    </row>
    <row r="77" spans="2:12" s="1" customFormat="1" ht="16.5" customHeight="1">
      <c r="B77" s="29"/>
      <c r="E77" s="281" t="str">
        <f>E11</f>
        <v>SO-012 - 2. rok pěstební péče</v>
      </c>
      <c r="F77" s="285"/>
      <c r="G77" s="285"/>
      <c r="H77" s="285"/>
      <c r="L77" s="29"/>
    </row>
    <row r="78" spans="2:12" s="1" customFormat="1" ht="6.95" customHeight="1">
      <c r="B78" s="29"/>
      <c r="L78" s="29"/>
    </row>
    <row r="79" spans="2:12" s="1" customFormat="1" ht="12" customHeight="1">
      <c r="B79" s="29"/>
      <c r="C79" s="24" t="s">
        <v>22</v>
      </c>
      <c r="F79" s="22" t="str">
        <f>F14</f>
        <v>Přibice</v>
      </c>
      <c r="I79" s="24" t="s">
        <v>24</v>
      </c>
      <c r="J79" s="46" t="str">
        <f>IF(J14="","",J14)</f>
        <v>25. 9. 2023</v>
      </c>
      <c r="L79" s="29"/>
    </row>
    <row r="80" spans="2:12" s="1" customFormat="1" ht="6.95" customHeight="1">
      <c r="B80" s="29"/>
      <c r="L80" s="29"/>
    </row>
    <row r="81" spans="2:12" s="1" customFormat="1" ht="25.7" customHeight="1">
      <c r="B81" s="29"/>
      <c r="C81" s="24" t="s">
        <v>26</v>
      </c>
      <c r="F81" s="22" t="str">
        <f>E17</f>
        <v>Ocec Přibice</v>
      </c>
      <c r="I81" s="24" t="s">
        <v>32</v>
      </c>
      <c r="J81" s="27" t="str">
        <f>E23</f>
        <v>AGROPROJEKT PSO s.r.o.</v>
      </c>
      <c r="L81" s="29"/>
    </row>
    <row r="82" spans="2:12" s="1" customFormat="1" ht="25.7" customHeight="1">
      <c r="B82" s="29"/>
      <c r="C82" s="24" t="s">
        <v>31</v>
      </c>
      <c r="F82" s="22" t="str">
        <f>IF(E20="","",E20)</f>
        <v>Kateřina Teplá</v>
      </c>
      <c r="I82" s="24" t="s">
        <v>36</v>
      </c>
      <c r="J82" s="27" t="str">
        <f>E26</f>
        <v>Agroprojekt PSO s.r.o.</v>
      </c>
      <c r="L82" s="29"/>
    </row>
    <row r="83" spans="2:12" s="1" customFormat="1" ht="10.35" customHeight="1">
      <c r="B83" s="29"/>
      <c r="L83" s="29"/>
    </row>
    <row r="84" spans="2:20" s="8" customFormat="1" ht="29.25" customHeight="1">
      <c r="B84" s="101"/>
      <c r="C84" s="102" t="s">
        <v>125</v>
      </c>
      <c r="D84" s="103" t="s">
        <v>59</v>
      </c>
      <c r="E84" s="103" t="s">
        <v>55</v>
      </c>
      <c r="F84" s="103" t="s">
        <v>56</v>
      </c>
      <c r="G84" s="103" t="s">
        <v>126</v>
      </c>
      <c r="H84" s="103" t="s">
        <v>127</v>
      </c>
      <c r="I84" s="103" t="s">
        <v>128</v>
      </c>
      <c r="J84" s="103" t="s">
        <v>122</v>
      </c>
      <c r="K84" s="104" t="s">
        <v>129</v>
      </c>
      <c r="L84" s="101"/>
      <c r="M84" s="53" t="s">
        <v>28</v>
      </c>
      <c r="N84" s="54" t="s">
        <v>44</v>
      </c>
      <c r="O84" s="54" t="s">
        <v>130</v>
      </c>
      <c r="P84" s="54" t="s">
        <v>131</v>
      </c>
      <c r="Q84" s="54" t="s">
        <v>132</v>
      </c>
      <c r="R84" s="54" t="s">
        <v>133</v>
      </c>
      <c r="S84" s="54" t="s">
        <v>134</v>
      </c>
      <c r="T84" s="55" t="s">
        <v>135</v>
      </c>
    </row>
    <row r="85" spans="2:63" s="1" customFormat="1" ht="22.9" customHeight="1">
      <c r="B85" s="29"/>
      <c r="C85" s="58" t="s">
        <v>136</v>
      </c>
      <c r="J85" s="105">
        <f>BK85</f>
        <v>51089</v>
      </c>
      <c r="L85" s="29"/>
      <c r="M85" s="56"/>
      <c r="N85" s="47"/>
      <c r="O85" s="47"/>
      <c r="P85" s="106">
        <f>SUM(P86:P109)</f>
        <v>0</v>
      </c>
      <c r="Q85" s="47"/>
      <c r="R85" s="106">
        <f>SUM(R86:R109)</f>
        <v>0.006200000000000001</v>
      </c>
      <c r="S85" s="47"/>
      <c r="T85" s="107">
        <f>SUM(T86:T109)</f>
        <v>0</v>
      </c>
      <c r="AT85" s="14" t="s">
        <v>73</v>
      </c>
      <c r="AU85" s="14" t="s">
        <v>123</v>
      </c>
      <c r="BK85" s="108">
        <f>SUM(BK86:BK109)</f>
        <v>51089</v>
      </c>
    </row>
    <row r="86" spans="2:65" s="1" customFormat="1" ht="24.2" customHeight="1">
      <c r="B86" s="29"/>
      <c r="C86" s="109" t="s">
        <v>81</v>
      </c>
      <c r="D86" s="109" t="s">
        <v>137</v>
      </c>
      <c r="E86" s="110" t="s">
        <v>394</v>
      </c>
      <c r="F86" s="111" t="s">
        <v>395</v>
      </c>
      <c r="G86" s="112" t="s">
        <v>197</v>
      </c>
      <c r="H86" s="113">
        <v>1980</v>
      </c>
      <c r="I86" s="114">
        <v>2</v>
      </c>
      <c r="J86" s="115">
        <f>ROUND(I86*H86,2)</f>
        <v>3960</v>
      </c>
      <c r="K86" s="111" t="s">
        <v>141</v>
      </c>
      <c r="L86" s="29"/>
      <c r="M86" s="116" t="s">
        <v>28</v>
      </c>
      <c r="N86" s="117" t="s">
        <v>45</v>
      </c>
      <c r="P86" s="118">
        <f>O86*H86</f>
        <v>0</v>
      </c>
      <c r="Q86" s="118">
        <v>0</v>
      </c>
      <c r="R86" s="118">
        <f>Q86*H86</f>
        <v>0</v>
      </c>
      <c r="S86" s="118">
        <v>0</v>
      </c>
      <c r="T86" s="119">
        <f>S86*H86</f>
        <v>0</v>
      </c>
      <c r="AR86" s="120" t="s">
        <v>142</v>
      </c>
      <c r="AT86" s="120" t="s">
        <v>137</v>
      </c>
      <c r="AU86" s="120" t="s">
        <v>74</v>
      </c>
      <c r="AY86" s="14" t="s">
        <v>143</v>
      </c>
      <c r="BE86" s="121">
        <f>IF(N86="základní",J86,0)</f>
        <v>3960</v>
      </c>
      <c r="BF86" s="121">
        <f>IF(N86="snížená",J86,0)</f>
        <v>0</v>
      </c>
      <c r="BG86" s="121">
        <f>IF(N86="zákl. přenesená",J86,0)</f>
        <v>0</v>
      </c>
      <c r="BH86" s="121">
        <f>IF(N86="sníž. přenesená",J86,0)</f>
        <v>0</v>
      </c>
      <c r="BI86" s="121">
        <f>IF(N86="nulová",J86,0)</f>
        <v>0</v>
      </c>
      <c r="BJ86" s="14" t="s">
        <v>81</v>
      </c>
      <c r="BK86" s="121">
        <f>ROUND(I86*H86,2)</f>
        <v>3960</v>
      </c>
      <c r="BL86" s="14" t="s">
        <v>142</v>
      </c>
      <c r="BM86" s="120" t="s">
        <v>426</v>
      </c>
    </row>
    <row r="87" spans="2:47" s="1" customFormat="1" ht="19.5">
      <c r="B87" s="29"/>
      <c r="D87" s="122" t="s">
        <v>145</v>
      </c>
      <c r="F87" s="123" t="s">
        <v>397</v>
      </c>
      <c r="I87" s="124"/>
      <c r="L87" s="29"/>
      <c r="M87" s="125"/>
      <c r="T87" s="50"/>
      <c r="AT87" s="14" t="s">
        <v>145</v>
      </c>
      <c r="AU87" s="14" t="s">
        <v>74</v>
      </c>
    </row>
    <row r="88" spans="2:47" s="1" customFormat="1" ht="12">
      <c r="B88" s="29"/>
      <c r="D88" s="126" t="s">
        <v>147</v>
      </c>
      <c r="F88" s="127" t="s">
        <v>398</v>
      </c>
      <c r="I88" s="124"/>
      <c r="L88" s="29"/>
      <c r="M88" s="125"/>
      <c r="T88" s="50"/>
      <c r="AT88" s="14" t="s">
        <v>147</v>
      </c>
      <c r="AU88" s="14" t="s">
        <v>74</v>
      </c>
    </row>
    <row r="89" spans="2:51" s="9" customFormat="1" ht="12">
      <c r="B89" s="128"/>
      <c r="D89" s="122" t="s">
        <v>171</v>
      </c>
      <c r="E89" s="129" t="s">
        <v>28</v>
      </c>
      <c r="F89" s="130" t="s">
        <v>399</v>
      </c>
      <c r="H89" s="131">
        <v>1980</v>
      </c>
      <c r="I89" s="132"/>
      <c r="L89" s="128"/>
      <c r="M89" s="133"/>
      <c r="T89" s="134"/>
      <c r="AT89" s="129" t="s">
        <v>171</v>
      </c>
      <c r="AU89" s="129" t="s">
        <v>74</v>
      </c>
      <c r="AV89" s="9" t="s">
        <v>83</v>
      </c>
      <c r="AW89" s="9" t="s">
        <v>35</v>
      </c>
      <c r="AX89" s="9" t="s">
        <v>81</v>
      </c>
      <c r="AY89" s="129" t="s">
        <v>143</v>
      </c>
    </row>
    <row r="90" spans="2:65" s="1" customFormat="1" ht="24.2" customHeight="1">
      <c r="B90" s="29"/>
      <c r="C90" s="109" t="s">
        <v>83</v>
      </c>
      <c r="D90" s="109" t="s">
        <v>137</v>
      </c>
      <c r="E90" s="110" t="s">
        <v>400</v>
      </c>
      <c r="F90" s="111" t="s">
        <v>401</v>
      </c>
      <c r="G90" s="112" t="s">
        <v>402</v>
      </c>
      <c r="H90" s="113">
        <v>0.973</v>
      </c>
      <c r="I90" s="114">
        <v>10000</v>
      </c>
      <c r="J90" s="115">
        <f>ROUND(I90*H90,2)</f>
        <v>9730</v>
      </c>
      <c r="K90" s="111" t="s">
        <v>141</v>
      </c>
      <c r="L90" s="29"/>
      <c r="M90" s="116" t="s">
        <v>28</v>
      </c>
      <c r="N90" s="117" t="s">
        <v>45</v>
      </c>
      <c r="P90" s="118">
        <f>O90*H90</f>
        <v>0</v>
      </c>
      <c r="Q90" s="118">
        <v>0</v>
      </c>
      <c r="R90" s="118">
        <f>Q90*H90</f>
        <v>0</v>
      </c>
      <c r="S90" s="118">
        <v>0</v>
      </c>
      <c r="T90" s="119">
        <f>S90*H90</f>
        <v>0</v>
      </c>
      <c r="AR90" s="120" t="s">
        <v>142</v>
      </c>
      <c r="AT90" s="120" t="s">
        <v>137</v>
      </c>
      <c r="AU90" s="120" t="s">
        <v>74</v>
      </c>
      <c r="AY90" s="14" t="s">
        <v>143</v>
      </c>
      <c r="BE90" s="121">
        <f>IF(N90="základní",J90,0)</f>
        <v>9730</v>
      </c>
      <c r="BF90" s="121">
        <f>IF(N90="snížená",J90,0)</f>
        <v>0</v>
      </c>
      <c r="BG90" s="121">
        <f>IF(N90="zákl. přenesená",J90,0)</f>
        <v>0</v>
      </c>
      <c r="BH90" s="121">
        <f>IF(N90="sníž. přenesená",J90,0)</f>
        <v>0</v>
      </c>
      <c r="BI90" s="121">
        <f>IF(N90="nulová",J90,0)</f>
        <v>0</v>
      </c>
      <c r="BJ90" s="14" t="s">
        <v>81</v>
      </c>
      <c r="BK90" s="121">
        <f>ROUND(I90*H90,2)</f>
        <v>9730</v>
      </c>
      <c r="BL90" s="14" t="s">
        <v>142</v>
      </c>
      <c r="BM90" s="120" t="s">
        <v>427</v>
      </c>
    </row>
    <row r="91" spans="2:47" s="1" customFormat="1" ht="19.5">
      <c r="B91" s="29"/>
      <c r="D91" s="122" t="s">
        <v>145</v>
      </c>
      <c r="F91" s="123" t="s">
        <v>404</v>
      </c>
      <c r="I91" s="124"/>
      <c r="L91" s="29"/>
      <c r="M91" s="125"/>
      <c r="T91" s="50"/>
      <c r="AT91" s="14" t="s">
        <v>145</v>
      </c>
      <c r="AU91" s="14" t="s">
        <v>74</v>
      </c>
    </row>
    <row r="92" spans="2:47" s="1" customFormat="1" ht="12">
      <c r="B92" s="29"/>
      <c r="D92" s="126" t="s">
        <v>147</v>
      </c>
      <c r="F92" s="127" t="s">
        <v>405</v>
      </c>
      <c r="I92" s="124"/>
      <c r="L92" s="29"/>
      <c r="M92" s="125"/>
      <c r="T92" s="50"/>
      <c r="AT92" s="14" t="s">
        <v>147</v>
      </c>
      <c r="AU92" s="14" t="s">
        <v>74</v>
      </c>
    </row>
    <row r="93" spans="2:51" s="9" customFormat="1" ht="22.5">
      <c r="B93" s="128"/>
      <c r="D93" s="122" t="s">
        <v>171</v>
      </c>
      <c r="E93" s="129" t="s">
        <v>28</v>
      </c>
      <c r="F93" s="130" t="s">
        <v>428</v>
      </c>
      <c r="H93" s="131">
        <v>0.973</v>
      </c>
      <c r="I93" s="132"/>
      <c r="L93" s="128"/>
      <c r="M93" s="133"/>
      <c r="T93" s="134"/>
      <c r="AT93" s="129" t="s">
        <v>171</v>
      </c>
      <c r="AU93" s="129" t="s">
        <v>74</v>
      </c>
      <c r="AV93" s="9" t="s">
        <v>83</v>
      </c>
      <c r="AW93" s="9" t="s">
        <v>35</v>
      </c>
      <c r="AX93" s="9" t="s">
        <v>81</v>
      </c>
      <c r="AY93" s="129" t="s">
        <v>143</v>
      </c>
    </row>
    <row r="94" spans="2:65" s="1" customFormat="1" ht="16.5" customHeight="1">
      <c r="B94" s="29"/>
      <c r="C94" s="109" t="s">
        <v>154</v>
      </c>
      <c r="D94" s="109" t="s">
        <v>137</v>
      </c>
      <c r="E94" s="110" t="s">
        <v>407</v>
      </c>
      <c r="F94" s="111" t="s">
        <v>408</v>
      </c>
      <c r="G94" s="112" t="s">
        <v>197</v>
      </c>
      <c r="H94" s="113">
        <v>310</v>
      </c>
      <c r="I94" s="114">
        <v>10</v>
      </c>
      <c r="J94" s="115">
        <f>ROUND(I94*H94,2)</f>
        <v>3100</v>
      </c>
      <c r="K94" s="111" t="s">
        <v>141</v>
      </c>
      <c r="L94" s="29"/>
      <c r="M94" s="116" t="s">
        <v>28</v>
      </c>
      <c r="N94" s="117" t="s">
        <v>45</v>
      </c>
      <c r="P94" s="118">
        <f>O94*H94</f>
        <v>0</v>
      </c>
      <c r="Q94" s="118">
        <v>2E-05</v>
      </c>
      <c r="R94" s="118">
        <f>Q94*H94</f>
        <v>0.006200000000000001</v>
      </c>
      <c r="S94" s="118">
        <v>0</v>
      </c>
      <c r="T94" s="119">
        <f>S94*H94</f>
        <v>0</v>
      </c>
      <c r="AR94" s="120" t="s">
        <v>142</v>
      </c>
      <c r="AT94" s="120" t="s">
        <v>137</v>
      </c>
      <c r="AU94" s="120" t="s">
        <v>74</v>
      </c>
      <c r="AY94" s="14" t="s">
        <v>143</v>
      </c>
      <c r="BE94" s="121">
        <f>IF(N94="základní",J94,0)</f>
        <v>3100</v>
      </c>
      <c r="BF94" s="121">
        <f>IF(N94="snížená",J94,0)</f>
        <v>0</v>
      </c>
      <c r="BG94" s="121">
        <f>IF(N94="zákl. přenesená",J94,0)</f>
        <v>0</v>
      </c>
      <c r="BH94" s="121">
        <f>IF(N94="sníž. přenesená",J94,0)</f>
        <v>0</v>
      </c>
      <c r="BI94" s="121">
        <f>IF(N94="nulová",J94,0)</f>
        <v>0</v>
      </c>
      <c r="BJ94" s="14" t="s">
        <v>81</v>
      </c>
      <c r="BK94" s="121">
        <f>ROUND(I94*H94,2)</f>
        <v>3100</v>
      </c>
      <c r="BL94" s="14" t="s">
        <v>142</v>
      </c>
      <c r="BM94" s="120" t="s">
        <v>429</v>
      </c>
    </row>
    <row r="95" spans="2:47" s="1" customFormat="1" ht="12">
      <c r="B95" s="29"/>
      <c r="D95" s="122" t="s">
        <v>145</v>
      </c>
      <c r="F95" s="123" t="s">
        <v>410</v>
      </c>
      <c r="I95" s="124"/>
      <c r="L95" s="29"/>
      <c r="M95" s="125"/>
      <c r="T95" s="50"/>
      <c r="AT95" s="14" t="s">
        <v>145</v>
      </c>
      <c r="AU95" s="14" t="s">
        <v>74</v>
      </c>
    </row>
    <row r="96" spans="2:47" s="1" customFormat="1" ht="12">
      <c r="B96" s="29"/>
      <c r="D96" s="126" t="s">
        <v>147</v>
      </c>
      <c r="F96" s="127" t="s">
        <v>411</v>
      </c>
      <c r="I96" s="124"/>
      <c r="L96" s="29"/>
      <c r="M96" s="125"/>
      <c r="T96" s="50"/>
      <c r="AT96" s="14" t="s">
        <v>147</v>
      </c>
      <c r="AU96" s="14" t="s">
        <v>74</v>
      </c>
    </row>
    <row r="97" spans="2:51" s="10" customFormat="1" ht="12">
      <c r="B97" s="145"/>
      <c r="D97" s="122" t="s">
        <v>171</v>
      </c>
      <c r="E97" s="146" t="s">
        <v>28</v>
      </c>
      <c r="F97" s="147" t="s">
        <v>412</v>
      </c>
      <c r="H97" s="146" t="s">
        <v>28</v>
      </c>
      <c r="I97" s="148"/>
      <c r="L97" s="145"/>
      <c r="M97" s="149"/>
      <c r="T97" s="150"/>
      <c r="AT97" s="146" t="s">
        <v>171</v>
      </c>
      <c r="AU97" s="146" t="s">
        <v>74</v>
      </c>
      <c r="AV97" s="10" t="s">
        <v>81</v>
      </c>
      <c r="AW97" s="10" t="s">
        <v>35</v>
      </c>
      <c r="AX97" s="10" t="s">
        <v>74</v>
      </c>
      <c r="AY97" s="146" t="s">
        <v>143</v>
      </c>
    </row>
    <row r="98" spans="2:51" s="9" customFormat="1" ht="12">
      <c r="B98" s="128"/>
      <c r="D98" s="122" t="s">
        <v>171</v>
      </c>
      <c r="E98" s="129" t="s">
        <v>28</v>
      </c>
      <c r="F98" s="130" t="s">
        <v>413</v>
      </c>
      <c r="H98" s="131">
        <v>310</v>
      </c>
      <c r="I98" s="132"/>
      <c r="L98" s="128"/>
      <c r="M98" s="133"/>
      <c r="T98" s="134"/>
      <c r="AT98" s="129" t="s">
        <v>171</v>
      </c>
      <c r="AU98" s="129" t="s">
        <v>74</v>
      </c>
      <c r="AV98" s="9" t="s">
        <v>83</v>
      </c>
      <c r="AW98" s="9" t="s">
        <v>35</v>
      </c>
      <c r="AX98" s="9" t="s">
        <v>81</v>
      </c>
      <c r="AY98" s="129" t="s">
        <v>143</v>
      </c>
    </row>
    <row r="99" spans="2:65" s="1" customFormat="1" ht="16.5" customHeight="1">
      <c r="B99" s="29"/>
      <c r="C99" s="109" t="s">
        <v>142</v>
      </c>
      <c r="D99" s="109" t="s">
        <v>137</v>
      </c>
      <c r="E99" s="110" t="s">
        <v>347</v>
      </c>
      <c r="F99" s="111" t="s">
        <v>348</v>
      </c>
      <c r="G99" s="112" t="s">
        <v>342</v>
      </c>
      <c r="H99" s="113">
        <v>92.7</v>
      </c>
      <c r="I99" s="114">
        <v>250</v>
      </c>
      <c r="J99" s="115">
        <f>ROUND(I99*H99,2)</f>
        <v>23175</v>
      </c>
      <c r="K99" s="111" t="s">
        <v>141</v>
      </c>
      <c r="L99" s="29"/>
      <c r="M99" s="116" t="s">
        <v>28</v>
      </c>
      <c r="N99" s="117" t="s">
        <v>45</v>
      </c>
      <c r="P99" s="118">
        <f>O99*H99</f>
        <v>0</v>
      </c>
      <c r="Q99" s="118">
        <v>0</v>
      </c>
      <c r="R99" s="118">
        <f>Q99*H99</f>
        <v>0</v>
      </c>
      <c r="S99" s="118">
        <v>0</v>
      </c>
      <c r="T99" s="119">
        <f>S99*H99</f>
        <v>0</v>
      </c>
      <c r="AR99" s="120" t="s">
        <v>142</v>
      </c>
      <c r="AT99" s="120" t="s">
        <v>137</v>
      </c>
      <c r="AU99" s="120" t="s">
        <v>74</v>
      </c>
      <c r="AY99" s="14" t="s">
        <v>143</v>
      </c>
      <c r="BE99" s="121">
        <f>IF(N99="základní",J99,0)</f>
        <v>23175</v>
      </c>
      <c r="BF99" s="121">
        <f>IF(N99="snížená",J99,0)</f>
        <v>0</v>
      </c>
      <c r="BG99" s="121">
        <f>IF(N99="zákl. přenesená",J99,0)</f>
        <v>0</v>
      </c>
      <c r="BH99" s="121">
        <f>IF(N99="sníž. přenesená",J99,0)</f>
        <v>0</v>
      </c>
      <c r="BI99" s="121">
        <f>IF(N99="nulová",J99,0)</f>
        <v>0</v>
      </c>
      <c r="BJ99" s="14" t="s">
        <v>81</v>
      </c>
      <c r="BK99" s="121">
        <f>ROUND(I99*H99,2)</f>
        <v>23175</v>
      </c>
      <c r="BL99" s="14" t="s">
        <v>142</v>
      </c>
      <c r="BM99" s="120" t="s">
        <v>430</v>
      </c>
    </row>
    <row r="100" spans="2:47" s="1" customFormat="1" ht="12">
      <c r="B100" s="29"/>
      <c r="D100" s="122" t="s">
        <v>145</v>
      </c>
      <c r="F100" s="123" t="s">
        <v>350</v>
      </c>
      <c r="I100" s="124"/>
      <c r="L100" s="29"/>
      <c r="M100" s="125"/>
      <c r="T100" s="50"/>
      <c r="AT100" s="14" t="s">
        <v>145</v>
      </c>
      <c r="AU100" s="14" t="s">
        <v>74</v>
      </c>
    </row>
    <row r="101" spans="2:47" s="1" customFormat="1" ht="12">
      <c r="B101" s="29"/>
      <c r="D101" s="126" t="s">
        <v>147</v>
      </c>
      <c r="F101" s="127" t="s">
        <v>351</v>
      </c>
      <c r="I101" s="124"/>
      <c r="L101" s="29"/>
      <c r="M101" s="125"/>
      <c r="T101" s="50"/>
      <c r="AT101" s="14" t="s">
        <v>147</v>
      </c>
      <c r="AU101" s="14" t="s">
        <v>74</v>
      </c>
    </row>
    <row r="102" spans="2:51" s="9" customFormat="1" ht="22.5">
      <c r="B102" s="128"/>
      <c r="D102" s="122" t="s">
        <v>171</v>
      </c>
      <c r="E102" s="129" t="s">
        <v>28</v>
      </c>
      <c r="F102" s="130" t="s">
        <v>431</v>
      </c>
      <c r="H102" s="131">
        <v>92.7</v>
      </c>
      <c r="I102" s="132"/>
      <c r="L102" s="128"/>
      <c r="M102" s="133"/>
      <c r="T102" s="134"/>
      <c r="AT102" s="129" t="s">
        <v>171</v>
      </c>
      <c r="AU102" s="129" t="s">
        <v>74</v>
      </c>
      <c r="AV102" s="9" t="s">
        <v>83</v>
      </c>
      <c r="AW102" s="9" t="s">
        <v>35</v>
      </c>
      <c r="AX102" s="9" t="s">
        <v>81</v>
      </c>
      <c r="AY102" s="129" t="s">
        <v>143</v>
      </c>
    </row>
    <row r="103" spans="2:65" s="1" customFormat="1" ht="21.75" customHeight="1">
      <c r="B103" s="29"/>
      <c r="C103" s="109" t="s">
        <v>165</v>
      </c>
      <c r="D103" s="109" t="s">
        <v>137</v>
      </c>
      <c r="E103" s="110" t="s">
        <v>354</v>
      </c>
      <c r="F103" s="111" t="s">
        <v>355</v>
      </c>
      <c r="G103" s="112" t="s">
        <v>342</v>
      </c>
      <c r="H103" s="113">
        <v>92.7</v>
      </c>
      <c r="I103" s="114">
        <v>100</v>
      </c>
      <c r="J103" s="115">
        <f>ROUND(I103*H103,2)</f>
        <v>9270</v>
      </c>
      <c r="K103" s="111" t="s">
        <v>141</v>
      </c>
      <c r="L103" s="29"/>
      <c r="M103" s="116" t="s">
        <v>28</v>
      </c>
      <c r="N103" s="117" t="s">
        <v>45</v>
      </c>
      <c r="P103" s="118">
        <f>O103*H103</f>
        <v>0</v>
      </c>
      <c r="Q103" s="118">
        <v>0</v>
      </c>
      <c r="R103" s="118">
        <f>Q103*H103</f>
        <v>0</v>
      </c>
      <c r="S103" s="118">
        <v>0</v>
      </c>
      <c r="T103" s="119">
        <f>S103*H103</f>
        <v>0</v>
      </c>
      <c r="AR103" s="120" t="s">
        <v>142</v>
      </c>
      <c r="AT103" s="120" t="s">
        <v>137</v>
      </c>
      <c r="AU103" s="120" t="s">
        <v>74</v>
      </c>
      <c r="AY103" s="14" t="s">
        <v>143</v>
      </c>
      <c r="BE103" s="121">
        <f>IF(N103="základní",J103,0)</f>
        <v>9270</v>
      </c>
      <c r="BF103" s="121">
        <f>IF(N103="snížená",J103,0)</f>
        <v>0</v>
      </c>
      <c r="BG103" s="121">
        <f>IF(N103="zákl. přenesená",J103,0)</f>
        <v>0</v>
      </c>
      <c r="BH103" s="121">
        <f>IF(N103="sníž. přenesená",J103,0)</f>
        <v>0</v>
      </c>
      <c r="BI103" s="121">
        <f>IF(N103="nulová",J103,0)</f>
        <v>0</v>
      </c>
      <c r="BJ103" s="14" t="s">
        <v>81</v>
      </c>
      <c r="BK103" s="121">
        <f>ROUND(I103*H103,2)</f>
        <v>9270</v>
      </c>
      <c r="BL103" s="14" t="s">
        <v>142</v>
      </c>
      <c r="BM103" s="120" t="s">
        <v>432</v>
      </c>
    </row>
    <row r="104" spans="2:47" s="1" customFormat="1" ht="12">
      <c r="B104" s="29"/>
      <c r="D104" s="122" t="s">
        <v>145</v>
      </c>
      <c r="F104" s="123" t="s">
        <v>357</v>
      </c>
      <c r="I104" s="124"/>
      <c r="L104" s="29"/>
      <c r="M104" s="125"/>
      <c r="T104" s="50"/>
      <c r="AT104" s="14" t="s">
        <v>145</v>
      </c>
      <c r="AU104" s="14" t="s">
        <v>74</v>
      </c>
    </row>
    <row r="105" spans="2:47" s="1" customFormat="1" ht="12">
      <c r="B105" s="29"/>
      <c r="D105" s="126" t="s">
        <v>147</v>
      </c>
      <c r="F105" s="127" t="s">
        <v>358</v>
      </c>
      <c r="I105" s="124"/>
      <c r="L105" s="29"/>
      <c r="M105" s="125"/>
      <c r="T105" s="50"/>
      <c r="AT105" s="14" t="s">
        <v>147</v>
      </c>
      <c r="AU105" s="14" t="s">
        <v>74</v>
      </c>
    </row>
    <row r="106" spans="2:65" s="1" customFormat="1" ht="24.2" customHeight="1">
      <c r="B106" s="29"/>
      <c r="C106" s="109" t="s">
        <v>173</v>
      </c>
      <c r="D106" s="109" t="s">
        <v>137</v>
      </c>
      <c r="E106" s="110" t="s">
        <v>360</v>
      </c>
      <c r="F106" s="111" t="s">
        <v>361</v>
      </c>
      <c r="G106" s="112" t="s">
        <v>342</v>
      </c>
      <c r="H106" s="113">
        <v>185.4</v>
      </c>
      <c r="I106" s="114">
        <v>10</v>
      </c>
      <c r="J106" s="115">
        <f>ROUND(I106*H106,2)</f>
        <v>1854</v>
      </c>
      <c r="K106" s="111" t="s">
        <v>141</v>
      </c>
      <c r="L106" s="29"/>
      <c r="M106" s="116" t="s">
        <v>28</v>
      </c>
      <c r="N106" s="117" t="s">
        <v>45</v>
      </c>
      <c r="P106" s="118">
        <f>O106*H106</f>
        <v>0</v>
      </c>
      <c r="Q106" s="118">
        <v>0</v>
      </c>
      <c r="R106" s="118">
        <f>Q106*H106</f>
        <v>0</v>
      </c>
      <c r="S106" s="118">
        <v>0</v>
      </c>
      <c r="T106" s="119">
        <f>S106*H106</f>
        <v>0</v>
      </c>
      <c r="AR106" s="120" t="s">
        <v>142</v>
      </c>
      <c r="AT106" s="120" t="s">
        <v>137</v>
      </c>
      <c r="AU106" s="120" t="s">
        <v>74</v>
      </c>
      <c r="AY106" s="14" t="s">
        <v>143</v>
      </c>
      <c r="BE106" s="121">
        <f>IF(N106="základní",J106,0)</f>
        <v>1854</v>
      </c>
      <c r="BF106" s="121">
        <f>IF(N106="snížená",J106,0)</f>
        <v>0</v>
      </c>
      <c r="BG106" s="121">
        <f>IF(N106="zákl. přenesená",J106,0)</f>
        <v>0</v>
      </c>
      <c r="BH106" s="121">
        <f>IF(N106="sníž. přenesená",J106,0)</f>
        <v>0</v>
      </c>
      <c r="BI106" s="121">
        <f>IF(N106="nulová",J106,0)</f>
        <v>0</v>
      </c>
      <c r="BJ106" s="14" t="s">
        <v>81</v>
      </c>
      <c r="BK106" s="121">
        <f>ROUND(I106*H106,2)</f>
        <v>1854</v>
      </c>
      <c r="BL106" s="14" t="s">
        <v>142</v>
      </c>
      <c r="BM106" s="120" t="s">
        <v>433</v>
      </c>
    </row>
    <row r="107" spans="2:47" s="1" customFormat="1" ht="19.5">
      <c r="B107" s="29"/>
      <c r="D107" s="122" t="s">
        <v>145</v>
      </c>
      <c r="F107" s="123" t="s">
        <v>363</v>
      </c>
      <c r="I107" s="124"/>
      <c r="L107" s="29"/>
      <c r="M107" s="125"/>
      <c r="T107" s="50"/>
      <c r="AT107" s="14" t="s">
        <v>145</v>
      </c>
      <c r="AU107" s="14" t="s">
        <v>74</v>
      </c>
    </row>
    <row r="108" spans="2:47" s="1" customFormat="1" ht="12">
      <c r="B108" s="29"/>
      <c r="D108" s="126" t="s">
        <v>147</v>
      </c>
      <c r="F108" s="127" t="s">
        <v>364</v>
      </c>
      <c r="I108" s="124"/>
      <c r="L108" s="29"/>
      <c r="M108" s="125"/>
      <c r="T108" s="50"/>
      <c r="AT108" s="14" t="s">
        <v>147</v>
      </c>
      <c r="AU108" s="14" t="s">
        <v>74</v>
      </c>
    </row>
    <row r="109" spans="2:51" s="9" customFormat="1" ht="12">
      <c r="B109" s="128"/>
      <c r="D109" s="122" t="s">
        <v>171</v>
      </c>
      <c r="E109" s="129" t="s">
        <v>28</v>
      </c>
      <c r="F109" s="130" t="s">
        <v>434</v>
      </c>
      <c r="H109" s="131">
        <v>185.4</v>
      </c>
      <c r="I109" s="132"/>
      <c r="L109" s="128"/>
      <c r="M109" s="161"/>
      <c r="N109" s="162"/>
      <c r="O109" s="162"/>
      <c r="P109" s="162"/>
      <c r="Q109" s="162"/>
      <c r="R109" s="162"/>
      <c r="S109" s="162"/>
      <c r="T109" s="163"/>
      <c r="AT109" s="129" t="s">
        <v>171</v>
      </c>
      <c r="AU109" s="129" t="s">
        <v>74</v>
      </c>
      <c r="AV109" s="9" t="s">
        <v>83</v>
      </c>
      <c r="AW109" s="9" t="s">
        <v>35</v>
      </c>
      <c r="AX109" s="9" t="s">
        <v>81</v>
      </c>
      <c r="AY109" s="129" t="s">
        <v>143</v>
      </c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29"/>
    </row>
  </sheetData>
  <sheetProtection algorithmName="SHA-512" hashValue="XQNBfJALRRsYTvkcpqM7tRBMpttJ2CmRW8CPm/IHWi9xT/KU6dqK7rrTiwBhdVbfDRdziVm1owMIFNpBd7BZ9g==" saltValue="YMdus8wzTW53Sh0a7u1ESVgF2PFD9vtBehJzoXh4/IHZr2QCPRVuoSYppQO64gkIrmmN8cLQdDfq9EroJiPP1A==" spinCount="100000" sheet="1" objects="1" scenarios="1" formatColumns="0" formatRows="0" autoFilter="0"/>
  <autoFilter ref="C84:K109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hyperlinks>
    <hyperlink ref="F88" r:id="rId1" display="https://podminky.urs.cz/item/CS_URS_2023_02/184808211"/>
    <hyperlink ref="F92" r:id="rId2" display="https://podminky.urs.cz/item/CS_URS_2023_02/184851256"/>
    <hyperlink ref="F96" r:id="rId3" display="https://podminky.urs.cz/item/CS_URS_2023_02/184911111"/>
    <hyperlink ref="F101" r:id="rId4" display="https://podminky.urs.cz/item/CS_URS_2023_02/185804312"/>
    <hyperlink ref="F105" r:id="rId5" display="https://podminky.urs.cz/item/CS_URS_2023_02/185851121"/>
    <hyperlink ref="F108" r:id="rId6" display="https://podminky.urs.cz/item/CS_URS_2023_02/185851129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8"/>
  <headerFooter>
    <oddFooter>&amp;CStrana &amp;P z 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14"/>
  <sheetViews>
    <sheetView showGridLines="0" workbookViewId="0" topLeftCell="A11">
      <selection activeCell="J20" sqref="J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95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ht="12" customHeight="1">
      <c r="B8" s="17"/>
      <c r="D8" s="24" t="s">
        <v>118</v>
      </c>
      <c r="L8" s="17"/>
    </row>
    <row r="9" spans="2:12" s="1" customFormat="1" ht="16.5" customHeight="1">
      <c r="B9" s="29"/>
      <c r="E9" s="286" t="s">
        <v>119</v>
      </c>
      <c r="F9" s="285"/>
      <c r="G9" s="285"/>
      <c r="H9" s="285"/>
      <c r="L9" s="29"/>
    </row>
    <row r="10" spans="2:12" s="1" customFormat="1" ht="12" customHeight="1">
      <c r="B10" s="29"/>
      <c r="D10" s="24" t="s">
        <v>392</v>
      </c>
      <c r="L10" s="29"/>
    </row>
    <row r="11" spans="2:12" s="1" customFormat="1" ht="16.5" customHeight="1">
      <c r="B11" s="29"/>
      <c r="E11" s="281" t="s">
        <v>435</v>
      </c>
      <c r="F11" s="285"/>
      <c r="G11" s="285"/>
      <c r="H11" s="285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4" t="s">
        <v>18</v>
      </c>
      <c r="F13" s="22" t="s">
        <v>19</v>
      </c>
      <c r="I13" s="24" t="s">
        <v>20</v>
      </c>
      <c r="J13" s="22" t="s">
        <v>28</v>
      </c>
      <c r="L13" s="29"/>
    </row>
    <row r="14" spans="2:12" s="1" customFormat="1" ht="12" customHeight="1">
      <c r="B14" s="29"/>
      <c r="D14" s="24" t="s">
        <v>22</v>
      </c>
      <c r="F14" s="22" t="s">
        <v>23</v>
      </c>
      <c r="I14" s="24" t="s">
        <v>24</v>
      </c>
      <c r="J14" s="46" t="str">
        <f>'Rekapitulace stavby'!AN8</f>
        <v>25. 9. 2023</v>
      </c>
      <c r="L14" s="29"/>
    </row>
    <row r="15" spans="2:12" s="1" customFormat="1" ht="10.9" customHeight="1">
      <c r="B15" s="29"/>
      <c r="L15" s="29"/>
    </row>
    <row r="16" spans="2:12" s="1" customFormat="1" ht="12" customHeight="1">
      <c r="B16" s="29"/>
      <c r="D16" s="24" t="s">
        <v>26</v>
      </c>
      <c r="I16" s="24" t="s">
        <v>27</v>
      </c>
      <c r="J16" s="22" t="s">
        <v>28</v>
      </c>
      <c r="L16" s="29"/>
    </row>
    <row r="17" spans="2:12" s="1" customFormat="1" ht="18" customHeight="1">
      <c r="B17" s="29"/>
      <c r="E17" s="22" t="s">
        <v>29</v>
      </c>
      <c r="I17" s="24" t="s">
        <v>30</v>
      </c>
      <c r="J17" s="22" t="s">
        <v>28</v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4" t="s">
        <v>31</v>
      </c>
      <c r="I19" s="24" t="s">
        <v>27</v>
      </c>
      <c r="J19" s="25" t="str">
        <f>'Rekapitulace stavby'!AN13</f>
        <v>07353464</v>
      </c>
      <c r="L19" s="29"/>
    </row>
    <row r="20" spans="2:12" s="1" customFormat="1" ht="18" customHeight="1">
      <c r="B20" s="29"/>
      <c r="E20" s="288" t="str">
        <f>'Rekapitulace stavby'!E14</f>
        <v>Kateřina Teplá</v>
      </c>
      <c r="F20" s="273"/>
      <c r="G20" s="273"/>
      <c r="H20" s="273"/>
      <c r="I20" s="24" t="s">
        <v>30</v>
      </c>
      <c r="J20" s="25"/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4" t="s">
        <v>32</v>
      </c>
      <c r="I22" s="24" t="s">
        <v>27</v>
      </c>
      <c r="J22" s="22" t="s">
        <v>33</v>
      </c>
      <c r="L22" s="29"/>
    </row>
    <row r="23" spans="2:12" s="1" customFormat="1" ht="18" customHeight="1">
      <c r="B23" s="29"/>
      <c r="E23" s="22" t="s">
        <v>34</v>
      </c>
      <c r="I23" s="24" t="s">
        <v>30</v>
      </c>
      <c r="J23" s="22" t="s">
        <v>28</v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4" t="s">
        <v>36</v>
      </c>
      <c r="I25" s="24" t="s">
        <v>27</v>
      </c>
      <c r="J25" s="22" t="s">
        <v>33</v>
      </c>
      <c r="L25" s="29"/>
    </row>
    <row r="26" spans="2:12" s="1" customFormat="1" ht="18" customHeight="1">
      <c r="B26" s="29"/>
      <c r="E26" s="22" t="s">
        <v>37</v>
      </c>
      <c r="I26" s="24" t="s">
        <v>30</v>
      </c>
      <c r="J26" s="22" t="s">
        <v>28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4" t="s">
        <v>38</v>
      </c>
      <c r="L28" s="29"/>
    </row>
    <row r="29" spans="2:12" s="7" customFormat="1" ht="16.5" customHeight="1">
      <c r="B29" s="89"/>
      <c r="E29" s="277" t="s">
        <v>28</v>
      </c>
      <c r="F29" s="277"/>
      <c r="G29" s="277"/>
      <c r="H29" s="277"/>
      <c r="L29" s="89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90" t="s">
        <v>40</v>
      </c>
      <c r="J32" s="60">
        <f>ROUND(J85,2)</f>
        <v>32222.99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5" customHeight="1">
      <c r="B34" s="29"/>
      <c r="F34" s="32" t="s">
        <v>42</v>
      </c>
      <c r="I34" s="32" t="s">
        <v>41</v>
      </c>
      <c r="J34" s="32" t="s">
        <v>43</v>
      </c>
      <c r="L34" s="29"/>
    </row>
    <row r="35" spans="2:12" s="1" customFormat="1" ht="14.45" customHeight="1">
      <c r="B35" s="29"/>
      <c r="D35" s="49" t="s">
        <v>44</v>
      </c>
      <c r="E35" s="24" t="s">
        <v>45</v>
      </c>
      <c r="F35" s="81">
        <f>ROUND((SUM(BE85:BE113)),2)</f>
        <v>32222.99</v>
      </c>
      <c r="I35" s="91">
        <v>0.21</v>
      </c>
      <c r="J35" s="81">
        <f>ROUND(((SUM(BE85:BE113))*I35),2)</f>
        <v>6766.83</v>
      </c>
      <c r="L35" s="29"/>
    </row>
    <row r="36" spans="2:12" s="1" customFormat="1" ht="14.45" customHeight="1">
      <c r="B36" s="29"/>
      <c r="E36" s="24" t="s">
        <v>46</v>
      </c>
      <c r="F36" s="81">
        <f>ROUND((SUM(BF85:BF113)),2)</f>
        <v>0</v>
      </c>
      <c r="I36" s="91">
        <v>0.15</v>
      </c>
      <c r="J36" s="81">
        <f>ROUND(((SUM(BF85:BF113))*I36),2)</f>
        <v>0</v>
      </c>
      <c r="L36" s="29"/>
    </row>
    <row r="37" spans="2:12" s="1" customFormat="1" ht="14.45" customHeight="1" hidden="1">
      <c r="B37" s="29"/>
      <c r="E37" s="24" t="s">
        <v>47</v>
      </c>
      <c r="F37" s="81">
        <f>ROUND((SUM(BG85:BG113)),2)</f>
        <v>0</v>
      </c>
      <c r="I37" s="91">
        <v>0.21</v>
      </c>
      <c r="J37" s="81">
        <f>0</f>
        <v>0</v>
      </c>
      <c r="L37" s="29"/>
    </row>
    <row r="38" spans="2:12" s="1" customFormat="1" ht="14.45" customHeight="1" hidden="1">
      <c r="B38" s="29"/>
      <c r="E38" s="24" t="s">
        <v>48</v>
      </c>
      <c r="F38" s="81">
        <f>ROUND((SUM(BH85:BH113)),2)</f>
        <v>0</v>
      </c>
      <c r="I38" s="91">
        <v>0.15</v>
      </c>
      <c r="J38" s="81">
        <f>0</f>
        <v>0</v>
      </c>
      <c r="L38" s="29"/>
    </row>
    <row r="39" spans="2:12" s="1" customFormat="1" ht="14.45" customHeight="1" hidden="1">
      <c r="B39" s="29"/>
      <c r="E39" s="24" t="s">
        <v>49</v>
      </c>
      <c r="F39" s="81">
        <f>ROUND((SUM(BI85:BI113)),2)</f>
        <v>0</v>
      </c>
      <c r="I39" s="91">
        <v>0</v>
      </c>
      <c r="J39" s="81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2"/>
      <c r="D41" s="93" t="s">
        <v>50</v>
      </c>
      <c r="E41" s="51"/>
      <c r="F41" s="51"/>
      <c r="G41" s="94" t="s">
        <v>51</v>
      </c>
      <c r="H41" s="95" t="s">
        <v>52</v>
      </c>
      <c r="I41" s="51"/>
      <c r="J41" s="96">
        <f>SUM(J32:J39)</f>
        <v>38989.82</v>
      </c>
      <c r="K41" s="97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5" customHeight="1">
      <c r="B47" s="29"/>
      <c r="C47" s="18" t="s">
        <v>120</v>
      </c>
      <c r="L47" s="29"/>
    </row>
    <row r="48" spans="2:12" s="1" customFormat="1" ht="6.95" customHeight="1">
      <c r="B48" s="29"/>
      <c r="L48" s="29"/>
    </row>
    <row r="49" spans="2:12" s="1" customFormat="1" ht="12" customHeight="1">
      <c r="B49" s="29"/>
      <c r="C49" s="24" t="s">
        <v>16</v>
      </c>
      <c r="L49" s="29"/>
    </row>
    <row r="50" spans="2:12" s="1" customFormat="1" ht="16.5" customHeight="1">
      <c r="B50" s="29"/>
      <c r="E50" s="286" t="str">
        <f>E7</f>
        <v>Založení prvků IP, větrolamů v k.ú. Přibice</v>
      </c>
      <c r="F50" s="287"/>
      <c r="G50" s="287"/>
      <c r="H50" s="287"/>
      <c r="L50" s="29"/>
    </row>
    <row r="51" spans="2:12" ht="12" customHeight="1">
      <c r="B51" s="17"/>
      <c r="C51" s="24" t="s">
        <v>118</v>
      </c>
      <c r="L51" s="17"/>
    </row>
    <row r="52" spans="2:12" s="1" customFormat="1" ht="16.5" customHeight="1">
      <c r="B52" s="29"/>
      <c r="E52" s="286" t="s">
        <v>119</v>
      </c>
      <c r="F52" s="285"/>
      <c r="G52" s="285"/>
      <c r="H52" s="285"/>
      <c r="L52" s="29"/>
    </row>
    <row r="53" spans="2:12" s="1" customFormat="1" ht="12" customHeight="1">
      <c r="B53" s="29"/>
      <c r="C53" s="24" t="s">
        <v>392</v>
      </c>
      <c r="L53" s="29"/>
    </row>
    <row r="54" spans="2:12" s="1" customFormat="1" ht="16.5" customHeight="1">
      <c r="B54" s="29"/>
      <c r="E54" s="281" t="str">
        <f>E11</f>
        <v>SO-013 - 3. rok pěstební péče</v>
      </c>
      <c r="F54" s="285"/>
      <c r="G54" s="285"/>
      <c r="H54" s="285"/>
      <c r="L54" s="29"/>
    </row>
    <row r="55" spans="2:12" s="1" customFormat="1" ht="6.95" customHeight="1">
      <c r="B55" s="29"/>
      <c r="L55" s="29"/>
    </row>
    <row r="56" spans="2:12" s="1" customFormat="1" ht="12" customHeight="1">
      <c r="B56" s="29"/>
      <c r="C56" s="24" t="s">
        <v>22</v>
      </c>
      <c r="F56" s="22" t="str">
        <f>F14</f>
        <v>Přibice</v>
      </c>
      <c r="I56" s="24" t="s">
        <v>24</v>
      </c>
      <c r="J56" s="46" t="str">
        <f>IF(J14="","",J14)</f>
        <v>25. 9. 2023</v>
      </c>
      <c r="L56" s="29"/>
    </row>
    <row r="57" spans="2:12" s="1" customFormat="1" ht="6.95" customHeight="1">
      <c r="B57" s="29"/>
      <c r="L57" s="29"/>
    </row>
    <row r="58" spans="2:12" s="1" customFormat="1" ht="25.7" customHeight="1">
      <c r="B58" s="29"/>
      <c r="C58" s="24" t="s">
        <v>26</v>
      </c>
      <c r="F58" s="22" t="str">
        <f>E17</f>
        <v>Ocec Přibice</v>
      </c>
      <c r="I58" s="24" t="s">
        <v>32</v>
      </c>
      <c r="J58" s="27" t="str">
        <f>E23</f>
        <v>AGROPROJEKT PSO s.r.o.</v>
      </c>
      <c r="L58" s="29"/>
    </row>
    <row r="59" spans="2:12" s="1" customFormat="1" ht="25.7" customHeight="1">
      <c r="B59" s="29"/>
      <c r="C59" s="24" t="s">
        <v>31</v>
      </c>
      <c r="F59" s="22" t="str">
        <f>IF(E20="","",E20)</f>
        <v>Kateřina Teplá</v>
      </c>
      <c r="I59" s="24" t="s">
        <v>36</v>
      </c>
      <c r="J59" s="27" t="str">
        <f>E26</f>
        <v>Agroprojekt PSO s.r.o.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8" t="s">
        <v>121</v>
      </c>
      <c r="D61" s="92"/>
      <c r="E61" s="92"/>
      <c r="F61" s="92"/>
      <c r="G61" s="92"/>
      <c r="H61" s="92"/>
      <c r="I61" s="92"/>
      <c r="J61" s="99" t="s">
        <v>122</v>
      </c>
      <c r="K61" s="92"/>
      <c r="L61" s="29"/>
    </row>
    <row r="62" spans="2:12" s="1" customFormat="1" ht="10.35" customHeight="1">
      <c r="B62" s="29"/>
      <c r="L62" s="29"/>
    </row>
    <row r="63" spans="2:47" s="1" customFormat="1" ht="22.9" customHeight="1">
      <c r="B63" s="29"/>
      <c r="C63" s="100" t="s">
        <v>72</v>
      </c>
      <c r="J63" s="60">
        <f>J85</f>
        <v>32222.989999999998</v>
      </c>
      <c r="L63" s="29"/>
      <c r="AU63" s="14" t="s">
        <v>123</v>
      </c>
    </row>
    <row r="64" spans="2:12" s="1" customFormat="1" ht="21.75" customHeight="1">
      <c r="B64" s="29"/>
      <c r="L64" s="29"/>
    </row>
    <row r="65" spans="2:12" s="1" customFormat="1" ht="6.95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29"/>
    </row>
    <row r="69" spans="2:12" s="1" customFormat="1" ht="6.9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29"/>
    </row>
    <row r="70" spans="2:12" s="1" customFormat="1" ht="24.95" customHeight="1">
      <c r="B70" s="29"/>
      <c r="C70" s="18" t="s">
        <v>124</v>
      </c>
      <c r="L70" s="29"/>
    </row>
    <row r="71" spans="2:12" s="1" customFormat="1" ht="6.95" customHeight="1">
      <c r="B71" s="29"/>
      <c r="L71" s="29"/>
    </row>
    <row r="72" spans="2:12" s="1" customFormat="1" ht="12" customHeight="1">
      <c r="B72" s="29"/>
      <c r="C72" s="24" t="s">
        <v>16</v>
      </c>
      <c r="L72" s="29"/>
    </row>
    <row r="73" spans="2:12" s="1" customFormat="1" ht="16.5" customHeight="1">
      <c r="B73" s="29"/>
      <c r="E73" s="286" t="str">
        <f>E7</f>
        <v>Založení prvků IP, větrolamů v k.ú. Přibice</v>
      </c>
      <c r="F73" s="287"/>
      <c r="G73" s="287"/>
      <c r="H73" s="287"/>
      <c r="L73" s="29"/>
    </row>
    <row r="74" spans="2:12" ht="12" customHeight="1">
      <c r="B74" s="17"/>
      <c r="C74" s="24" t="s">
        <v>118</v>
      </c>
      <c r="L74" s="17"/>
    </row>
    <row r="75" spans="2:12" s="1" customFormat="1" ht="16.5" customHeight="1">
      <c r="B75" s="29"/>
      <c r="E75" s="286" t="s">
        <v>119</v>
      </c>
      <c r="F75" s="285"/>
      <c r="G75" s="285"/>
      <c r="H75" s="285"/>
      <c r="L75" s="29"/>
    </row>
    <row r="76" spans="2:12" s="1" customFormat="1" ht="12" customHeight="1">
      <c r="B76" s="29"/>
      <c r="C76" s="24" t="s">
        <v>392</v>
      </c>
      <c r="L76" s="29"/>
    </row>
    <row r="77" spans="2:12" s="1" customFormat="1" ht="16.5" customHeight="1">
      <c r="B77" s="29"/>
      <c r="E77" s="281" t="str">
        <f>E11</f>
        <v>SO-013 - 3. rok pěstební péče</v>
      </c>
      <c r="F77" s="285"/>
      <c r="G77" s="285"/>
      <c r="H77" s="285"/>
      <c r="L77" s="29"/>
    </row>
    <row r="78" spans="2:12" s="1" customFormat="1" ht="6.95" customHeight="1">
      <c r="B78" s="29"/>
      <c r="L78" s="29"/>
    </row>
    <row r="79" spans="2:12" s="1" customFormat="1" ht="12" customHeight="1">
      <c r="B79" s="29"/>
      <c r="C79" s="24" t="s">
        <v>22</v>
      </c>
      <c r="F79" s="22" t="str">
        <f>F14</f>
        <v>Přibice</v>
      </c>
      <c r="I79" s="24" t="s">
        <v>24</v>
      </c>
      <c r="J79" s="46" t="str">
        <f>IF(J14="","",J14)</f>
        <v>25. 9. 2023</v>
      </c>
      <c r="L79" s="29"/>
    </row>
    <row r="80" spans="2:12" s="1" customFormat="1" ht="6.95" customHeight="1">
      <c r="B80" s="29"/>
      <c r="L80" s="29"/>
    </row>
    <row r="81" spans="2:12" s="1" customFormat="1" ht="25.7" customHeight="1">
      <c r="B81" s="29"/>
      <c r="C81" s="24" t="s">
        <v>26</v>
      </c>
      <c r="F81" s="22" t="str">
        <f>E17</f>
        <v>Ocec Přibice</v>
      </c>
      <c r="I81" s="24" t="s">
        <v>32</v>
      </c>
      <c r="J81" s="27" t="str">
        <f>E23</f>
        <v>AGROPROJEKT PSO s.r.o.</v>
      </c>
      <c r="L81" s="29"/>
    </row>
    <row r="82" spans="2:12" s="1" customFormat="1" ht="25.7" customHeight="1">
      <c r="B82" s="29"/>
      <c r="C82" s="24" t="s">
        <v>31</v>
      </c>
      <c r="F82" s="22" t="str">
        <f>IF(E20="","",E20)</f>
        <v>Kateřina Teplá</v>
      </c>
      <c r="I82" s="24" t="s">
        <v>36</v>
      </c>
      <c r="J82" s="27" t="str">
        <f>E26</f>
        <v>Agroprojekt PSO s.r.o.</v>
      </c>
      <c r="L82" s="29"/>
    </row>
    <row r="83" spans="2:12" s="1" customFormat="1" ht="10.35" customHeight="1">
      <c r="B83" s="29"/>
      <c r="L83" s="29"/>
    </row>
    <row r="84" spans="2:20" s="8" customFormat="1" ht="29.25" customHeight="1">
      <c r="B84" s="101"/>
      <c r="C84" s="102" t="s">
        <v>125</v>
      </c>
      <c r="D84" s="103" t="s">
        <v>59</v>
      </c>
      <c r="E84" s="103" t="s">
        <v>55</v>
      </c>
      <c r="F84" s="103" t="s">
        <v>56</v>
      </c>
      <c r="G84" s="103" t="s">
        <v>126</v>
      </c>
      <c r="H84" s="103" t="s">
        <v>127</v>
      </c>
      <c r="I84" s="103" t="s">
        <v>128</v>
      </c>
      <c r="J84" s="103" t="s">
        <v>122</v>
      </c>
      <c r="K84" s="104" t="s">
        <v>129</v>
      </c>
      <c r="L84" s="101"/>
      <c r="M84" s="53" t="s">
        <v>28</v>
      </c>
      <c r="N84" s="54" t="s">
        <v>44</v>
      </c>
      <c r="O84" s="54" t="s">
        <v>130</v>
      </c>
      <c r="P84" s="54" t="s">
        <v>131</v>
      </c>
      <c r="Q84" s="54" t="s">
        <v>132</v>
      </c>
      <c r="R84" s="54" t="s">
        <v>133</v>
      </c>
      <c r="S84" s="54" t="s">
        <v>134</v>
      </c>
      <c r="T84" s="55" t="s">
        <v>135</v>
      </c>
    </row>
    <row r="85" spans="2:63" s="1" customFormat="1" ht="22.9" customHeight="1">
      <c r="B85" s="29"/>
      <c r="C85" s="58" t="s">
        <v>136</v>
      </c>
      <c r="J85" s="105">
        <f>BK85</f>
        <v>32222.989999999998</v>
      </c>
      <c r="L85" s="29"/>
      <c r="M85" s="56"/>
      <c r="N85" s="47"/>
      <c r="O85" s="47"/>
      <c r="P85" s="106">
        <f>SUM(P86:P113)</f>
        <v>0</v>
      </c>
      <c r="Q85" s="47"/>
      <c r="R85" s="106">
        <f>SUM(R86:R113)</f>
        <v>0.006200000000000001</v>
      </c>
      <c r="S85" s="47"/>
      <c r="T85" s="107">
        <f>SUM(T86:T113)</f>
        <v>0</v>
      </c>
      <c r="AT85" s="14" t="s">
        <v>73</v>
      </c>
      <c r="AU85" s="14" t="s">
        <v>123</v>
      </c>
      <c r="BK85" s="108">
        <f>SUM(BK86:BK113)</f>
        <v>32222.989999999998</v>
      </c>
    </row>
    <row r="86" spans="2:65" s="1" customFormat="1" ht="24.2" customHeight="1">
      <c r="B86" s="29"/>
      <c r="C86" s="109" t="s">
        <v>81</v>
      </c>
      <c r="D86" s="109" t="s">
        <v>137</v>
      </c>
      <c r="E86" s="110" t="s">
        <v>394</v>
      </c>
      <c r="F86" s="111" t="s">
        <v>395</v>
      </c>
      <c r="G86" s="112" t="s">
        <v>197</v>
      </c>
      <c r="H86" s="113">
        <v>1980</v>
      </c>
      <c r="I86" s="114">
        <v>2</v>
      </c>
      <c r="J86" s="115">
        <f>ROUND(I86*H86,2)</f>
        <v>3960</v>
      </c>
      <c r="K86" s="111" t="s">
        <v>141</v>
      </c>
      <c r="L86" s="29"/>
      <c r="M86" s="116" t="s">
        <v>28</v>
      </c>
      <c r="N86" s="117" t="s">
        <v>45</v>
      </c>
      <c r="P86" s="118">
        <f>O86*H86</f>
        <v>0</v>
      </c>
      <c r="Q86" s="118">
        <v>0</v>
      </c>
      <c r="R86" s="118">
        <f>Q86*H86</f>
        <v>0</v>
      </c>
      <c r="S86" s="118">
        <v>0</v>
      </c>
      <c r="T86" s="119">
        <f>S86*H86</f>
        <v>0</v>
      </c>
      <c r="AR86" s="120" t="s">
        <v>142</v>
      </c>
      <c r="AT86" s="120" t="s">
        <v>137</v>
      </c>
      <c r="AU86" s="120" t="s">
        <v>74</v>
      </c>
      <c r="AY86" s="14" t="s">
        <v>143</v>
      </c>
      <c r="BE86" s="121">
        <f>IF(N86="základní",J86,0)</f>
        <v>3960</v>
      </c>
      <c r="BF86" s="121">
        <f>IF(N86="snížená",J86,0)</f>
        <v>0</v>
      </c>
      <c r="BG86" s="121">
        <f>IF(N86="zákl. přenesená",J86,0)</f>
        <v>0</v>
      </c>
      <c r="BH86" s="121">
        <f>IF(N86="sníž. přenesená",J86,0)</f>
        <v>0</v>
      </c>
      <c r="BI86" s="121">
        <f>IF(N86="nulová",J86,0)</f>
        <v>0</v>
      </c>
      <c r="BJ86" s="14" t="s">
        <v>81</v>
      </c>
      <c r="BK86" s="121">
        <f>ROUND(I86*H86,2)</f>
        <v>3960</v>
      </c>
      <c r="BL86" s="14" t="s">
        <v>142</v>
      </c>
      <c r="BM86" s="120" t="s">
        <v>436</v>
      </c>
    </row>
    <row r="87" spans="2:47" s="1" customFormat="1" ht="19.5">
      <c r="B87" s="29"/>
      <c r="D87" s="122" t="s">
        <v>145</v>
      </c>
      <c r="F87" s="123" t="s">
        <v>397</v>
      </c>
      <c r="I87" s="124"/>
      <c r="L87" s="29"/>
      <c r="M87" s="125"/>
      <c r="T87" s="50"/>
      <c r="AT87" s="14" t="s">
        <v>145</v>
      </c>
      <c r="AU87" s="14" t="s">
        <v>74</v>
      </c>
    </row>
    <row r="88" spans="2:47" s="1" customFormat="1" ht="12">
      <c r="B88" s="29"/>
      <c r="D88" s="126" t="s">
        <v>147</v>
      </c>
      <c r="F88" s="127" t="s">
        <v>398</v>
      </c>
      <c r="I88" s="124"/>
      <c r="L88" s="29"/>
      <c r="M88" s="125"/>
      <c r="T88" s="50"/>
      <c r="AT88" s="14" t="s">
        <v>147</v>
      </c>
      <c r="AU88" s="14" t="s">
        <v>74</v>
      </c>
    </row>
    <row r="89" spans="2:51" s="9" customFormat="1" ht="12">
      <c r="B89" s="128"/>
      <c r="D89" s="122" t="s">
        <v>171</v>
      </c>
      <c r="E89" s="129" t="s">
        <v>28</v>
      </c>
      <c r="F89" s="130" t="s">
        <v>399</v>
      </c>
      <c r="H89" s="131">
        <v>1980</v>
      </c>
      <c r="I89" s="132"/>
      <c r="L89" s="128"/>
      <c r="M89" s="133"/>
      <c r="T89" s="134"/>
      <c r="AT89" s="129" t="s">
        <v>171</v>
      </c>
      <c r="AU89" s="129" t="s">
        <v>74</v>
      </c>
      <c r="AV89" s="9" t="s">
        <v>83</v>
      </c>
      <c r="AW89" s="9" t="s">
        <v>35</v>
      </c>
      <c r="AX89" s="9" t="s">
        <v>81</v>
      </c>
      <c r="AY89" s="129" t="s">
        <v>143</v>
      </c>
    </row>
    <row r="90" spans="2:65" s="1" customFormat="1" ht="24.2" customHeight="1">
      <c r="B90" s="29"/>
      <c r="C90" s="109" t="s">
        <v>83</v>
      </c>
      <c r="D90" s="109" t="s">
        <v>137</v>
      </c>
      <c r="E90" s="110" t="s">
        <v>400</v>
      </c>
      <c r="F90" s="111" t="s">
        <v>401</v>
      </c>
      <c r="G90" s="112" t="s">
        <v>402</v>
      </c>
      <c r="H90" s="113">
        <v>0.973</v>
      </c>
      <c r="I90" s="114">
        <v>10000</v>
      </c>
      <c r="J90" s="115">
        <f>ROUND(I90*H90,2)</f>
        <v>9730</v>
      </c>
      <c r="K90" s="111" t="s">
        <v>141</v>
      </c>
      <c r="L90" s="29"/>
      <c r="M90" s="116" t="s">
        <v>28</v>
      </c>
      <c r="N90" s="117" t="s">
        <v>45</v>
      </c>
      <c r="P90" s="118">
        <f>O90*H90</f>
        <v>0</v>
      </c>
      <c r="Q90" s="118">
        <v>0</v>
      </c>
      <c r="R90" s="118">
        <f>Q90*H90</f>
        <v>0</v>
      </c>
      <c r="S90" s="118">
        <v>0</v>
      </c>
      <c r="T90" s="119">
        <f>S90*H90</f>
        <v>0</v>
      </c>
      <c r="AR90" s="120" t="s">
        <v>142</v>
      </c>
      <c r="AT90" s="120" t="s">
        <v>137</v>
      </c>
      <c r="AU90" s="120" t="s">
        <v>74</v>
      </c>
      <c r="AY90" s="14" t="s">
        <v>143</v>
      </c>
      <c r="BE90" s="121">
        <f>IF(N90="základní",J90,0)</f>
        <v>9730</v>
      </c>
      <c r="BF90" s="121">
        <f>IF(N90="snížená",J90,0)</f>
        <v>0</v>
      </c>
      <c r="BG90" s="121">
        <f>IF(N90="zákl. přenesená",J90,0)</f>
        <v>0</v>
      </c>
      <c r="BH90" s="121">
        <f>IF(N90="sníž. přenesená",J90,0)</f>
        <v>0</v>
      </c>
      <c r="BI90" s="121">
        <f>IF(N90="nulová",J90,0)</f>
        <v>0</v>
      </c>
      <c r="BJ90" s="14" t="s">
        <v>81</v>
      </c>
      <c r="BK90" s="121">
        <f>ROUND(I90*H90,2)</f>
        <v>9730</v>
      </c>
      <c r="BL90" s="14" t="s">
        <v>142</v>
      </c>
      <c r="BM90" s="120" t="s">
        <v>437</v>
      </c>
    </row>
    <row r="91" spans="2:47" s="1" customFormat="1" ht="19.5">
      <c r="B91" s="29"/>
      <c r="D91" s="122" t="s">
        <v>145</v>
      </c>
      <c r="F91" s="123" t="s">
        <v>404</v>
      </c>
      <c r="I91" s="124"/>
      <c r="L91" s="29"/>
      <c r="M91" s="125"/>
      <c r="T91" s="50"/>
      <c r="AT91" s="14" t="s">
        <v>145</v>
      </c>
      <c r="AU91" s="14" t="s">
        <v>74</v>
      </c>
    </row>
    <row r="92" spans="2:47" s="1" customFormat="1" ht="12">
      <c r="B92" s="29"/>
      <c r="D92" s="126" t="s">
        <v>147</v>
      </c>
      <c r="F92" s="127" t="s">
        <v>405</v>
      </c>
      <c r="I92" s="124"/>
      <c r="L92" s="29"/>
      <c r="M92" s="125"/>
      <c r="T92" s="50"/>
      <c r="AT92" s="14" t="s">
        <v>147</v>
      </c>
      <c r="AU92" s="14" t="s">
        <v>74</v>
      </c>
    </row>
    <row r="93" spans="2:51" s="9" customFormat="1" ht="22.5">
      <c r="B93" s="128"/>
      <c r="D93" s="122" t="s">
        <v>171</v>
      </c>
      <c r="E93" s="129" t="s">
        <v>28</v>
      </c>
      <c r="F93" s="130" t="s">
        <v>428</v>
      </c>
      <c r="H93" s="131">
        <v>0.973</v>
      </c>
      <c r="I93" s="132"/>
      <c r="L93" s="128"/>
      <c r="M93" s="133"/>
      <c r="T93" s="134"/>
      <c r="AT93" s="129" t="s">
        <v>171</v>
      </c>
      <c r="AU93" s="129" t="s">
        <v>74</v>
      </c>
      <c r="AV93" s="9" t="s">
        <v>83</v>
      </c>
      <c r="AW93" s="9" t="s">
        <v>35</v>
      </c>
      <c r="AX93" s="9" t="s">
        <v>81</v>
      </c>
      <c r="AY93" s="129" t="s">
        <v>143</v>
      </c>
    </row>
    <row r="94" spans="2:65" s="1" customFormat="1" ht="16.5" customHeight="1">
      <c r="B94" s="29"/>
      <c r="C94" s="109" t="s">
        <v>154</v>
      </c>
      <c r="D94" s="109" t="s">
        <v>137</v>
      </c>
      <c r="E94" s="110" t="s">
        <v>407</v>
      </c>
      <c r="F94" s="111" t="s">
        <v>408</v>
      </c>
      <c r="G94" s="112" t="s">
        <v>197</v>
      </c>
      <c r="H94" s="113">
        <v>310</v>
      </c>
      <c r="I94" s="114">
        <v>10</v>
      </c>
      <c r="J94" s="115">
        <f>ROUND(I94*H94,2)</f>
        <v>3100</v>
      </c>
      <c r="K94" s="111" t="s">
        <v>141</v>
      </c>
      <c r="L94" s="29"/>
      <c r="M94" s="116" t="s">
        <v>28</v>
      </c>
      <c r="N94" s="117" t="s">
        <v>45</v>
      </c>
      <c r="P94" s="118">
        <f>O94*H94</f>
        <v>0</v>
      </c>
      <c r="Q94" s="118">
        <v>2E-05</v>
      </c>
      <c r="R94" s="118">
        <f>Q94*H94</f>
        <v>0.006200000000000001</v>
      </c>
      <c r="S94" s="118">
        <v>0</v>
      </c>
      <c r="T94" s="119">
        <f>S94*H94</f>
        <v>0</v>
      </c>
      <c r="AR94" s="120" t="s">
        <v>142</v>
      </c>
      <c r="AT94" s="120" t="s">
        <v>137</v>
      </c>
      <c r="AU94" s="120" t="s">
        <v>74</v>
      </c>
      <c r="AY94" s="14" t="s">
        <v>143</v>
      </c>
      <c r="BE94" s="121">
        <f>IF(N94="základní",J94,0)</f>
        <v>3100</v>
      </c>
      <c r="BF94" s="121">
        <f>IF(N94="snížená",J94,0)</f>
        <v>0</v>
      </c>
      <c r="BG94" s="121">
        <f>IF(N94="zákl. přenesená",J94,0)</f>
        <v>0</v>
      </c>
      <c r="BH94" s="121">
        <f>IF(N94="sníž. přenesená",J94,0)</f>
        <v>0</v>
      </c>
      <c r="BI94" s="121">
        <f>IF(N94="nulová",J94,0)</f>
        <v>0</v>
      </c>
      <c r="BJ94" s="14" t="s">
        <v>81</v>
      </c>
      <c r="BK94" s="121">
        <f>ROUND(I94*H94,2)</f>
        <v>3100</v>
      </c>
      <c r="BL94" s="14" t="s">
        <v>142</v>
      </c>
      <c r="BM94" s="120" t="s">
        <v>438</v>
      </c>
    </row>
    <row r="95" spans="2:47" s="1" customFormat="1" ht="12">
      <c r="B95" s="29"/>
      <c r="D95" s="122" t="s">
        <v>145</v>
      </c>
      <c r="F95" s="123" t="s">
        <v>410</v>
      </c>
      <c r="I95" s="124"/>
      <c r="L95" s="29"/>
      <c r="M95" s="125"/>
      <c r="T95" s="50"/>
      <c r="AT95" s="14" t="s">
        <v>145</v>
      </c>
      <c r="AU95" s="14" t="s">
        <v>74</v>
      </c>
    </row>
    <row r="96" spans="2:47" s="1" customFormat="1" ht="12">
      <c r="B96" s="29"/>
      <c r="D96" s="126" t="s">
        <v>147</v>
      </c>
      <c r="F96" s="127" t="s">
        <v>411</v>
      </c>
      <c r="I96" s="124"/>
      <c r="L96" s="29"/>
      <c r="M96" s="125"/>
      <c r="T96" s="50"/>
      <c r="AT96" s="14" t="s">
        <v>147</v>
      </c>
      <c r="AU96" s="14" t="s">
        <v>74</v>
      </c>
    </row>
    <row r="97" spans="2:51" s="10" customFormat="1" ht="12">
      <c r="B97" s="145"/>
      <c r="D97" s="122" t="s">
        <v>171</v>
      </c>
      <c r="E97" s="146" t="s">
        <v>28</v>
      </c>
      <c r="F97" s="147" t="s">
        <v>412</v>
      </c>
      <c r="H97" s="146" t="s">
        <v>28</v>
      </c>
      <c r="I97" s="148"/>
      <c r="L97" s="145"/>
      <c r="M97" s="149"/>
      <c r="T97" s="150"/>
      <c r="AT97" s="146" t="s">
        <v>171</v>
      </c>
      <c r="AU97" s="146" t="s">
        <v>74</v>
      </c>
      <c r="AV97" s="10" t="s">
        <v>81</v>
      </c>
      <c r="AW97" s="10" t="s">
        <v>35</v>
      </c>
      <c r="AX97" s="10" t="s">
        <v>74</v>
      </c>
      <c r="AY97" s="146" t="s">
        <v>143</v>
      </c>
    </row>
    <row r="98" spans="2:51" s="9" customFormat="1" ht="12">
      <c r="B98" s="128"/>
      <c r="D98" s="122" t="s">
        <v>171</v>
      </c>
      <c r="E98" s="129" t="s">
        <v>28</v>
      </c>
      <c r="F98" s="130" t="s">
        <v>413</v>
      </c>
      <c r="H98" s="131">
        <v>310</v>
      </c>
      <c r="I98" s="132"/>
      <c r="L98" s="128"/>
      <c r="M98" s="133"/>
      <c r="T98" s="134"/>
      <c r="AT98" s="129" t="s">
        <v>171</v>
      </c>
      <c r="AU98" s="129" t="s">
        <v>74</v>
      </c>
      <c r="AV98" s="9" t="s">
        <v>83</v>
      </c>
      <c r="AW98" s="9" t="s">
        <v>35</v>
      </c>
      <c r="AX98" s="9" t="s">
        <v>81</v>
      </c>
      <c r="AY98" s="129" t="s">
        <v>143</v>
      </c>
    </row>
    <row r="99" spans="2:65" s="1" customFormat="1" ht="16.5" customHeight="1">
      <c r="B99" s="29"/>
      <c r="C99" s="109" t="s">
        <v>142</v>
      </c>
      <c r="D99" s="109" t="s">
        <v>137</v>
      </c>
      <c r="E99" s="110" t="s">
        <v>347</v>
      </c>
      <c r="F99" s="111" t="s">
        <v>348</v>
      </c>
      <c r="G99" s="112" t="s">
        <v>342</v>
      </c>
      <c r="H99" s="113">
        <v>30.9</v>
      </c>
      <c r="I99" s="114">
        <v>250</v>
      </c>
      <c r="J99" s="115">
        <f>ROUND(I99*H99,2)</f>
        <v>7725</v>
      </c>
      <c r="K99" s="111" t="s">
        <v>141</v>
      </c>
      <c r="L99" s="29"/>
      <c r="M99" s="116" t="s">
        <v>28</v>
      </c>
      <c r="N99" s="117" t="s">
        <v>45</v>
      </c>
      <c r="P99" s="118">
        <f>O99*H99</f>
        <v>0</v>
      </c>
      <c r="Q99" s="118">
        <v>0</v>
      </c>
      <c r="R99" s="118">
        <f>Q99*H99</f>
        <v>0</v>
      </c>
      <c r="S99" s="118">
        <v>0</v>
      </c>
      <c r="T99" s="119">
        <f>S99*H99</f>
        <v>0</v>
      </c>
      <c r="AR99" s="120" t="s">
        <v>142</v>
      </c>
      <c r="AT99" s="120" t="s">
        <v>137</v>
      </c>
      <c r="AU99" s="120" t="s">
        <v>74</v>
      </c>
      <c r="AY99" s="14" t="s">
        <v>143</v>
      </c>
      <c r="BE99" s="121">
        <f>IF(N99="základní",J99,0)</f>
        <v>7725</v>
      </c>
      <c r="BF99" s="121">
        <f>IF(N99="snížená",J99,0)</f>
        <v>0</v>
      </c>
      <c r="BG99" s="121">
        <f>IF(N99="zákl. přenesená",J99,0)</f>
        <v>0</v>
      </c>
      <c r="BH99" s="121">
        <f>IF(N99="sníž. přenesená",J99,0)</f>
        <v>0</v>
      </c>
      <c r="BI99" s="121">
        <f>IF(N99="nulová",J99,0)</f>
        <v>0</v>
      </c>
      <c r="BJ99" s="14" t="s">
        <v>81</v>
      </c>
      <c r="BK99" s="121">
        <f>ROUND(I99*H99,2)</f>
        <v>7725</v>
      </c>
      <c r="BL99" s="14" t="s">
        <v>142</v>
      </c>
      <c r="BM99" s="120" t="s">
        <v>439</v>
      </c>
    </row>
    <row r="100" spans="2:47" s="1" customFormat="1" ht="12">
      <c r="B100" s="29"/>
      <c r="D100" s="122" t="s">
        <v>145</v>
      </c>
      <c r="F100" s="123" t="s">
        <v>350</v>
      </c>
      <c r="I100" s="124"/>
      <c r="L100" s="29"/>
      <c r="M100" s="125"/>
      <c r="T100" s="50"/>
      <c r="AT100" s="14" t="s">
        <v>145</v>
      </c>
      <c r="AU100" s="14" t="s">
        <v>74</v>
      </c>
    </row>
    <row r="101" spans="2:47" s="1" customFormat="1" ht="12">
      <c r="B101" s="29"/>
      <c r="D101" s="126" t="s">
        <v>147</v>
      </c>
      <c r="F101" s="127" t="s">
        <v>351</v>
      </c>
      <c r="I101" s="124"/>
      <c r="L101" s="29"/>
      <c r="M101" s="125"/>
      <c r="T101" s="50"/>
      <c r="AT101" s="14" t="s">
        <v>147</v>
      </c>
      <c r="AU101" s="14" t="s">
        <v>74</v>
      </c>
    </row>
    <row r="102" spans="2:51" s="9" customFormat="1" ht="22.5">
      <c r="B102" s="128"/>
      <c r="D102" s="122" t="s">
        <v>171</v>
      </c>
      <c r="E102" s="129" t="s">
        <v>28</v>
      </c>
      <c r="F102" s="130" t="s">
        <v>440</v>
      </c>
      <c r="H102" s="131">
        <v>30.9</v>
      </c>
      <c r="I102" s="132"/>
      <c r="L102" s="128"/>
      <c r="M102" s="133"/>
      <c r="T102" s="134"/>
      <c r="AT102" s="129" t="s">
        <v>171</v>
      </c>
      <c r="AU102" s="129" t="s">
        <v>74</v>
      </c>
      <c r="AV102" s="9" t="s">
        <v>83</v>
      </c>
      <c r="AW102" s="9" t="s">
        <v>35</v>
      </c>
      <c r="AX102" s="9" t="s">
        <v>81</v>
      </c>
      <c r="AY102" s="129" t="s">
        <v>143</v>
      </c>
    </row>
    <row r="103" spans="2:65" s="1" customFormat="1" ht="21.75" customHeight="1">
      <c r="B103" s="29"/>
      <c r="C103" s="109" t="s">
        <v>165</v>
      </c>
      <c r="D103" s="109" t="s">
        <v>137</v>
      </c>
      <c r="E103" s="110" t="s">
        <v>354</v>
      </c>
      <c r="F103" s="111" t="s">
        <v>355</v>
      </c>
      <c r="G103" s="112" t="s">
        <v>342</v>
      </c>
      <c r="H103" s="113">
        <v>30.9</v>
      </c>
      <c r="I103" s="114">
        <v>100</v>
      </c>
      <c r="J103" s="115">
        <f>ROUND(I103*H103,2)</f>
        <v>3090</v>
      </c>
      <c r="K103" s="111" t="s">
        <v>141</v>
      </c>
      <c r="L103" s="29"/>
      <c r="M103" s="116" t="s">
        <v>28</v>
      </c>
      <c r="N103" s="117" t="s">
        <v>45</v>
      </c>
      <c r="P103" s="118">
        <f>O103*H103</f>
        <v>0</v>
      </c>
      <c r="Q103" s="118">
        <v>0</v>
      </c>
      <c r="R103" s="118">
        <f>Q103*H103</f>
        <v>0</v>
      </c>
      <c r="S103" s="118">
        <v>0</v>
      </c>
      <c r="T103" s="119">
        <f>S103*H103</f>
        <v>0</v>
      </c>
      <c r="AR103" s="120" t="s">
        <v>142</v>
      </c>
      <c r="AT103" s="120" t="s">
        <v>137</v>
      </c>
      <c r="AU103" s="120" t="s">
        <v>74</v>
      </c>
      <c r="AY103" s="14" t="s">
        <v>143</v>
      </c>
      <c r="BE103" s="121">
        <f>IF(N103="základní",J103,0)</f>
        <v>3090</v>
      </c>
      <c r="BF103" s="121">
        <f>IF(N103="snížená",J103,0)</f>
        <v>0</v>
      </c>
      <c r="BG103" s="121">
        <f>IF(N103="zákl. přenesená",J103,0)</f>
        <v>0</v>
      </c>
      <c r="BH103" s="121">
        <f>IF(N103="sníž. přenesená",J103,0)</f>
        <v>0</v>
      </c>
      <c r="BI103" s="121">
        <f>IF(N103="nulová",J103,0)</f>
        <v>0</v>
      </c>
      <c r="BJ103" s="14" t="s">
        <v>81</v>
      </c>
      <c r="BK103" s="121">
        <f>ROUND(I103*H103,2)</f>
        <v>3090</v>
      </c>
      <c r="BL103" s="14" t="s">
        <v>142</v>
      </c>
      <c r="BM103" s="120" t="s">
        <v>441</v>
      </c>
    </row>
    <row r="104" spans="2:47" s="1" customFormat="1" ht="12">
      <c r="B104" s="29"/>
      <c r="D104" s="122" t="s">
        <v>145</v>
      </c>
      <c r="F104" s="123" t="s">
        <v>357</v>
      </c>
      <c r="I104" s="124"/>
      <c r="L104" s="29"/>
      <c r="M104" s="125"/>
      <c r="T104" s="50"/>
      <c r="AT104" s="14" t="s">
        <v>145</v>
      </c>
      <c r="AU104" s="14" t="s">
        <v>74</v>
      </c>
    </row>
    <row r="105" spans="2:47" s="1" customFormat="1" ht="12">
      <c r="B105" s="29"/>
      <c r="D105" s="126" t="s">
        <v>147</v>
      </c>
      <c r="F105" s="127" t="s">
        <v>358</v>
      </c>
      <c r="I105" s="124"/>
      <c r="L105" s="29"/>
      <c r="M105" s="125"/>
      <c r="T105" s="50"/>
      <c r="AT105" s="14" t="s">
        <v>147</v>
      </c>
      <c r="AU105" s="14" t="s">
        <v>74</v>
      </c>
    </row>
    <row r="106" spans="2:65" s="1" customFormat="1" ht="24.2" customHeight="1">
      <c r="B106" s="29"/>
      <c r="C106" s="109" t="s">
        <v>173</v>
      </c>
      <c r="D106" s="109" t="s">
        <v>137</v>
      </c>
      <c r="E106" s="110" t="s">
        <v>360</v>
      </c>
      <c r="F106" s="111" t="s">
        <v>361</v>
      </c>
      <c r="G106" s="112" t="s">
        <v>342</v>
      </c>
      <c r="H106" s="113">
        <v>61.8</v>
      </c>
      <c r="I106" s="114">
        <v>10</v>
      </c>
      <c r="J106" s="115">
        <f>ROUND(I106*H106,2)</f>
        <v>618</v>
      </c>
      <c r="K106" s="111" t="s">
        <v>141</v>
      </c>
      <c r="L106" s="29"/>
      <c r="M106" s="116" t="s">
        <v>28</v>
      </c>
      <c r="N106" s="117" t="s">
        <v>45</v>
      </c>
      <c r="P106" s="118">
        <f>O106*H106</f>
        <v>0</v>
      </c>
      <c r="Q106" s="118">
        <v>0</v>
      </c>
      <c r="R106" s="118">
        <f>Q106*H106</f>
        <v>0</v>
      </c>
      <c r="S106" s="118">
        <v>0</v>
      </c>
      <c r="T106" s="119">
        <f>S106*H106</f>
        <v>0</v>
      </c>
      <c r="AR106" s="120" t="s">
        <v>142</v>
      </c>
      <c r="AT106" s="120" t="s">
        <v>137</v>
      </c>
      <c r="AU106" s="120" t="s">
        <v>74</v>
      </c>
      <c r="AY106" s="14" t="s">
        <v>143</v>
      </c>
      <c r="BE106" s="121">
        <f>IF(N106="základní",J106,0)</f>
        <v>618</v>
      </c>
      <c r="BF106" s="121">
        <f>IF(N106="snížená",J106,0)</f>
        <v>0</v>
      </c>
      <c r="BG106" s="121">
        <f>IF(N106="zákl. přenesená",J106,0)</f>
        <v>0</v>
      </c>
      <c r="BH106" s="121">
        <f>IF(N106="sníž. přenesená",J106,0)</f>
        <v>0</v>
      </c>
      <c r="BI106" s="121">
        <f>IF(N106="nulová",J106,0)</f>
        <v>0</v>
      </c>
      <c r="BJ106" s="14" t="s">
        <v>81</v>
      </c>
      <c r="BK106" s="121">
        <f>ROUND(I106*H106,2)</f>
        <v>618</v>
      </c>
      <c r="BL106" s="14" t="s">
        <v>142</v>
      </c>
      <c r="BM106" s="120" t="s">
        <v>442</v>
      </c>
    </row>
    <row r="107" spans="2:47" s="1" customFormat="1" ht="19.5">
      <c r="B107" s="29"/>
      <c r="D107" s="122" t="s">
        <v>145</v>
      </c>
      <c r="F107" s="123" t="s">
        <v>363</v>
      </c>
      <c r="I107" s="124"/>
      <c r="L107" s="29"/>
      <c r="M107" s="125"/>
      <c r="T107" s="50"/>
      <c r="AT107" s="14" t="s">
        <v>145</v>
      </c>
      <c r="AU107" s="14" t="s">
        <v>74</v>
      </c>
    </row>
    <row r="108" spans="2:47" s="1" customFormat="1" ht="12">
      <c r="B108" s="29"/>
      <c r="D108" s="126" t="s">
        <v>147</v>
      </c>
      <c r="F108" s="127" t="s">
        <v>364</v>
      </c>
      <c r="I108" s="124"/>
      <c r="L108" s="29"/>
      <c r="M108" s="125"/>
      <c r="T108" s="50"/>
      <c r="AT108" s="14" t="s">
        <v>147</v>
      </c>
      <c r="AU108" s="14" t="s">
        <v>74</v>
      </c>
    </row>
    <row r="109" spans="2:51" s="9" customFormat="1" ht="12">
      <c r="B109" s="128"/>
      <c r="D109" s="122" t="s">
        <v>171</v>
      </c>
      <c r="E109" s="129" t="s">
        <v>28</v>
      </c>
      <c r="F109" s="130" t="s">
        <v>443</v>
      </c>
      <c r="H109" s="131">
        <v>61.8</v>
      </c>
      <c r="I109" s="132"/>
      <c r="L109" s="128"/>
      <c r="M109" s="133"/>
      <c r="T109" s="134"/>
      <c r="AT109" s="129" t="s">
        <v>171</v>
      </c>
      <c r="AU109" s="129" t="s">
        <v>74</v>
      </c>
      <c r="AV109" s="9" t="s">
        <v>83</v>
      </c>
      <c r="AW109" s="9" t="s">
        <v>35</v>
      </c>
      <c r="AX109" s="9" t="s">
        <v>81</v>
      </c>
      <c r="AY109" s="129" t="s">
        <v>143</v>
      </c>
    </row>
    <row r="110" spans="2:65" s="1" customFormat="1" ht="21.75" customHeight="1">
      <c r="B110" s="29"/>
      <c r="C110" s="109" t="s">
        <v>181</v>
      </c>
      <c r="D110" s="109" t="s">
        <v>137</v>
      </c>
      <c r="E110" s="110" t="s">
        <v>444</v>
      </c>
      <c r="F110" s="111" t="s">
        <v>445</v>
      </c>
      <c r="G110" s="112" t="s">
        <v>197</v>
      </c>
      <c r="H110" s="113">
        <v>133.333</v>
      </c>
      <c r="I110" s="114">
        <v>30</v>
      </c>
      <c r="J110" s="115">
        <f>ROUND(I110*H110,2)</f>
        <v>3999.99</v>
      </c>
      <c r="K110" s="111" t="s">
        <v>141</v>
      </c>
      <c r="L110" s="29"/>
      <c r="M110" s="116" t="s">
        <v>28</v>
      </c>
      <c r="N110" s="117" t="s">
        <v>45</v>
      </c>
      <c r="P110" s="118">
        <f>O110*H110</f>
        <v>0</v>
      </c>
      <c r="Q110" s="118">
        <v>0</v>
      </c>
      <c r="R110" s="118">
        <f>Q110*H110</f>
        <v>0</v>
      </c>
      <c r="S110" s="118">
        <v>0</v>
      </c>
      <c r="T110" s="119">
        <f>S110*H110</f>
        <v>0</v>
      </c>
      <c r="AR110" s="120" t="s">
        <v>142</v>
      </c>
      <c r="AT110" s="120" t="s">
        <v>137</v>
      </c>
      <c r="AU110" s="120" t="s">
        <v>74</v>
      </c>
      <c r="AY110" s="14" t="s">
        <v>143</v>
      </c>
      <c r="BE110" s="121">
        <f>IF(N110="základní",J110,0)</f>
        <v>3999.99</v>
      </c>
      <c r="BF110" s="121">
        <f>IF(N110="snížená",J110,0)</f>
        <v>0</v>
      </c>
      <c r="BG110" s="121">
        <f>IF(N110="zákl. přenesená",J110,0)</f>
        <v>0</v>
      </c>
      <c r="BH110" s="121">
        <f>IF(N110="sníž. přenesená",J110,0)</f>
        <v>0</v>
      </c>
      <c r="BI110" s="121">
        <f>IF(N110="nulová",J110,0)</f>
        <v>0</v>
      </c>
      <c r="BJ110" s="14" t="s">
        <v>81</v>
      </c>
      <c r="BK110" s="121">
        <f>ROUND(I110*H110,2)</f>
        <v>3999.99</v>
      </c>
      <c r="BL110" s="14" t="s">
        <v>142</v>
      </c>
      <c r="BM110" s="120" t="s">
        <v>446</v>
      </c>
    </row>
    <row r="111" spans="2:47" s="1" customFormat="1" ht="19.5">
      <c r="B111" s="29"/>
      <c r="D111" s="122" t="s">
        <v>145</v>
      </c>
      <c r="F111" s="123" t="s">
        <v>447</v>
      </c>
      <c r="I111" s="124"/>
      <c r="L111" s="29"/>
      <c r="M111" s="125"/>
      <c r="T111" s="50"/>
      <c r="AT111" s="14" t="s">
        <v>145</v>
      </c>
      <c r="AU111" s="14" t="s">
        <v>74</v>
      </c>
    </row>
    <row r="112" spans="2:47" s="1" customFormat="1" ht="12">
      <c r="B112" s="29"/>
      <c r="D112" s="126" t="s">
        <v>147</v>
      </c>
      <c r="F112" s="127" t="s">
        <v>448</v>
      </c>
      <c r="I112" s="124"/>
      <c r="L112" s="29"/>
      <c r="M112" s="125"/>
      <c r="T112" s="50"/>
      <c r="AT112" s="14" t="s">
        <v>147</v>
      </c>
      <c r="AU112" s="14" t="s">
        <v>74</v>
      </c>
    </row>
    <row r="113" spans="2:51" s="9" customFormat="1" ht="12">
      <c r="B113" s="128"/>
      <c r="D113" s="122" t="s">
        <v>171</v>
      </c>
      <c r="E113" s="129" t="s">
        <v>28</v>
      </c>
      <c r="F113" s="130" t="s">
        <v>449</v>
      </c>
      <c r="H113" s="131">
        <v>133.333</v>
      </c>
      <c r="I113" s="132"/>
      <c r="L113" s="128"/>
      <c r="M113" s="161"/>
      <c r="N113" s="162"/>
      <c r="O113" s="162"/>
      <c r="P113" s="162"/>
      <c r="Q113" s="162"/>
      <c r="R113" s="162"/>
      <c r="S113" s="162"/>
      <c r="T113" s="163"/>
      <c r="AT113" s="129" t="s">
        <v>171</v>
      </c>
      <c r="AU113" s="129" t="s">
        <v>74</v>
      </c>
      <c r="AV113" s="9" t="s">
        <v>83</v>
      </c>
      <c r="AW113" s="9" t="s">
        <v>35</v>
      </c>
      <c r="AX113" s="9" t="s">
        <v>81</v>
      </c>
      <c r="AY113" s="129" t="s">
        <v>143</v>
      </c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29"/>
    </row>
  </sheetData>
  <sheetProtection algorithmName="SHA-512" hashValue="lDE6jc3usqcVrQg0ei32fLXS53h2iUCuUXKNEk/S/gpaYXyCnSchO5+COPwnM05D0MBcKGhQvYBgPh5IYE21wg==" saltValue="ubBk68mZTt663DQWZZ0+Y+R46j+sMQgXkqjcLKGk5IF2rGJ3brSnarJsVbhRxKb3dG6VEZQrKYFaDLYZ7ICJbg==" spinCount="100000" sheet="1" objects="1" scenarios="1" formatColumns="0" formatRows="0" autoFilter="0"/>
  <autoFilter ref="C84:K113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hyperlinks>
    <hyperlink ref="F88" r:id="rId1" display="https://podminky.urs.cz/item/CS_URS_2023_02/184808211"/>
    <hyperlink ref="F92" r:id="rId2" display="https://podminky.urs.cz/item/CS_URS_2023_02/184851256"/>
    <hyperlink ref="F96" r:id="rId3" display="https://podminky.urs.cz/item/CS_URS_2023_02/184911111"/>
    <hyperlink ref="F101" r:id="rId4" display="https://podminky.urs.cz/item/CS_URS_2023_02/185804312"/>
    <hyperlink ref="F105" r:id="rId5" display="https://podminky.urs.cz/item/CS_URS_2023_02/185851121"/>
    <hyperlink ref="F108" r:id="rId6" display="https://podminky.urs.cz/item/CS_URS_2023_02/185851129"/>
    <hyperlink ref="F112" r:id="rId7" display="https://podminky.urs.cz/item/CS_URS_2023_02/184806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9"/>
  <headerFooter>
    <oddFooter>&amp;CStrana &amp;P z &amp;N</oddFoot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70"/>
  <sheetViews>
    <sheetView showGridLines="0" workbookViewId="0" topLeftCell="A12">
      <selection activeCell="J18" sqref="J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98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s="1" customFormat="1" ht="12" customHeight="1">
      <c r="B8" s="29"/>
      <c r="D8" s="24" t="s">
        <v>118</v>
      </c>
      <c r="L8" s="29"/>
    </row>
    <row r="9" spans="2:12" s="1" customFormat="1" ht="16.5" customHeight="1">
      <c r="B9" s="29"/>
      <c r="E9" s="281" t="s">
        <v>450</v>
      </c>
      <c r="F9" s="285"/>
      <c r="G9" s="285"/>
      <c r="H9" s="285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4" t="s">
        <v>18</v>
      </c>
      <c r="F11" s="22" t="s">
        <v>19</v>
      </c>
      <c r="I11" s="24" t="s">
        <v>20</v>
      </c>
      <c r="J11" s="22" t="s">
        <v>28</v>
      </c>
      <c r="L11" s="29"/>
    </row>
    <row r="12" spans="2:12" s="1" customFormat="1" ht="12" customHeight="1">
      <c r="B12" s="29"/>
      <c r="D12" s="24" t="s">
        <v>22</v>
      </c>
      <c r="F12" s="22" t="s">
        <v>23</v>
      </c>
      <c r="I12" s="24" t="s">
        <v>24</v>
      </c>
      <c r="J12" s="46" t="str">
        <f>'Rekapitulace stavby'!AN8</f>
        <v>25. 9. 2023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26</v>
      </c>
      <c r="I14" s="24" t="s">
        <v>27</v>
      </c>
      <c r="J14" s="22" t="s">
        <v>28</v>
      </c>
      <c r="L14" s="29"/>
    </row>
    <row r="15" spans="2:12" s="1" customFormat="1" ht="18" customHeight="1">
      <c r="B15" s="29"/>
      <c r="E15" s="22" t="s">
        <v>29</v>
      </c>
      <c r="I15" s="24" t="s">
        <v>30</v>
      </c>
      <c r="J15" s="22" t="s">
        <v>28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31</v>
      </c>
      <c r="I17" s="24" t="s">
        <v>27</v>
      </c>
      <c r="J17" s="25" t="str">
        <f>'Rekapitulace stavby'!AN13</f>
        <v>07353464</v>
      </c>
      <c r="L17" s="29"/>
    </row>
    <row r="18" spans="2:12" s="1" customFormat="1" ht="18" customHeight="1">
      <c r="B18" s="29"/>
      <c r="E18" s="288" t="str">
        <f>'Rekapitulace stavby'!E14</f>
        <v>Kateřina Teplá</v>
      </c>
      <c r="F18" s="273"/>
      <c r="G18" s="273"/>
      <c r="H18" s="273"/>
      <c r="I18" s="24" t="s">
        <v>30</v>
      </c>
      <c r="J18" s="25"/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32</v>
      </c>
      <c r="I20" s="24" t="s">
        <v>27</v>
      </c>
      <c r="J20" s="22" t="s">
        <v>33</v>
      </c>
      <c r="L20" s="29"/>
    </row>
    <row r="21" spans="2:12" s="1" customFormat="1" ht="18" customHeight="1">
      <c r="B21" s="29"/>
      <c r="E21" s="22" t="s">
        <v>34</v>
      </c>
      <c r="I21" s="24" t="s">
        <v>30</v>
      </c>
      <c r="J21" s="22" t="s">
        <v>28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36</v>
      </c>
      <c r="I23" s="24" t="s">
        <v>27</v>
      </c>
      <c r="J23" s="22" t="s">
        <v>33</v>
      </c>
      <c r="L23" s="29"/>
    </row>
    <row r="24" spans="2:12" s="1" customFormat="1" ht="18" customHeight="1">
      <c r="B24" s="29"/>
      <c r="E24" s="22" t="s">
        <v>37</v>
      </c>
      <c r="I24" s="24" t="s">
        <v>30</v>
      </c>
      <c r="J24" s="22" t="s">
        <v>28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6.5" customHeight="1">
      <c r="B27" s="89"/>
      <c r="E27" s="277" t="s">
        <v>28</v>
      </c>
      <c r="F27" s="277"/>
      <c r="G27" s="277"/>
      <c r="H27" s="277"/>
      <c r="L27" s="89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>
      <c r="B30" s="29"/>
      <c r="D30" s="90" t="s">
        <v>40</v>
      </c>
      <c r="J30" s="60">
        <f>ROUND(J79,2)</f>
        <v>1974312.45</v>
      </c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>
      <c r="B32" s="29"/>
      <c r="F32" s="32" t="s">
        <v>42</v>
      </c>
      <c r="I32" s="32" t="s">
        <v>41</v>
      </c>
      <c r="J32" s="32" t="s">
        <v>43</v>
      </c>
      <c r="L32" s="29"/>
    </row>
    <row r="33" spans="2:12" s="1" customFormat="1" ht="14.45" customHeight="1">
      <c r="B33" s="29"/>
      <c r="D33" s="49" t="s">
        <v>44</v>
      </c>
      <c r="E33" s="24" t="s">
        <v>45</v>
      </c>
      <c r="F33" s="81">
        <f>ROUND((SUM(BE79:BE269)),2)</f>
        <v>1974312.45</v>
      </c>
      <c r="I33" s="91">
        <v>0.21</v>
      </c>
      <c r="J33" s="81">
        <f>ROUND(((SUM(BE79:BE269))*I33),2)</f>
        <v>414605.61</v>
      </c>
      <c r="L33" s="29"/>
    </row>
    <row r="34" spans="2:12" s="1" customFormat="1" ht="14.45" customHeight="1">
      <c r="B34" s="29"/>
      <c r="E34" s="24" t="s">
        <v>46</v>
      </c>
      <c r="F34" s="81">
        <f>ROUND((SUM(BF79:BF269)),2)</f>
        <v>0</v>
      </c>
      <c r="I34" s="91">
        <v>0.15</v>
      </c>
      <c r="J34" s="81">
        <f>ROUND(((SUM(BF79:BF269))*I34),2)</f>
        <v>0</v>
      </c>
      <c r="L34" s="29"/>
    </row>
    <row r="35" spans="2:12" s="1" customFormat="1" ht="14.45" customHeight="1" hidden="1">
      <c r="B35" s="29"/>
      <c r="E35" s="24" t="s">
        <v>47</v>
      </c>
      <c r="F35" s="81">
        <f>ROUND((SUM(BG79:BG269)),2)</f>
        <v>0</v>
      </c>
      <c r="I35" s="91">
        <v>0.21</v>
      </c>
      <c r="J35" s="81">
        <f>0</f>
        <v>0</v>
      </c>
      <c r="L35" s="29"/>
    </row>
    <row r="36" spans="2:12" s="1" customFormat="1" ht="14.45" customHeight="1" hidden="1">
      <c r="B36" s="29"/>
      <c r="E36" s="24" t="s">
        <v>48</v>
      </c>
      <c r="F36" s="81">
        <f>ROUND((SUM(BH79:BH269)),2)</f>
        <v>0</v>
      </c>
      <c r="I36" s="91">
        <v>0.15</v>
      </c>
      <c r="J36" s="81">
        <f>0</f>
        <v>0</v>
      </c>
      <c r="L36" s="29"/>
    </row>
    <row r="37" spans="2:12" s="1" customFormat="1" ht="14.45" customHeight="1" hidden="1">
      <c r="B37" s="29"/>
      <c r="E37" s="24" t="s">
        <v>49</v>
      </c>
      <c r="F37" s="81">
        <f>ROUND((SUM(BI79:BI269)),2)</f>
        <v>0</v>
      </c>
      <c r="I37" s="91">
        <v>0</v>
      </c>
      <c r="J37" s="81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2"/>
      <c r="D39" s="93" t="s">
        <v>50</v>
      </c>
      <c r="E39" s="51"/>
      <c r="F39" s="51"/>
      <c r="G39" s="94" t="s">
        <v>51</v>
      </c>
      <c r="H39" s="95" t="s">
        <v>52</v>
      </c>
      <c r="I39" s="51"/>
      <c r="J39" s="96">
        <f>SUM(J30:J37)</f>
        <v>2388918.06</v>
      </c>
      <c r="K39" s="97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>
      <c r="B45" s="29"/>
      <c r="C45" s="18" t="s">
        <v>120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4" t="s">
        <v>16</v>
      </c>
      <c r="L47" s="29"/>
    </row>
    <row r="48" spans="2:12" s="1" customFormat="1" ht="16.5" customHeight="1">
      <c r="B48" s="29"/>
      <c r="E48" s="286" t="str">
        <f>E7</f>
        <v>Založení prvků IP, větrolamů v k.ú. Přibice</v>
      </c>
      <c r="F48" s="287"/>
      <c r="G48" s="287"/>
      <c r="H48" s="287"/>
      <c r="L48" s="29"/>
    </row>
    <row r="49" spans="2:12" s="1" customFormat="1" ht="12" customHeight="1">
      <c r="B49" s="29"/>
      <c r="C49" s="24" t="s">
        <v>118</v>
      </c>
      <c r="L49" s="29"/>
    </row>
    <row r="50" spans="2:12" s="1" customFormat="1" ht="16.5" customHeight="1">
      <c r="B50" s="29"/>
      <c r="E50" s="281" t="str">
        <f>E9</f>
        <v>SO-02 - Větrolam V10, V11-1, V11-2 a V12</v>
      </c>
      <c r="F50" s="285"/>
      <c r="G50" s="285"/>
      <c r="H50" s="285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4" t="s">
        <v>22</v>
      </c>
      <c r="F52" s="22" t="str">
        <f>F12</f>
        <v>Přibice</v>
      </c>
      <c r="I52" s="24" t="s">
        <v>24</v>
      </c>
      <c r="J52" s="46" t="str">
        <f>IF(J12="","",J12)</f>
        <v>25. 9. 2023</v>
      </c>
      <c r="L52" s="29"/>
    </row>
    <row r="53" spans="2:12" s="1" customFormat="1" ht="6.95" customHeight="1">
      <c r="B53" s="29"/>
      <c r="L53" s="29"/>
    </row>
    <row r="54" spans="2:12" s="1" customFormat="1" ht="25.7" customHeight="1">
      <c r="B54" s="29"/>
      <c r="C54" s="24" t="s">
        <v>26</v>
      </c>
      <c r="F54" s="22" t="str">
        <f>E15</f>
        <v>Ocec Přibice</v>
      </c>
      <c r="I54" s="24" t="s">
        <v>32</v>
      </c>
      <c r="J54" s="27" t="str">
        <f>E21</f>
        <v>AGROPROJEKT PSO s.r.o.</v>
      </c>
      <c r="L54" s="29"/>
    </row>
    <row r="55" spans="2:12" s="1" customFormat="1" ht="25.7" customHeight="1">
      <c r="B55" s="29"/>
      <c r="C55" s="24" t="s">
        <v>31</v>
      </c>
      <c r="F55" s="22" t="str">
        <f>IF(E18="","",E18)</f>
        <v>Kateřina Teplá</v>
      </c>
      <c r="I55" s="24" t="s">
        <v>36</v>
      </c>
      <c r="J55" s="27" t="str">
        <f>E24</f>
        <v>Agroprojekt PSO s.r.o.</v>
      </c>
      <c r="L55" s="29"/>
    </row>
    <row r="56" spans="2:12" s="1" customFormat="1" ht="10.35" customHeight="1">
      <c r="B56" s="29"/>
      <c r="L56" s="29"/>
    </row>
    <row r="57" spans="2:12" s="1" customFormat="1" ht="29.25" customHeight="1">
      <c r="B57" s="29"/>
      <c r="C57" s="98" t="s">
        <v>121</v>
      </c>
      <c r="D57" s="92"/>
      <c r="E57" s="92"/>
      <c r="F57" s="92"/>
      <c r="G57" s="92"/>
      <c r="H57" s="92"/>
      <c r="I57" s="92"/>
      <c r="J57" s="99" t="s">
        <v>122</v>
      </c>
      <c r="K57" s="92"/>
      <c r="L57" s="29"/>
    </row>
    <row r="58" spans="2:12" s="1" customFormat="1" ht="10.35" customHeight="1">
      <c r="B58" s="29"/>
      <c r="L58" s="29"/>
    </row>
    <row r="59" spans="2:47" s="1" customFormat="1" ht="22.9" customHeight="1">
      <c r="B59" s="29"/>
      <c r="C59" s="100" t="s">
        <v>72</v>
      </c>
      <c r="J59" s="60">
        <f>J79</f>
        <v>1974312.45</v>
      </c>
      <c r="L59" s="29"/>
      <c r="AU59" s="14" t="s">
        <v>123</v>
      </c>
    </row>
    <row r="60" spans="2:12" s="1" customFormat="1" ht="21.75" customHeight="1">
      <c r="B60" s="29"/>
      <c r="L60" s="29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29"/>
    </row>
    <row r="65" spans="2:12" s="1" customFormat="1" ht="6.9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29"/>
    </row>
    <row r="66" spans="2:12" s="1" customFormat="1" ht="24.95" customHeight="1">
      <c r="B66" s="29"/>
      <c r="C66" s="18" t="s">
        <v>124</v>
      </c>
      <c r="L66" s="29"/>
    </row>
    <row r="67" spans="2:12" s="1" customFormat="1" ht="6.95" customHeight="1">
      <c r="B67" s="29"/>
      <c r="L67" s="29"/>
    </row>
    <row r="68" spans="2:12" s="1" customFormat="1" ht="12" customHeight="1">
      <c r="B68" s="29"/>
      <c r="C68" s="24" t="s">
        <v>16</v>
      </c>
      <c r="L68" s="29"/>
    </row>
    <row r="69" spans="2:12" s="1" customFormat="1" ht="16.5" customHeight="1">
      <c r="B69" s="29"/>
      <c r="E69" s="286" t="str">
        <f>E7</f>
        <v>Založení prvků IP, větrolamů v k.ú. Přibice</v>
      </c>
      <c r="F69" s="287"/>
      <c r="G69" s="287"/>
      <c r="H69" s="287"/>
      <c r="L69" s="29"/>
    </row>
    <row r="70" spans="2:12" s="1" customFormat="1" ht="12" customHeight="1">
      <c r="B70" s="29"/>
      <c r="C70" s="24" t="s">
        <v>118</v>
      </c>
      <c r="L70" s="29"/>
    </row>
    <row r="71" spans="2:12" s="1" customFormat="1" ht="16.5" customHeight="1">
      <c r="B71" s="29"/>
      <c r="E71" s="281" t="str">
        <f>E9</f>
        <v>SO-02 - Větrolam V10, V11-1, V11-2 a V12</v>
      </c>
      <c r="F71" s="285"/>
      <c r="G71" s="285"/>
      <c r="H71" s="285"/>
      <c r="L71" s="29"/>
    </row>
    <row r="72" spans="2:12" s="1" customFormat="1" ht="6.95" customHeight="1">
      <c r="B72" s="29"/>
      <c r="L72" s="29"/>
    </row>
    <row r="73" spans="2:12" s="1" customFormat="1" ht="12" customHeight="1">
      <c r="B73" s="29"/>
      <c r="C73" s="24" t="s">
        <v>22</v>
      </c>
      <c r="F73" s="22" t="str">
        <f>F12</f>
        <v>Přibice</v>
      </c>
      <c r="I73" s="24" t="s">
        <v>24</v>
      </c>
      <c r="J73" s="46" t="str">
        <f>IF(J12="","",J12)</f>
        <v>25. 9. 2023</v>
      </c>
      <c r="L73" s="29"/>
    </row>
    <row r="74" spans="2:12" s="1" customFormat="1" ht="6.95" customHeight="1">
      <c r="B74" s="29"/>
      <c r="L74" s="29"/>
    </row>
    <row r="75" spans="2:12" s="1" customFormat="1" ht="25.7" customHeight="1">
      <c r="B75" s="29"/>
      <c r="C75" s="24" t="s">
        <v>26</v>
      </c>
      <c r="F75" s="22" t="str">
        <f>E15</f>
        <v>Ocec Přibice</v>
      </c>
      <c r="I75" s="24" t="s">
        <v>32</v>
      </c>
      <c r="J75" s="27" t="str">
        <f>E21</f>
        <v>AGROPROJEKT PSO s.r.o.</v>
      </c>
      <c r="L75" s="29"/>
    </row>
    <row r="76" spans="2:12" s="1" customFormat="1" ht="25.7" customHeight="1">
      <c r="B76" s="29"/>
      <c r="C76" s="24" t="s">
        <v>31</v>
      </c>
      <c r="F76" s="22" t="str">
        <f>IF(E18="","",E18)</f>
        <v>Kateřina Teplá</v>
      </c>
      <c r="I76" s="24" t="s">
        <v>36</v>
      </c>
      <c r="J76" s="27" t="str">
        <f>E24</f>
        <v>Agroprojekt PSO s.r.o.</v>
      </c>
      <c r="L76" s="29"/>
    </row>
    <row r="77" spans="2:12" s="1" customFormat="1" ht="10.35" customHeight="1">
      <c r="B77" s="29"/>
      <c r="L77" s="29"/>
    </row>
    <row r="78" spans="2:20" s="8" customFormat="1" ht="29.25" customHeight="1">
      <c r="B78" s="101"/>
      <c r="C78" s="102" t="s">
        <v>125</v>
      </c>
      <c r="D78" s="103" t="s">
        <v>59</v>
      </c>
      <c r="E78" s="103" t="s">
        <v>55</v>
      </c>
      <c r="F78" s="103" t="s">
        <v>56</v>
      </c>
      <c r="G78" s="103" t="s">
        <v>126</v>
      </c>
      <c r="H78" s="103" t="s">
        <v>127</v>
      </c>
      <c r="I78" s="103" t="s">
        <v>128</v>
      </c>
      <c r="J78" s="103" t="s">
        <v>122</v>
      </c>
      <c r="K78" s="104" t="s">
        <v>129</v>
      </c>
      <c r="L78" s="101"/>
      <c r="M78" s="53" t="s">
        <v>28</v>
      </c>
      <c r="N78" s="54" t="s">
        <v>44</v>
      </c>
      <c r="O78" s="54" t="s">
        <v>130</v>
      </c>
      <c r="P78" s="54" t="s">
        <v>131</v>
      </c>
      <c r="Q78" s="54" t="s">
        <v>132</v>
      </c>
      <c r="R78" s="54" t="s">
        <v>133</v>
      </c>
      <c r="S78" s="54" t="s">
        <v>134</v>
      </c>
      <c r="T78" s="55" t="s">
        <v>135</v>
      </c>
    </row>
    <row r="79" spans="2:63" s="1" customFormat="1" ht="22.9" customHeight="1">
      <c r="B79" s="29"/>
      <c r="C79" s="58" t="s">
        <v>136</v>
      </c>
      <c r="J79" s="105">
        <f>BK79</f>
        <v>1974312.45</v>
      </c>
      <c r="L79" s="29"/>
      <c r="M79" s="56"/>
      <c r="N79" s="47"/>
      <c r="O79" s="47"/>
      <c r="P79" s="106">
        <f>SUM(P80:P269)</f>
        <v>0</v>
      </c>
      <c r="Q79" s="47"/>
      <c r="R79" s="106">
        <f>SUM(R80:R269)</f>
        <v>242.63616100000004</v>
      </c>
      <c r="S79" s="47"/>
      <c r="T79" s="107">
        <f>SUM(T80:T269)</f>
        <v>0</v>
      </c>
      <c r="AT79" s="14" t="s">
        <v>73</v>
      </c>
      <c r="AU79" s="14" t="s">
        <v>123</v>
      </c>
      <c r="BK79" s="108">
        <f>SUM(BK80:BK269)</f>
        <v>1974312.45</v>
      </c>
    </row>
    <row r="80" spans="2:65" s="1" customFormat="1" ht="24.2" customHeight="1">
      <c r="B80" s="29"/>
      <c r="C80" s="109" t="s">
        <v>81</v>
      </c>
      <c r="D80" s="109" t="s">
        <v>137</v>
      </c>
      <c r="E80" s="110" t="s">
        <v>451</v>
      </c>
      <c r="F80" s="111" t="s">
        <v>452</v>
      </c>
      <c r="G80" s="112" t="s">
        <v>402</v>
      </c>
      <c r="H80" s="113">
        <v>0.367</v>
      </c>
      <c r="I80" s="114">
        <v>20000</v>
      </c>
      <c r="J80" s="115">
        <f>ROUND(I80*H80,2)</f>
        <v>7340</v>
      </c>
      <c r="K80" s="111" t="s">
        <v>141</v>
      </c>
      <c r="L80" s="29"/>
      <c r="M80" s="116" t="s">
        <v>28</v>
      </c>
      <c r="N80" s="117" t="s">
        <v>45</v>
      </c>
      <c r="P80" s="118">
        <f>O80*H80</f>
        <v>0</v>
      </c>
      <c r="Q80" s="118">
        <v>0</v>
      </c>
      <c r="R80" s="118">
        <f>Q80*H80</f>
        <v>0</v>
      </c>
      <c r="S80" s="118">
        <v>0</v>
      </c>
      <c r="T80" s="119">
        <f>S80*H80</f>
        <v>0</v>
      </c>
      <c r="AR80" s="120" t="s">
        <v>142</v>
      </c>
      <c r="AT80" s="120" t="s">
        <v>137</v>
      </c>
      <c r="AU80" s="120" t="s">
        <v>74</v>
      </c>
      <c r="AY80" s="14" t="s">
        <v>143</v>
      </c>
      <c r="BE80" s="121">
        <f>IF(N80="základní",J80,0)</f>
        <v>7340</v>
      </c>
      <c r="BF80" s="121">
        <f>IF(N80="snížená",J80,0)</f>
        <v>0</v>
      </c>
      <c r="BG80" s="121">
        <f>IF(N80="zákl. přenesená",J80,0)</f>
        <v>0</v>
      </c>
      <c r="BH80" s="121">
        <f>IF(N80="sníž. přenesená",J80,0)</f>
        <v>0</v>
      </c>
      <c r="BI80" s="121">
        <f>IF(N80="nulová",J80,0)</f>
        <v>0</v>
      </c>
      <c r="BJ80" s="14" t="s">
        <v>81</v>
      </c>
      <c r="BK80" s="121">
        <f>ROUND(I80*H80,2)</f>
        <v>7340</v>
      </c>
      <c r="BL80" s="14" t="s">
        <v>142</v>
      </c>
      <c r="BM80" s="120" t="s">
        <v>453</v>
      </c>
    </row>
    <row r="81" spans="2:47" s="1" customFormat="1" ht="19.5">
      <c r="B81" s="29"/>
      <c r="D81" s="122" t="s">
        <v>145</v>
      </c>
      <c r="F81" s="123" t="s">
        <v>454</v>
      </c>
      <c r="I81" s="124"/>
      <c r="L81" s="29"/>
      <c r="M81" s="125"/>
      <c r="T81" s="50"/>
      <c r="AT81" s="14" t="s">
        <v>145</v>
      </c>
      <c r="AU81" s="14" t="s">
        <v>74</v>
      </c>
    </row>
    <row r="82" spans="2:47" s="1" customFormat="1" ht="12">
      <c r="B82" s="29"/>
      <c r="D82" s="126" t="s">
        <v>147</v>
      </c>
      <c r="F82" s="127" t="s">
        <v>455</v>
      </c>
      <c r="I82" s="124"/>
      <c r="L82" s="29"/>
      <c r="M82" s="125"/>
      <c r="T82" s="50"/>
      <c r="AT82" s="14" t="s">
        <v>147</v>
      </c>
      <c r="AU82" s="14" t="s">
        <v>74</v>
      </c>
    </row>
    <row r="83" spans="2:51" s="9" customFormat="1" ht="22.5">
      <c r="B83" s="128"/>
      <c r="D83" s="122" t="s">
        <v>171</v>
      </c>
      <c r="E83" s="129" t="s">
        <v>28</v>
      </c>
      <c r="F83" s="130" t="s">
        <v>456</v>
      </c>
      <c r="H83" s="131">
        <v>0.367</v>
      </c>
      <c r="I83" s="132"/>
      <c r="L83" s="128"/>
      <c r="M83" s="133"/>
      <c r="T83" s="134"/>
      <c r="AT83" s="129" t="s">
        <v>171</v>
      </c>
      <c r="AU83" s="129" t="s">
        <v>74</v>
      </c>
      <c r="AV83" s="9" t="s">
        <v>83</v>
      </c>
      <c r="AW83" s="9" t="s">
        <v>35</v>
      </c>
      <c r="AX83" s="9" t="s">
        <v>81</v>
      </c>
      <c r="AY83" s="129" t="s">
        <v>143</v>
      </c>
    </row>
    <row r="84" spans="2:65" s="1" customFormat="1" ht="24.2" customHeight="1">
      <c r="B84" s="29"/>
      <c r="C84" s="109" t="s">
        <v>83</v>
      </c>
      <c r="D84" s="109" t="s">
        <v>137</v>
      </c>
      <c r="E84" s="110" t="s">
        <v>457</v>
      </c>
      <c r="F84" s="111" t="s">
        <v>458</v>
      </c>
      <c r="G84" s="112" t="s">
        <v>402</v>
      </c>
      <c r="H84" s="113">
        <v>0.367</v>
      </c>
      <c r="I84" s="114">
        <v>40000</v>
      </c>
      <c r="J84" s="115">
        <f>ROUND(I84*H84,2)</f>
        <v>14680</v>
      </c>
      <c r="K84" s="111" t="s">
        <v>141</v>
      </c>
      <c r="L84" s="29"/>
      <c r="M84" s="116" t="s">
        <v>28</v>
      </c>
      <c r="N84" s="117" t="s">
        <v>45</v>
      </c>
      <c r="P84" s="118">
        <f>O84*H84</f>
        <v>0</v>
      </c>
      <c r="Q84" s="118">
        <v>0</v>
      </c>
      <c r="R84" s="118">
        <f>Q84*H84</f>
        <v>0</v>
      </c>
      <c r="S84" s="118">
        <v>0</v>
      </c>
      <c r="T84" s="119">
        <f>S84*H84</f>
        <v>0</v>
      </c>
      <c r="AR84" s="120" t="s">
        <v>142</v>
      </c>
      <c r="AT84" s="120" t="s">
        <v>137</v>
      </c>
      <c r="AU84" s="120" t="s">
        <v>74</v>
      </c>
      <c r="AY84" s="14" t="s">
        <v>143</v>
      </c>
      <c r="BE84" s="121">
        <f>IF(N84="základní",J84,0)</f>
        <v>14680</v>
      </c>
      <c r="BF84" s="121">
        <f>IF(N84="snížená",J84,0)</f>
        <v>0</v>
      </c>
      <c r="BG84" s="121">
        <f>IF(N84="zákl. přenesená",J84,0)</f>
        <v>0</v>
      </c>
      <c r="BH84" s="121">
        <f>IF(N84="sníž. přenesená",J84,0)</f>
        <v>0</v>
      </c>
      <c r="BI84" s="121">
        <f>IF(N84="nulová",J84,0)</f>
        <v>0</v>
      </c>
      <c r="BJ84" s="14" t="s">
        <v>81</v>
      </c>
      <c r="BK84" s="121">
        <f>ROUND(I84*H84,2)</f>
        <v>14680</v>
      </c>
      <c r="BL84" s="14" t="s">
        <v>142</v>
      </c>
      <c r="BM84" s="120" t="s">
        <v>459</v>
      </c>
    </row>
    <row r="85" spans="2:47" s="1" customFormat="1" ht="19.5">
      <c r="B85" s="29"/>
      <c r="D85" s="122" t="s">
        <v>145</v>
      </c>
      <c r="F85" s="123" t="s">
        <v>460</v>
      </c>
      <c r="I85" s="124"/>
      <c r="L85" s="29"/>
      <c r="M85" s="125"/>
      <c r="T85" s="50"/>
      <c r="AT85" s="14" t="s">
        <v>145</v>
      </c>
      <c r="AU85" s="14" t="s">
        <v>74</v>
      </c>
    </row>
    <row r="86" spans="2:47" s="1" customFormat="1" ht="12">
      <c r="B86" s="29"/>
      <c r="D86" s="126" t="s">
        <v>147</v>
      </c>
      <c r="F86" s="127" t="s">
        <v>461</v>
      </c>
      <c r="I86" s="124"/>
      <c r="L86" s="29"/>
      <c r="M86" s="125"/>
      <c r="T86" s="50"/>
      <c r="AT86" s="14" t="s">
        <v>147</v>
      </c>
      <c r="AU86" s="14" t="s">
        <v>74</v>
      </c>
    </row>
    <row r="87" spans="2:51" s="9" customFormat="1" ht="22.5">
      <c r="B87" s="128"/>
      <c r="D87" s="122" t="s">
        <v>171</v>
      </c>
      <c r="E87" s="129" t="s">
        <v>28</v>
      </c>
      <c r="F87" s="130" t="s">
        <v>456</v>
      </c>
      <c r="H87" s="131">
        <v>0.367</v>
      </c>
      <c r="I87" s="132"/>
      <c r="L87" s="128"/>
      <c r="M87" s="133"/>
      <c r="T87" s="134"/>
      <c r="AT87" s="129" t="s">
        <v>171</v>
      </c>
      <c r="AU87" s="129" t="s">
        <v>74</v>
      </c>
      <c r="AV87" s="9" t="s">
        <v>83</v>
      </c>
      <c r="AW87" s="9" t="s">
        <v>35</v>
      </c>
      <c r="AX87" s="9" t="s">
        <v>81</v>
      </c>
      <c r="AY87" s="129" t="s">
        <v>143</v>
      </c>
    </row>
    <row r="88" spans="2:65" s="1" customFormat="1" ht="33" customHeight="1">
      <c r="B88" s="29"/>
      <c r="C88" s="109" t="s">
        <v>154</v>
      </c>
      <c r="D88" s="109" t="s">
        <v>137</v>
      </c>
      <c r="E88" s="110" t="s">
        <v>462</v>
      </c>
      <c r="F88" s="111" t="s">
        <v>463</v>
      </c>
      <c r="G88" s="112" t="s">
        <v>342</v>
      </c>
      <c r="H88" s="113">
        <v>299.25</v>
      </c>
      <c r="I88" s="114">
        <v>300</v>
      </c>
      <c r="J88" s="115">
        <f>ROUND(I88*H88,2)</f>
        <v>89775</v>
      </c>
      <c r="K88" s="111" t="s">
        <v>141</v>
      </c>
      <c r="L88" s="29"/>
      <c r="M88" s="116" t="s">
        <v>28</v>
      </c>
      <c r="N88" s="117" t="s">
        <v>45</v>
      </c>
      <c r="P88" s="118">
        <f>O88*H88</f>
        <v>0</v>
      </c>
      <c r="Q88" s="118">
        <v>0</v>
      </c>
      <c r="R88" s="118">
        <f>Q88*H88</f>
        <v>0</v>
      </c>
      <c r="S88" s="118">
        <v>0</v>
      </c>
      <c r="T88" s="119">
        <f>S88*H88</f>
        <v>0</v>
      </c>
      <c r="AR88" s="120" t="s">
        <v>142</v>
      </c>
      <c r="AT88" s="120" t="s">
        <v>137</v>
      </c>
      <c r="AU88" s="120" t="s">
        <v>74</v>
      </c>
      <c r="AY88" s="14" t="s">
        <v>143</v>
      </c>
      <c r="BE88" s="121">
        <f>IF(N88="základní",J88,0)</f>
        <v>89775</v>
      </c>
      <c r="BF88" s="121">
        <f>IF(N88="snížená",J88,0)</f>
        <v>0</v>
      </c>
      <c r="BG88" s="121">
        <f>IF(N88="zákl. přenesená",J88,0)</f>
        <v>0</v>
      </c>
      <c r="BH88" s="121">
        <f>IF(N88="sníž. přenesená",J88,0)</f>
        <v>0</v>
      </c>
      <c r="BI88" s="121">
        <f>IF(N88="nulová",J88,0)</f>
        <v>0</v>
      </c>
      <c r="BJ88" s="14" t="s">
        <v>81</v>
      </c>
      <c r="BK88" s="121">
        <f>ROUND(I88*H88,2)</f>
        <v>89775</v>
      </c>
      <c r="BL88" s="14" t="s">
        <v>142</v>
      </c>
      <c r="BM88" s="120" t="s">
        <v>464</v>
      </c>
    </row>
    <row r="89" spans="2:47" s="1" customFormat="1" ht="19.5">
      <c r="B89" s="29"/>
      <c r="D89" s="122" t="s">
        <v>145</v>
      </c>
      <c r="F89" s="123" t="s">
        <v>465</v>
      </c>
      <c r="I89" s="124"/>
      <c r="L89" s="29"/>
      <c r="M89" s="125"/>
      <c r="T89" s="50"/>
      <c r="AT89" s="14" t="s">
        <v>145</v>
      </c>
      <c r="AU89" s="14" t="s">
        <v>74</v>
      </c>
    </row>
    <row r="90" spans="2:47" s="1" customFormat="1" ht="12">
      <c r="B90" s="29"/>
      <c r="D90" s="126" t="s">
        <v>147</v>
      </c>
      <c r="F90" s="127" t="s">
        <v>466</v>
      </c>
      <c r="I90" s="124"/>
      <c r="L90" s="29"/>
      <c r="M90" s="125"/>
      <c r="T90" s="50"/>
      <c r="AT90" s="14" t="s">
        <v>147</v>
      </c>
      <c r="AU90" s="14" t="s">
        <v>74</v>
      </c>
    </row>
    <row r="91" spans="2:51" s="9" customFormat="1" ht="12">
      <c r="B91" s="128"/>
      <c r="D91" s="122" t="s">
        <v>171</v>
      </c>
      <c r="E91" s="129" t="s">
        <v>28</v>
      </c>
      <c r="F91" s="130" t="s">
        <v>467</v>
      </c>
      <c r="H91" s="131">
        <v>299.25</v>
      </c>
      <c r="I91" s="132"/>
      <c r="L91" s="128"/>
      <c r="M91" s="133"/>
      <c r="T91" s="134"/>
      <c r="AT91" s="129" t="s">
        <v>171</v>
      </c>
      <c r="AU91" s="129" t="s">
        <v>74</v>
      </c>
      <c r="AV91" s="9" t="s">
        <v>83</v>
      </c>
      <c r="AW91" s="9" t="s">
        <v>35</v>
      </c>
      <c r="AX91" s="9" t="s">
        <v>81</v>
      </c>
      <c r="AY91" s="129" t="s">
        <v>143</v>
      </c>
    </row>
    <row r="92" spans="2:65" s="1" customFormat="1" ht="37.9" customHeight="1">
      <c r="B92" s="29"/>
      <c r="C92" s="109" t="s">
        <v>142</v>
      </c>
      <c r="D92" s="109" t="s">
        <v>137</v>
      </c>
      <c r="E92" s="110" t="s">
        <v>468</v>
      </c>
      <c r="F92" s="111" t="s">
        <v>469</v>
      </c>
      <c r="G92" s="112" t="s">
        <v>342</v>
      </c>
      <c r="H92" s="113">
        <v>299.25</v>
      </c>
      <c r="I92" s="114">
        <v>200</v>
      </c>
      <c r="J92" s="115">
        <f>ROUND(I92*H92,2)</f>
        <v>59850</v>
      </c>
      <c r="K92" s="111" t="s">
        <v>141</v>
      </c>
      <c r="L92" s="29"/>
      <c r="M92" s="116" t="s">
        <v>28</v>
      </c>
      <c r="N92" s="117" t="s">
        <v>45</v>
      </c>
      <c r="P92" s="118">
        <f>O92*H92</f>
        <v>0</v>
      </c>
      <c r="Q92" s="118">
        <v>0</v>
      </c>
      <c r="R92" s="118">
        <f>Q92*H92</f>
        <v>0</v>
      </c>
      <c r="S92" s="118">
        <v>0</v>
      </c>
      <c r="T92" s="119">
        <f>S92*H92</f>
        <v>0</v>
      </c>
      <c r="AR92" s="120" t="s">
        <v>142</v>
      </c>
      <c r="AT92" s="120" t="s">
        <v>137</v>
      </c>
      <c r="AU92" s="120" t="s">
        <v>74</v>
      </c>
      <c r="AY92" s="14" t="s">
        <v>143</v>
      </c>
      <c r="BE92" s="121">
        <f>IF(N92="základní",J92,0)</f>
        <v>59850</v>
      </c>
      <c r="BF92" s="121">
        <f>IF(N92="snížená",J92,0)</f>
        <v>0</v>
      </c>
      <c r="BG92" s="121">
        <f>IF(N92="zákl. přenesená",J92,0)</f>
        <v>0</v>
      </c>
      <c r="BH92" s="121">
        <f>IF(N92="sníž. přenesená",J92,0)</f>
        <v>0</v>
      </c>
      <c r="BI92" s="121">
        <f>IF(N92="nulová",J92,0)</f>
        <v>0</v>
      </c>
      <c r="BJ92" s="14" t="s">
        <v>81</v>
      </c>
      <c r="BK92" s="121">
        <f>ROUND(I92*H92,2)</f>
        <v>59850</v>
      </c>
      <c r="BL92" s="14" t="s">
        <v>142</v>
      </c>
      <c r="BM92" s="120" t="s">
        <v>470</v>
      </c>
    </row>
    <row r="93" spans="2:47" s="1" customFormat="1" ht="39">
      <c r="B93" s="29"/>
      <c r="D93" s="122" t="s">
        <v>145</v>
      </c>
      <c r="F93" s="123" t="s">
        <v>471</v>
      </c>
      <c r="I93" s="124"/>
      <c r="L93" s="29"/>
      <c r="M93" s="125"/>
      <c r="T93" s="50"/>
      <c r="AT93" s="14" t="s">
        <v>145</v>
      </c>
      <c r="AU93" s="14" t="s">
        <v>74</v>
      </c>
    </row>
    <row r="94" spans="2:47" s="1" customFormat="1" ht="12">
      <c r="B94" s="29"/>
      <c r="D94" s="126" t="s">
        <v>147</v>
      </c>
      <c r="F94" s="127" t="s">
        <v>472</v>
      </c>
      <c r="I94" s="124"/>
      <c r="L94" s="29"/>
      <c r="M94" s="125"/>
      <c r="T94" s="50"/>
      <c r="AT94" s="14" t="s">
        <v>147</v>
      </c>
      <c r="AU94" s="14" t="s">
        <v>74</v>
      </c>
    </row>
    <row r="95" spans="2:47" s="1" customFormat="1" ht="19.5">
      <c r="B95" s="29"/>
      <c r="D95" s="122" t="s">
        <v>473</v>
      </c>
      <c r="F95" s="164" t="s">
        <v>474</v>
      </c>
      <c r="I95" s="124"/>
      <c r="L95" s="29"/>
      <c r="M95" s="125"/>
      <c r="T95" s="50"/>
      <c r="AT95" s="14" t="s">
        <v>473</v>
      </c>
      <c r="AU95" s="14" t="s">
        <v>74</v>
      </c>
    </row>
    <row r="96" spans="2:51" s="9" customFormat="1" ht="12">
      <c r="B96" s="128"/>
      <c r="D96" s="122" t="s">
        <v>171</v>
      </c>
      <c r="E96" s="129" t="s">
        <v>28</v>
      </c>
      <c r="F96" s="130" t="s">
        <v>467</v>
      </c>
      <c r="H96" s="131">
        <v>299.25</v>
      </c>
      <c r="I96" s="132"/>
      <c r="L96" s="128"/>
      <c r="M96" s="133"/>
      <c r="T96" s="134"/>
      <c r="AT96" s="129" t="s">
        <v>171</v>
      </c>
      <c r="AU96" s="129" t="s">
        <v>74</v>
      </c>
      <c r="AV96" s="9" t="s">
        <v>83</v>
      </c>
      <c r="AW96" s="9" t="s">
        <v>35</v>
      </c>
      <c r="AX96" s="9" t="s">
        <v>81</v>
      </c>
      <c r="AY96" s="129" t="s">
        <v>143</v>
      </c>
    </row>
    <row r="97" spans="2:65" s="1" customFormat="1" ht="24.2" customHeight="1">
      <c r="B97" s="29"/>
      <c r="C97" s="109" t="s">
        <v>165</v>
      </c>
      <c r="D97" s="109" t="s">
        <v>137</v>
      </c>
      <c r="E97" s="110" t="s">
        <v>475</v>
      </c>
      <c r="F97" s="111" t="s">
        <v>476</v>
      </c>
      <c r="G97" s="112" t="s">
        <v>342</v>
      </c>
      <c r="H97" s="113">
        <v>299.25</v>
      </c>
      <c r="I97" s="114">
        <v>200</v>
      </c>
      <c r="J97" s="115">
        <f>ROUND(I97*H97,2)</f>
        <v>59850</v>
      </c>
      <c r="K97" s="111" t="s">
        <v>141</v>
      </c>
      <c r="L97" s="29"/>
      <c r="M97" s="116" t="s">
        <v>28</v>
      </c>
      <c r="N97" s="117" t="s">
        <v>45</v>
      </c>
      <c r="P97" s="118">
        <f>O97*H97</f>
        <v>0</v>
      </c>
      <c r="Q97" s="118">
        <v>0</v>
      </c>
      <c r="R97" s="118">
        <f>Q97*H97</f>
        <v>0</v>
      </c>
      <c r="S97" s="118">
        <v>0</v>
      </c>
      <c r="T97" s="119">
        <f>S97*H97</f>
        <v>0</v>
      </c>
      <c r="AR97" s="120" t="s">
        <v>142</v>
      </c>
      <c r="AT97" s="120" t="s">
        <v>137</v>
      </c>
      <c r="AU97" s="120" t="s">
        <v>74</v>
      </c>
      <c r="AY97" s="14" t="s">
        <v>143</v>
      </c>
      <c r="BE97" s="121">
        <f>IF(N97="základní",J97,0)</f>
        <v>59850</v>
      </c>
      <c r="BF97" s="121">
        <f>IF(N97="snížená",J97,0)</f>
        <v>0</v>
      </c>
      <c r="BG97" s="121">
        <f>IF(N97="zákl. přenesená",J97,0)</f>
        <v>0</v>
      </c>
      <c r="BH97" s="121">
        <f>IF(N97="sníž. přenesená",J97,0)</f>
        <v>0</v>
      </c>
      <c r="BI97" s="121">
        <f>IF(N97="nulová",J97,0)</f>
        <v>0</v>
      </c>
      <c r="BJ97" s="14" t="s">
        <v>81</v>
      </c>
      <c r="BK97" s="121">
        <f>ROUND(I97*H97,2)</f>
        <v>59850</v>
      </c>
      <c r="BL97" s="14" t="s">
        <v>142</v>
      </c>
      <c r="BM97" s="120" t="s">
        <v>477</v>
      </c>
    </row>
    <row r="98" spans="2:47" s="1" customFormat="1" ht="29.25">
      <c r="B98" s="29"/>
      <c r="D98" s="122" t="s">
        <v>145</v>
      </c>
      <c r="F98" s="123" t="s">
        <v>478</v>
      </c>
      <c r="I98" s="124"/>
      <c r="L98" s="29"/>
      <c r="M98" s="125"/>
      <c r="T98" s="50"/>
      <c r="AT98" s="14" t="s">
        <v>145</v>
      </c>
      <c r="AU98" s="14" t="s">
        <v>74</v>
      </c>
    </row>
    <row r="99" spans="2:47" s="1" customFormat="1" ht="12">
      <c r="B99" s="29"/>
      <c r="D99" s="126" t="s">
        <v>147</v>
      </c>
      <c r="F99" s="127" t="s">
        <v>479</v>
      </c>
      <c r="I99" s="124"/>
      <c r="L99" s="29"/>
      <c r="M99" s="125"/>
      <c r="T99" s="50"/>
      <c r="AT99" s="14" t="s">
        <v>147</v>
      </c>
      <c r="AU99" s="14" t="s">
        <v>74</v>
      </c>
    </row>
    <row r="100" spans="2:65" s="1" customFormat="1" ht="24.2" customHeight="1">
      <c r="B100" s="29"/>
      <c r="C100" s="109" t="s">
        <v>173</v>
      </c>
      <c r="D100" s="109" t="s">
        <v>137</v>
      </c>
      <c r="E100" s="110" t="s">
        <v>480</v>
      </c>
      <c r="F100" s="111" t="s">
        <v>481</v>
      </c>
      <c r="G100" s="112" t="s">
        <v>184</v>
      </c>
      <c r="H100" s="113">
        <v>56.858</v>
      </c>
      <c r="I100" s="114">
        <v>1100</v>
      </c>
      <c r="J100" s="115">
        <f>ROUND(I100*H100,2)</f>
        <v>62543.8</v>
      </c>
      <c r="K100" s="111" t="s">
        <v>141</v>
      </c>
      <c r="L100" s="29"/>
      <c r="M100" s="116" t="s">
        <v>28</v>
      </c>
      <c r="N100" s="117" t="s">
        <v>45</v>
      </c>
      <c r="P100" s="118">
        <f>O100*H100</f>
        <v>0</v>
      </c>
      <c r="Q100" s="118">
        <v>0</v>
      </c>
      <c r="R100" s="118">
        <f>Q100*H100</f>
        <v>0</v>
      </c>
      <c r="S100" s="118">
        <v>0</v>
      </c>
      <c r="T100" s="119">
        <f>S100*H100</f>
        <v>0</v>
      </c>
      <c r="AR100" s="120" t="s">
        <v>142</v>
      </c>
      <c r="AT100" s="120" t="s">
        <v>137</v>
      </c>
      <c r="AU100" s="120" t="s">
        <v>74</v>
      </c>
      <c r="AY100" s="14" t="s">
        <v>143</v>
      </c>
      <c r="BE100" s="121">
        <f>IF(N100="základní",J100,0)</f>
        <v>62543.8</v>
      </c>
      <c r="BF100" s="121">
        <f>IF(N100="snížená",J100,0)</f>
        <v>0</v>
      </c>
      <c r="BG100" s="121">
        <f>IF(N100="zákl. přenesená",J100,0)</f>
        <v>0</v>
      </c>
      <c r="BH100" s="121">
        <f>IF(N100="sníž. přenesená",J100,0)</f>
        <v>0</v>
      </c>
      <c r="BI100" s="121">
        <f>IF(N100="nulová",J100,0)</f>
        <v>0</v>
      </c>
      <c r="BJ100" s="14" t="s">
        <v>81</v>
      </c>
      <c r="BK100" s="121">
        <f>ROUND(I100*H100,2)</f>
        <v>62543.8</v>
      </c>
      <c r="BL100" s="14" t="s">
        <v>142</v>
      </c>
      <c r="BM100" s="120" t="s">
        <v>482</v>
      </c>
    </row>
    <row r="101" spans="2:47" s="1" customFormat="1" ht="29.25">
      <c r="B101" s="29"/>
      <c r="D101" s="122" t="s">
        <v>145</v>
      </c>
      <c r="F101" s="123" t="s">
        <v>483</v>
      </c>
      <c r="I101" s="124"/>
      <c r="L101" s="29"/>
      <c r="M101" s="125"/>
      <c r="T101" s="50"/>
      <c r="AT101" s="14" t="s">
        <v>145</v>
      </c>
      <c r="AU101" s="14" t="s">
        <v>74</v>
      </c>
    </row>
    <row r="102" spans="2:47" s="1" customFormat="1" ht="12">
      <c r="B102" s="29"/>
      <c r="D102" s="126" t="s">
        <v>147</v>
      </c>
      <c r="F102" s="127" t="s">
        <v>484</v>
      </c>
      <c r="I102" s="124"/>
      <c r="L102" s="29"/>
      <c r="M102" s="125"/>
      <c r="T102" s="50"/>
      <c r="AT102" s="14" t="s">
        <v>147</v>
      </c>
      <c r="AU102" s="14" t="s">
        <v>74</v>
      </c>
    </row>
    <row r="103" spans="2:47" s="1" customFormat="1" ht="19.5">
      <c r="B103" s="29"/>
      <c r="D103" s="122" t="s">
        <v>473</v>
      </c>
      <c r="F103" s="164" t="s">
        <v>485</v>
      </c>
      <c r="I103" s="124"/>
      <c r="L103" s="29"/>
      <c r="M103" s="125"/>
      <c r="T103" s="50"/>
      <c r="AT103" s="14" t="s">
        <v>473</v>
      </c>
      <c r="AU103" s="14" t="s">
        <v>74</v>
      </c>
    </row>
    <row r="104" spans="2:51" s="9" customFormat="1" ht="22.5">
      <c r="B104" s="128"/>
      <c r="D104" s="122" t="s">
        <v>171</v>
      </c>
      <c r="E104" s="129" t="s">
        <v>28</v>
      </c>
      <c r="F104" s="130" t="s">
        <v>486</v>
      </c>
      <c r="H104" s="131">
        <v>56.858</v>
      </c>
      <c r="I104" s="132"/>
      <c r="L104" s="128"/>
      <c r="M104" s="133"/>
      <c r="T104" s="134"/>
      <c r="AT104" s="129" t="s">
        <v>171</v>
      </c>
      <c r="AU104" s="129" t="s">
        <v>74</v>
      </c>
      <c r="AV104" s="9" t="s">
        <v>83</v>
      </c>
      <c r="AW104" s="9" t="s">
        <v>35</v>
      </c>
      <c r="AX104" s="9" t="s">
        <v>81</v>
      </c>
      <c r="AY104" s="129" t="s">
        <v>143</v>
      </c>
    </row>
    <row r="105" spans="2:65" s="1" customFormat="1" ht="24.2" customHeight="1">
      <c r="B105" s="29"/>
      <c r="C105" s="109" t="s">
        <v>181</v>
      </c>
      <c r="D105" s="109" t="s">
        <v>137</v>
      </c>
      <c r="E105" s="110" t="s">
        <v>487</v>
      </c>
      <c r="F105" s="111" t="s">
        <v>488</v>
      </c>
      <c r="G105" s="112" t="s">
        <v>140</v>
      </c>
      <c r="H105" s="113">
        <v>855</v>
      </c>
      <c r="I105" s="114">
        <v>60</v>
      </c>
      <c r="J105" s="115">
        <f>ROUND(I105*H105,2)</f>
        <v>51300</v>
      </c>
      <c r="K105" s="111" t="s">
        <v>141</v>
      </c>
      <c r="L105" s="29"/>
      <c r="M105" s="116" t="s">
        <v>28</v>
      </c>
      <c r="N105" s="117" t="s">
        <v>45</v>
      </c>
      <c r="P105" s="118">
        <f>O105*H105</f>
        <v>0</v>
      </c>
      <c r="Q105" s="118">
        <v>0</v>
      </c>
      <c r="R105" s="118">
        <f>Q105*H105</f>
        <v>0</v>
      </c>
      <c r="S105" s="118">
        <v>0</v>
      </c>
      <c r="T105" s="119">
        <f>S105*H105</f>
        <v>0</v>
      </c>
      <c r="AR105" s="120" t="s">
        <v>142</v>
      </c>
      <c r="AT105" s="120" t="s">
        <v>137</v>
      </c>
      <c r="AU105" s="120" t="s">
        <v>74</v>
      </c>
      <c r="AY105" s="14" t="s">
        <v>143</v>
      </c>
      <c r="BE105" s="121">
        <f>IF(N105="základní",J105,0)</f>
        <v>51300</v>
      </c>
      <c r="BF105" s="121">
        <f>IF(N105="snížená",J105,0)</f>
        <v>0</v>
      </c>
      <c r="BG105" s="121">
        <f>IF(N105="zákl. přenesená",J105,0)</f>
        <v>0</v>
      </c>
      <c r="BH105" s="121">
        <f>IF(N105="sníž. přenesená",J105,0)</f>
        <v>0</v>
      </c>
      <c r="BI105" s="121">
        <f>IF(N105="nulová",J105,0)</f>
        <v>0</v>
      </c>
      <c r="BJ105" s="14" t="s">
        <v>81</v>
      </c>
      <c r="BK105" s="121">
        <f>ROUND(I105*H105,2)</f>
        <v>51300</v>
      </c>
      <c r="BL105" s="14" t="s">
        <v>142</v>
      </c>
      <c r="BM105" s="120" t="s">
        <v>489</v>
      </c>
    </row>
    <row r="106" spans="2:47" s="1" customFormat="1" ht="19.5">
      <c r="B106" s="29"/>
      <c r="D106" s="122" t="s">
        <v>145</v>
      </c>
      <c r="F106" s="123" t="s">
        <v>490</v>
      </c>
      <c r="I106" s="124"/>
      <c r="L106" s="29"/>
      <c r="M106" s="125"/>
      <c r="T106" s="50"/>
      <c r="AT106" s="14" t="s">
        <v>145</v>
      </c>
      <c r="AU106" s="14" t="s">
        <v>74</v>
      </c>
    </row>
    <row r="107" spans="2:47" s="1" customFormat="1" ht="12">
      <c r="B107" s="29"/>
      <c r="D107" s="126" t="s">
        <v>147</v>
      </c>
      <c r="F107" s="127" t="s">
        <v>491</v>
      </c>
      <c r="I107" s="124"/>
      <c r="L107" s="29"/>
      <c r="M107" s="125"/>
      <c r="T107" s="50"/>
      <c r="AT107" s="14" t="s">
        <v>147</v>
      </c>
      <c r="AU107" s="14" t="s">
        <v>74</v>
      </c>
    </row>
    <row r="108" spans="2:51" s="10" customFormat="1" ht="22.5">
      <c r="B108" s="145"/>
      <c r="D108" s="122" t="s">
        <v>171</v>
      </c>
      <c r="E108" s="146" t="s">
        <v>28</v>
      </c>
      <c r="F108" s="147" t="s">
        <v>492</v>
      </c>
      <c r="H108" s="146" t="s">
        <v>28</v>
      </c>
      <c r="I108" s="148"/>
      <c r="L108" s="145"/>
      <c r="M108" s="149"/>
      <c r="T108" s="150"/>
      <c r="AT108" s="146" t="s">
        <v>171</v>
      </c>
      <c r="AU108" s="146" t="s">
        <v>74</v>
      </c>
      <c r="AV108" s="10" t="s">
        <v>81</v>
      </c>
      <c r="AW108" s="10" t="s">
        <v>35</v>
      </c>
      <c r="AX108" s="10" t="s">
        <v>74</v>
      </c>
      <c r="AY108" s="146" t="s">
        <v>143</v>
      </c>
    </row>
    <row r="109" spans="2:51" s="9" customFormat="1" ht="12">
      <c r="B109" s="128"/>
      <c r="D109" s="122" t="s">
        <v>171</v>
      </c>
      <c r="E109" s="129" t="s">
        <v>28</v>
      </c>
      <c r="F109" s="130" t="s">
        <v>493</v>
      </c>
      <c r="H109" s="131">
        <v>855</v>
      </c>
      <c r="I109" s="132"/>
      <c r="L109" s="128"/>
      <c r="M109" s="133"/>
      <c r="T109" s="134"/>
      <c r="AT109" s="129" t="s">
        <v>171</v>
      </c>
      <c r="AU109" s="129" t="s">
        <v>74</v>
      </c>
      <c r="AV109" s="9" t="s">
        <v>83</v>
      </c>
      <c r="AW109" s="9" t="s">
        <v>35</v>
      </c>
      <c r="AX109" s="9" t="s">
        <v>81</v>
      </c>
      <c r="AY109" s="129" t="s">
        <v>143</v>
      </c>
    </row>
    <row r="110" spans="2:65" s="1" customFormat="1" ht="33" customHeight="1">
      <c r="B110" s="29"/>
      <c r="C110" s="109" t="s">
        <v>178</v>
      </c>
      <c r="D110" s="109" t="s">
        <v>137</v>
      </c>
      <c r="E110" s="110" t="s">
        <v>138</v>
      </c>
      <c r="F110" s="111" t="s">
        <v>139</v>
      </c>
      <c r="G110" s="112" t="s">
        <v>140</v>
      </c>
      <c r="H110" s="113">
        <v>13249</v>
      </c>
      <c r="I110" s="114">
        <v>1</v>
      </c>
      <c r="J110" s="115">
        <f>ROUND(I110*H110,2)</f>
        <v>13249</v>
      </c>
      <c r="K110" s="111" t="s">
        <v>141</v>
      </c>
      <c r="L110" s="29"/>
      <c r="M110" s="116" t="s">
        <v>28</v>
      </c>
      <c r="N110" s="117" t="s">
        <v>45</v>
      </c>
      <c r="P110" s="118">
        <f>O110*H110</f>
        <v>0</v>
      </c>
      <c r="Q110" s="118">
        <v>0</v>
      </c>
      <c r="R110" s="118">
        <f>Q110*H110</f>
        <v>0</v>
      </c>
      <c r="S110" s="118">
        <v>0</v>
      </c>
      <c r="T110" s="119">
        <f>S110*H110</f>
        <v>0</v>
      </c>
      <c r="AR110" s="120" t="s">
        <v>142</v>
      </c>
      <c r="AT110" s="120" t="s">
        <v>137</v>
      </c>
      <c r="AU110" s="120" t="s">
        <v>74</v>
      </c>
      <c r="AY110" s="14" t="s">
        <v>143</v>
      </c>
      <c r="BE110" s="121">
        <f>IF(N110="základní",J110,0)</f>
        <v>13249</v>
      </c>
      <c r="BF110" s="121">
        <f>IF(N110="snížená",J110,0)</f>
        <v>0</v>
      </c>
      <c r="BG110" s="121">
        <f>IF(N110="zákl. přenesená",J110,0)</f>
        <v>0</v>
      </c>
      <c r="BH110" s="121">
        <f>IF(N110="sníž. přenesená",J110,0)</f>
        <v>0</v>
      </c>
      <c r="BI110" s="121">
        <f>IF(N110="nulová",J110,0)</f>
        <v>0</v>
      </c>
      <c r="BJ110" s="14" t="s">
        <v>81</v>
      </c>
      <c r="BK110" s="121">
        <f>ROUND(I110*H110,2)</f>
        <v>13249</v>
      </c>
      <c r="BL110" s="14" t="s">
        <v>142</v>
      </c>
      <c r="BM110" s="120" t="s">
        <v>494</v>
      </c>
    </row>
    <row r="111" spans="2:47" s="1" customFormat="1" ht="29.25">
      <c r="B111" s="29"/>
      <c r="D111" s="122" t="s">
        <v>145</v>
      </c>
      <c r="F111" s="123" t="s">
        <v>146</v>
      </c>
      <c r="I111" s="124"/>
      <c r="L111" s="29"/>
      <c r="M111" s="125"/>
      <c r="T111" s="50"/>
      <c r="AT111" s="14" t="s">
        <v>145</v>
      </c>
      <c r="AU111" s="14" t="s">
        <v>74</v>
      </c>
    </row>
    <row r="112" spans="2:47" s="1" customFormat="1" ht="12">
      <c r="B112" s="29"/>
      <c r="D112" s="126" t="s">
        <v>147</v>
      </c>
      <c r="F112" s="127" t="s">
        <v>148</v>
      </c>
      <c r="I112" s="124"/>
      <c r="L112" s="29"/>
      <c r="M112" s="125"/>
      <c r="T112" s="50"/>
      <c r="AT112" s="14" t="s">
        <v>147</v>
      </c>
      <c r="AU112" s="14" t="s">
        <v>74</v>
      </c>
    </row>
    <row r="113" spans="2:51" s="9" customFormat="1" ht="12">
      <c r="B113" s="128"/>
      <c r="D113" s="122" t="s">
        <v>171</v>
      </c>
      <c r="E113" s="129" t="s">
        <v>28</v>
      </c>
      <c r="F113" s="130" t="s">
        <v>495</v>
      </c>
      <c r="H113" s="131">
        <v>13249</v>
      </c>
      <c r="I113" s="132"/>
      <c r="L113" s="128"/>
      <c r="M113" s="133"/>
      <c r="T113" s="134"/>
      <c r="AT113" s="129" t="s">
        <v>171</v>
      </c>
      <c r="AU113" s="129" t="s">
        <v>74</v>
      </c>
      <c r="AV113" s="9" t="s">
        <v>83</v>
      </c>
      <c r="AW113" s="9" t="s">
        <v>35</v>
      </c>
      <c r="AX113" s="9" t="s">
        <v>81</v>
      </c>
      <c r="AY113" s="129" t="s">
        <v>143</v>
      </c>
    </row>
    <row r="114" spans="2:65" s="1" customFormat="1" ht="24.2" customHeight="1">
      <c r="B114" s="29"/>
      <c r="C114" s="109" t="s">
        <v>194</v>
      </c>
      <c r="D114" s="109" t="s">
        <v>137</v>
      </c>
      <c r="E114" s="110" t="s">
        <v>149</v>
      </c>
      <c r="F114" s="111" t="s">
        <v>150</v>
      </c>
      <c r="G114" s="112" t="s">
        <v>140</v>
      </c>
      <c r="H114" s="113">
        <v>13249</v>
      </c>
      <c r="I114" s="114">
        <v>1</v>
      </c>
      <c r="J114" s="115">
        <f>ROUND(I114*H114,2)</f>
        <v>13249</v>
      </c>
      <c r="K114" s="111" t="s">
        <v>141</v>
      </c>
      <c r="L114" s="29"/>
      <c r="M114" s="116" t="s">
        <v>28</v>
      </c>
      <c r="N114" s="117" t="s">
        <v>45</v>
      </c>
      <c r="P114" s="118">
        <f>O114*H114</f>
        <v>0</v>
      </c>
      <c r="Q114" s="118">
        <v>0</v>
      </c>
      <c r="R114" s="118">
        <f>Q114*H114</f>
        <v>0</v>
      </c>
      <c r="S114" s="118">
        <v>0</v>
      </c>
      <c r="T114" s="119">
        <f>S114*H114</f>
        <v>0</v>
      </c>
      <c r="AR114" s="120" t="s">
        <v>142</v>
      </c>
      <c r="AT114" s="120" t="s">
        <v>137</v>
      </c>
      <c r="AU114" s="120" t="s">
        <v>74</v>
      </c>
      <c r="AY114" s="14" t="s">
        <v>143</v>
      </c>
      <c r="BE114" s="121">
        <f>IF(N114="základní",J114,0)</f>
        <v>13249</v>
      </c>
      <c r="BF114" s="121">
        <f>IF(N114="snížená",J114,0)</f>
        <v>0</v>
      </c>
      <c r="BG114" s="121">
        <f>IF(N114="zákl. přenesená",J114,0)</f>
        <v>0</v>
      </c>
      <c r="BH114" s="121">
        <f>IF(N114="sníž. přenesená",J114,0)</f>
        <v>0</v>
      </c>
      <c r="BI114" s="121">
        <f>IF(N114="nulová",J114,0)</f>
        <v>0</v>
      </c>
      <c r="BJ114" s="14" t="s">
        <v>81</v>
      </c>
      <c r="BK114" s="121">
        <f>ROUND(I114*H114,2)</f>
        <v>13249</v>
      </c>
      <c r="BL114" s="14" t="s">
        <v>142</v>
      </c>
      <c r="BM114" s="120" t="s">
        <v>496</v>
      </c>
    </row>
    <row r="115" spans="2:47" s="1" customFormat="1" ht="19.5">
      <c r="B115" s="29"/>
      <c r="D115" s="122" t="s">
        <v>145</v>
      </c>
      <c r="F115" s="123" t="s">
        <v>152</v>
      </c>
      <c r="I115" s="124"/>
      <c r="L115" s="29"/>
      <c r="M115" s="125"/>
      <c r="T115" s="50"/>
      <c r="AT115" s="14" t="s">
        <v>145</v>
      </c>
      <c r="AU115" s="14" t="s">
        <v>74</v>
      </c>
    </row>
    <row r="116" spans="2:47" s="1" customFormat="1" ht="12">
      <c r="B116" s="29"/>
      <c r="D116" s="126" t="s">
        <v>147</v>
      </c>
      <c r="F116" s="127" t="s">
        <v>153</v>
      </c>
      <c r="I116" s="124"/>
      <c r="L116" s="29"/>
      <c r="M116" s="125"/>
      <c r="T116" s="50"/>
      <c r="AT116" s="14" t="s">
        <v>147</v>
      </c>
      <c r="AU116" s="14" t="s">
        <v>74</v>
      </c>
    </row>
    <row r="117" spans="2:51" s="9" customFormat="1" ht="12">
      <c r="B117" s="128"/>
      <c r="D117" s="122" t="s">
        <v>171</v>
      </c>
      <c r="E117" s="129" t="s">
        <v>28</v>
      </c>
      <c r="F117" s="130" t="s">
        <v>495</v>
      </c>
      <c r="H117" s="131">
        <v>13249</v>
      </c>
      <c r="I117" s="132"/>
      <c r="L117" s="128"/>
      <c r="M117" s="133"/>
      <c r="T117" s="134"/>
      <c r="AT117" s="129" t="s">
        <v>171</v>
      </c>
      <c r="AU117" s="129" t="s">
        <v>74</v>
      </c>
      <c r="AV117" s="9" t="s">
        <v>83</v>
      </c>
      <c r="AW117" s="9" t="s">
        <v>35</v>
      </c>
      <c r="AX117" s="9" t="s">
        <v>81</v>
      </c>
      <c r="AY117" s="129" t="s">
        <v>143</v>
      </c>
    </row>
    <row r="118" spans="2:65" s="1" customFormat="1" ht="21.75" customHeight="1">
      <c r="B118" s="29"/>
      <c r="C118" s="109" t="s">
        <v>202</v>
      </c>
      <c r="D118" s="109" t="s">
        <v>137</v>
      </c>
      <c r="E118" s="110" t="s">
        <v>155</v>
      </c>
      <c r="F118" s="111" t="s">
        <v>156</v>
      </c>
      <c r="G118" s="112" t="s">
        <v>140</v>
      </c>
      <c r="H118" s="113">
        <v>13249</v>
      </c>
      <c r="I118" s="114">
        <v>1</v>
      </c>
      <c r="J118" s="115">
        <f>ROUND(I118*H118,2)</f>
        <v>13249</v>
      </c>
      <c r="K118" s="111" t="s">
        <v>141</v>
      </c>
      <c r="L118" s="29"/>
      <c r="M118" s="116" t="s">
        <v>28</v>
      </c>
      <c r="N118" s="117" t="s">
        <v>45</v>
      </c>
      <c r="P118" s="118">
        <f>O118*H118</f>
        <v>0</v>
      </c>
      <c r="Q118" s="118">
        <v>0</v>
      </c>
      <c r="R118" s="118">
        <f>Q118*H118</f>
        <v>0</v>
      </c>
      <c r="S118" s="118">
        <v>0</v>
      </c>
      <c r="T118" s="119">
        <f>S118*H118</f>
        <v>0</v>
      </c>
      <c r="AR118" s="120" t="s">
        <v>142</v>
      </c>
      <c r="AT118" s="120" t="s">
        <v>137</v>
      </c>
      <c r="AU118" s="120" t="s">
        <v>74</v>
      </c>
      <c r="AY118" s="14" t="s">
        <v>143</v>
      </c>
      <c r="BE118" s="121">
        <f>IF(N118="základní",J118,0)</f>
        <v>13249</v>
      </c>
      <c r="BF118" s="121">
        <f>IF(N118="snížená",J118,0)</f>
        <v>0</v>
      </c>
      <c r="BG118" s="121">
        <f>IF(N118="zákl. přenesená",J118,0)</f>
        <v>0</v>
      </c>
      <c r="BH118" s="121">
        <f>IF(N118="sníž. přenesená",J118,0)</f>
        <v>0</v>
      </c>
      <c r="BI118" s="121">
        <f>IF(N118="nulová",J118,0)</f>
        <v>0</v>
      </c>
      <c r="BJ118" s="14" t="s">
        <v>81</v>
      </c>
      <c r="BK118" s="121">
        <f>ROUND(I118*H118,2)</f>
        <v>13249</v>
      </c>
      <c r="BL118" s="14" t="s">
        <v>142</v>
      </c>
      <c r="BM118" s="120" t="s">
        <v>497</v>
      </c>
    </row>
    <row r="119" spans="2:47" s="1" customFormat="1" ht="12">
      <c r="B119" s="29"/>
      <c r="D119" s="122" t="s">
        <v>145</v>
      </c>
      <c r="F119" s="123" t="s">
        <v>158</v>
      </c>
      <c r="I119" s="124"/>
      <c r="L119" s="29"/>
      <c r="M119" s="125"/>
      <c r="T119" s="50"/>
      <c r="AT119" s="14" t="s">
        <v>145</v>
      </c>
      <c r="AU119" s="14" t="s">
        <v>74</v>
      </c>
    </row>
    <row r="120" spans="2:47" s="1" customFormat="1" ht="12">
      <c r="B120" s="29"/>
      <c r="D120" s="126" t="s">
        <v>147</v>
      </c>
      <c r="F120" s="127" t="s">
        <v>159</v>
      </c>
      <c r="I120" s="124"/>
      <c r="L120" s="29"/>
      <c r="M120" s="125"/>
      <c r="T120" s="50"/>
      <c r="AT120" s="14" t="s">
        <v>147</v>
      </c>
      <c r="AU120" s="14" t="s">
        <v>74</v>
      </c>
    </row>
    <row r="121" spans="2:51" s="9" customFormat="1" ht="12">
      <c r="B121" s="128"/>
      <c r="D121" s="122" t="s">
        <v>171</v>
      </c>
      <c r="E121" s="129" t="s">
        <v>28</v>
      </c>
      <c r="F121" s="130" t="s">
        <v>495</v>
      </c>
      <c r="H121" s="131">
        <v>13249</v>
      </c>
      <c r="I121" s="132"/>
      <c r="L121" s="128"/>
      <c r="M121" s="133"/>
      <c r="T121" s="134"/>
      <c r="AT121" s="129" t="s">
        <v>171</v>
      </c>
      <c r="AU121" s="129" t="s">
        <v>74</v>
      </c>
      <c r="AV121" s="9" t="s">
        <v>83</v>
      </c>
      <c r="AW121" s="9" t="s">
        <v>35</v>
      </c>
      <c r="AX121" s="9" t="s">
        <v>81</v>
      </c>
      <c r="AY121" s="129" t="s">
        <v>143</v>
      </c>
    </row>
    <row r="122" spans="2:65" s="1" customFormat="1" ht="21.75" customHeight="1">
      <c r="B122" s="29"/>
      <c r="C122" s="109" t="s">
        <v>209</v>
      </c>
      <c r="D122" s="109" t="s">
        <v>137</v>
      </c>
      <c r="E122" s="110" t="s">
        <v>160</v>
      </c>
      <c r="F122" s="111" t="s">
        <v>161</v>
      </c>
      <c r="G122" s="112" t="s">
        <v>140</v>
      </c>
      <c r="H122" s="113">
        <v>13249</v>
      </c>
      <c r="I122" s="114">
        <v>1</v>
      </c>
      <c r="J122" s="115">
        <f>ROUND(I122*H122,2)</f>
        <v>13249</v>
      </c>
      <c r="K122" s="111" t="s">
        <v>141</v>
      </c>
      <c r="L122" s="29"/>
      <c r="M122" s="116" t="s">
        <v>28</v>
      </c>
      <c r="N122" s="117" t="s">
        <v>45</v>
      </c>
      <c r="P122" s="118">
        <f>O122*H122</f>
        <v>0</v>
      </c>
      <c r="Q122" s="118">
        <v>0</v>
      </c>
      <c r="R122" s="118">
        <f>Q122*H122</f>
        <v>0</v>
      </c>
      <c r="S122" s="118">
        <v>0</v>
      </c>
      <c r="T122" s="119">
        <f>S122*H122</f>
        <v>0</v>
      </c>
      <c r="AR122" s="120" t="s">
        <v>142</v>
      </c>
      <c r="AT122" s="120" t="s">
        <v>137</v>
      </c>
      <c r="AU122" s="120" t="s">
        <v>74</v>
      </c>
      <c r="AY122" s="14" t="s">
        <v>143</v>
      </c>
      <c r="BE122" s="121">
        <f>IF(N122="základní",J122,0)</f>
        <v>13249</v>
      </c>
      <c r="BF122" s="121">
        <f>IF(N122="snížená",J122,0)</f>
        <v>0</v>
      </c>
      <c r="BG122" s="121">
        <f>IF(N122="zákl. přenesená",J122,0)</f>
        <v>0</v>
      </c>
      <c r="BH122" s="121">
        <f>IF(N122="sníž. přenesená",J122,0)</f>
        <v>0</v>
      </c>
      <c r="BI122" s="121">
        <f>IF(N122="nulová",J122,0)</f>
        <v>0</v>
      </c>
      <c r="BJ122" s="14" t="s">
        <v>81</v>
      </c>
      <c r="BK122" s="121">
        <f>ROUND(I122*H122,2)</f>
        <v>13249</v>
      </c>
      <c r="BL122" s="14" t="s">
        <v>142</v>
      </c>
      <c r="BM122" s="120" t="s">
        <v>498</v>
      </c>
    </row>
    <row r="123" spans="2:47" s="1" customFormat="1" ht="12">
      <c r="B123" s="29"/>
      <c r="D123" s="122" t="s">
        <v>145</v>
      </c>
      <c r="F123" s="123" t="s">
        <v>163</v>
      </c>
      <c r="I123" s="124"/>
      <c r="L123" s="29"/>
      <c r="M123" s="125"/>
      <c r="T123" s="50"/>
      <c r="AT123" s="14" t="s">
        <v>145</v>
      </c>
      <c r="AU123" s="14" t="s">
        <v>74</v>
      </c>
    </row>
    <row r="124" spans="2:47" s="1" customFormat="1" ht="12">
      <c r="B124" s="29"/>
      <c r="D124" s="126" t="s">
        <v>147</v>
      </c>
      <c r="F124" s="127" t="s">
        <v>164</v>
      </c>
      <c r="I124" s="124"/>
      <c r="L124" s="29"/>
      <c r="M124" s="125"/>
      <c r="T124" s="50"/>
      <c r="AT124" s="14" t="s">
        <v>147</v>
      </c>
      <c r="AU124" s="14" t="s">
        <v>74</v>
      </c>
    </row>
    <row r="125" spans="2:51" s="9" customFormat="1" ht="12">
      <c r="B125" s="128"/>
      <c r="D125" s="122" t="s">
        <v>171</v>
      </c>
      <c r="E125" s="129" t="s">
        <v>28</v>
      </c>
      <c r="F125" s="130" t="s">
        <v>495</v>
      </c>
      <c r="H125" s="131">
        <v>13249</v>
      </c>
      <c r="I125" s="132"/>
      <c r="L125" s="128"/>
      <c r="M125" s="133"/>
      <c r="T125" s="134"/>
      <c r="AT125" s="129" t="s">
        <v>171</v>
      </c>
      <c r="AU125" s="129" t="s">
        <v>74</v>
      </c>
      <c r="AV125" s="9" t="s">
        <v>83</v>
      </c>
      <c r="AW125" s="9" t="s">
        <v>35</v>
      </c>
      <c r="AX125" s="9" t="s">
        <v>81</v>
      </c>
      <c r="AY125" s="129" t="s">
        <v>143</v>
      </c>
    </row>
    <row r="126" spans="2:65" s="1" customFormat="1" ht="24.2" customHeight="1">
      <c r="B126" s="29"/>
      <c r="C126" s="109" t="s">
        <v>215</v>
      </c>
      <c r="D126" s="109" t="s">
        <v>137</v>
      </c>
      <c r="E126" s="110" t="s">
        <v>166</v>
      </c>
      <c r="F126" s="111" t="s">
        <v>167</v>
      </c>
      <c r="G126" s="112" t="s">
        <v>140</v>
      </c>
      <c r="H126" s="113">
        <v>13249</v>
      </c>
      <c r="I126" s="114">
        <v>1</v>
      </c>
      <c r="J126" s="115">
        <f>ROUND(I126*H126,2)</f>
        <v>13249</v>
      </c>
      <c r="K126" s="111" t="s">
        <v>141</v>
      </c>
      <c r="L126" s="29"/>
      <c r="M126" s="116" t="s">
        <v>28</v>
      </c>
      <c r="N126" s="117" t="s">
        <v>45</v>
      </c>
      <c r="P126" s="118">
        <f>O126*H126</f>
        <v>0</v>
      </c>
      <c r="Q126" s="118">
        <v>0</v>
      </c>
      <c r="R126" s="118">
        <f>Q126*H126</f>
        <v>0</v>
      </c>
      <c r="S126" s="118">
        <v>0</v>
      </c>
      <c r="T126" s="119">
        <f>S126*H126</f>
        <v>0</v>
      </c>
      <c r="AR126" s="120" t="s">
        <v>142</v>
      </c>
      <c r="AT126" s="120" t="s">
        <v>137</v>
      </c>
      <c r="AU126" s="120" t="s">
        <v>74</v>
      </c>
      <c r="AY126" s="14" t="s">
        <v>143</v>
      </c>
      <c r="BE126" s="121">
        <f>IF(N126="základní",J126,0)</f>
        <v>13249</v>
      </c>
      <c r="BF126" s="121">
        <f>IF(N126="snížená",J126,0)</f>
        <v>0</v>
      </c>
      <c r="BG126" s="121">
        <f>IF(N126="zákl. přenesená",J126,0)</f>
        <v>0</v>
      </c>
      <c r="BH126" s="121">
        <f>IF(N126="sníž. přenesená",J126,0)</f>
        <v>0</v>
      </c>
      <c r="BI126" s="121">
        <f>IF(N126="nulová",J126,0)</f>
        <v>0</v>
      </c>
      <c r="BJ126" s="14" t="s">
        <v>81</v>
      </c>
      <c r="BK126" s="121">
        <f>ROUND(I126*H126,2)</f>
        <v>13249</v>
      </c>
      <c r="BL126" s="14" t="s">
        <v>142</v>
      </c>
      <c r="BM126" s="120" t="s">
        <v>499</v>
      </c>
    </row>
    <row r="127" spans="2:47" s="1" customFormat="1" ht="19.5">
      <c r="B127" s="29"/>
      <c r="D127" s="122" t="s">
        <v>145</v>
      </c>
      <c r="F127" s="123" t="s">
        <v>169</v>
      </c>
      <c r="I127" s="124"/>
      <c r="L127" s="29"/>
      <c r="M127" s="125"/>
      <c r="T127" s="50"/>
      <c r="AT127" s="14" t="s">
        <v>145</v>
      </c>
      <c r="AU127" s="14" t="s">
        <v>74</v>
      </c>
    </row>
    <row r="128" spans="2:47" s="1" customFormat="1" ht="12">
      <c r="B128" s="29"/>
      <c r="D128" s="126" t="s">
        <v>147</v>
      </c>
      <c r="F128" s="127" t="s">
        <v>170</v>
      </c>
      <c r="I128" s="124"/>
      <c r="L128" s="29"/>
      <c r="M128" s="125"/>
      <c r="T128" s="50"/>
      <c r="AT128" s="14" t="s">
        <v>147</v>
      </c>
      <c r="AU128" s="14" t="s">
        <v>74</v>
      </c>
    </row>
    <row r="129" spans="2:51" s="9" customFormat="1" ht="12">
      <c r="B129" s="128"/>
      <c r="D129" s="122" t="s">
        <v>171</v>
      </c>
      <c r="E129" s="129" t="s">
        <v>28</v>
      </c>
      <c r="F129" s="130" t="s">
        <v>500</v>
      </c>
      <c r="H129" s="131">
        <v>13249</v>
      </c>
      <c r="I129" s="132"/>
      <c r="L129" s="128"/>
      <c r="M129" s="133"/>
      <c r="T129" s="134"/>
      <c r="AT129" s="129" t="s">
        <v>171</v>
      </c>
      <c r="AU129" s="129" t="s">
        <v>74</v>
      </c>
      <c r="AV129" s="9" t="s">
        <v>83</v>
      </c>
      <c r="AW129" s="9" t="s">
        <v>35</v>
      </c>
      <c r="AX129" s="9" t="s">
        <v>81</v>
      </c>
      <c r="AY129" s="129" t="s">
        <v>143</v>
      </c>
    </row>
    <row r="130" spans="2:65" s="1" customFormat="1" ht="16.5" customHeight="1">
      <c r="B130" s="29"/>
      <c r="C130" s="135" t="s">
        <v>220</v>
      </c>
      <c r="D130" s="135" t="s">
        <v>174</v>
      </c>
      <c r="E130" s="136" t="s">
        <v>175</v>
      </c>
      <c r="F130" s="137" t="s">
        <v>176</v>
      </c>
      <c r="G130" s="138" t="s">
        <v>177</v>
      </c>
      <c r="H130" s="139">
        <v>331.225</v>
      </c>
      <c r="I130" s="140">
        <v>178</v>
      </c>
      <c r="J130" s="141">
        <f>ROUND(I130*H130,2)</f>
        <v>58958.05</v>
      </c>
      <c r="K130" s="137" t="s">
        <v>141</v>
      </c>
      <c r="L130" s="142"/>
      <c r="M130" s="143" t="s">
        <v>28</v>
      </c>
      <c r="N130" s="144" t="s">
        <v>45</v>
      </c>
      <c r="P130" s="118">
        <f>O130*H130</f>
        <v>0</v>
      </c>
      <c r="Q130" s="118">
        <v>0.001</v>
      </c>
      <c r="R130" s="118">
        <f>Q130*H130</f>
        <v>0.33122500000000005</v>
      </c>
      <c r="S130" s="118">
        <v>0</v>
      </c>
      <c r="T130" s="119">
        <f>S130*H130</f>
        <v>0</v>
      </c>
      <c r="AR130" s="120" t="s">
        <v>178</v>
      </c>
      <c r="AT130" s="120" t="s">
        <v>174</v>
      </c>
      <c r="AU130" s="120" t="s">
        <v>74</v>
      </c>
      <c r="AY130" s="14" t="s">
        <v>143</v>
      </c>
      <c r="BE130" s="121">
        <f>IF(N130="základní",J130,0)</f>
        <v>58958.05</v>
      </c>
      <c r="BF130" s="121">
        <f>IF(N130="snížená",J130,0)</f>
        <v>0</v>
      </c>
      <c r="BG130" s="121">
        <f>IF(N130="zákl. přenesená",J130,0)</f>
        <v>0</v>
      </c>
      <c r="BH130" s="121">
        <f>IF(N130="sníž. přenesená",J130,0)</f>
        <v>0</v>
      </c>
      <c r="BI130" s="121">
        <f>IF(N130="nulová",J130,0)</f>
        <v>0</v>
      </c>
      <c r="BJ130" s="14" t="s">
        <v>81</v>
      </c>
      <c r="BK130" s="121">
        <f>ROUND(I130*H130,2)</f>
        <v>58958.05</v>
      </c>
      <c r="BL130" s="14" t="s">
        <v>142</v>
      </c>
      <c r="BM130" s="120" t="s">
        <v>501</v>
      </c>
    </row>
    <row r="131" spans="2:47" s="1" customFormat="1" ht="12">
      <c r="B131" s="29"/>
      <c r="D131" s="122" t="s">
        <v>145</v>
      </c>
      <c r="F131" s="123" t="s">
        <v>176</v>
      </c>
      <c r="I131" s="124"/>
      <c r="L131" s="29"/>
      <c r="M131" s="125"/>
      <c r="T131" s="50"/>
      <c r="AT131" s="14" t="s">
        <v>145</v>
      </c>
      <c r="AU131" s="14" t="s">
        <v>74</v>
      </c>
    </row>
    <row r="132" spans="2:51" s="9" customFormat="1" ht="22.5">
      <c r="B132" s="128"/>
      <c r="D132" s="122" t="s">
        <v>171</v>
      </c>
      <c r="E132" s="129" t="s">
        <v>28</v>
      </c>
      <c r="F132" s="130" t="s">
        <v>502</v>
      </c>
      <c r="H132" s="131">
        <v>331.225</v>
      </c>
      <c r="I132" s="132"/>
      <c r="L132" s="128"/>
      <c r="M132" s="133"/>
      <c r="T132" s="134"/>
      <c r="AT132" s="129" t="s">
        <v>171</v>
      </c>
      <c r="AU132" s="129" t="s">
        <v>74</v>
      </c>
      <c r="AV132" s="9" t="s">
        <v>83</v>
      </c>
      <c r="AW132" s="9" t="s">
        <v>35</v>
      </c>
      <c r="AX132" s="9" t="s">
        <v>81</v>
      </c>
      <c r="AY132" s="129" t="s">
        <v>143</v>
      </c>
    </row>
    <row r="133" spans="2:65" s="1" customFormat="1" ht="24.2" customHeight="1">
      <c r="B133" s="29"/>
      <c r="C133" s="109" t="s">
        <v>225</v>
      </c>
      <c r="D133" s="109" t="s">
        <v>137</v>
      </c>
      <c r="E133" s="110" t="s">
        <v>182</v>
      </c>
      <c r="F133" s="111" t="s">
        <v>183</v>
      </c>
      <c r="G133" s="112" t="s">
        <v>184</v>
      </c>
      <c r="H133" s="113">
        <v>0.311</v>
      </c>
      <c r="I133" s="114">
        <v>1000</v>
      </c>
      <c r="J133" s="115">
        <f>ROUND(I133*H133,2)</f>
        <v>311</v>
      </c>
      <c r="K133" s="111" t="s">
        <v>141</v>
      </c>
      <c r="L133" s="29"/>
      <c r="M133" s="116" t="s">
        <v>28</v>
      </c>
      <c r="N133" s="117" t="s">
        <v>45</v>
      </c>
      <c r="P133" s="118">
        <f>O133*H133</f>
        <v>0</v>
      </c>
      <c r="Q133" s="118">
        <v>0</v>
      </c>
      <c r="R133" s="118">
        <f>Q133*H133</f>
        <v>0</v>
      </c>
      <c r="S133" s="118">
        <v>0</v>
      </c>
      <c r="T133" s="119">
        <f>S133*H133</f>
        <v>0</v>
      </c>
      <c r="AR133" s="120" t="s">
        <v>142</v>
      </c>
      <c r="AT133" s="120" t="s">
        <v>137</v>
      </c>
      <c r="AU133" s="120" t="s">
        <v>74</v>
      </c>
      <c r="AY133" s="14" t="s">
        <v>143</v>
      </c>
      <c r="BE133" s="121">
        <f>IF(N133="základní",J133,0)</f>
        <v>311</v>
      </c>
      <c r="BF133" s="121">
        <f>IF(N133="snížená",J133,0)</f>
        <v>0</v>
      </c>
      <c r="BG133" s="121">
        <f>IF(N133="zákl. přenesená",J133,0)</f>
        <v>0</v>
      </c>
      <c r="BH133" s="121">
        <f>IF(N133="sníž. přenesená",J133,0)</f>
        <v>0</v>
      </c>
      <c r="BI133" s="121">
        <f>IF(N133="nulová",J133,0)</f>
        <v>0</v>
      </c>
      <c r="BJ133" s="14" t="s">
        <v>81</v>
      </c>
      <c r="BK133" s="121">
        <f>ROUND(I133*H133,2)</f>
        <v>311</v>
      </c>
      <c r="BL133" s="14" t="s">
        <v>142</v>
      </c>
      <c r="BM133" s="120" t="s">
        <v>503</v>
      </c>
    </row>
    <row r="134" spans="2:47" s="1" customFormat="1" ht="19.5">
      <c r="B134" s="29"/>
      <c r="D134" s="122" t="s">
        <v>145</v>
      </c>
      <c r="F134" s="123" t="s">
        <v>186</v>
      </c>
      <c r="I134" s="124"/>
      <c r="L134" s="29"/>
      <c r="M134" s="125"/>
      <c r="T134" s="50"/>
      <c r="AT134" s="14" t="s">
        <v>145</v>
      </c>
      <c r="AU134" s="14" t="s">
        <v>74</v>
      </c>
    </row>
    <row r="135" spans="2:47" s="1" customFormat="1" ht="12">
      <c r="B135" s="29"/>
      <c r="D135" s="126" t="s">
        <v>147</v>
      </c>
      <c r="F135" s="127" t="s">
        <v>187</v>
      </c>
      <c r="I135" s="124"/>
      <c r="L135" s="29"/>
      <c r="M135" s="125"/>
      <c r="T135" s="50"/>
      <c r="AT135" s="14" t="s">
        <v>147</v>
      </c>
      <c r="AU135" s="14" t="s">
        <v>74</v>
      </c>
    </row>
    <row r="136" spans="2:51" s="9" customFormat="1" ht="22.5">
      <c r="B136" s="128"/>
      <c r="D136" s="122" t="s">
        <v>171</v>
      </c>
      <c r="E136" s="129" t="s">
        <v>28</v>
      </c>
      <c r="F136" s="130" t="s">
        <v>504</v>
      </c>
      <c r="H136" s="131">
        <v>0.311</v>
      </c>
      <c r="I136" s="132"/>
      <c r="L136" s="128"/>
      <c r="M136" s="133"/>
      <c r="T136" s="134"/>
      <c r="AT136" s="129" t="s">
        <v>171</v>
      </c>
      <c r="AU136" s="129" t="s">
        <v>74</v>
      </c>
      <c r="AV136" s="9" t="s">
        <v>83</v>
      </c>
      <c r="AW136" s="9" t="s">
        <v>35</v>
      </c>
      <c r="AX136" s="9" t="s">
        <v>81</v>
      </c>
      <c r="AY136" s="129" t="s">
        <v>143</v>
      </c>
    </row>
    <row r="137" spans="2:65" s="1" customFormat="1" ht="24.2" customHeight="1">
      <c r="B137" s="29"/>
      <c r="C137" s="135" t="s">
        <v>8</v>
      </c>
      <c r="D137" s="135" t="s">
        <v>174</v>
      </c>
      <c r="E137" s="136" t="s">
        <v>189</v>
      </c>
      <c r="F137" s="137" t="s">
        <v>190</v>
      </c>
      <c r="G137" s="138" t="s">
        <v>177</v>
      </c>
      <c r="H137" s="139">
        <v>311.4</v>
      </c>
      <c r="I137" s="140">
        <v>120</v>
      </c>
      <c r="J137" s="141">
        <f>ROUND(I137*H137,2)</f>
        <v>37368</v>
      </c>
      <c r="K137" s="137" t="s">
        <v>28</v>
      </c>
      <c r="L137" s="142"/>
      <c r="M137" s="143" t="s">
        <v>28</v>
      </c>
      <c r="N137" s="144" t="s">
        <v>45</v>
      </c>
      <c r="P137" s="118">
        <f>O137*H137</f>
        <v>0</v>
      </c>
      <c r="Q137" s="118">
        <v>0.001</v>
      </c>
      <c r="R137" s="118">
        <f>Q137*H137</f>
        <v>0.3114</v>
      </c>
      <c r="S137" s="118">
        <v>0</v>
      </c>
      <c r="T137" s="119">
        <f>S137*H137</f>
        <v>0</v>
      </c>
      <c r="AR137" s="120" t="s">
        <v>178</v>
      </c>
      <c r="AT137" s="120" t="s">
        <v>174</v>
      </c>
      <c r="AU137" s="120" t="s">
        <v>74</v>
      </c>
      <c r="AY137" s="14" t="s">
        <v>143</v>
      </c>
      <c r="BE137" s="121">
        <f>IF(N137="základní",J137,0)</f>
        <v>37368</v>
      </c>
      <c r="BF137" s="121">
        <f>IF(N137="snížená",J137,0)</f>
        <v>0</v>
      </c>
      <c r="BG137" s="121">
        <f>IF(N137="zákl. přenesená",J137,0)</f>
        <v>0</v>
      </c>
      <c r="BH137" s="121">
        <f>IF(N137="sníž. přenesená",J137,0)</f>
        <v>0</v>
      </c>
      <c r="BI137" s="121">
        <f>IF(N137="nulová",J137,0)</f>
        <v>0</v>
      </c>
      <c r="BJ137" s="14" t="s">
        <v>81</v>
      </c>
      <c r="BK137" s="121">
        <f>ROUND(I137*H137,2)</f>
        <v>37368</v>
      </c>
      <c r="BL137" s="14" t="s">
        <v>142</v>
      </c>
      <c r="BM137" s="120" t="s">
        <v>505</v>
      </c>
    </row>
    <row r="138" spans="2:47" s="1" customFormat="1" ht="12">
      <c r="B138" s="29"/>
      <c r="D138" s="122" t="s">
        <v>145</v>
      </c>
      <c r="F138" s="123" t="s">
        <v>192</v>
      </c>
      <c r="I138" s="124"/>
      <c r="L138" s="29"/>
      <c r="M138" s="125"/>
      <c r="T138" s="50"/>
      <c r="AT138" s="14" t="s">
        <v>145</v>
      </c>
      <c r="AU138" s="14" t="s">
        <v>74</v>
      </c>
    </row>
    <row r="139" spans="2:51" s="9" customFormat="1" ht="12">
      <c r="B139" s="128"/>
      <c r="D139" s="122" t="s">
        <v>171</v>
      </c>
      <c r="E139" s="129" t="s">
        <v>28</v>
      </c>
      <c r="F139" s="130" t="s">
        <v>506</v>
      </c>
      <c r="H139" s="131">
        <v>311.4</v>
      </c>
      <c r="I139" s="132"/>
      <c r="L139" s="128"/>
      <c r="M139" s="133"/>
      <c r="T139" s="134"/>
      <c r="AT139" s="129" t="s">
        <v>171</v>
      </c>
      <c r="AU139" s="129" t="s">
        <v>74</v>
      </c>
      <c r="AV139" s="9" t="s">
        <v>83</v>
      </c>
      <c r="AW139" s="9" t="s">
        <v>35</v>
      </c>
      <c r="AX139" s="9" t="s">
        <v>81</v>
      </c>
      <c r="AY139" s="129" t="s">
        <v>143</v>
      </c>
    </row>
    <row r="140" spans="2:65" s="1" customFormat="1" ht="33" customHeight="1">
      <c r="B140" s="29"/>
      <c r="C140" s="109" t="s">
        <v>238</v>
      </c>
      <c r="D140" s="109" t="s">
        <v>137</v>
      </c>
      <c r="E140" s="110" t="s">
        <v>195</v>
      </c>
      <c r="F140" s="111" t="s">
        <v>196</v>
      </c>
      <c r="G140" s="112" t="s">
        <v>197</v>
      </c>
      <c r="H140" s="113">
        <v>4957</v>
      </c>
      <c r="I140" s="114">
        <v>10</v>
      </c>
      <c r="J140" s="115">
        <f>ROUND(I140*H140,2)</f>
        <v>49570</v>
      </c>
      <c r="K140" s="111" t="s">
        <v>141</v>
      </c>
      <c r="L140" s="29"/>
      <c r="M140" s="116" t="s">
        <v>28</v>
      </c>
      <c r="N140" s="117" t="s">
        <v>45</v>
      </c>
      <c r="P140" s="118">
        <f>O140*H140</f>
        <v>0</v>
      </c>
      <c r="Q140" s="118">
        <v>0</v>
      </c>
      <c r="R140" s="118">
        <f>Q140*H140</f>
        <v>0</v>
      </c>
      <c r="S140" s="118">
        <v>0</v>
      </c>
      <c r="T140" s="119">
        <f>S140*H140</f>
        <v>0</v>
      </c>
      <c r="AR140" s="120" t="s">
        <v>142</v>
      </c>
      <c r="AT140" s="120" t="s">
        <v>137</v>
      </c>
      <c r="AU140" s="120" t="s">
        <v>74</v>
      </c>
      <c r="AY140" s="14" t="s">
        <v>143</v>
      </c>
      <c r="BE140" s="121">
        <f>IF(N140="základní",J140,0)</f>
        <v>49570</v>
      </c>
      <c r="BF140" s="121">
        <f>IF(N140="snížená",J140,0)</f>
        <v>0</v>
      </c>
      <c r="BG140" s="121">
        <f>IF(N140="zákl. přenesená",J140,0)</f>
        <v>0</v>
      </c>
      <c r="BH140" s="121">
        <f>IF(N140="sníž. přenesená",J140,0)</f>
        <v>0</v>
      </c>
      <c r="BI140" s="121">
        <f>IF(N140="nulová",J140,0)</f>
        <v>0</v>
      </c>
      <c r="BJ140" s="14" t="s">
        <v>81</v>
      </c>
      <c r="BK140" s="121">
        <f>ROUND(I140*H140,2)</f>
        <v>49570</v>
      </c>
      <c r="BL140" s="14" t="s">
        <v>142</v>
      </c>
      <c r="BM140" s="120" t="s">
        <v>507</v>
      </c>
    </row>
    <row r="141" spans="2:47" s="1" customFormat="1" ht="29.25">
      <c r="B141" s="29"/>
      <c r="D141" s="122" t="s">
        <v>145</v>
      </c>
      <c r="F141" s="123" t="s">
        <v>199</v>
      </c>
      <c r="I141" s="124"/>
      <c r="L141" s="29"/>
      <c r="M141" s="125"/>
      <c r="T141" s="50"/>
      <c r="AT141" s="14" t="s">
        <v>145</v>
      </c>
      <c r="AU141" s="14" t="s">
        <v>74</v>
      </c>
    </row>
    <row r="142" spans="2:47" s="1" customFormat="1" ht="12">
      <c r="B142" s="29"/>
      <c r="D142" s="126" t="s">
        <v>147</v>
      </c>
      <c r="F142" s="127" t="s">
        <v>200</v>
      </c>
      <c r="I142" s="124"/>
      <c r="L142" s="29"/>
      <c r="M142" s="125"/>
      <c r="T142" s="50"/>
      <c r="AT142" s="14" t="s">
        <v>147</v>
      </c>
      <c r="AU142" s="14" t="s">
        <v>74</v>
      </c>
    </row>
    <row r="143" spans="2:51" s="9" customFormat="1" ht="22.5">
      <c r="B143" s="128"/>
      <c r="D143" s="122" t="s">
        <v>171</v>
      </c>
      <c r="E143" s="129" t="s">
        <v>28</v>
      </c>
      <c r="F143" s="130" t="s">
        <v>508</v>
      </c>
      <c r="H143" s="131">
        <v>4957</v>
      </c>
      <c r="I143" s="132"/>
      <c r="L143" s="128"/>
      <c r="M143" s="133"/>
      <c r="T143" s="134"/>
      <c r="AT143" s="129" t="s">
        <v>171</v>
      </c>
      <c r="AU143" s="129" t="s">
        <v>74</v>
      </c>
      <c r="AV143" s="9" t="s">
        <v>83</v>
      </c>
      <c r="AW143" s="9" t="s">
        <v>35</v>
      </c>
      <c r="AX143" s="9" t="s">
        <v>81</v>
      </c>
      <c r="AY143" s="129" t="s">
        <v>143</v>
      </c>
    </row>
    <row r="144" spans="2:65" s="1" customFormat="1" ht="24.2" customHeight="1">
      <c r="B144" s="29"/>
      <c r="C144" s="109" t="s">
        <v>242</v>
      </c>
      <c r="D144" s="109" t="s">
        <v>137</v>
      </c>
      <c r="E144" s="110" t="s">
        <v>203</v>
      </c>
      <c r="F144" s="111" t="s">
        <v>204</v>
      </c>
      <c r="G144" s="112" t="s">
        <v>184</v>
      </c>
      <c r="H144" s="113">
        <v>0.149</v>
      </c>
      <c r="I144" s="114">
        <v>1000</v>
      </c>
      <c r="J144" s="115">
        <f>ROUND(I144*H144,2)</f>
        <v>149</v>
      </c>
      <c r="K144" s="111" t="s">
        <v>141</v>
      </c>
      <c r="L144" s="29"/>
      <c r="M144" s="116" t="s">
        <v>28</v>
      </c>
      <c r="N144" s="117" t="s">
        <v>45</v>
      </c>
      <c r="P144" s="118">
        <f>O144*H144</f>
        <v>0</v>
      </c>
      <c r="Q144" s="118">
        <v>0</v>
      </c>
      <c r="R144" s="118">
        <f>Q144*H144</f>
        <v>0</v>
      </c>
      <c r="S144" s="118">
        <v>0</v>
      </c>
      <c r="T144" s="119">
        <f>S144*H144</f>
        <v>0</v>
      </c>
      <c r="AR144" s="120" t="s">
        <v>142</v>
      </c>
      <c r="AT144" s="120" t="s">
        <v>137</v>
      </c>
      <c r="AU144" s="120" t="s">
        <v>74</v>
      </c>
      <c r="AY144" s="14" t="s">
        <v>143</v>
      </c>
      <c r="BE144" s="121">
        <f>IF(N144="základní",J144,0)</f>
        <v>149</v>
      </c>
      <c r="BF144" s="121">
        <f>IF(N144="snížená",J144,0)</f>
        <v>0</v>
      </c>
      <c r="BG144" s="121">
        <f>IF(N144="zákl. přenesená",J144,0)</f>
        <v>0</v>
      </c>
      <c r="BH144" s="121">
        <f>IF(N144="sníž. přenesená",J144,0)</f>
        <v>0</v>
      </c>
      <c r="BI144" s="121">
        <f>IF(N144="nulová",J144,0)</f>
        <v>0</v>
      </c>
      <c r="BJ144" s="14" t="s">
        <v>81</v>
      </c>
      <c r="BK144" s="121">
        <f>ROUND(I144*H144,2)</f>
        <v>149</v>
      </c>
      <c r="BL144" s="14" t="s">
        <v>142</v>
      </c>
      <c r="BM144" s="120" t="s">
        <v>509</v>
      </c>
    </row>
    <row r="145" spans="2:47" s="1" customFormat="1" ht="19.5">
      <c r="B145" s="29"/>
      <c r="D145" s="122" t="s">
        <v>145</v>
      </c>
      <c r="F145" s="123" t="s">
        <v>206</v>
      </c>
      <c r="I145" s="124"/>
      <c r="L145" s="29"/>
      <c r="M145" s="125"/>
      <c r="T145" s="50"/>
      <c r="AT145" s="14" t="s">
        <v>145</v>
      </c>
      <c r="AU145" s="14" t="s">
        <v>74</v>
      </c>
    </row>
    <row r="146" spans="2:47" s="1" customFormat="1" ht="12">
      <c r="B146" s="29"/>
      <c r="D146" s="126" t="s">
        <v>147</v>
      </c>
      <c r="F146" s="127" t="s">
        <v>207</v>
      </c>
      <c r="I146" s="124"/>
      <c r="L146" s="29"/>
      <c r="M146" s="125"/>
      <c r="T146" s="50"/>
      <c r="AT146" s="14" t="s">
        <v>147</v>
      </c>
      <c r="AU146" s="14" t="s">
        <v>74</v>
      </c>
    </row>
    <row r="147" spans="2:51" s="9" customFormat="1" ht="12">
      <c r="B147" s="128"/>
      <c r="D147" s="122" t="s">
        <v>171</v>
      </c>
      <c r="E147" s="129" t="s">
        <v>28</v>
      </c>
      <c r="F147" s="130" t="s">
        <v>510</v>
      </c>
      <c r="H147" s="131">
        <v>0.149</v>
      </c>
      <c r="I147" s="132"/>
      <c r="L147" s="128"/>
      <c r="M147" s="133"/>
      <c r="T147" s="134"/>
      <c r="AT147" s="129" t="s">
        <v>171</v>
      </c>
      <c r="AU147" s="129" t="s">
        <v>74</v>
      </c>
      <c r="AV147" s="9" t="s">
        <v>83</v>
      </c>
      <c r="AW147" s="9" t="s">
        <v>35</v>
      </c>
      <c r="AX147" s="9" t="s">
        <v>81</v>
      </c>
      <c r="AY147" s="129" t="s">
        <v>143</v>
      </c>
    </row>
    <row r="148" spans="2:65" s="1" customFormat="1" ht="24.2" customHeight="1">
      <c r="B148" s="29"/>
      <c r="C148" s="135" t="s">
        <v>246</v>
      </c>
      <c r="D148" s="135" t="s">
        <v>174</v>
      </c>
      <c r="E148" s="136" t="s">
        <v>210</v>
      </c>
      <c r="F148" s="137" t="s">
        <v>211</v>
      </c>
      <c r="G148" s="138" t="s">
        <v>177</v>
      </c>
      <c r="H148" s="139">
        <v>148.71</v>
      </c>
      <c r="I148" s="140">
        <v>400</v>
      </c>
      <c r="J148" s="141">
        <f>ROUND(I148*H148,2)</f>
        <v>59484</v>
      </c>
      <c r="K148" s="137" t="s">
        <v>28</v>
      </c>
      <c r="L148" s="142"/>
      <c r="M148" s="143" t="s">
        <v>28</v>
      </c>
      <c r="N148" s="144" t="s">
        <v>45</v>
      </c>
      <c r="P148" s="118">
        <f>O148*H148</f>
        <v>0</v>
      </c>
      <c r="Q148" s="118">
        <v>1</v>
      </c>
      <c r="R148" s="118">
        <f>Q148*H148</f>
        <v>148.71</v>
      </c>
      <c r="S148" s="118">
        <v>0</v>
      </c>
      <c r="T148" s="119">
        <f>S148*H148</f>
        <v>0</v>
      </c>
      <c r="AR148" s="120" t="s">
        <v>178</v>
      </c>
      <c r="AT148" s="120" t="s">
        <v>174</v>
      </c>
      <c r="AU148" s="120" t="s">
        <v>74</v>
      </c>
      <c r="AY148" s="14" t="s">
        <v>143</v>
      </c>
      <c r="BE148" s="121">
        <f>IF(N148="základní",J148,0)</f>
        <v>59484</v>
      </c>
      <c r="BF148" s="121">
        <f>IF(N148="snížená",J148,0)</f>
        <v>0</v>
      </c>
      <c r="BG148" s="121">
        <f>IF(N148="zákl. přenesená",J148,0)</f>
        <v>0</v>
      </c>
      <c r="BH148" s="121">
        <f>IF(N148="sníž. přenesená",J148,0)</f>
        <v>0</v>
      </c>
      <c r="BI148" s="121">
        <f>IF(N148="nulová",J148,0)</f>
        <v>0</v>
      </c>
      <c r="BJ148" s="14" t="s">
        <v>81</v>
      </c>
      <c r="BK148" s="121">
        <f>ROUND(I148*H148,2)</f>
        <v>59484</v>
      </c>
      <c r="BL148" s="14" t="s">
        <v>142</v>
      </c>
      <c r="BM148" s="120" t="s">
        <v>511</v>
      </c>
    </row>
    <row r="149" spans="2:47" s="1" customFormat="1" ht="12">
      <c r="B149" s="29"/>
      <c r="D149" s="122" t="s">
        <v>145</v>
      </c>
      <c r="F149" s="123" t="s">
        <v>213</v>
      </c>
      <c r="I149" s="124"/>
      <c r="L149" s="29"/>
      <c r="M149" s="125"/>
      <c r="T149" s="50"/>
      <c r="AT149" s="14" t="s">
        <v>145</v>
      </c>
      <c r="AU149" s="14" t="s">
        <v>74</v>
      </c>
    </row>
    <row r="150" spans="2:51" s="9" customFormat="1" ht="22.5">
      <c r="B150" s="128"/>
      <c r="D150" s="122" t="s">
        <v>171</v>
      </c>
      <c r="E150" s="129" t="s">
        <v>28</v>
      </c>
      <c r="F150" s="130" t="s">
        <v>512</v>
      </c>
      <c r="H150" s="131">
        <v>148.71</v>
      </c>
      <c r="I150" s="132"/>
      <c r="L150" s="128"/>
      <c r="M150" s="133"/>
      <c r="T150" s="134"/>
      <c r="AT150" s="129" t="s">
        <v>171</v>
      </c>
      <c r="AU150" s="129" t="s">
        <v>74</v>
      </c>
      <c r="AV150" s="9" t="s">
        <v>83</v>
      </c>
      <c r="AW150" s="9" t="s">
        <v>35</v>
      </c>
      <c r="AX150" s="9" t="s">
        <v>81</v>
      </c>
      <c r="AY150" s="129" t="s">
        <v>143</v>
      </c>
    </row>
    <row r="151" spans="2:65" s="1" customFormat="1" ht="24.2" customHeight="1">
      <c r="B151" s="29"/>
      <c r="C151" s="109" t="s">
        <v>250</v>
      </c>
      <c r="D151" s="109" t="s">
        <v>137</v>
      </c>
      <c r="E151" s="110" t="s">
        <v>216</v>
      </c>
      <c r="F151" s="111" t="s">
        <v>204</v>
      </c>
      <c r="G151" s="112" t="s">
        <v>184</v>
      </c>
      <c r="H151" s="113">
        <v>0.248</v>
      </c>
      <c r="I151" s="114">
        <v>1000</v>
      </c>
      <c r="J151" s="115">
        <f>ROUND(I151*H151,2)</f>
        <v>248</v>
      </c>
      <c r="K151" s="111" t="s">
        <v>141</v>
      </c>
      <c r="L151" s="29"/>
      <c r="M151" s="116" t="s">
        <v>28</v>
      </c>
      <c r="N151" s="117" t="s">
        <v>45</v>
      </c>
      <c r="P151" s="118">
        <f>O151*H151</f>
        <v>0</v>
      </c>
      <c r="Q151" s="118">
        <v>0</v>
      </c>
      <c r="R151" s="118">
        <f>Q151*H151</f>
        <v>0</v>
      </c>
      <c r="S151" s="118">
        <v>0</v>
      </c>
      <c r="T151" s="119">
        <f>S151*H151</f>
        <v>0</v>
      </c>
      <c r="AR151" s="120" t="s">
        <v>142</v>
      </c>
      <c r="AT151" s="120" t="s">
        <v>137</v>
      </c>
      <c r="AU151" s="120" t="s">
        <v>74</v>
      </c>
      <c r="AY151" s="14" t="s">
        <v>143</v>
      </c>
      <c r="BE151" s="121">
        <f>IF(N151="základní",J151,0)</f>
        <v>248</v>
      </c>
      <c r="BF151" s="121">
        <f>IF(N151="snížená",J151,0)</f>
        <v>0</v>
      </c>
      <c r="BG151" s="121">
        <f>IF(N151="zákl. přenesená",J151,0)</f>
        <v>0</v>
      </c>
      <c r="BH151" s="121">
        <f>IF(N151="sníž. přenesená",J151,0)</f>
        <v>0</v>
      </c>
      <c r="BI151" s="121">
        <f>IF(N151="nulová",J151,0)</f>
        <v>0</v>
      </c>
      <c r="BJ151" s="14" t="s">
        <v>81</v>
      </c>
      <c r="BK151" s="121">
        <f>ROUND(I151*H151,2)</f>
        <v>248</v>
      </c>
      <c r="BL151" s="14" t="s">
        <v>142</v>
      </c>
      <c r="BM151" s="120" t="s">
        <v>513</v>
      </c>
    </row>
    <row r="152" spans="2:47" s="1" customFormat="1" ht="19.5">
      <c r="B152" s="29"/>
      <c r="D152" s="122" t="s">
        <v>145</v>
      </c>
      <c r="F152" s="123" t="s">
        <v>206</v>
      </c>
      <c r="I152" s="124"/>
      <c r="L152" s="29"/>
      <c r="M152" s="125"/>
      <c r="T152" s="50"/>
      <c r="AT152" s="14" t="s">
        <v>145</v>
      </c>
      <c r="AU152" s="14" t="s">
        <v>74</v>
      </c>
    </row>
    <row r="153" spans="2:47" s="1" customFormat="1" ht="12">
      <c r="B153" s="29"/>
      <c r="D153" s="126" t="s">
        <v>147</v>
      </c>
      <c r="F153" s="127" t="s">
        <v>218</v>
      </c>
      <c r="I153" s="124"/>
      <c r="L153" s="29"/>
      <c r="M153" s="125"/>
      <c r="T153" s="50"/>
      <c r="AT153" s="14" t="s">
        <v>147</v>
      </c>
      <c r="AU153" s="14" t="s">
        <v>74</v>
      </c>
    </row>
    <row r="154" spans="2:51" s="9" customFormat="1" ht="12">
      <c r="B154" s="128"/>
      <c r="D154" s="122" t="s">
        <v>171</v>
      </c>
      <c r="E154" s="129" t="s">
        <v>28</v>
      </c>
      <c r="F154" s="130" t="s">
        <v>514</v>
      </c>
      <c r="H154" s="131">
        <v>0.248</v>
      </c>
      <c r="I154" s="132"/>
      <c r="L154" s="128"/>
      <c r="M154" s="133"/>
      <c r="T154" s="134"/>
      <c r="AT154" s="129" t="s">
        <v>171</v>
      </c>
      <c r="AU154" s="129" t="s">
        <v>74</v>
      </c>
      <c r="AV154" s="9" t="s">
        <v>83</v>
      </c>
      <c r="AW154" s="9" t="s">
        <v>35</v>
      </c>
      <c r="AX154" s="9" t="s">
        <v>81</v>
      </c>
      <c r="AY154" s="129" t="s">
        <v>143</v>
      </c>
    </row>
    <row r="155" spans="2:65" s="1" customFormat="1" ht="16.5" customHeight="1">
      <c r="B155" s="29"/>
      <c r="C155" s="135" t="s">
        <v>254</v>
      </c>
      <c r="D155" s="135" t="s">
        <v>174</v>
      </c>
      <c r="E155" s="136" t="s">
        <v>221</v>
      </c>
      <c r="F155" s="137" t="s">
        <v>222</v>
      </c>
      <c r="G155" s="138" t="s">
        <v>177</v>
      </c>
      <c r="H155" s="139">
        <v>247.85</v>
      </c>
      <c r="I155" s="140">
        <v>180</v>
      </c>
      <c r="J155" s="141">
        <f>ROUND(I155*H155,2)</f>
        <v>44613</v>
      </c>
      <c r="K155" s="137" t="s">
        <v>141</v>
      </c>
      <c r="L155" s="142"/>
      <c r="M155" s="143" t="s">
        <v>28</v>
      </c>
      <c r="N155" s="144" t="s">
        <v>45</v>
      </c>
      <c r="P155" s="118">
        <f>O155*H155</f>
        <v>0</v>
      </c>
      <c r="Q155" s="118">
        <v>0.001</v>
      </c>
      <c r="R155" s="118">
        <f>Q155*H155</f>
        <v>0.24785</v>
      </c>
      <c r="S155" s="118">
        <v>0</v>
      </c>
      <c r="T155" s="119">
        <f>S155*H155</f>
        <v>0</v>
      </c>
      <c r="AR155" s="120" t="s">
        <v>178</v>
      </c>
      <c r="AT155" s="120" t="s">
        <v>174</v>
      </c>
      <c r="AU155" s="120" t="s">
        <v>74</v>
      </c>
      <c r="AY155" s="14" t="s">
        <v>143</v>
      </c>
      <c r="BE155" s="121">
        <f>IF(N155="základní",J155,0)</f>
        <v>44613</v>
      </c>
      <c r="BF155" s="121">
        <f>IF(N155="snížená",J155,0)</f>
        <v>0</v>
      </c>
      <c r="BG155" s="121">
        <f>IF(N155="zákl. přenesená",J155,0)</f>
        <v>0</v>
      </c>
      <c r="BH155" s="121">
        <f>IF(N155="sníž. přenesená",J155,0)</f>
        <v>0</v>
      </c>
      <c r="BI155" s="121">
        <f>IF(N155="nulová",J155,0)</f>
        <v>0</v>
      </c>
      <c r="BJ155" s="14" t="s">
        <v>81</v>
      </c>
      <c r="BK155" s="121">
        <f>ROUND(I155*H155,2)</f>
        <v>44613</v>
      </c>
      <c r="BL155" s="14" t="s">
        <v>142</v>
      </c>
      <c r="BM155" s="120" t="s">
        <v>515</v>
      </c>
    </row>
    <row r="156" spans="2:47" s="1" customFormat="1" ht="12">
      <c r="B156" s="29"/>
      <c r="D156" s="122" t="s">
        <v>145</v>
      </c>
      <c r="F156" s="123" t="s">
        <v>222</v>
      </c>
      <c r="I156" s="124"/>
      <c r="L156" s="29"/>
      <c r="M156" s="125"/>
      <c r="T156" s="50"/>
      <c r="AT156" s="14" t="s">
        <v>145</v>
      </c>
      <c r="AU156" s="14" t="s">
        <v>74</v>
      </c>
    </row>
    <row r="157" spans="2:51" s="9" customFormat="1" ht="22.5">
      <c r="B157" s="128"/>
      <c r="D157" s="122" t="s">
        <v>171</v>
      </c>
      <c r="E157" s="129" t="s">
        <v>28</v>
      </c>
      <c r="F157" s="130" t="s">
        <v>516</v>
      </c>
      <c r="H157" s="131">
        <v>247.85</v>
      </c>
      <c r="I157" s="132"/>
      <c r="L157" s="128"/>
      <c r="M157" s="133"/>
      <c r="T157" s="134"/>
      <c r="AT157" s="129" t="s">
        <v>171</v>
      </c>
      <c r="AU157" s="129" t="s">
        <v>74</v>
      </c>
      <c r="AV157" s="9" t="s">
        <v>83</v>
      </c>
      <c r="AW157" s="9" t="s">
        <v>35</v>
      </c>
      <c r="AX157" s="9" t="s">
        <v>81</v>
      </c>
      <c r="AY157" s="129" t="s">
        <v>143</v>
      </c>
    </row>
    <row r="158" spans="2:65" s="1" customFormat="1" ht="24.2" customHeight="1">
      <c r="B158" s="29"/>
      <c r="C158" s="109" t="s">
        <v>7</v>
      </c>
      <c r="D158" s="109" t="s">
        <v>137</v>
      </c>
      <c r="E158" s="110" t="s">
        <v>226</v>
      </c>
      <c r="F158" s="111" t="s">
        <v>227</v>
      </c>
      <c r="G158" s="112" t="s">
        <v>197</v>
      </c>
      <c r="H158" s="113">
        <v>3980</v>
      </c>
      <c r="I158" s="114">
        <v>10</v>
      </c>
      <c r="J158" s="115">
        <f>ROUND(I158*H158,2)</f>
        <v>39800</v>
      </c>
      <c r="K158" s="111" t="s">
        <v>141</v>
      </c>
      <c r="L158" s="29"/>
      <c r="M158" s="116" t="s">
        <v>28</v>
      </c>
      <c r="N158" s="117" t="s">
        <v>45</v>
      </c>
      <c r="P158" s="118">
        <f>O158*H158</f>
        <v>0</v>
      </c>
      <c r="Q158" s="118">
        <v>0</v>
      </c>
      <c r="R158" s="118">
        <f>Q158*H158</f>
        <v>0</v>
      </c>
      <c r="S158" s="118">
        <v>0</v>
      </c>
      <c r="T158" s="119">
        <f>S158*H158</f>
        <v>0</v>
      </c>
      <c r="AR158" s="120" t="s">
        <v>142</v>
      </c>
      <c r="AT158" s="120" t="s">
        <v>137</v>
      </c>
      <c r="AU158" s="120" t="s">
        <v>74</v>
      </c>
      <c r="AY158" s="14" t="s">
        <v>143</v>
      </c>
      <c r="BE158" s="121">
        <f>IF(N158="základní",J158,0)</f>
        <v>39800</v>
      </c>
      <c r="BF158" s="121">
        <f>IF(N158="snížená",J158,0)</f>
        <v>0</v>
      </c>
      <c r="BG158" s="121">
        <f>IF(N158="zákl. přenesená",J158,0)</f>
        <v>0</v>
      </c>
      <c r="BH158" s="121">
        <f>IF(N158="sníž. přenesená",J158,0)</f>
        <v>0</v>
      </c>
      <c r="BI158" s="121">
        <f>IF(N158="nulová",J158,0)</f>
        <v>0</v>
      </c>
      <c r="BJ158" s="14" t="s">
        <v>81</v>
      </c>
      <c r="BK158" s="121">
        <f>ROUND(I158*H158,2)</f>
        <v>39800</v>
      </c>
      <c r="BL158" s="14" t="s">
        <v>142</v>
      </c>
      <c r="BM158" s="120" t="s">
        <v>517</v>
      </c>
    </row>
    <row r="159" spans="2:47" s="1" customFormat="1" ht="19.5">
      <c r="B159" s="29"/>
      <c r="D159" s="122" t="s">
        <v>145</v>
      </c>
      <c r="F159" s="123" t="s">
        <v>229</v>
      </c>
      <c r="I159" s="124"/>
      <c r="L159" s="29"/>
      <c r="M159" s="125"/>
      <c r="T159" s="50"/>
      <c r="AT159" s="14" t="s">
        <v>145</v>
      </c>
      <c r="AU159" s="14" t="s">
        <v>74</v>
      </c>
    </row>
    <row r="160" spans="2:47" s="1" customFormat="1" ht="12">
      <c r="B160" s="29"/>
      <c r="D160" s="126" t="s">
        <v>147</v>
      </c>
      <c r="F160" s="127" t="s">
        <v>230</v>
      </c>
      <c r="I160" s="124"/>
      <c r="L160" s="29"/>
      <c r="M160" s="125"/>
      <c r="T160" s="50"/>
      <c r="AT160" s="14" t="s">
        <v>147</v>
      </c>
      <c r="AU160" s="14" t="s">
        <v>74</v>
      </c>
    </row>
    <row r="161" spans="2:51" s="9" customFormat="1" ht="12">
      <c r="B161" s="128"/>
      <c r="D161" s="122" t="s">
        <v>171</v>
      </c>
      <c r="E161" s="129" t="s">
        <v>28</v>
      </c>
      <c r="F161" s="130" t="s">
        <v>518</v>
      </c>
      <c r="H161" s="131">
        <v>3980</v>
      </c>
      <c r="I161" s="132"/>
      <c r="L161" s="128"/>
      <c r="M161" s="133"/>
      <c r="T161" s="134"/>
      <c r="AT161" s="129" t="s">
        <v>171</v>
      </c>
      <c r="AU161" s="129" t="s">
        <v>74</v>
      </c>
      <c r="AV161" s="9" t="s">
        <v>83</v>
      </c>
      <c r="AW161" s="9" t="s">
        <v>35</v>
      </c>
      <c r="AX161" s="9" t="s">
        <v>81</v>
      </c>
      <c r="AY161" s="129" t="s">
        <v>143</v>
      </c>
    </row>
    <row r="162" spans="2:65" s="1" customFormat="1" ht="24.2" customHeight="1">
      <c r="B162" s="29"/>
      <c r="C162" s="109" t="s">
        <v>261</v>
      </c>
      <c r="D162" s="109" t="s">
        <v>137</v>
      </c>
      <c r="E162" s="110" t="s">
        <v>232</v>
      </c>
      <c r="F162" s="111" t="s">
        <v>233</v>
      </c>
      <c r="G162" s="112" t="s">
        <v>197</v>
      </c>
      <c r="H162" s="113">
        <v>977</v>
      </c>
      <c r="I162" s="114">
        <v>10</v>
      </c>
      <c r="J162" s="115">
        <f>ROUND(I162*H162,2)</f>
        <v>9770</v>
      </c>
      <c r="K162" s="111" t="s">
        <v>141</v>
      </c>
      <c r="L162" s="29"/>
      <c r="M162" s="116" t="s">
        <v>28</v>
      </c>
      <c r="N162" s="117" t="s">
        <v>45</v>
      </c>
      <c r="P162" s="118">
        <f>O162*H162</f>
        <v>0</v>
      </c>
      <c r="Q162" s="118">
        <v>0</v>
      </c>
      <c r="R162" s="118">
        <f>Q162*H162</f>
        <v>0</v>
      </c>
      <c r="S162" s="118">
        <v>0</v>
      </c>
      <c r="T162" s="119">
        <f>S162*H162</f>
        <v>0</v>
      </c>
      <c r="AR162" s="120" t="s">
        <v>142</v>
      </c>
      <c r="AT162" s="120" t="s">
        <v>137</v>
      </c>
      <c r="AU162" s="120" t="s">
        <v>74</v>
      </c>
      <c r="AY162" s="14" t="s">
        <v>143</v>
      </c>
      <c r="BE162" s="121">
        <f>IF(N162="základní",J162,0)</f>
        <v>9770</v>
      </c>
      <c r="BF162" s="121">
        <f>IF(N162="snížená",J162,0)</f>
        <v>0</v>
      </c>
      <c r="BG162" s="121">
        <f>IF(N162="zákl. přenesená",J162,0)</f>
        <v>0</v>
      </c>
      <c r="BH162" s="121">
        <f>IF(N162="sníž. přenesená",J162,0)</f>
        <v>0</v>
      </c>
      <c r="BI162" s="121">
        <f>IF(N162="nulová",J162,0)</f>
        <v>0</v>
      </c>
      <c r="BJ162" s="14" t="s">
        <v>81</v>
      </c>
      <c r="BK162" s="121">
        <f>ROUND(I162*H162,2)</f>
        <v>9770</v>
      </c>
      <c r="BL162" s="14" t="s">
        <v>142</v>
      </c>
      <c r="BM162" s="120" t="s">
        <v>519</v>
      </c>
    </row>
    <row r="163" spans="2:47" s="1" customFormat="1" ht="19.5">
      <c r="B163" s="29"/>
      <c r="D163" s="122" t="s">
        <v>145</v>
      </c>
      <c r="F163" s="123" t="s">
        <v>235</v>
      </c>
      <c r="I163" s="124"/>
      <c r="L163" s="29"/>
      <c r="M163" s="125"/>
      <c r="T163" s="50"/>
      <c r="AT163" s="14" t="s">
        <v>145</v>
      </c>
      <c r="AU163" s="14" t="s">
        <v>74</v>
      </c>
    </row>
    <row r="164" spans="2:47" s="1" customFormat="1" ht="12">
      <c r="B164" s="29"/>
      <c r="D164" s="126" t="s">
        <v>147</v>
      </c>
      <c r="F164" s="127" t="s">
        <v>236</v>
      </c>
      <c r="I164" s="124"/>
      <c r="L164" s="29"/>
      <c r="M164" s="125"/>
      <c r="T164" s="50"/>
      <c r="AT164" s="14" t="s">
        <v>147</v>
      </c>
      <c r="AU164" s="14" t="s">
        <v>74</v>
      </c>
    </row>
    <row r="165" spans="2:51" s="9" customFormat="1" ht="22.5">
      <c r="B165" s="128"/>
      <c r="D165" s="122" t="s">
        <v>171</v>
      </c>
      <c r="E165" s="129" t="s">
        <v>28</v>
      </c>
      <c r="F165" s="130" t="s">
        <v>520</v>
      </c>
      <c r="H165" s="131">
        <v>977</v>
      </c>
      <c r="I165" s="132"/>
      <c r="L165" s="128"/>
      <c r="M165" s="133"/>
      <c r="T165" s="134"/>
      <c r="AT165" s="129" t="s">
        <v>171</v>
      </c>
      <c r="AU165" s="129" t="s">
        <v>74</v>
      </c>
      <c r="AV165" s="9" t="s">
        <v>83</v>
      </c>
      <c r="AW165" s="9" t="s">
        <v>35</v>
      </c>
      <c r="AX165" s="9" t="s">
        <v>81</v>
      </c>
      <c r="AY165" s="129" t="s">
        <v>143</v>
      </c>
    </row>
    <row r="166" spans="2:65" s="1" customFormat="1" ht="24.2" customHeight="1">
      <c r="B166" s="29"/>
      <c r="C166" s="135" t="s">
        <v>265</v>
      </c>
      <c r="D166" s="135" t="s">
        <v>174</v>
      </c>
      <c r="E166" s="136" t="s">
        <v>521</v>
      </c>
      <c r="F166" s="137" t="s">
        <v>522</v>
      </c>
      <c r="G166" s="138" t="s">
        <v>197</v>
      </c>
      <c r="H166" s="139">
        <v>12</v>
      </c>
      <c r="I166" s="140">
        <v>700</v>
      </c>
      <c r="J166" s="141">
        <f>ROUND(I166*H166,2)</f>
        <v>8400</v>
      </c>
      <c r="K166" s="137" t="s">
        <v>28</v>
      </c>
      <c r="L166" s="142"/>
      <c r="M166" s="143" t="s">
        <v>28</v>
      </c>
      <c r="N166" s="144" t="s">
        <v>45</v>
      </c>
      <c r="P166" s="118">
        <f>O166*H166</f>
        <v>0</v>
      </c>
      <c r="Q166" s="118">
        <v>0.0036</v>
      </c>
      <c r="R166" s="118">
        <f>Q166*H166</f>
        <v>0.0432</v>
      </c>
      <c r="S166" s="118">
        <v>0</v>
      </c>
      <c r="T166" s="119">
        <f>S166*H166</f>
        <v>0</v>
      </c>
      <c r="AR166" s="120" t="s">
        <v>178</v>
      </c>
      <c r="AT166" s="120" t="s">
        <v>174</v>
      </c>
      <c r="AU166" s="120" t="s">
        <v>74</v>
      </c>
      <c r="AY166" s="14" t="s">
        <v>143</v>
      </c>
      <c r="BE166" s="121">
        <f>IF(N166="základní",J166,0)</f>
        <v>8400</v>
      </c>
      <c r="BF166" s="121">
        <f>IF(N166="snížená",J166,0)</f>
        <v>0</v>
      </c>
      <c r="BG166" s="121">
        <f>IF(N166="zákl. přenesená",J166,0)</f>
        <v>0</v>
      </c>
      <c r="BH166" s="121">
        <f>IF(N166="sníž. přenesená",J166,0)</f>
        <v>0</v>
      </c>
      <c r="BI166" s="121">
        <f>IF(N166="nulová",J166,0)</f>
        <v>0</v>
      </c>
      <c r="BJ166" s="14" t="s">
        <v>81</v>
      </c>
      <c r="BK166" s="121">
        <f>ROUND(I166*H166,2)</f>
        <v>8400</v>
      </c>
      <c r="BL166" s="14" t="s">
        <v>142</v>
      </c>
      <c r="BM166" s="120" t="s">
        <v>523</v>
      </c>
    </row>
    <row r="167" spans="2:47" s="1" customFormat="1" ht="19.5">
      <c r="B167" s="29"/>
      <c r="D167" s="122" t="s">
        <v>145</v>
      </c>
      <c r="F167" s="123" t="s">
        <v>522</v>
      </c>
      <c r="I167" s="124"/>
      <c r="L167" s="29"/>
      <c r="M167" s="125"/>
      <c r="T167" s="50"/>
      <c r="AT167" s="14" t="s">
        <v>145</v>
      </c>
      <c r="AU167" s="14" t="s">
        <v>74</v>
      </c>
    </row>
    <row r="168" spans="2:65" s="1" customFormat="1" ht="16.5" customHeight="1">
      <c r="B168" s="29"/>
      <c r="C168" s="135" t="s">
        <v>273</v>
      </c>
      <c r="D168" s="135" t="s">
        <v>174</v>
      </c>
      <c r="E168" s="136" t="s">
        <v>524</v>
      </c>
      <c r="F168" s="137" t="s">
        <v>525</v>
      </c>
      <c r="G168" s="138" t="s">
        <v>197</v>
      </c>
      <c r="H168" s="139">
        <v>18</v>
      </c>
      <c r="I168" s="140">
        <v>700</v>
      </c>
      <c r="J168" s="141">
        <f>ROUND(I168*H168,2)</f>
        <v>12600</v>
      </c>
      <c r="K168" s="137" t="s">
        <v>28</v>
      </c>
      <c r="L168" s="142"/>
      <c r="M168" s="143" t="s">
        <v>28</v>
      </c>
      <c r="N168" s="144" t="s">
        <v>45</v>
      </c>
      <c r="P168" s="118">
        <f>O168*H168</f>
        <v>0</v>
      </c>
      <c r="Q168" s="118">
        <v>0.0036</v>
      </c>
      <c r="R168" s="118">
        <f>Q168*H168</f>
        <v>0.0648</v>
      </c>
      <c r="S168" s="118">
        <v>0</v>
      </c>
      <c r="T168" s="119">
        <f>S168*H168</f>
        <v>0</v>
      </c>
      <c r="AR168" s="120" t="s">
        <v>178</v>
      </c>
      <c r="AT168" s="120" t="s">
        <v>174</v>
      </c>
      <c r="AU168" s="120" t="s">
        <v>74</v>
      </c>
      <c r="AY168" s="14" t="s">
        <v>143</v>
      </c>
      <c r="BE168" s="121">
        <f>IF(N168="základní",J168,0)</f>
        <v>12600</v>
      </c>
      <c r="BF168" s="121">
        <f>IF(N168="snížená",J168,0)</f>
        <v>0</v>
      </c>
      <c r="BG168" s="121">
        <f>IF(N168="zákl. přenesená",J168,0)</f>
        <v>0</v>
      </c>
      <c r="BH168" s="121">
        <f>IF(N168="sníž. přenesená",J168,0)</f>
        <v>0</v>
      </c>
      <c r="BI168" s="121">
        <f>IF(N168="nulová",J168,0)</f>
        <v>0</v>
      </c>
      <c r="BJ168" s="14" t="s">
        <v>81</v>
      </c>
      <c r="BK168" s="121">
        <f>ROUND(I168*H168,2)</f>
        <v>12600</v>
      </c>
      <c r="BL168" s="14" t="s">
        <v>142</v>
      </c>
      <c r="BM168" s="120" t="s">
        <v>526</v>
      </c>
    </row>
    <row r="169" spans="2:47" s="1" customFormat="1" ht="12">
      <c r="B169" s="29"/>
      <c r="D169" s="122" t="s">
        <v>145</v>
      </c>
      <c r="F169" s="123" t="s">
        <v>525</v>
      </c>
      <c r="I169" s="124"/>
      <c r="L169" s="29"/>
      <c r="M169" s="125"/>
      <c r="T169" s="50"/>
      <c r="AT169" s="14" t="s">
        <v>145</v>
      </c>
      <c r="AU169" s="14" t="s">
        <v>74</v>
      </c>
    </row>
    <row r="170" spans="2:65" s="1" customFormat="1" ht="21.75" customHeight="1">
      <c r="B170" s="29"/>
      <c r="C170" s="135" t="s">
        <v>277</v>
      </c>
      <c r="D170" s="135" t="s">
        <v>174</v>
      </c>
      <c r="E170" s="136" t="s">
        <v>527</v>
      </c>
      <c r="F170" s="137" t="s">
        <v>528</v>
      </c>
      <c r="G170" s="138" t="s">
        <v>197</v>
      </c>
      <c r="H170" s="139">
        <v>12</v>
      </c>
      <c r="I170" s="140">
        <v>700</v>
      </c>
      <c r="J170" s="141">
        <f>ROUND(I170*H170,2)</f>
        <v>8400</v>
      </c>
      <c r="K170" s="137" t="s">
        <v>28</v>
      </c>
      <c r="L170" s="142"/>
      <c r="M170" s="143" t="s">
        <v>28</v>
      </c>
      <c r="N170" s="144" t="s">
        <v>45</v>
      </c>
      <c r="P170" s="118">
        <f>O170*H170</f>
        <v>0</v>
      </c>
      <c r="Q170" s="118">
        <v>0.0036</v>
      </c>
      <c r="R170" s="118">
        <f>Q170*H170</f>
        <v>0.0432</v>
      </c>
      <c r="S170" s="118">
        <v>0</v>
      </c>
      <c r="T170" s="119">
        <f>S170*H170</f>
        <v>0</v>
      </c>
      <c r="AR170" s="120" t="s">
        <v>178</v>
      </c>
      <c r="AT170" s="120" t="s">
        <v>174</v>
      </c>
      <c r="AU170" s="120" t="s">
        <v>74</v>
      </c>
      <c r="AY170" s="14" t="s">
        <v>143</v>
      </c>
      <c r="BE170" s="121">
        <f>IF(N170="základní",J170,0)</f>
        <v>8400</v>
      </c>
      <c r="BF170" s="121">
        <f>IF(N170="snížená",J170,0)</f>
        <v>0</v>
      </c>
      <c r="BG170" s="121">
        <f>IF(N170="zákl. přenesená",J170,0)</f>
        <v>0</v>
      </c>
      <c r="BH170" s="121">
        <f>IF(N170="sníž. přenesená",J170,0)</f>
        <v>0</v>
      </c>
      <c r="BI170" s="121">
        <f>IF(N170="nulová",J170,0)</f>
        <v>0</v>
      </c>
      <c r="BJ170" s="14" t="s">
        <v>81</v>
      </c>
      <c r="BK170" s="121">
        <f>ROUND(I170*H170,2)</f>
        <v>8400</v>
      </c>
      <c r="BL170" s="14" t="s">
        <v>142</v>
      </c>
      <c r="BM170" s="120" t="s">
        <v>529</v>
      </c>
    </row>
    <row r="171" spans="2:47" s="1" customFormat="1" ht="12">
      <c r="B171" s="29"/>
      <c r="D171" s="122" t="s">
        <v>145</v>
      </c>
      <c r="F171" s="123" t="s">
        <v>528</v>
      </c>
      <c r="I171" s="124"/>
      <c r="L171" s="29"/>
      <c r="M171" s="125"/>
      <c r="T171" s="50"/>
      <c r="AT171" s="14" t="s">
        <v>145</v>
      </c>
      <c r="AU171" s="14" t="s">
        <v>74</v>
      </c>
    </row>
    <row r="172" spans="2:65" s="1" customFormat="1" ht="16.5" customHeight="1">
      <c r="B172" s="29"/>
      <c r="C172" s="135" t="s">
        <v>281</v>
      </c>
      <c r="D172" s="135" t="s">
        <v>174</v>
      </c>
      <c r="E172" s="136" t="s">
        <v>530</v>
      </c>
      <c r="F172" s="137" t="s">
        <v>531</v>
      </c>
      <c r="G172" s="138" t="s">
        <v>197</v>
      </c>
      <c r="H172" s="139">
        <v>24</v>
      </c>
      <c r="I172" s="140">
        <v>700</v>
      </c>
      <c r="J172" s="141">
        <f>ROUND(I172*H172,2)</f>
        <v>16800</v>
      </c>
      <c r="K172" s="137" t="s">
        <v>28</v>
      </c>
      <c r="L172" s="142"/>
      <c r="M172" s="143" t="s">
        <v>28</v>
      </c>
      <c r="N172" s="144" t="s">
        <v>45</v>
      </c>
      <c r="P172" s="118">
        <f>O172*H172</f>
        <v>0</v>
      </c>
      <c r="Q172" s="118">
        <v>0.02</v>
      </c>
      <c r="R172" s="118">
        <f>Q172*H172</f>
        <v>0.48</v>
      </c>
      <c r="S172" s="118">
        <v>0</v>
      </c>
      <c r="T172" s="119">
        <f>S172*H172</f>
        <v>0</v>
      </c>
      <c r="AR172" s="120" t="s">
        <v>178</v>
      </c>
      <c r="AT172" s="120" t="s">
        <v>174</v>
      </c>
      <c r="AU172" s="120" t="s">
        <v>74</v>
      </c>
      <c r="AY172" s="14" t="s">
        <v>143</v>
      </c>
      <c r="BE172" s="121">
        <f>IF(N172="základní",J172,0)</f>
        <v>16800</v>
      </c>
      <c r="BF172" s="121">
        <f>IF(N172="snížená",J172,0)</f>
        <v>0</v>
      </c>
      <c r="BG172" s="121">
        <f>IF(N172="zákl. přenesená",J172,0)</f>
        <v>0</v>
      </c>
      <c r="BH172" s="121">
        <f>IF(N172="sníž. přenesená",J172,0)</f>
        <v>0</v>
      </c>
      <c r="BI172" s="121">
        <f>IF(N172="nulová",J172,0)</f>
        <v>0</v>
      </c>
      <c r="BJ172" s="14" t="s">
        <v>81</v>
      </c>
      <c r="BK172" s="121">
        <f>ROUND(I172*H172,2)</f>
        <v>16800</v>
      </c>
      <c r="BL172" s="14" t="s">
        <v>142</v>
      </c>
      <c r="BM172" s="120" t="s">
        <v>532</v>
      </c>
    </row>
    <row r="173" spans="2:47" s="1" customFormat="1" ht="12">
      <c r="B173" s="29"/>
      <c r="D173" s="122" t="s">
        <v>145</v>
      </c>
      <c r="F173" s="123" t="s">
        <v>531</v>
      </c>
      <c r="I173" s="124"/>
      <c r="L173" s="29"/>
      <c r="M173" s="125"/>
      <c r="T173" s="50"/>
      <c r="AT173" s="14" t="s">
        <v>145</v>
      </c>
      <c r="AU173" s="14" t="s">
        <v>74</v>
      </c>
    </row>
    <row r="174" spans="2:65" s="1" customFormat="1" ht="21.75" customHeight="1">
      <c r="B174" s="29"/>
      <c r="C174" s="135" t="s">
        <v>285</v>
      </c>
      <c r="D174" s="135" t="s">
        <v>174</v>
      </c>
      <c r="E174" s="136" t="s">
        <v>533</v>
      </c>
      <c r="F174" s="137" t="s">
        <v>534</v>
      </c>
      <c r="G174" s="138" t="s">
        <v>197</v>
      </c>
      <c r="H174" s="139">
        <v>21</v>
      </c>
      <c r="I174" s="140">
        <v>700</v>
      </c>
      <c r="J174" s="141">
        <f>ROUND(I174*H174,2)</f>
        <v>14700</v>
      </c>
      <c r="K174" s="137" t="s">
        <v>28</v>
      </c>
      <c r="L174" s="142"/>
      <c r="M174" s="143" t="s">
        <v>28</v>
      </c>
      <c r="N174" s="144" t="s">
        <v>45</v>
      </c>
      <c r="P174" s="118">
        <f>O174*H174</f>
        <v>0</v>
      </c>
      <c r="Q174" s="118">
        <v>0.0036</v>
      </c>
      <c r="R174" s="118">
        <f>Q174*H174</f>
        <v>0.0756</v>
      </c>
      <c r="S174" s="118">
        <v>0</v>
      </c>
      <c r="T174" s="119">
        <f>S174*H174</f>
        <v>0</v>
      </c>
      <c r="AR174" s="120" t="s">
        <v>178</v>
      </c>
      <c r="AT174" s="120" t="s">
        <v>174</v>
      </c>
      <c r="AU174" s="120" t="s">
        <v>74</v>
      </c>
      <c r="AY174" s="14" t="s">
        <v>143</v>
      </c>
      <c r="BE174" s="121">
        <f>IF(N174="základní",J174,0)</f>
        <v>14700</v>
      </c>
      <c r="BF174" s="121">
        <f>IF(N174="snížená",J174,0)</f>
        <v>0</v>
      </c>
      <c r="BG174" s="121">
        <f>IF(N174="zákl. přenesená",J174,0)</f>
        <v>0</v>
      </c>
      <c r="BH174" s="121">
        <f>IF(N174="sníž. přenesená",J174,0)</f>
        <v>0</v>
      </c>
      <c r="BI174" s="121">
        <f>IF(N174="nulová",J174,0)</f>
        <v>0</v>
      </c>
      <c r="BJ174" s="14" t="s">
        <v>81</v>
      </c>
      <c r="BK174" s="121">
        <f>ROUND(I174*H174,2)</f>
        <v>14700</v>
      </c>
      <c r="BL174" s="14" t="s">
        <v>142</v>
      </c>
      <c r="BM174" s="120" t="s">
        <v>535</v>
      </c>
    </row>
    <row r="175" spans="2:47" s="1" customFormat="1" ht="12">
      <c r="B175" s="29"/>
      <c r="D175" s="122" t="s">
        <v>145</v>
      </c>
      <c r="F175" s="123" t="s">
        <v>534</v>
      </c>
      <c r="I175" s="124"/>
      <c r="L175" s="29"/>
      <c r="M175" s="125"/>
      <c r="T175" s="50"/>
      <c r="AT175" s="14" t="s">
        <v>145</v>
      </c>
      <c r="AU175" s="14" t="s">
        <v>74</v>
      </c>
    </row>
    <row r="176" spans="2:65" s="1" customFormat="1" ht="24.2" customHeight="1">
      <c r="B176" s="29"/>
      <c r="C176" s="109" t="s">
        <v>289</v>
      </c>
      <c r="D176" s="109" t="s">
        <v>137</v>
      </c>
      <c r="E176" s="110" t="s">
        <v>536</v>
      </c>
      <c r="F176" s="111" t="s">
        <v>537</v>
      </c>
      <c r="G176" s="112" t="s">
        <v>197</v>
      </c>
      <c r="H176" s="113">
        <v>87</v>
      </c>
      <c r="I176" s="114">
        <v>240</v>
      </c>
      <c r="J176" s="115">
        <f>ROUND(I176*H176,2)</f>
        <v>20880</v>
      </c>
      <c r="K176" s="111" t="s">
        <v>141</v>
      </c>
      <c r="L176" s="29"/>
      <c r="M176" s="116" t="s">
        <v>28</v>
      </c>
      <c r="N176" s="117" t="s">
        <v>45</v>
      </c>
      <c r="P176" s="118">
        <f>O176*H176</f>
        <v>0</v>
      </c>
      <c r="Q176" s="118">
        <v>6E-05</v>
      </c>
      <c r="R176" s="118">
        <f>Q176*H176</f>
        <v>0.00522</v>
      </c>
      <c r="S176" s="118">
        <v>0</v>
      </c>
      <c r="T176" s="119">
        <f>S176*H176</f>
        <v>0</v>
      </c>
      <c r="AR176" s="120" t="s">
        <v>142</v>
      </c>
      <c r="AT176" s="120" t="s">
        <v>137</v>
      </c>
      <c r="AU176" s="120" t="s">
        <v>74</v>
      </c>
      <c r="AY176" s="14" t="s">
        <v>143</v>
      </c>
      <c r="BE176" s="121">
        <f>IF(N176="základní",J176,0)</f>
        <v>20880</v>
      </c>
      <c r="BF176" s="121">
        <f>IF(N176="snížená",J176,0)</f>
        <v>0</v>
      </c>
      <c r="BG176" s="121">
        <f>IF(N176="zákl. přenesená",J176,0)</f>
        <v>0</v>
      </c>
      <c r="BH176" s="121">
        <f>IF(N176="sníž. přenesená",J176,0)</f>
        <v>0</v>
      </c>
      <c r="BI176" s="121">
        <f>IF(N176="nulová",J176,0)</f>
        <v>0</v>
      </c>
      <c r="BJ176" s="14" t="s">
        <v>81</v>
      </c>
      <c r="BK176" s="121">
        <f>ROUND(I176*H176,2)</f>
        <v>20880</v>
      </c>
      <c r="BL176" s="14" t="s">
        <v>142</v>
      </c>
      <c r="BM176" s="120" t="s">
        <v>538</v>
      </c>
    </row>
    <row r="177" spans="2:47" s="1" customFormat="1" ht="12">
      <c r="B177" s="29"/>
      <c r="D177" s="122" t="s">
        <v>145</v>
      </c>
      <c r="F177" s="123" t="s">
        <v>539</v>
      </c>
      <c r="I177" s="124"/>
      <c r="L177" s="29"/>
      <c r="M177" s="125"/>
      <c r="T177" s="50"/>
      <c r="AT177" s="14" t="s">
        <v>145</v>
      </c>
      <c r="AU177" s="14" t="s">
        <v>74</v>
      </c>
    </row>
    <row r="178" spans="2:47" s="1" customFormat="1" ht="12">
      <c r="B178" s="29"/>
      <c r="D178" s="126" t="s">
        <v>147</v>
      </c>
      <c r="F178" s="127" t="s">
        <v>540</v>
      </c>
      <c r="I178" s="124"/>
      <c r="L178" s="29"/>
      <c r="M178" s="125"/>
      <c r="T178" s="50"/>
      <c r="AT178" s="14" t="s">
        <v>147</v>
      </c>
      <c r="AU178" s="14" t="s">
        <v>74</v>
      </c>
    </row>
    <row r="179" spans="2:51" s="9" customFormat="1" ht="22.5">
      <c r="B179" s="128"/>
      <c r="D179" s="122" t="s">
        <v>171</v>
      </c>
      <c r="E179" s="129" t="s">
        <v>28</v>
      </c>
      <c r="F179" s="130" t="s">
        <v>541</v>
      </c>
      <c r="H179" s="131">
        <v>87</v>
      </c>
      <c r="I179" s="132"/>
      <c r="L179" s="128"/>
      <c r="M179" s="133"/>
      <c r="T179" s="134"/>
      <c r="AT179" s="129" t="s">
        <v>171</v>
      </c>
      <c r="AU179" s="129" t="s">
        <v>74</v>
      </c>
      <c r="AV179" s="9" t="s">
        <v>83</v>
      </c>
      <c r="AW179" s="9" t="s">
        <v>35</v>
      </c>
      <c r="AX179" s="9" t="s">
        <v>81</v>
      </c>
      <c r="AY179" s="129" t="s">
        <v>143</v>
      </c>
    </row>
    <row r="180" spans="2:65" s="1" customFormat="1" ht="21.75" customHeight="1">
      <c r="B180" s="29"/>
      <c r="C180" s="135" t="s">
        <v>293</v>
      </c>
      <c r="D180" s="135" t="s">
        <v>174</v>
      </c>
      <c r="E180" s="136" t="s">
        <v>542</v>
      </c>
      <c r="F180" s="137" t="s">
        <v>543</v>
      </c>
      <c r="G180" s="138" t="s">
        <v>197</v>
      </c>
      <c r="H180" s="139">
        <v>261</v>
      </c>
      <c r="I180" s="140">
        <v>120</v>
      </c>
      <c r="J180" s="141">
        <f>ROUND(I180*H180,2)</f>
        <v>31320</v>
      </c>
      <c r="K180" s="137" t="s">
        <v>141</v>
      </c>
      <c r="L180" s="142"/>
      <c r="M180" s="143" t="s">
        <v>28</v>
      </c>
      <c r="N180" s="144" t="s">
        <v>45</v>
      </c>
      <c r="P180" s="118">
        <f>O180*H180</f>
        <v>0</v>
      </c>
      <c r="Q180" s="118">
        <v>0.00709</v>
      </c>
      <c r="R180" s="118">
        <f>Q180*H180</f>
        <v>1.85049</v>
      </c>
      <c r="S180" s="118">
        <v>0</v>
      </c>
      <c r="T180" s="119">
        <f>S180*H180</f>
        <v>0</v>
      </c>
      <c r="AR180" s="120" t="s">
        <v>178</v>
      </c>
      <c r="AT180" s="120" t="s">
        <v>174</v>
      </c>
      <c r="AU180" s="120" t="s">
        <v>74</v>
      </c>
      <c r="AY180" s="14" t="s">
        <v>143</v>
      </c>
      <c r="BE180" s="121">
        <f>IF(N180="základní",J180,0)</f>
        <v>31320</v>
      </c>
      <c r="BF180" s="121">
        <f>IF(N180="snížená",J180,0)</f>
        <v>0</v>
      </c>
      <c r="BG180" s="121">
        <f>IF(N180="zákl. přenesená",J180,0)</f>
        <v>0</v>
      </c>
      <c r="BH180" s="121">
        <f>IF(N180="sníž. přenesená",J180,0)</f>
        <v>0</v>
      </c>
      <c r="BI180" s="121">
        <f>IF(N180="nulová",J180,0)</f>
        <v>0</v>
      </c>
      <c r="BJ180" s="14" t="s">
        <v>81</v>
      </c>
      <c r="BK180" s="121">
        <f>ROUND(I180*H180,2)</f>
        <v>31320</v>
      </c>
      <c r="BL180" s="14" t="s">
        <v>142</v>
      </c>
      <c r="BM180" s="120" t="s">
        <v>544</v>
      </c>
    </row>
    <row r="181" spans="2:47" s="1" customFormat="1" ht="12">
      <c r="B181" s="29"/>
      <c r="D181" s="122" t="s">
        <v>145</v>
      </c>
      <c r="F181" s="123" t="s">
        <v>543</v>
      </c>
      <c r="I181" s="124"/>
      <c r="L181" s="29"/>
      <c r="M181" s="125"/>
      <c r="T181" s="50"/>
      <c r="AT181" s="14" t="s">
        <v>145</v>
      </c>
      <c r="AU181" s="14" t="s">
        <v>74</v>
      </c>
    </row>
    <row r="182" spans="2:51" s="9" customFormat="1" ht="12">
      <c r="B182" s="128"/>
      <c r="D182" s="122" t="s">
        <v>171</v>
      </c>
      <c r="E182" s="129" t="s">
        <v>28</v>
      </c>
      <c r="F182" s="130" t="s">
        <v>545</v>
      </c>
      <c r="H182" s="131">
        <v>261</v>
      </c>
      <c r="I182" s="132"/>
      <c r="L182" s="128"/>
      <c r="M182" s="133"/>
      <c r="T182" s="134"/>
      <c r="AT182" s="129" t="s">
        <v>171</v>
      </c>
      <c r="AU182" s="129" t="s">
        <v>74</v>
      </c>
      <c r="AV182" s="9" t="s">
        <v>83</v>
      </c>
      <c r="AW182" s="9" t="s">
        <v>35</v>
      </c>
      <c r="AX182" s="9" t="s">
        <v>81</v>
      </c>
      <c r="AY182" s="129" t="s">
        <v>143</v>
      </c>
    </row>
    <row r="183" spans="2:65" s="1" customFormat="1" ht="24.2" customHeight="1">
      <c r="B183" s="29"/>
      <c r="C183" s="109" t="s">
        <v>297</v>
      </c>
      <c r="D183" s="109" t="s">
        <v>137</v>
      </c>
      <c r="E183" s="110" t="s">
        <v>546</v>
      </c>
      <c r="F183" s="111" t="s">
        <v>547</v>
      </c>
      <c r="G183" s="112" t="s">
        <v>197</v>
      </c>
      <c r="H183" s="113">
        <v>87</v>
      </c>
      <c r="I183" s="114">
        <v>80</v>
      </c>
      <c r="J183" s="115">
        <f>ROUND(I183*H183,2)</f>
        <v>6960</v>
      </c>
      <c r="K183" s="111" t="s">
        <v>141</v>
      </c>
      <c r="L183" s="29"/>
      <c r="M183" s="116" t="s">
        <v>28</v>
      </c>
      <c r="N183" s="117" t="s">
        <v>45</v>
      </c>
      <c r="P183" s="118">
        <f>O183*H183</f>
        <v>0</v>
      </c>
      <c r="Q183" s="118">
        <v>0.00208</v>
      </c>
      <c r="R183" s="118">
        <f>Q183*H183</f>
        <v>0.18095999999999998</v>
      </c>
      <c r="S183" s="118">
        <v>0</v>
      </c>
      <c r="T183" s="119">
        <f>S183*H183</f>
        <v>0</v>
      </c>
      <c r="AR183" s="120" t="s">
        <v>142</v>
      </c>
      <c r="AT183" s="120" t="s">
        <v>137</v>
      </c>
      <c r="AU183" s="120" t="s">
        <v>74</v>
      </c>
      <c r="AY183" s="14" t="s">
        <v>143</v>
      </c>
      <c r="BE183" s="121">
        <f>IF(N183="základní",J183,0)</f>
        <v>6960</v>
      </c>
      <c r="BF183" s="121">
        <f>IF(N183="snížená",J183,0)</f>
        <v>0</v>
      </c>
      <c r="BG183" s="121">
        <f>IF(N183="zákl. přenesená",J183,0)</f>
        <v>0</v>
      </c>
      <c r="BH183" s="121">
        <f>IF(N183="sníž. přenesená",J183,0)</f>
        <v>0</v>
      </c>
      <c r="BI183" s="121">
        <f>IF(N183="nulová",J183,0)</f>
        <v>0</v>
      </c>
      <c r="BJ183" s="14" t="s">
        <v>81</v>
      </c>
      <c r="BK183" s="121">
        <f>ROUND(I183*H183,2)</f>
        <v>6960</v>
      </c>
      <c r="BL183" s="14" t="s">
        <v>142</v>
      </c>
      <c r="BM183" s="120" t="s">
        <v>548</v>
      </c>
    </row>
    <row r="184" spans="2:47" s="1" customFormat="1" ht="19.5">
      <c r="B184" s="29"/>
      <c r="D184" s="122" t="s">
        <v>145</v>
      </c>
      <c r="F184" s="123" t="s">
        <v>549</v>
      </c>
      <c r="I184" s="124"/>
      <c r="L184" s="29"/>
      <c r="M184" s="125"/>
      <c r="T184" s="50"/>
      <c r="AT184" s="14" t="s">
        <v>145</v>
      </c>
      <c r="AU184" s="14" t="s">
        <v>74</v>
      </c>
    </row>
    <row r="185" spans="2:47" s="1" customFormat="1" ht="12">
      <c r="B185" s="29"/>
      <c r="D185" s="126" t="s">
        <v>147</v>
      </c>
      <c r="F185" s="127" t="s">
        <v>550</v>
      </c>
      <c r="I185" s="124"/>
      <c r="L185" s="29"/>
      <c r="M185" s="125"/>
      <c r="T185" s="50"/>
      <c r="AT185" s="14" t="s">
        <v>147</v>
      </c>
      <c r="AU185" s="14" t="s">
        <v>74</v>
      </c>
    </row>
    <row r="186" spans="2:51" s="9" customFormat="1" ht="33.75">
      <c r="B186" s="128"/>
      <c r="D186" s="122" t="s">
        <v>171</v>
      </c>
      <c r="E186" s="129" t="s">
        <v>28</v>
      </c>
      <c r="F186" s="130" t="s">
        <v>551</v>
      </c>
      <c r="H186" s="131">
        <v>87</v>
      </c>
      <c r="I186" s="132"/>
      <c r="L186" s="128"/>
      <c r="M186" s="133"/>
      <c r="T186" s="134"/>
      <c r="AT186" s="129" t="s">
        <v>171</v>
      </c>
      <c r="AU186" s="129" t="s">
        <v>74</v>
      </c>
      <c r="AV186" s="9" t="s">
        <v>83</v>
      </c>
      <c r="AW186" s="9" t="s">
        <v>35</v>
      </c>
      <c r="AX186" s="9" t="s">
        <v>81</v>
      </c>
      <c r="AY186" s="129" t="s">
        <v>143</v>
      </c>
    </row>
    <row r="187" spans="2:65" s="1" customFormat="1" ht="21.75" customHeight="1">
      <c r="B187" s="29"/>
      <c r="C187" s="135" t="s">
        <v>304</v>
      </c>
      <c r="D187" s="135" t="s">
        <v>174</v>
      </c>
      <c r="E187" s="136" t="s">
        <v>239</v>
      </c>
      <c r="F187" s="137" t="s">
        <v>240</v>
      </c>
      <c r="G187" s="138" t="s">
        <v>197</v>
      </c>
      <c r="H187" s="139">
        <v>120</v>
      </c>
      <c r="I187" s="140">
        <v>60</v>
      </c>
      <c r="J187" s="141">
        <f>ROUND(I187*H187,2)</f>
        <v>7200</v>
      </c>
      <c r="K187" s="137" t="s">
        <v>28</v>
      </c>
      <c r="L187" s="142"/>
      <c r="M187" s="143" t="s">
        <v>28</v>
      </c>
      <c r="N187" s="144" t="s">
        <v>45</v>
      </c>
      <c r="P187" s="118">
        <f>O187*H187</f>
        <v>0</v>
      </c>
      <c r="Q187" s="118">
        <v>0.0015</v>
      </c>
      <c r="R187" s="118">
        <f>Q187*H187</f>
        <v>0.18</v>
      </c>
      <c r="S187" s="118">
        <v>0</v>
      </c>
      <c r="T187" s="119">
        <f>S187*H187</f>
        <v>0</v>
      </c>
      <c r="AR187" s="120" t="s">
        <v>178</v>
      </c>
      <c r="AT187" s="120" t="s">
        <v>174</v>
      </c>
      <c r="AU187" s="120" t="s">
        <v>74</v>
      </c>
      <c r="AY187" s="14" t="s">
        <v>143</v>
      </c>
      <c r="BE187" s="121">
        <f>IF(N187="základní",J187,0)</f>
        <v>7200</v>
      </c>
      <c r="BF187" s="121">
        <f>IF(N187="snížená",J187,0)</f>
        <v>0</v>
      </c>
      <c r="BG187" s="121">
        <f>IF(N187="zákl. přenesená",J187,0)</f>
        <v>0</v>
      </c>
      <c r="BH187" s="121">
        <f>IF(N187="sníž. přenesená",J187,0)</f>
        <v>0</v>
      </c>
      <c r="BI187" s="121">
        <f>IF(N187="nulová",J187,0)</f>
        <v>0</v>
      </c>
      <c r="BJ187" s="14" t="s">
        <v>81</v>
      </c>
      <c r="BK187" s="121">
        <f>ROUND(I187*H187,2)</f>
        <v>7200</v>
      </c>
      <c r="BL187" s="14" t="s">
        <v>142</v>
      </c>
      <c r="BM187" s="120" t="s">
        <v>552</v>
      </c>
    </row>
    <row r="188" spans="2:47" s="1" customFormat="1" ht="12">
      <c r="B188" s="29"/>
      <c r="D188" s="122" t="s">
        <v>145</v>
      </c>
      <c r="F188" s="123" t="s">
        <v>240</v>
      </c>
      <c r="I188" s="124"/>
      <c r="L188" s="29"/>
      <c r="M188" s="125"/>
      <c r="T188" s="50"/>
      <c r="AT188" s="14" t="s">
        <v>145</v>
      </c>
      <c r="AU188" s="14" t="s">
        <v>74</v>
      </c>
    </row>
    <row r="189" spans="2:65" s="1" customFormat="1" ht="16.5" customHeight="1">
      <c r="B189" s="29"/>
      <c r="C189" s="135" t="s">
        <v>312</v>
      </c>
      <c r="D189" s="135" t="s">
        <v>174</v>
      </c>
      <c r="E189" s="136" t="s">
        <v>243</v>
      </c>
      <c r="F189" s="137" t="s">
        <v>244</v>
      </c>
      <c r="G189" s="138" t="s">
        <v>197</v>
      </c>
      <c r="H189" s="139">
        <v>160</v>
      </c>
      <c r="I189" s="140">
        <v>150</v>
      </c>
      <c r="J189" s="141">
        <f>ROUND(I189*H189,2)</f>
        <v>24000</v>
      </c>
      <c r="K189" s="137" t="s">
        <v>28</v>
      </c>
      <c r="L189" s="142"/>
      <c r="M189" s="143" t="s">
        <v>28</v>
      </c>
      <c r="N189" s="144" t="s">
        <v>45</v>
      </c>
      <c r="P189" s="118">
        <f>O189*H189</f>
        <v>0</v>
      </c>
      <c r="Q189" s="118">
        <v>0.0015</v>
      </c>
      <c r="R189" s="118">
        <f>Q189*H189</f>
        <v>0.24</v>
      </c>
      <c r="S189" s="118">
        <v>0</v>
      </c>
      <c r="T189" s="119">
        <f>S189*H189</f>
        <v>0</v>
      </c>
      <c r="AR189" s="120" t="s">
        <v>178</v>
      </c>
      <c r="AT189" s="120" t="s">
        <v>174</v>
      </c>
      <c r="AU189" s="120" t="s">
        <v>74</v>
      </c>
      <c r="AY189" s="14" t="s">
        <v>143</v>
      </c>
      <c r="BE189" s="121">
        <f>IF(N189="základní",J189,0)</f>
        <v>24000</v>
      </c>
      <c r="BF189" s="121">
        <f>IF(N189="snížená",J189,0)</f>
        <v>0</v>
      </c>
      <c r="BG189" s="121">
        <f>IF(N189="zákl. přenesená",J189,0)</f>
        <v>0</v>
      </c>
      <c r="BH189" s="121">
        <f>IF(N189="sníž. přenesená",J189,0)</f>
        <v>0</v>
      </c>
      <c r="BI189" s="121">
        <f>IF(N189="nulová",J189,0)</f>
        <v>0</v>
      </c>
      <c r="BJ189" s="14" t="s">
        <v>81</v>
      </c>
      <c r="BK189" s="121">
        <f>ROUND(I189*H189,2)</f>
        <v>24000</v>
      </c>
      <c r="BL189" s="14" t="s">
        <v>142</v>
      </c>
      <c r="BM189" s="120" t="s">
        <v>553</v>
      </c>
    </row>
    <row r="190" spans="2:47" s="1" customFormat="1" ht="12">
      <c r="B190" s="29"/>
      <c r="D190" s="122" t="s">
        <v>145</v>
      </c>
      <c r="F190" s="123" t="s">
        <v>244</v>
      </c>
      <c r="I190" s="124"/>
      <c r="L190" s="29"/>
      <c r="M190" s="125"/>
      <c r="T190" s="50"/>
      <c r="AT190" s="14" t="s">
        <v>145</v>
      </c>
      <c r="AU190" s="14" t="s">
        <v>74</v>
      </c>
    </row>
    <row r="191" spans="2:65" s="1" customFormat="1" ht="16.5" customHeight="1">
      <c r="B191" s="29"/>
      <c r="C191" s="135" t="s">
        <v>318</v>
      </c>
      <c r="D191" s="135" t="s">
        <v>174</v>
      </c>
      <c r="E191" s="136" t="s">
        <v>247</v>
      </c>
      <c r="F191" s="137" t="s">
        <v>248</v>
      </c>
      <c r="G191" s="138" t="s">
        <v>197</v>
      </c>
      <c r="H191" s="139">
        <v>150</v>
      </c>
      <c r="I191" s="140">
        <v>150</v>
      </c>
      <c r="J191" s="141">
        <f>ROUND(I191*H191,2)</f>
        <v>22500</v>
      </c>
      <c r="K191" s="137" t="s">
        <v>28</v>
      </c>
      <c r="L191" s="142"/>
      <c r="M191" s="143" t="s">
        <v>28</v>
      </c>
      <c r="N191" s="144" t="s">
        <v>45</v>
      </c>
      <c r="P191" s="118">
        <f>O191*H191</f>
        <v>0</v>
      </c>
      <c r="Q191" s="118">
        <v>0.0015</v>
      </c>
      <c r="R191" s="118">
        <f>Q191*H191</f>
        <v>0.225</v>
      </c>
      <c r="S191" s="118">
        <v>0</v>
      </c>
      <c r="T191" s="119">
        <f>S191*H191</f>
        <v>0</v>
      </c>
      <c r="AR191" s="120" t="s">
        <v>178</v>
      </c>
      <c r="AT191" s="120" t="s">
        <v>174</v>
      </c>
      <c r="AU191" s="120" t="s">
        <v>74</v>
      </c>
      <c r="AY191" s="14" t="s">
        <v>143</v>
      </c>
      <c r="BE191" s="121">
        <f>IF(N191="základní",J191,0)</f>
        <v>22500</v>
      </c>
      <c r="BF191" s="121">
        <f>IF(N191="snížená",J191,0)</f>
        <v>0</v>
      </c>
      <c r="BG191" s="121">
        <f>IF(N191="zákl. přenesená",J191,0)</f>
        <v>0</v>
      </c>
      <c r="BH191" s="121">
        <f>IF(N191="sníž. přenesená",J191,0)</f>
        <v>0</v>
      </c>
      <c r="BI191" s="121">
        <f>IF(N191="nulová",J191,0)</f>
        <v>0</v>
      </c>
      <c r="BJ191" s="14" t="s">
        <v>81</v>
      </c>
      <c r="BK191" s="121">
        <f>ROUND(I191*H191,2)</f>
        <v>22500</v>
      </c>
      <c r="BL191" s="14" t="s">
        <v>142</v>
      </c>
      <c r="BM191" s="120" t="s">
        <v>554</v>
      </c>
    </row>
    <row r="192" spans="2:47" s="1" customFormat="1" ht="12">
      <c r="B192" s="29"/>
      <c r="D192" s="122" t="s">
        <v>145</v>
      </c>
      <c r="F192" s="123" t="s">
        <v>248</v>
      </c>
      <c r="I192" s="124"/>
      <c r="L192" s="29"/>
      <c r="M192" s="125"/>
      <c r="T192" s="50"/>
      <c r="AT192" s="14" t="s">
        <v>145</v>
      </c>
      <c r="AU192" s="14" t="s">
        <v>74</v>
      </c>
    </row>
    <row r="193" spans="2:65" s="1" customFormat="1" ht="16.5" customHeight="1">
      <c r="B193" s="29"/>
      <c r="C193" s="135" t="s">
        <v>326</v>
      </c>
      <c r="D193" s="135" t="s">
        <v>174</v>
      </c>
      <c r="E193" s="136" t="s">
        <v>251</v>
      </c>
      <c r="F193" s="137" t="s">
        <v>252</v>
      </c>
      <c r="G193" s="138" t="s">
        <v>197</v>
      </c>
      <c r="H193" s="139">
        <v>90</v>
      </c>
      <c r="I193" s="140">
        <v>150</v>
      </c>
      <c r="J193" s="141">
        <f>ROUND(I193*H193,2)</f>
        <v>13500</v>
      </c>
      <c r="K193" s="137" t="s">
        <v>28</v>
      </c>
      <c r="L193" s="142"/>
      <c r="M193" s="143" t="s">
        <v>28</v>
      </c>
      <c r="N193" s="144" t="s">
        <v>45</v>
      </c>
      <c r="P193" s="118">
        <f>O193*H193</f>
        <v>0</v>
      </c>
      <c r="Q193" s="118">
        <v>0.0015</v>
      </c>
      <c r="R193" s="118">
        <f>Q193*H193</f>
        <v>0.135</v>
      </c>
      <c r="S193" s="118">
        <v>0</v>
      </c>
      <c r="T193" s="119">
        <f>S193*H193</f>
        <v>0</v>
      </c>
      <c r="AR193" s="120" t="s">
        <v>178</v>
      </c>
      <c r="AT193" s="120" t="s">
        <v>174</v>
      </c>
      <c r="AU193" s="120" t="s">
        <v>74</v>
      </c>
      <c r="AY193" s="14" t="s">
        <v>143</v>
      </c>
      <c r="BE193" s="121">
        <f>IF(N193="základní",J193,0)</f>
        <v>13500</v>
      </c>
      <c r="BF193" s="121">
        <f>IF(N193="snížená",J193,0)</f>
        <v>0</v>
      </c>
      <c r="BG193" s="121">
        <f>IF(N193="zákl. přenesená",J193,0)</f>
        <v>0</v>
      </c>
      <c r="BH193" s="121">
        <f>IF(N193="sníž. přenesená",J193,0)</f>
        <v>0</v>
      </c>
      <c r="BI193" s="121">
        <f>IF(N193="nulová",J193,0)</f>
        <v>0</v>
      </c>
      <c r="BJ193" s="14" t="s">
        <v>81</v>
      </c>
      <c r="BK193" s="121">
        <f>ROUND(I193*H193,2)</f>
        <v>13500</v>
      </c>
      <c r="BL193" s="14" t="s">
        <v>142</v>
      </c>
      <c r="BM193" s="120" t="s">
        <v>555</v>
      </c>
    </row>
    <row r="194" spans="2:47" s="1" customFormat="1" ht="12">
      <c r="B194" s="29"/>
      <c r="D194" s="122" t="s">
        <v>145</v>
      </c>
      <c r="F194" s="123" t="s">
        <v>252</v>
      </c>
      <c r="I194" s="124"/>
      <c r="L194" s="29"/>
      <c r="M194" s="125"/>
      <c r="T194" s="50"/>
      <c r="AT194" s="14" t="s">
        <v>145</v>
      </c>
      <c r="AU194" s="14" t="s">
        <v>74</v>
      </c>
    </row>
    <row r="195" spans="2:65" s="1" customFormat="1" ht="21.75" customHeight="1">
      <c r="B195" s="29"/>
      <c r="C195" s="135" t="s">
        <v>333</v>
      </c>
      <c r="D195" s="135" t="s">
        <v>174</v>
      </c>
      <c r="E195" s="136" t="s">
        <v>255</v>
      </c>
      <c r="F195" s="137" t="s">
        <v>256</v>
      </c>
      <c r="G195" s="138" t="s">
        <v>197</v>
      </c>
      <c r="H195" s="139">
        <v>130</v>
      </c>
      <c r="I195" s="140">
        <v>150</v>
      </c>
      <c r="J195" s="141">
        <f>ROUND(I195*H195,2)</f>
        <v>19500</v>
      </c>
      <c r="K195" s="137" t="s">
        <v>28</v>
      </c>
      <c r="L195" s="142"/>
      <c r="M195" s="143" t="s">
        <v>28</v>
      </c>
      <c r="N195" s="144" t="s">
        <v>45</v>
      </c>
      <c r="P195" s="118">
        <f>O195*H195</f>
        <v>0</v>
      </c>
      <c r="Q195" s="118">
        <v>0.0015</v>
      </c>
      <c r="R195" s="118">
        <f>Q195*H195</f>
        <v>0.195</v>
      </c>
      <c r="S195" s="118">
        <v>0</v>
      </c>
      <c r="T195" s="119">
        <f>S195*H195</f>
        <v>0</v>
      </c>
      <c r="AR195" s="120" t="s">
        <v>178</v>
      </c>
      <c r="AT195" s="120" t="s">
        <v>174</v>
      </c>
      <c r="AU195" s="120" t="s">
        <v>74</v>
      </c>
      <c r="AY195" s="14" t="s">
        <v>143</v>
      </c>
      <c r="BE195" s="121">
        <f>IF(N195="základní",J195,0)</f>
        <v>19500</v>
      </c>
      <c r="BF195" s="121">
        <f>IF(N195="snížená",J195,0)</f>
        <v>0</v>
      </c>
      <c r="BG195" s="121">
        <f>IF(N195="zákl. přenesená",J195,0)</f>
        <v>0</v>
      </c>
      <c r="BH195" s="121">
        <f>IF(N195="sníž. přenesená",J195,0)</f>
        <v>0</v>
      </c>
      <c r="BI195" s="121">
        <f>IF(N195="nulová",J195,0)</f>
        <v>0</v>
      </c>
      <c r="BJ195" s="14" t="s">
        <v>81</v>
      </c>
      <c r="BK195" s="121">
        <f>ROUND(I195*H195,2)</f>
        <v>19500</v>
      </c>
      <c r="BL195" s="14" t="s">
        <v>142</v>
      </c>
      <c r="BM195" s="120" t="s">
        <v>556</v>
      </c>
    </row>
    <row r="196" spans="2:47" s="1" customFormat="1" ht="12">
      <c r="B196" s="29"/>
      <c r="D196" s="122" t="s">
        <v>145</v>
      </c>
      <c r="F196" s="123" t="s">
        <v>256</v>
      </c>
      <c r="I196" s="124"/>
      <c r="L196" s="29"/>
      <c r="M196" s="125"/>
      <c r="T196" s="50"/>
      <c r="AT196" s="14" t="s">
        <v>145</v>
      </c>
      <c r="AU196" s="14" t="s">
        <v>74</v>
      </c>
    </row>
    <row r="197" spans="2:65" s="1" customFormat="1" ht="16.5" customHeight="1">
      <c r="B197" s="29"/>
      <c r="C197" s="135" t="s">
        <v>339</v>
      </c>
      <c r="D197" s="135" t="s">
        <v>174</v>
      </c>
      <c r="E197" s="136" t="s">
        <v>258</v>
      </c>
      <c r="F197" s="137" t="s">
        <v>259</v>
      </c>
      <c r="G197" s="138" t="s">
        <v>197</v>
      </c>
      <c r="H197" s="139">
        <v>100</v>
      </c>
      <c r="I197" s="140">
        <v>150</v>
      </c>
      <c r="J197" s="141">
        <f>ROUND(I197*H197,2)</f>
        <v>15000</v>
      </c>
      <c r="K197" s="137" t="s">
        <v>28</v>
      </c>
      <c r="L197" s="142"/>
      <c r="M197" s="143" t="s">
        <v>28</v>
      </c>
      <c r="N197" s="144" t="s">
        <v>45</v>
      </c>
      <c r="P197" s="118">
        <f>O197*H197</f>
        <v>0</v>
      </c>
      <c r="Q197" s="118">
        <v>0.0015</v>
      </c>
      <c r="R197" s="118">
        <f>Q197*H197</f>
        <v>0.15</v>
      </c>
      <c r="S197" s="118">
        <v>0</v>
      </c>
      <c r="T197" s="119">
        <f>S197*H197</f>
        <v>0</v>
      </c>
      <c r="AR197" s="120" t="s">
        <v>178</v>
      </c>
      <c r="AT197" s="120" t="s">
        <v>174</v>
      </c>
      <c r="AU197" s="120" t="s">
        <v>74</v>
      </c>
      <c r="AY197" s="14" t="s">
        <v>143</v>
      </c>
      <c r="BE197" s="121">
        <f>IF(N197="základní",J197,0)</f>
        <v>15000</v>
      </c>
      <c r="BF197" s="121">
        <f>IF(N197="snížená",J197,0)</f>
        <v>0</v>
      </c>
      <c r="BG197" s="121">
        <f>IF(N197="zákl. přenesená",J197,0)</f>
        <v>0</v>
      </c>
      <c r="BH197" s="121">
        <f>IF(N197="sníž. přenesená",J197,0)</f>
        <v>0</v>
      </c>
      <c r="BI197" s="121">
        <f>IF(N197="nulová",J197,0)</f>
        <v>0</v>
      </c>
      <c r="BJ197" s="14" t="s">
        <v>81</v>
      </c>
      <c r="BK197" s="121">
        <f>ROUND(I197*H197,2)</f>
        <v>15000</v>
      </c>
      <c r="BL197" s="14" t="s">
        <v>142</v>
      </c>
      <c r="BM197" s="120" t="s">
        <v>557</v>
      </c>
    </row>
    <row r="198" spans="2:47" s="1" customFormat="1" ht="12">
      <c r="B198" s="29"/>
      <c r="D198" s="122" t="s">
        <v>145</v>
      </c>
      <c r="F198" s="123" t="s">
        <v>259</v>
      </c>
      <c r="I198" s="124"/>
      <c r="L198" s="29"/>
      <c r="M198" s="125"/>
      <c r="T198" s="50"/>
      <c r="AT198" s="14" t="s">
        <v>145</v>
      </c>
      <c r="AU198" s="14" t="s">
        <v>74</v>
      </c>
    </row>
    <row r="199" spans="2:65" s="1" customFormat="1" ht="21.75" customHeight="1">
      <c r="B199" s="29"/>
      <c r="C199" s="135" t="s">
        <v>346</v>
      </c>
      <c r="D199" s="135" t="s">
        <v>174</v>
      </c>
      <c r="E199" s="136" t="s">
        <v>262</v>
      </c>
      <c r="F199" s="137" t="s">
        <v>263</v>
      </c>
      <c r="G199" s="138" t="s">
        <v>197</v>
      </c>
      <c r="H199" s="139">
        <v>60</v>
      </c>
      <c r="I199" s="140">
        <v>150</v>
      </c>
      <c r="J199" s="141">
        <f>ROUND(I199*H199,2)</f>
        <v>9000</v>
      </c>
      <c r="K199" s="137" t="s">
        <v>28</v>
      </c>
      <c r="L199" s="142"/>
      <c r="M199" s="143" t="s">
        <v>28</v>
      </c>
      <c r="N199" s="144" t="s">
        <v>45</v>
      </c>
      <c r="P199" s="118">
        <f>O199*H199</f>
        <v>0</v>
      </c>
      <c r="Q199" s="118">
        <v>0.0015</v>
      </c>
      <c r="R199" s="118">
        <f>Q199*H199</f>
        <v>0.09</v>
      </c>
      <c r="S199" s="118">
        <v>0</v>
      </c>
      <c r="T199" s="119">
        <f>S199*H199</f>
        <v>0</v>
      </c>
      <c r="AR199" s="120" t="s">
        <v>178</v>
      </c>
      <c r="AT199" s="120" t="s">
        <v>174</v>
      </c>
      <c r="AU199" s="120" t="s">
        <v>74</v>
      </c>
      <c r="AY199" s="14" t="s">
        <v>143</v>
      </c>
      <c r="BE199" s="121">
        <f>IF(N199="základní",J199,0)</f>
        <v>9000</v>
      </c>
      <c r="BF199" s="121">
        <f>IF(N199="snížená",J199,0)</f>
        <v>0</v>
      </c>
      <c r="BG199" s="121">
        <f>IF(N199="zákl. přenesená",J199,0)</f>
        <v>0</v>
      </c>
      <c r="BH199" s="121">
        <f>IF(N199="sníž. přenesená",J199,0)</f>
        <v>0</v>
      </c>
      <c r="BI199" s="121">
        <f>IF(N199="nulová",J199,0)</f>
        <v>0</v>
      </c>
      <c r="BJ199" s="14" t="s">
        <v>81</v>
      </c>
      <c r="BK199" s="121">
        <f>ROUND(I199*H199,2)</f>
        <v>9000</v>
      </c>
      <c r="BL199" s="14" t="s">
        <v>142</v>
      </c>
      <c r="BM199" s="120" t="s">
        <v>558</v>
      </c>
    </row>
    <row r="200" spans="2:47" s="1" customFormat="1" ht="12">
      <c r="B200" s="29"/>
      <c r="D200" s="122" t="s">
        <v>145</v>
      </c>
      <c r="F200" s="123" t="s">
        <v>263</v>
      </c>
      <c r="I200" s="124"/>
      <c r="L200" s="29"/>
      <c r="M200" s="125"/>
      <c r="T200" s="50"/>
      <c r="AT200" s="14" t="s">
        <v>145</v>
      </c>
      <c r="AU200" s="14" t="s">
        <v>74</v>
      </c>
    </row>
    <row r="201" spans="2:65" s="1" customFormat="1" ht="24.2" customHeight="1">
      <c r="B201" s="29"/>
      <c r="C201" s="135" t="s">
        <v>353</v>
      </c>
      <c r="D201" s="135" t="s">
        <v>174</v>
      </c>
      <c r="E201" s="136" t="s">
        <v>266</v>
      </c>
      <c r="F201" s="137" t="s">
        <v>267</v>
      </c>
      <c r="G201" s="138" t="s">
        <v>197</v>
      </c>
      <c r="H201" s="139">
        <v>80</v>
      </c>
      <c r="I201" s="140">
        <v>150</v>
      </c>
      <c r="J201" s="141">
        <f>ROUND(I201*H201,2)</f>
        <v>12000</v>
      </c>
      <c r="K201" s="137" t="s">
        <v>28</v>
      </c>
      <c r="L201" s="142"/>
      <c r="M201" s="143" t="s">
        <v>28</v>
      </c>
      <c r="N201" s="144" t="s">
        <v>45</v>
      </c>
      <c r="P201" s="118">
        <f>O201*H201</f>
        <v>0</v>
      </c>
      <c r="Q201" s="118">
        <v>0.0015</v>
      </c>
      <c r="R201" s="118">
        <f>Q201*H201</f>
        <v>0.12</v>
      </c>
      <c r="S201" s="118">
        <v>0</v>
      </c>
      <c r="T201" s="119">
        <f>S201*H201</f>
        <v>0</v>
      </c>
      <c r="AR201" s="120" t="s">
        <v>178</v>
      </c>
      <c r="AT201" s="120" t="s">
        <v>174</v>
      </c>
      <c r="AU201" s="120" t="s">
        <v>74</v>
      </c>
      <c r="AY201" s="14" t="s">
        <v>143</v>
      </c>
      <c r="BE201" s="121">
        <f>IF(N201="základní",J201,0)</f>
        <v>12000</v>
      </c>
      <c r="BF201" s="121">
        <f>IF(N201="snížená",J201,0)</f>
        <v>0</v>
      </c>
      <c r="BG201" s="121">
        <f>IF(N201="zákl. přenesená",J201,0)</f>
        <v>0</v>
      </c>
      <c r="BH201" s="121">
        <f>IF(N201="sníž. přenesená",J201,0)</f>
        <v>0</v>
      </c>
      <c r="BI201" s="121">
        <f>IF(N201="nulová",J201,0)</f>
        <v>0</v>
      </c>
      <c r="BJ201" s="14" t="s">
        <v>81</v>
      </c>
      <c r="BK201" s="121">
        <f>ROUND(I201*H201,2)</f>
        <v>12000</v>
      </c>
      <c r="BL201" s="14" t="s">
        <v>142</v>
      </c>
      <c r="BM201" s="120" t="s">
        <v>559</v>
      </c>
    </row>
    <row r="202" spans="2:47" s="1" customFormat="1" ht="12">
      <c r="B202" s="29"/>
      <c r="D202" s="122" t="s">
        <v>145</v>
      </c>
      <c r="F202" s="123" t="s">
        <v>267</v>
      </c>
      <c r="I202" s="124"/>
      <c r="L202" s="29"/>
      <c r="M202" s="125"/>
      <c r="T202" s="50"/>
      <c r="AT202" s="14" t="s">
        <v>145</v>
      </c>
      <c r="AU202" s="14" t="s">
        <v>74</v>
      </c>
    </row>
    <row r="203" spans="2:65" s="1" customFormat="1" ht="16.5" customHeight="1">
      <c r="B203" s="29"/>
      <c r="C203" s="135" t="s">
        <v>359</v>
      </c>
      <c r="D203" s="135" t="s">
        <v>174</v>
      </c>
      <c r="E203" s="136" t="s">
        <v>270</v>
      </c>
      <c r="F203" s="137" t="s">
        <v>271</v>
      </c>
      <c r="G203" s="138" t="s">
        <v>197</v>
      </c>
      <c r="H203" s="139">
        <v>520</v>
      </c>
      <c r="I203" s="140">
        <v>40</v>
      </c>
      <c r="J203" s="141">
        <f>ROUND(I203*H203,2)</f>
        <v>20800</v>
      </c>
      <c r="K203" s="137" t="s">
        <v>28</v>
      </c>
      <c r="L203" s="142"/>
      <c r="M203" s="143" t="s">
        <v>28</v>
      </c>
      <c r="N203" s="144" t="s">
        <v>45</v>
      </c>
      <c r="P203" s="118">
        <f>O203*H203</f>
        <v>0</v>
      </c>
      <c r="Q203" s="118">
        <v>0.0012</v>
      </c>
      <c r="R203" s="118">
        <f>Q203*H203</f>
        <v>0.624</v>
      </c>
      <c r="S203" s="118">
        <v>0</v>
      </c>
      <c r="T203" s="119">
        <f>S203*H203</f>
        <v>0</v>
      </c>
      <c r="AR203" s="120" t="s">
        <v>178</v>
      </c>
      <c r="AT203" s="120" t="s">
        <v>174</v>
      </c>
      <c r="AU203" s="120" t="s">
        <v>74</v>
      </c>
      <c r="AY203" s="14" t="s">
        <v>143</v>
      </c>
      <c r="BE203" s="121">
        <f>IF(N203="základní",J203,0)</f>
        <v>20800</v>
      </c>
      <c r="BF203" s="121">
        <f>IF(N203="snížená",J203,0)</f>
        <v>0</v>
      </c>
      <c r="BG203" s="121">
        <f>IF(N203="zákl. přenesená",J203,0)</f>
        <v>0</v>
      </c>
      <c r="BH203" s="121">
        <f>IF(N203="sníž. přenesená",J203,0)</f>
        <v>0</v>
      </c>
      <c r="BI203" s="121">
        <f>IF(N203="nulová",J203,0)</f>
        <v>0</v>
      </c>
      <c r="BJ203" s="14" t="s">
        <v>81</v>
      </c>
      <c r="BK203" s="121">
        <f>ROUND(I203*H203,2)</f>
        <v>20800</v>
      </c>
      <c r="BL203" s="14" t="s">
        <v>142</v>
      </c>
      <c r="BM203" s="120" t="s">
        <v>560</v>
      </c>
    </row>
    <row r="204" spans="2:47" s="1" customFormat="1" ht="12">
      <c r="B204" s="29"/>
      <c r="D204" s="122" t="s">
        <v>145</v>
      </c>
      <c r="F204" s="123" t="s">
        <v>271</v>
      </c>
      <c r="I204" s="124"/>
      <c r="L204" s="29"/>
      <c r="M204" s="125"/>
      <c r="T204" s="50"/>
      <c r="AT204" s="14" t="s">
        <v>145</v>
      </c>
      <c r="AU204" s="14" t="s">
        <v>74</v>
      </c>
    </row>
    <row r="205" spans="2:65" s="1" customFormat="1" ht="21.75" customHeight="1">
      <c r="B205" s="29"/>
      <c r="C205" s="135" t="s">
        <v>366</v>
      </c>
      <c r="D205" s="135" t="s">
        <v>174</v>
      </c>
      <c r="E205" s="136" t="s">
        <v>274</v>
      </c>
      <c r="F205" s="137" t="s">
        <v>275</v>
      </c>
      <c r="G205" s="138" t="s">
        <v>197</v>
      </c>
      <c r="H205" s="139">
        <v>400</v>
      </c>
      <c r="I205" s="140">
        <v>40</v>
      </c>
      <c r="J205" s="141">
        <f>ROUND(I205*H205,2)</f>
        <v>16000</v>
      </c>
      <c r="K205" s="137" t="s">
        <v>28</v>
      </c>
      <c r="L205" s="142"/>
      <c r="M205" s="143" t="s">
        <v>28</v>
      </c>
      <c r="N205" s="144" t="s">
        <v>45</v>
      </c>
      <c r="P205" s="118">
        <f>O205*H205</f>
        <v>0</v>
      </c>
      <c r="Q205" s="118">
        <v>0.0012</v>
      </c>
      <c r="R205" s="118">
        <f>Q205*H205</f>
        <v>0.48</v>
      </c>
      <c r="S205" s="118">
        <v>0</v>
      </c>
      <c r="T205" s="119">
        <f>S205*H205</f>
        <v>0</v>
      </c>
      <c r="AR205" s="120" t="s">
        <v>178</v>
      </c>
      <c r="AT205" s="120" t="s">
        <v>174</v>
      </c>
      <c r="AU205" s="120" t="s">
        <v>74</v>
      </c>
      <c r="AY205" s="14" t="s">
        <v>143</v>
      </c>
      <c r="BE205" s="121">
        <f>IF(N205="základní",J205,0)</f>
        <v>16000</v>
      </c>
      <c r="BF205" s="121">
        <f>IF(N205="snížená",J205,0)</f>
        <v>0</v>
      </c>
      <c r="BG205" s="121">
        <f>IF(N205="zákl. přenesená",J205,0)</f>
        <v>0</v>
      </c>
      <c r="BH205" s="121">
        <f>IF(N205="sníž. přenesená",J205,0)</f>
        <v>0</v>
      </c>
      <c r="BI205" s="121">
        <f>IF(N205="nulová",J205,0)</f>
        <v>0</v>
      </c>
      <c r="BJ205" s="14" t="s">
        <v>81</v>
      </c>
      <c r="BK205" s="121">
        <f>ROUND(I205*H205,2)</f>
        <v>16000</v>
      </c>
      <c r="BL205" s="14" t="s">
        <v>142</v>
      </c>
      <c r="BM205" s="120" t="s">
        <v>561</v>
      </c>
    </row>
    <row r="206" spans="2:47" s="1" customFormat="1" ht="12">
      <c r="B206" s="29"/>
      <c r="D206" s="122" t="s">
        <v>145</v>
      </c>
      <c r="F206" s="123" t="s">
        <v>275</v>
      </c>
      <c r="I206" s="124"/>
      <c r="L206" s="29"/>
      <c r="M206" s="125"/>
      <c r="T206" s="50"/>
      <c r="AT206" s="14" t="s">
        <v>145</v>
      </c>
      <c r="AU206" s="14" t="s">
        <v>74</v>
      </c>
    </row>
    <row r="207" spans="2:65" s="1" customFormat="1" ht="21.75" customHeight="1">
      <c r="B207" s="29"/>
      <c r="C207" s="135" t="s">
        <v>374</v>
      </c>
      <c r="D207" s="135" t="s">
        <v>174</v>
      </c>
      <c r="E207" s="136" t="s">
        <v>278</v>
      </c>
      <c r="F207" s="137" t="s">
        <v>279</v>
      </c>
      <c r="G207" s="138" t="s">
        <v>197</v>
      </c>
      <c r="H207" s="139">
        <v>1080</v>
      </c>
      <c r="I207" s="140">
        <v>40</v>
      </c>
      <c r="J207" s="141">
        <f>ROUND(I207*H207,2)</f>
        <v>43200</v>
      </c>
      <c r="K207" s="137" t="s">
        <v>28</v>
      </c>
      <c r="L207" s="142"/>
      <c r="M207" s="143" t="s">
        <v>28</v>
      </c>
      <c r="N207" s="144" t="s">
        <v>45</v>
      </c>
      <c r="P207" s="118">
        <f>O207*H207</f>
        <v>0</v>
      </c>
      <c r="Q207" s="118">
        <v>0.0012</v>
      </c>
      <c r="R207" s="118">
        <f>Q207*H207</f>
        <v>1.2959999999999998</v>
      </c>
      <c r="S207" s="118">
        <v>0</v>
      </c>
      <c r="T207" s="119">
        <f>S207*H207</f>
        <v>0</v>
      </c>
      <c r="AR207" s="120" t="s">
        <v>178</v>
      </c>
      <c r="AT207" s="120" t="s">
        <v>174</v>
      </c>
      <c r="AU207" s="120" t="s">
        <v>74</v>
      </c>
      <c r="AY207" s="14" t="s">
        <v>143</v>
      </c>
      <c r="BE207" s="121">
        <f>IF(N207="základní",J207,0)</f>
        <v>43200</v>
      </c>
      <c r="BF207" s="121">
        <f>IF(N207="snížená",J207,0)</f>
        <v>0</v>
      </c>
      <c r="BG207" s="121">
        <f>IF(N207="zákl. přenesená",J207,0)</f>
        <v>0</v>
      </c>
      <c r="BH207" s="121">
        <f>IF(N207="sníž. přenesená",J207,0)</f>
        <v>0</v>
      </c>
      <c r="BI207" s="121">
        <f>IF(N207="nulová",J207,0)</f>
        <v>0</v>
      </c>
      <c r="BJ207" s="14" t="s">
        <v>81</v>
      </c>
      <c r="BK207" s="121">
        <f>ROUND(I207*H207,2)</f>
        <v>43200</v>
      </c>
      <c r="BL207" s="14" t="s">
        <v>142</v>
      </c>
      <c r="BM207" s="120" t="s">
        <v>562</v>
      </c>
    </row>
    <row r="208" spans="2:47" s="1" customFormat="1" ht="12">
      <c r="B208" s="29"/>
      <c r="D208" s="122" t="s">
        <v>145</v>
      </c>
      <c r="F208" s="123" t="s">
        <v>279</v>
      </c>
      <c r="I208" s="124"/>
      <c r="L208" s="29"/>
      <c r="M208" s="125"/>
      <c r="T208" s="50"/>
      <c r="AT208" s="14" t="s">
        <v>145</v>
      </c>
      <c r="AU208" s="14" t="s">
        <v>74</v>
      </c>
    </row>
    <row r="209" spans="2:65" s="1" customFormat="1" ht="16.5" customHeight="1">
      <c r="B209" s="29"/>
      <c r="C209" s="135" t="s">
        <v>381</v>
      </c>
      <c r="D209" s="135" t="s">
        <v>174</v>
      </c>
      <c r="E209" s="136" t="s">
        <v>282</v>
      </c>
      <c r="F209" s="137" t="s">
        <v>283</v>
      </c>
      <c r="G209" s="138" t="s">
        <v>197</v>
      </c>
      <c r="H209" s="139">
        <v>880</v>
      </c>
      <c r="I209" s="140">
        <v>40</v>
      </c>
      <c r="J209" s="141">
        <f>ROUND(I209*H209,2)</f>
        <v>35200</v>
      </c>
      <c r="K209" s="137" t="s">
        <v>28</v>
      </c>
      <c r="L209" s="142"/>
      <c r="M209" s="143" t="s">
        <v>28</v>
      </c>
      <c r="N209" s="144" t="s">
        <v>45</v>
      </c>
      <c r="P209" s="118">
        <f>O209*H209</f>
        <v>0</v>
      </c>
      <c r="Q209" s="118">
        <v>0.0012</v>
      </c>
      <c r="R209" s="118">
        <f>Q209*H209</f>
        <v>1.0559999999999998</v>
      </c>
      <c r="S209" s="118">
        <v>0</v>
      </c>
      <c r="T209" s="119">
        <f>S209*H209</f>
        <v>0</v>
      </c>
      <c r="AR209" s="120" t="s">
        <v>178</v>
      </c>
      <c r="AT209" s="120" t="s">
        <v>174</v>
      </c>
      <c r="AU209" s="120" t="s">
        <v>74</v>
      </c>
      <c r="AY209" s="14" t="s">
        <v>143</v>
      </c>
      <c r="BE209" s="121">
        <f>IF(N209="základní",J209,0)</f>
        <v>35200</v>
      </c>
      <c r="BF209" s="121">
        <f>IF(N209="snížená",J209,0)</f>
        <v>0</v>
      </c>
      <c r="BG209" s="121">
        <f>IF(N209="zákl. přenesená",J209,0)</f>
        <v>0</v>
      </c>
      <c r="BH209" s="121">
        <f>IF(N209="sníž. přenesená",J209,0)</f>
        <v>0</v>
      </c>
      <c r="BI209" s="121">
        <f>IF(N209="nulová",J209,0)</f>
        <v>0</v>
      </c>
      <c r="BJ209" s="14" t="s">
        <v>81</v>
      </c>
      <c r="BK209" s="121">
        <f>ROUND(I209*H209,2)</f>
        <v>35200</v>
      </c>
      <c r="BL209" s="14" t="s">
        <v>142</v>
      </c>
      <c r="BM209" s="120" t="s">
        <v>563</v>
      </c>
    </row>
    <row r="210" spans="2:47" s="1" customFormat="1" ht="12">
      <c r="B210" s="29"/>
      <c r="D210" s="122" t="s">
        <v>145</v>
      </c>
      <c r="F210" s="123" t="s">
        <v>283</v>
      </c>
      <c r="I210" s="124"/>
      <c r="L210" s="29"/>
      <c r="M210" s="125"/>
      <c r="T210" s="50"/>
      <c r="AT210" s="14" t="s">
        <v>145</v>
      </c>
      <c r="AU210" s="14" t="s">
        <v>74</v>
      </c>
    </row>
    <row r="211" spans="2:65" s="1" customFormat="1" ht="16.5" customHeight="1">
      <c r="B211" s="29"/>
      <c r="C211" s="135" t="s">
        <v>387</v>
      </c>
      <c r="D211" s="135" t="s">
        <v>174</v>
      </c>
      <c r="E211" s="136" t="s">
        <v>286</v>
      </c>
      <c r="F211" s="137" t="s">
        <v>287</v>
      </c>
      <c r="G211" s="138" t="s">
        <v>197</v>
      </c>
      <c r="H211" s="139">
        <v>680</v>
      </c>
      <c r="I211" s="140">
        <v>40</v>
      </c>
      <c r="J211" s="141">
        <f>ROUND(I211*H211,2)</f>
        <v>27200</v>
      </c>
      <c r="K211" s="137" t="s">
        <v>28</v>
      </c>
      <c r="L211" s="142"/>
      <c r="M211" s="143" t="s">
        <v>28</v>
      </c>
      <c r="N211" s="144" t="s">
        <v>45</v>
      </c>
      <c r="P211" s="118">
        <f>O211*H211</f>
        <v>0</v>
      </c>
      <c r="Q211" s="118">
        <v>0.0012</v>
      </c>
      <c r="R211" s="118">
        <f>Q211*H211</f>
        <v>0.816</v>
      </c>
      <c r="S211" s="118">
        <v>0</v>
      </c>
      <c r="T211" s="119">
        <f>S211*H211</f>
        <v>0</v>
      </c>
      <c r="AR211" s="120" t="s">
        <v>178</v>
      </c>
      <c r="AT211" s="120" t="s">
        <v>174</v>
      </c>
      <c r="AU211" s="120" t="s">
        <v>74</v>
      </c>
      <c r="AY211" s="14" t="s">
        <v>143</v>
      </c>
      <c r="BE211" s="121">
        <f>IF(N211="základní",J211,0)</f>
        <v>27200</v>
      </c>
      <c r="BF211" s="121">
        <f>IF(N211="snížená",J211,0)</f>
        <v>0</v>
      </c>
      <c r="BG211" s="121">
        <f>IF(N211="zákl. přenesená",J211,0)</f>
        <v>0</v>
      </c>
      <c r="BH211" s="121">
        <f>IF(N211="sníž. přenesená",J211,0)</f>
        <v>0</v>
      </c>
      <c r="BI211" s="121">
        <f>IF(N211="nulová",J211,0)</f>
        <v>0</v>
      </c>
      <c r="BJ211" s="14" t="s">
        <v>81</v>
      </c>
      <c r="BK211" s="121">
        <f>ROUND(I211*H211,2)</f>
        <v>27200</v>
      </c>
      <c r="BL211" s="14" t="s">
        <v>142</v>
      </c>
      <c r="BM211" s="120" t="s">
        <v>564</v>
      </c>
    </row>
    <row r="212" spans="2:47" s="1" customFormat="1" ht="12">
      <c r="B212" s="29"/>
      <c r="D212" s="122" t="s">
        <v>145</v>
      </c>
      <c r="F212" s="123" t="s">
        <v>287</v>
      </c>
      <c r="I212" s="124"/>
      <c r="L212" s="29"/>
      <c r="M212" s="125"/>
      <c r="T212" s="50"/>
      <c r="AT212" s="14" t="s">
        <v>145</v>
      </c>
      <c r="AU212" s="14" t="s">
        <v>74</v>
      </c>
    </row>
    <row r="213" spans="2:65" s="1" customFormat="1" ht="21.75" customHeight="1">
      <c r="B213" s="29"/>
      <c r="C213" s="135" t="s">
        <v>269</v>
      </c>
      <c r="D213" s="135" t="s">
        <v>174</v>
      </c>
      <c r="E213" s="136" t="s">
        <v>290</v>
      </c>
      <c r="F213" s="137" t="s">
        <v>291</v>
      </c>
      <c r="G213" s="138" t="s">
        <v>197</v>
      </c>
      <c r="H213" s="139">
        <v>205</v>
      </c>
      <c r="I213" s="140">
        <v>40</v>
      </c>
      <c r="J213" s="141">
        <f>ROUND(I213*H213,2)</f>
        <v>8200</v>
      </c>
      <c r="K213" s="137" t="s">
        <v>28</v>
      </c>
      <c r="L213" s="142"/>
      <c r="M213" s="143" t="s">
        <v>28</v>
      </c>
      <c r="N213" s="144" t="s">
        <v>45</v>
      </c>
      <c r="P213" s="118">
        <f>O213*H213</f>
        <v>0</v>
      </c>
      <c r="Q213" s="118">
        <v>0.0012</v>
      </c>
      <c r="R213" s="118">
        <f>Q213*H213</f>
        <v>0.24599999999999997</v>
      </c>
      <c r="S213" s="118">
        <v>0</v>
      </c>
      <c r="T213" s="119">
        <f>S213*H213</f>
        <v>0</v>
      </c>
      <c r="AR213" s="120" t="s">
        <v>178</v>
      </c>
      <c r="AT213" s="120" t="s">
        <v>174</v>
      </c>
      <c r="AU213" s="120" t="s">
        <v>74</v>
      </c>
      <c r="AY213" s="14" t="s">
        <v>143</v>
      </c>
      <c r="BE213" s="121">
        <f>IF(N213="základní",J213,0)</f>
        <v>8200</v>
      </c>
      <c r="BF213" s="121">
        <f>IF(N213="snížená",J213,0)</f>
        <v>0</v>
      </c>
      <c r="BG213" s="121">
        <f>IF(N213="zákl. přenesená",J213,0)</f>
        <v>0</v>
      </c>
      <c r="BH213" s="121">
        <f>IF(N213="sníž. přenesená",J213,0)</f>
        <v>0</v>
      </c>
      <c r="BI213" s="121">
        <f>IF(N213="nulová",J213,0)</f>
        <v>0</v>
      </c>
      <c r="BJ213" s="14" t="s">
        <v>81</v>
      </c>
      <c r="BK213" s="121">
        <f>ROUND(I213*H213,2)</f>
        <v>8200</v>
      </c>
      <c r="BL213" s="14" t="s">
        <v>142</v>
      </c>
      <c r="BM213" s="120" t="s">
        <v>565</v>
      </c>
    </row>
    <row r="214" spans="2:47" s="1" customFormat="1" ht="12">
      <c r="B214" s="29"/>
      <c r="D214" s="122" t="s">
        <v>145</v>
      </c>
      <c r="F214" s="123" t="s">
        <v>291</v>
      </c>
      <c r="I214" s="124"/>
      <c r="L214" s="29"/>
      <c r="M214" s="125"/>
      <c r="T214" s="50"/>
      <c r="AT214" s="14" t="s">
        <v>145</v>
      </c>
      <c r="AU214" s="14" t="s">
        <v>74</v>
      </c>
    </row>
    <row r="215" spans="2:65" s="1" customFormat="1" ht="16.5" customHeight="1">
      <c r="B215" s="29"/>
      <c r="C215" s="135" t="s">
        <v>566</v>
      </c>
      <c r="D215" s="135" t="s">
        <v>174</v>
      </c>
      <c r="E215" s="136" t="s">
        <v>294</v>
      </c>
      <c r="F215" s="137" t="s">
        <v>295</v>
      </c>
      <c r="G215" s="138" t="s">
        <v>197</v>
      </c>
      <c r="H215" s="139">
        <v>215</v>
      </c>
      <c r="I215" s="140">
        <v>40</v>
      </c>
      <c r="J215" s="141">
        <f>ROUND(I215*H215,2)</f>
        <v>8600</v>
      </c>
      <c r="K215" s="137" t="s">
        <v>28</v>
      </c>
      <c r="L215" s="142"/>
      <c r="M215" s="143" t="s">
        <v>28</v>
      </c>
      <c r="N215" s="144" t="s">
        <v>45</v>
      </c>
      <c r="P215" s="118">
        <f>O215*H215</f>
        <v>0</v>
      </c>
      <c r="Q215" s="118">
        <v>0.0012</v>
      </c>
      <c r="R215" s="118">
        <f>Q215*H215</f>
        <v>0.25799999999999995</v>
      </c>
      <c r="S215" s="118">
        <v>0</v>
      </c>
      <c r="T215" s="119">
        <f>S215*H215</f>
        <v>0</v>
      </c>
      <c r="AR215" s="120" t="s">
        <v>178</v>
      </c>
      <c r="AT215" s="120" t="s">
        <v>174</v>
      </c>
      <c r="AU215" s="120" t="s">
        <v>74</v>
      </c>
      <c r="AY215" s="14" t="s">
        <v>143</v>
      </c>
      <c r="BE215" s="121">
        <f>IF(N215="základní",J215,0)</f>
        <v>8600</v>
      </c>
      <c r="BF215" s="121">
        <f>IF(N215="snížená",J215,0)</f>
        <v>0</v>
      </c>
      <c r="BG215" s="121">
        <f>IF(N215="zákl. přenesená",J215,0)</f>
        <v>0</v>
      </c>
      <c r="BH215" s="121">
        <f>IF(N215="sníž. přenesená",J215,0)</f>
        <v>0</v>
      </c>
      <c r="BI215" s="121">
        <f>IF(N215="nulová",J215,0)</f>
        <v>0</v>
      </c>
      <c r="BJ215" s="14" t="s">
        <v>81</v>
      </c>
      <c r="BK215" s="121">
        <f>ROUND(I215*H215,2)</f>
        <v>8600</v>
      </c>
      <c r="BL215" s="14" t="s">
        <v>142</v>
      </c>
      <c r="BM215" s="120" t="s">
        <v>567</v>
      </c>
    </row>
    <row r="216" spans="2:47" s="1" customFormat="1" ht="12">
      <c r="B216" s="29"/>
      <c r="D216" s="122" t="s">
        <v>145</v>
      </c>
      <c r="F216" s="123" t="s">
        <v>295</v>
      </c>
      <c r="I216" s="124"/>
      <c r="L216" s="29"/>
      <c r="M216" s="125"/>
      <c r="T216" s="50"/>
      <c r="AT216" s="14" t="s">
        <v>145</v>
      </c>
      <c r="AU216" s="14" t="s">
        <v>74</v>
      </c>
    </row>
    <row r="217" spans="2:65" s="1" customFormat="1" ht="33" customHeight="1">
      <c r="B217" s="29"/>
      <c r="C217" s="109" t="s">
        <v>568</v>
      </c>
      <c r="D217" s="109" t="s">
        <v>137</v>
      </c>
      <c r="E217" s="110" t="s">
        <v>298</v>
      </c>
      <c r="F217" s="111" t="s">
        <v>299</v>
      </c>
      <c r="G217" s="112" t="s">
        <v>197</v>
      </c>
      <c r="H217" s="113">
        <v>890</v>
      </c>
      <c r="I217" s="114">
        <v>20</v>
      </c>
      <c r="J217" s="115">
        <f>ROUND(I217*H217,2)</f>
        <v>17800</v>
      </c>
      <c r="K217" s="111" t="s">
        <v>141</v>
      </c>
      <c r="L217" s="29"/>
      <c r="M217" s="116" t="s">
        <v>28</v>
      </c>
      <c r="N217" s="117" t="s">
        <v>45</v>
      </c>
      <c r="P217" s="118">
        <f>O217*H217</f>
        <v>0</v>
      </c>
      <c r="Q217" s="118">
        <v>5.2E-05</v>
      </c>
      <c r="R217" s="118">
        <f>Q217*H217</f>
        <v>0.046279999999999995</v>
      </c>
      <c r="S217" s="118">
        <v>0</v>
      </c>
      <c r="T217" s="119">
        <f>S217*H217</f>
        <v>0</v>
      </c>
      <c r="AR217" s="120" t="s">
        <v>142</v>
      </c>
      <c r="AT217" s="120" t="s">
        <v>137</v>
      </c>
      <c r="AU217" s="120" t="s">
        <v>74</v>
      </c>
      <c r="AY217" s="14" t="s">
        <v>143</v>
      </c>
      <c r="BE217" s="121">
        <f>IF(N217="základní",J217,0)</f>
        <v>17800</v>
      </c>
      <c r="BF217" s="121">
        <f>IF(N217="snížená",J217,0)</f>
        <v>0</v>
      </c>
      <c r="BG217" s="121">
        <f>IF(N217="zákl. přenesená",J217,0)</f>
        <v>0</v>
      </c>
      <c r="BH217" s="121">
        <f>IF(N217="sníž. přenesená",J217,0)</f>
        <v>0</v>
      </c>
      <c r="BI217" s="121">
        <f>IF(N217="nulová",J217,0)</f>
        <v>0</v>
      </c>
      <c r="BJ217" s="14" t="s">
        <v>81</v>
      </c>
      <c r="BK217" s="121">
        <f>ROUND(I217*H217,2)</f>
        <v>17800</v>
      </c>
      <c r="BL217" s="14" t="s">
        <v>142</v>
      </c>
      <c r="BM217" s="120" t="s">
        <v>569</v>
      </c>
    </row>
    <row r="218" spans="2:47" s="1" customFormat="1" ht="19.5">
      <c r="B218" s="29"/>
      <c r="D218" s="122" t="s">
        <v>145</v>
      </c>
      <c r="F218" s="123" t="s">
        <v>301</v>
      </c>
      <c r="I218" s="124"/>
      <c r="L218" s="29"/>
      <c r="M218" s="125"/>
      <c r="T218" s="50"/>
      <c r="AT218" s="14" t="s">
        <v>145</v>
      </c>
      <c r="AU218" s="14" t="s">
        <v>74</v>
      </c>
    </row>
    <row r="219" spans="2:47" s="1" customFormat="1" ht="12">
      <c r="B219" s="29"/>
      <c r="D219" s="126" t="s">
        <v>147</v>
      </c>
      <c r="F219" s="127" t="s">
        <v>302</v>
      </c>
      <c r="I219" s="124"/>
      <c r="L219" s="29"/>
      <c r="M219" s="125"/>
      <c r="T219" s="50"/>
      <c r="AT219" s="14" t="s">
        <v>147</v>
      </c>
      <c r="AU219" s="14" t="s">
        <v>74</v>
      </c>
    </row>
    <row r="220" spans="2:51" s="9" customFormat="1" ht="12">
      <c r="B220" s="128"/>
      <c r="D220" s="122" t="s">
        <v>171</v>
      </c>
      <c r="E220" s="129" t="s">
        <v>28</v>
      </c>
      <c r="F220" s="130" t="s">
        <v>570</v>
      </c>
      <c r="H220" s="131">
        <v>890</v>
      </c>
      <c r="I220" s="132"/>
      <c r="L220" s="128"/>
      <c r="M220" s="133"/>
      <c r="T220" s="134"/>
      <c r="AT220" s="129" t="s">
        <v>171</v>
      </c>
      <c r="AU220" s="129" t="s">
        <v>74</v>
      </c>
      <c r="AV220" s="9" t="s">
        <v>83</v>
      </c>
      <c r="AW220" s="9" t="s">
        <v>35</v>
      </c>
      <c r="AX220" s="9" t="s">
        <v>81</v>
      </c>
      <c r="AY220" s="129" t="s">
        <v>143</v>
      </c>
    </row>
    <row r="221" spans="2:65" s="1" customFormat="1" ht="21.75" customHeight="1">
      <c r="B221" s="29"/>
      <c r="C221" s="135" t="s">
        <v>571</v>
      </c>
      <c r="D221" s="135" t="s">
        <v>174</v>
      </c>
      <c r="E221" s="136" t="s">
        <v>305</v>
      </c>
      <c r="F221" s="137" t="s">
        <v>306</v>
      </c>
      <c r="G221" s="138" t="s">
        <v>197</v>
      </c>
      <c r="H221" s="139">
        <v>890</v>
      </c>
      <c r="I221" s="140">
        <v>100</v>
      </c>
      <c r="J221" s="141">
        <f>ROUND(I221*H221,2)</f>
        <v>89000</v>
      </c>
      <c r="K221" s="137" t="s">
        <v>307</v>
      </c>
      <c r="L221" s="142"/>
      <c r="M221" s="143" t="s">
        <v>28</v>
      </c>
      <c r="N221" s="144" t="s">
        <v>45</v>
      </c>
      <c r="P221" s="118">
        <f>O221*H221</f>
        <v>0</v>
      </c>
      <c r="Q221" s="118">
        <v>0.00354</v>
      </c>
      <c r="R221" s="118">
        <f>Q221*H221</f>
        <v>3.1506000000000003</v>
      </c>
      <c r="S221" s="118">
        <v>0</v>
      </c>
      <c r="T221" s="119">
        <f>S221*H221</f>
        <v>0</v>
      </c>
      <c r="AR221" s="120" t="s">
        <v>178</v>
      </c>
      <c r="AT221" s="120" t="s">
        <v>174</v>
      </c>
      <c r="AU221" s="120" t="s">
        <v>74</v>
      </c>
      <c r="AY221" s="14" t="s">
        <v>143</v>
      </c>
      <c r="BE221" s="121">
        <f>IF(N221="základní",J221,0)</f>
        <v>89000</v>
      </c>
      <c r="BF221" s="121">
        <f>IF(N221="snížená",J221,0)</f>
        <v>0</v>
      </c>
      <c r="BG221" s="121">
        <f>IF(N221="zákl. přenesená",J221,0)</f>
        <v>0</v>
      </c>
      <c r="BH221" s="121">
        <f>IF(N221="sníž. přenesená",J221,0)</f>
        <v>0</v>
      </c>
      <c r="BI221" s="121">
        <f>IF(N221="nulová",J221,0)</f>
        <v>0</v>
      </c>
      <c r="BJ221" s="14" t="s">
        <v>81</v>
      </c>
      <c r="BK221" s="121">
        <f>ROUND(I221*H221,2)</f>
        <v>89000</v>
      </c>
      <c r="BL221" s="14" t="s">
        <v>142</v>
      </c>
      <c r="BM221" s="120" t="s">
        <v>572</v>
      </c>
    </row>
    <row r="222" spans="2:47" s="1" customFormat="1" ht="12">
      <c r="B222" s="29"/>
      <c r="D222" s="122" t="s">
        <v>145</v>
      </c>
      <c r="F222" s="123" t="s">
        <v>309</v>
      </c>
      <c r="I222" s="124"/>
      <c r="L222" s="29"/>
      <c r="M222" s="125"/>
      <c r="T222" s="50"/>
      <c r="AT222" s="14" t="s">
        <v>145</v>
      </c>
      <c r="AU222" s="14" t="s">
        <v>74</v>
      </c>
    </row>
    <row r="223" spans="2:51" s="10" customFormat="1" ht="22.5">
      <c r="B223" s="145"/>
      <c r="D223" s="122" t="s">
        <v>171</v>
      </c>
      <c r="E223" s="146" t="s">
        <v>28</v>
      </c>
      <c r="F223" s="147" t="s">
        <v>310</v>
      </c>
      <c r="H223" s="146" t="s">
        <v>28</v>
      </c>
      <c r="I223" s="148"/>
      <c r="L223" s="145"/>
      <c r="M223" s="149"/>
      <c r="T223" s="150"/>
      <c r="AT223" s="146" t="s">
        <v>171</v>
      </c>
      <c r="AU223" s="146" t="s">
        <v>74</v>
      </c>
      <c r="AV223" s="10" t="s">
        <v>81</v>
      </c>
      <c r="AW223" s="10" t="s">
        <v>35</v>
      </c>
      <c r="AX223" s="10" t="s">
        <v>74</v>
      </c>
      <c r="AY223" s="146" t="s">
        <v>143</v>
      </c>
    </row>
    <row r="224" spans="2:51" s="9" customFormat="1" ht="12">
      <c r="B224" s="128"/>
      <c r="D224" s="122" t="s">
        <v>171</v>
      </c>
      <c r="E224" s="129" t="s">
        <v>28</v>
      </c>
      <c r="F224" s="130" t="s">
        <v>570</v>
      </c>
      <c r="H224" s="131">
        <v>890</v>
      </c>
      <c r="I224" s="132"/>
      <c r="L224" s="128"/>
      <c r="M224" s="133"/>
      <c r="T224" s="134"/>
      <c r="AT224" s="129" t="s">
        <v>171</v>
      </c>
      <c r="AU224" s="129" t="s">
        <v>74</v>
      </c>
      <c r="AV224" s="9" t="s">
        <v>83</v>
      </c>
      <c r="AW224" s="9" t="s">
        <v>35</v>
      </c>
      <c r="AX224" s="9" t="s">
        <v>74</v>
      </c>
      <c r="AY224" s="129" t="s">
        <v>143</v>
      </c>
    </row>
    <row r="225" spans="2:51" s="11" customFormat="1" ht="12">
      <c r="B225" s="151"/>
      <c r="D225" s="122" t="s">
        <v>171</v>
      </c>
      <c r="E225" s="152" t="s">
        <v>28</v>
      </c>
      <c r="F225" s="153" t="s">
        <v>311</v>
      </c>
      <c r="H225" s="154">
        <v>890</v>
      </c>
      <c r="I225" s="155"/>
      <c r="L225" s="151"/>
      <c r="M225" s="156"/>
      <c r="T225" s="157"/>
      <c r="AT225" s="152" t="s">
        <v>171</v>
      </c>
      <c r="AU225" s="152" t="s">
        <v>74</v>
      </c>
      <c r="AV225" s="11" t="s">
        <v>142</v>
      </c>
      <c r="AW225" s="11" t="s">
        <v>35</v>
      </c>
      <c r="AX225" s="11" t="s">
        <v>81</v>
      </c>
      <c r="AY225" s="152" t="s">
        <v>143</v>
      </c>
    </row>
    <row r="226" spans="2:65" s="1" customFormat="1" ht="24.2" customHeight="1">
      <c r="B226" s="29"/>
      <c r="C226" s="109" t="s">
        <v>573</v>
      </c>
      <c r="D226" s="109" t="s">
        <v>137</v>
      </c>
      <c r="E226" s="110" t="s">
        <v>313</v>
      </c>
      <c r="F226" s="111" t="s">
        <v>314</v>
      </c>
      <c r="G226" s="112" t="s">
        <v>197</v>
      </c>
      <c r="H226" s="113">
        <v>650</v>
      </c>
      <c r="I226" s="114">
        <v>60</v>
      </c>
      <c r="J226" s="115">
        <f>ROUND(I226*H226,2)</f>
        <v>39000</v>
      </c>
      <c r="K226" s="111" t="s">
        <v>141</v>
      </c>
      <c r="L226" s="29"/>
      <c r="M226" s="116" t="s">
        <v>28</v>
      </c>
      <c r="N226" s="117" t="s">
        <v>45</v>
      </c>
      <c r="P226" s="118">
        <f>O226*H226</f>
        <v>0</v>
      </c>
      <c r="Q226" s="118">
        <v>0.0020824</v>
      </c>
      <c r="R226" s="118">
        <f>Q226*H226</f>
        <v>1.3535599999999999</v>
      </c>
      <c r="S226" s="118">
        <v>0</v>
      </c>
      <c r="T226" s="119">
        <f>S226*H226</f>
        <v>0</v>
      </c>
      <c r="AR226" s="120" t="s">
        <v>142</v>
      </c>
      <c r="AT226" s="120" t="s">
        <v>137</v>
      </c>
      <c r="AU226" s="120" t="s">
        <v>74</v>
      </c>
      <c r="AY226" s="14" t="s">
        <v>143</v>
      </c>
      <c r="BE226" s="121">
        <f>IF(N226="základní",J226,0)</f>
        <v>39000</v>
      </c>
      <c r="BF226" s="121">
        <f>IF(N226="snížená",J226,0)</f>
        <v>0</v>
      </c>
      <c r="BG226" s="121">
        <f>IF(N226="zákl. přenesená",J226,0)</f>
        <v>0</v>
      </c>
      <c r="BH226" s="121">
        <f>IF(N226="sníž. přenesená",J226,0)</f>
        <v>0</v>
      </c>
      <c r="BI226" s="121">
        <f>IF(N226="nulová",J226,0)</f>
        <v>0</v>
      </c>
      <c r="BJ226" s="14" t="s">
        <v>81</v>
      </c>
      <c r="BK226" s="121">
        <f>ROUND(I226*H226,2)</f>
        <v>39000</v>
      </c>
      <c r="BL226" s="14" t="s">
        <v>142</v>
      </c>
      <c r="BM226" s="120" t="s">
        <v>574</v>
      </c>
    </row>
    <row r="227" spans="2:47" s="1" customFormat="1" ht="19.5">
      <c r="B227" s="29"/>
      <c r="D227" s="122" t="s">
        <v>145</v>
      </c>
      <c r="F227" s="123" t="s">
        <v>316</v>
      </c>
      <c r="I227" s="124"/>
      <c r="L227" s="29"/>
      <c r="M227" s="125"/>
      <c r="T227" s="50"/>
      <c r="AT227" s="14" t="s">
        <v>145</v>
      </c>
      <c r="AU227" s="14" t="s">
        <v>74</v>
      </c>
    </row>
    <row r="228" spans="2:47" s="1" customFormat="1" ht="12">
      <c r="B228" s="29"/>
      <c r="D228" s="126" t="s">
        <v>147</v>
      </c>
      <c r="F228" s="127" t="s">
        <v>317</v>
      </c>
      <c r="I228" s="124"/>
      <c r="L228" s="29"/>
      <c r="M228" s="125"/>
      <c r="T228" s="50"/>
      <c r="AT228" s="14" t="s">
        <v>147</v>
      </c>
      <c r="AU228" s="14" t="s">
        <v>74</v>
      </c>
    </row>
    <row r="229" spans="2:65" s="1" customFormat="1" ht="33" customHeight="1">
      <c r="B229" s="29"/>
      <c r="C229" s="109" t="s">
        <v>575</v>
      </c>
      <c r="D229" s="109" t="s">
        <v>137</v>
      </c>
      <c r="E229" s="110" t="s">
        <v>319</v>
      </c>
      <c r="F229" s="111" t="s">
        <v>320</v>
      </c>
      <c r="G229" s="112" t="s">
        <v>321</v>
      </c>
      <c r="H229" s="113">
        <v>39.8</v>
      </c>
      <c r="I229" s="114">
        <v>200</v>
      </c>
      <c r="J229" s="115">
        <f>ROUND(I229*H229,2)</f>
        <v>7960</v>
      </c>
      <c r="K229" s="111" t="s">
        <v>141</v>
      </c>
      <c r="L229" s="29"/>
      <c r="M229" s="116" t="s">
        <v>28</v>
      </c>
      <c r="N229" s="117" t="s">
        <v>45</v>
      </c>
      <c r="P229" s="118">
        <f>O229*H229</f>
        <v>0</v>
      </c>
      <c r="Q229" s="118">
        <v>0</v>
      </c>
      <c r="R229" s="118">
        <f>Q229*H229</f>
        <v>0</v>
      </c>
      <c r="S229" s="118">
        <v>0</v>
      </c>
      <c r="T229" s="119">
        <f>S229*H229</f>
        <v>0</v>
      </c>
      <c r="AR229" s="120" t="s">
        <v>142</v>
      </c>
      <c r="AT229" s="120" t="s">
        <v>137</v>
      </c>
      <c r="AU229" s="120" t="s">
        <v>74</v>
      </c>
      <c r="AY229" s="14" t="s">
        <v>143</v>
      </c>
      <c r="BE229" s="121">
        <f>IF(N229="základní",J229,0)</f>
        <v>7960</v>
      </c>
      <c r="BF229" s="121">
        <f>IF(N229="snížená",J229,0)</f>
        <v>0</v>
      </c>
      <c r="BG229" s="121">
        <f>IF(N229="zákl. přenesená",J229,0)</f>
        <v>0</v>
      </c>
      <c r="BH229" s="121">
        <f>IF(N229="sníž. přenesená",J229,0)</f>
        <v>0</v>
      </c>
      <c r="BI229" s="121">
        <f>IF(N229="nulová",J229,0)</f>
        <v>0</v>
      </c>
      <c r="BJ229" s="14" t="s">
        <v>81</v>
      </c>
      <c r="BK229" s="121">
        <f>ROUND(I229*H229,2)</f>
        <v>7960</v>
      </c>
      <c r="BL229" s="14" t="s">
        <v>142</v>
      </c>
      <c r="BM229" s="120" t="s">
        <v>576</v>
      </c>
    </row>
    <row r="230" spans="2:47" s="1" customFormat="1" ht="19.5">
      <c r="B230" s="29"/>
      <c r="D230" s="122" t="s">
        <v>145</v>
      </c>
      <c r="F230" s="123" t="s">
        <v>323</v>
      </c>
      <c r="I230" s="124"/>
      <c r="L230" s="29"/>
      <c r="M230" s="125"/>
      <c r="T230" s="50"/>
      <c r="AT230" s="14" t="s">
        <v>145</v>
      </c>
      <c r="AU230" s="14" t="s">
        <v>74</v>
      </c>
    </row>
    <row r="231" spans="2:47" s="1" customFormat="1" ht="12">
      <c r="B231" s="29"/>
      <c r="D231" s="126" t="s">
        <v>147</v>
      </c>
      <c r="F231" s="127" t="s">
        <v>324</v>
      </c>
      <c r="I231" s="124"/>
      <c r="L231" s="29"/>
      <c r="M231" s="125"/>
      <c r="T231" s="50"/>
      <c r="AT231" s="14" t="s">
        <v>147</v>
      </c>
      <c r="AU231" s="14" t="s">
        <v>74</v>
      </c>
    </row>
    <row r="232" spans="2:51" s="9" customFormat="1" ht="12">
      <c r="B232" s="128"/>
      <c r="D232" s="122" t="s">
        <v>171</v>
      </c>
      <c r="E232" s="129" t="s">
        <v>28</v>
      </c>
      <c r="F232" s="130" t="s">
        <v>577</v>
      </c>
      <c r="H232" s="131">
        <v>39.8</v>
      </c>
      <c r="I232" s="132"/>
      <c r="L232" s="128"/>
      <c r="M232" s="133"/>
      <c r="T232" s="134"/>
      <c r="AT232" s="129" t="s">
        <v>171</v>
      </c>
      <c r="AU232" s="129" t="s">
        <v>74</v>
      </c>
      <c r="AV232" s="9" t="s">
        <v>83</v>
      </c>
      <c r="AW232" s="9" t="s">
        <v>35</v>
      </c>
      <c r="AX232" s="9" t="s">
        <v>81</v>
      </c>
      <c r="AY232" s="129" t="s">
        <v>143</v>
      </c>
    </row>
    <row r="233" spans="2:65" s="1" customFormat="1" ht="33" customHeight="1">
      <c r="B233" s="29"/>
      <c r="C233" s="109" t="s">
        <v>578</v>
      </c>
      <c r="D233" s="109" t="s">
        <v>137</v>
      </c>
      <c r="E233" s="110" t="s">
        <v>327</v>
      </c>
      <c r="F233" s="111" t="s">
        <v>328</v>
      </c>
      <c r="G233" s="112" t="s">
        <v>321</v>
      </c>
      <c r="H233" s="113">
        <v>2.4</v>
      </c>
      <c r="I233" s="114">
        <v>200</v>
      </c>
      <c r="J233" s="115">
        <f>ROUND(I233*H233,2)</f>
        <v>480</v>
      </c>
      <c r="K233" s="111" t="s">
        <v>141</v>
      </c>
      <c r="L233" s="29"/>
      <c r="M233" s="116" t="s">
        <v>28</v>
      </c>
      <c r="N233" s="117" t="s">
        <v>45</v>
      </c>
      <c r="P233" s="118">
        <f>O233*H233</f>
        <v>0</v>
      </c>
      <c r="Q233" s="118">
        <v>0</v>
      </c>
      <c r="R233" s="118">
        <f>Q233*H233</f>
        <v>0</v>
      </c>
      <c r="S233" s="118">
        <v>0</v>
      </c>
      <c r="T233" s="119">
        <f>S233*H233</f>
        <v>0</v>
      </c>
      <c r="AR233" s="120" t="s">
        <v>142</v>
      </c>
      <c r="AT233" s="120" t="s">
        <v>137</v>
      </c>
      <c r="AU233" s="120" t="s">
        <v>74</v>
      </c>
      <c r="AY233" s="14" t="s">
        <v>143</v>
      </c>
      <c r="BE233" s="121">
        <f>IF(N233="základní",J233,0)</f>
        <v>480</v>
      </c>
      <c r="BF233" s="121">
        <f>IF(N233="snížená",J233,0)</f>
        <v>0</v>
      </c>
      <c r="BG233" s="121">
        <f>IF(N233="zákl. přenesená",J233,0)</f>
        <v>0</v>
      </c>
      <c r="BH233" s="121">
        <f>IF(N233="sníž. přenesená",J233,0)</f>
        <v>0</v>
      </c>
      <c r="BI233" s="121">
        <f>IF(N233="nulová",J233,0)</f>
        <v>0</v>
      </c>
      <c r="BJ233" s="14" t="s">
        <v>81</v>
      </c>
      <c r="BK233" s="121">
        <f>ROUND(I233*H233,2)</f>
        <v>480</v>
      </c>
      <c r="BL233" s="14" t="s">
        <v>142</v>
      </c>
      <c r="BM233" s="120" t="s">
        <v>579</v>
      </c>
    </row>
    <row r="234" spans="2:47" s="1" customFormat="1" ht="19.5">
      <c r="B234" s="29"/>
      <c r="D234" s="122" t="s">
        <v>145</v>
      </c>
      <c r="F234" s="123" t="s">
        <v>330</v>
      </c>
      <c r="I234" s="124"/>
      <c r="L234" s="29"/>
      <c r="M234" s="125"/>
      <c r="T234" s="50"/>
      <c r="AT234" s="14" t="s">
        <v>145</v>
      </c>
      <c r="AU234" s="14" t="s">
        <v>74</v>
      </c>
    </row>
    <row r="235" spans="2:47" s="1" customFormat="1" ht="12">
      <c r="B235" s="29"/>
      <c r="D235" s="126" t="s">
        <v>147</v>
      </c>
      <c r="F235" s="127" t="s">
        <v>331</v>
      </c>
      <c r="I235" s="124"/>
      <c r="L235" s="29"/>
      <c r="M235" s="125"/>
      <c r="T235" s="50"/>
      <c r="AT235" s="14" t="s">
        <v>147</v>
      </c>
      <c r="AU235" s="14" t="s">
        <v>74</v>
      </c>
    </row>
    <row r="236" spans="2:51" s="9" customFormat="1" ht="12">
      <c r="B236" s="128"/>
      <c r="D236" s="122" t="s">
        <v>171</v>
      </c>
      <c r="E236" s="129" t="s">
        <v>28</v>
      </c>
      <c r="F236" s="130" t="s">
        <v>580</v>
      </c>
      <c r="H236" s="131">
        <v>2.4</v>
      </c>
      <c r="I236" s="132"/>
      <c r="L236" s="128"/>
      <c r="M236" s="133"/>
      <c r="T236" s="134"/>
      <c r="AT236" s="129" t="s">
        <v>171</v>
      </c>
      <c r="AU236" s="129" t="s">
        <v>74</v>
      </c>
      <c r="AV236" s="9" t="s">
        <v>83</v>
      </c>
      <c r="AW236" s="9" t="s">
        <v>35</v>
      </c>
      <c r="AX236" s="9" t="s">
        <v>81</v>
      </c>
      <c r="AY236" s="129" t="s">
        <v>143</v>
      </c>
    </row>
    <row r="237" spans="2:65" s="1" customFormat="1" ht="24.2" customHeight="1">
      <c r="B237" s="29"/>
      <c r="C237" s="109" t="s">
        <v>581</v>
      </c>
      <c r="D237" s="109" t="s">
        <v>137</v>
      </c>
      <c r="E237" s="110" t="s">
        <v>334</v>
      </c>
      <c r="F237" s="111" t="s">
        <v>335</v>
      </c>
      <c r="G237" s="112" t="s">
        <v>140</v>
      </c>
      <c r="H237" s="113">
        <v>3114</v>
      </c>
      <c r="I237" s="114">
        <v>20</v>
      </c>
      <c r="J237" s="115">
        <f>ROUND(I237*H237,2)</f>
        <v>62280</v>
      </c>
      <c r="K237" s="111" t="s">
        <v>141</v>
      </c>
      <c r="L237" s="29"/>
      <c r="M237" s="116" t="s">
        <v>28</v>
      </c>
      <c r="N237" s="117" t="s">
        <v>45</v>
      </c>
      <c r="P237" s="118">
        <f>O237*H237</f>
        <v>0</v>
      </c>
      <c r="Q237" s="118">
        <v>0</v>
      </c>
      <c r="R237" s="118">
        <f>Q237*H237</f>
        <v>0</v>
      </c>
      <c r="S237" s="118">
        <v>0</v>
      </c>
      <c r="T237" s="119">
        <f>S237*H237</f>
        <v>0</v>
      </c>
      <c r="AR237" s="120" t="s">
        <v>142</v>
      </c>
      <c r="AT237" s="120" t="s">
        <v>137</v>
      </c>
      <c r="AU237" s="120" t="s">
        <v>74</v>
      </c>
      <c r="AY237" s="14" t="s">
        <v>143</v>
      </c>
      <c r="BE237" s="121">
        <f>IF(N237="základní",J237,0)</f>
        <v>62280</v>
      </c>
      <c r="BF237" s="121">
        <f>IF(N237="snížená",J237,0)</f>
        <v>0</v>
      </c>
      <c r="BG237" s="121">
        <f>IF(N237="zákl. přenesená",J237,0)</f>
        <v>0</v>
      </c>
      <c r="BH237" s="121">
        <f>IF(N237="sníž. přenesená",J237,0)</f>
        <v>0</v>
      </c>
      <c r="BI237" s="121">
        <f>IF(N237="nulová",J237,0)</f>
        <v>0</v>
      </c>
      <c r="BJ237" s="14" t="s">
        <v>81</v>
      </c>
      <c r="BK237" s="121">
        <f>ROUND(I237*H237,2)</f>
        <v>62280</v>
      </c>
      <c r="BL237" s="14" t="s">
        <v>142</v>
      </c>
      <c r="BM237" s="120" t="s">
        <v>582</v>
      </c>
    </row>
    <row r="238" spans="2:47" s="1" customFormat="1" ht="19.5">
      <c r="B238" s="29"/>
      <c r="D238" s="122" t="s">
        <v>145</v>
      </c>
      <c r="F238" s="123" t="s">
        <v>337</v>
      </c>
      <c r="I238" s="124"/>
      <c r="L238" s="29"/>
      <c r="M238" s="125"/>
      <c r="T238" s="50"/>
      <c r="AT238" s="14" t="s">
        <v>145</v>
      </c>
      <c r="AU238" s="14" t="s">
        <v>74</v>
      </c>
    </row>
    <row r="239" spans="2:47" s="1" customFormat="1" ht="12">
      <c r="B239" s="29"/>
      <c r="D239" s="126" t="s">
        <v>147</v>
      </c>
      <c r="F239" s="127" t="s">
        <v>338</v>
      </c>
      <c r="I239" s="124"/>
      <c r="L239" s="29"/>
      <c r="M239" s="125"/>
      <c r="T239" s="50"/>
      <c r="AT239" s="14" t="s">
        <v>147</v>
      </c>
      <c r="AU239" s="14" t="s">
        <v>74</v>
      </c>
    </row>
    <row r="240" spans="2:51" s="9" customFormat="1" ht="12">
      <c r="B240" s="128"/>
      <c r="D240" s="122" t="s">
        <v>171</v>
      </c>
      <c r="E240" s="129" t="s">
        <v>28</v>
      </c>
      <c r="F240" s="130" t="s">
        <v>583</v>
      </c>
      <c r="H240" s="131">
        <v>3114</v>
      </c>
      <c r="I240" s="132"/>
      <c r="L240" s="128"/>
      <c r="M240" s="133"/>
      <c r="T240" s="134"/>
      <c r="AT240" s="129" t="s">
        <v>171</v>
      </c>
      <c r="AU240" s="129" t="s">
        <v>74</v>
      </c>
      <c r="AV240" s="9" t="s">
        <v>83</v>
      </c>
      <c r="AW240" s="9" t="s">
        <v>35</v>
      </c>
      <c r="AX240" s="9" t="s">
        <v>81</v>
      </c>
      <c r="AY240" s="129" t="s">
        <v>143</v>
      </c>
    </row>
    <row r="241" spans="2:65" s="1" customFormat="1" ht="16.5" customHeight="1">
      <c r="B241" s="29"/>
      <c r="C241" s="135" t="s">
        <v>584</v>
      </c>
      <c r="D241" s="135" t="s">
        <v>174</v>
      </c>
      <c r="E241" s="136" t="s">
        <v>340</v>
      </c>
      <c r="F241" s="137" t="s">
        <v>341</v>
      </c>
      <c r="G241" s="138" t="s">
        <v>342</v>
      </c>
      <c r="H241" s="139">
        <v>311.4</v>
      </c>
      <c r="I241" s="140">
        <v>500</v>
      </c>
      <c r="J241" s="141">
        <f>ROUND(I241*H241,2)</f>
        <v>155700</v>
      </c>
      <c r="K241" s="137" t="s">
        <v>28</v>
      </c>
      <c r="L241" s="142"/>
      <c r="M241" s="143" t="s">
        <v>28</v>
      </c>
      <c r="N241" s="144" t="s">
        <v>45</v>
      </c>
      <c r="P241" s="118">
        <f>O241*H241</f>
        <v>0</v>
      </c>
      <c r="Q241" s="118">
        <v>0.2</v>
      </c>
      <c r="R241" s="118">
        <f>Q241*H241</f>
        <v>62.28</v>
      </c>
      <c r="S241" s="118">
        <v>0</v>
      </c>
      <c r="T241" s="119">
        <f>S241*H241</f>
        <v>0</v>
      </c>
      <c r="AR241" s="120" t="s">
        <v>178</v>
      </c>
      <c r="AT241" s="120" t="s">
        <v>174</v>
      </c>
      <c r="AU241" s="120" t="s">
        <v>74</v>
      </c>
      <c r="AY241" s="14" t="s">
        <v>143</v>
      </c>
      <c r="BE241" s="121">
        <f>IF(N241="základní",J241,0)</f>
        <v>155700</v>
      </c>
      <c r="BF241" s="121">
        <f>IF(N241="snížená",J241,0)</f>
        <v>0</v>
      </c>
      <c r="BG241" s="121">
        <f>IF(N241="zákl. přenesená",J241,0)</f>
        <v>0</v>
      </c>
      <c r="BH241" s="121">
        <f>IF(N241="sníž. přenesená",J241,0)</f>
        <v>0</v>
      </c>
      <c r="BI241" s="121">
        <f>IF(N241="nulová",J241,0)</f>
        <v>0</v>
      </c>
      <c r="BJ241" s="14" t="s">
        <v>81</v>
      </c>
      <c r="BK241" s="121">
        <f>ROUND(I241*H241,2)</f>
        <v>155700</v>
      </c>
      <c r="BL241" s="14" t="s">
        <v>142</v>
      </c>
      <c r="BM241" s="120" t="s">
        <v>585</v>
      </c>
    </row>
    <row r="242" spans="2:47" s="1" customFormat="1" ht="12">
      <c r="B242" s="29"/>
      <c r="D242" s="122" t="s">
        <v>145</v>
      </c>
      <c r="F242" s="123" t="s">
        <v>344</v>
      </c>
      <c r="I242" s="124"/>
      <c r="L242" s="29"/>
      <c r="M242" s="125"/>
      <c r="T242" s="50"/>
      <c r="AT242" s="14" t="s">
        <v>145</v>
      </c>
      <c r="AU242" s="14" t="s">
        <v>74</v>
      </c>
    </row>
    <row r="243" spans="2:51" s="9" customFormat="1" ht="12">
      <c r="B243" s="128"/>
      <c r="D243" s="122" t="s">
        <v>171</v>
      </c>
      <c r="E243" s="129" t="s">
        <v>28</v>
      </c>
      <c r="F243" s="130" t="s">
        <v>586</v>
      </c>
      <c r="H243" s="131">
        <v>311.4</v>
      </c>
      <c r="I243" s="132"/>
      <c r="L243" s="128"/>
      <c r="M243" s="133"/>
      <c r="T243" s="134"/>
      <c r="AT243" s="129" t="s">
        <v>171</v>
      </c>
      <c r="AU243" s="129" t="s">
        <v>74</v>
      </c>
      <c r="AV243" s="9" t="s">
        <v>83</v>
      </c>
      <c r="AW243" s="9" t="s">
        <v>35</v>
      </c>
      <c r="AX243" s="9" t="s">
        <v>81</v>
      </c>
      <c r="AY243" s="129" t="s">
        <v>143</v>
      </c>
    </row>
    <row r="244" spans="2:65" s="1" customFormat="1" ht="16.5" customHeight="1">
      <c r="B244" s="29"/>
      <c r="C244" s="109" t="s">
        <v>587</v>
      </c>
      <c r="D244" s="109" t="s">
        <v>137</v>
      </c>
      <c r="E244" s="110" t="s">
        <v>347</v>
      </c>
      <c r="F244" s="111" t="s">
        <v>348</v>
      </c>
      <c r="G244" s="112" t="s">
        <v>342</v>
      </c>
      <c r="H244" s="113">
        <v>71.72</v>
      </c>
      <c r="I244" s="114">
        <v>200</v>
      </c>
      <c r="J244" s="115">
        <f>ROUND(I244*H244,2)</f>
        <v>14344</v>
      </c>
      <c r="K244" s="111" t="s">
        <v>141</v>
      </c>
      <c r="L244" s="29"/>
      <c r="M244" s="116" t="s">
        <v>28</v>
      </c>
      <c r="N244" s="117" t="s">
        <v>45</v>
      </c>
      <c r="P244" s="118">
        <f>O244*H244</f>
        <v>0</v>
      </c>
      <c r="Q244" s="118">
        <v>0</v>
      </c>
      <c r="R244" s="118">
        <f>Q244*H244</f>
        <v>0</v>
      </c>
      <c r="S244" s="118">
        <v>0</v>
      </c>
      <c r="T244" s="119">
        <f>S244*H244</f>
        <v>0</v>
      </c>
      <c r="AR244" s="120" t="s">
        <v>142</v>
      </c>
      <c r="AT244" s="120" t="s">
        <v>137</v>
      </c>
      <c r="AU244" s="120" t="s">
        <v>74</v>
      </c>
      <c r="AY244" s="14" t="s">
        <v>143</v>
      </c>
      <c r="BE244" s="121">
        <f>IF(N244="základní",J244,0)</f>
        <v>14344</v>
      </c>
      <c r="BF244" s="121">
        <f>IF(N244="snížená",J244,0)</f>
        <v>0</v>
      </c>
      <c r="BG244" s="121">
        <f>IF(N244="zákl. přenesená",J244,0)</f>
        <v>0</v>
      </c>
      <c r="BH244" s="121">
        <f>IF(N244="sníž. přenesená",J244,0)</f>
        <v>0</v>
      </c>
      <c r="BI244" s="121">
        <f>IF(N244="nulová",J244,0)</f>
        <v>0</v>
      </c>
      <c r="BJ244" s="14" t="s">
        <v>81</v>
      </c>
      <c r="BK244" s="121">
        <f>ROUND(I244*H244,2)</f>
        <v>14344</v>
      </c>
      <c r="BL244" s="14" t="s">
        <v>142</v>
      </c>
      <c r="BM244" s="120" t="s">
        <v>588</v>
      </c>
    </row>
    <row r="245" spans="2:47" s="1" customFormat="1" ht="12">
      <c r="B245" s="29"/>
      <c r="D245" s="122" t="s">
        <v>145</v>
      </c>
      <c r="F245" s="123" t="s">
        <v>350</v>
      </c>
      <c r="I245" s="124"/>
      <c r="L245" s="29"/>
      <c r="M245" s="125"/>
      <c r="T245" s="50"/>
      <c r="AT245" s="14" t="s">
        <v>145</v>
      </c>
      <c r="AU245" s="14" t="s">
        <v>74</v>
      </c>
    </row>
    <row r="246" spans="2:47" s="1" customFormat="1" ht="12">
      <c r="B246" s="29"/>
      <c r="D246" s="126" t="s">
        <v>147</v>
      </c>
      <c r="F246" s="127" t="s">
        <v>351</v>
      </c>
      <c r="I246" s="124"/>
      <c r="L246" s="29"/>
      <c r="M246" s="125"/>
      <c r="T246" s="50"/>
      <c r="AT246" s="14" t="s">
        <v>147</v>
      </c>
      <c r="AU246" s="14" t="s">
        <v>74</v>
      </c>
    </row>
    <row r="247" spans="2:51" s="9" customFormat="1" ht="22.5">
      <c r="B247" s="128"/>
      <c r="D247" s="122" t="s">
        <v>171</v>
      </c>
      <c r="E247" s="129" t="s">
        <v>28</v>
      </c>
      <c r="F247" s="130" t="s">
        <v>589</v>
      </c>
      <c r="H247" s="131">
        <v>71.72</v>
      </c>
      <c r="I247" s="132"/>
      <c r="L247" s="128"/>
      <c r="M247" s="133"/>
      <c r="T247" s="134"/>
      <c r="AT247" s="129" t="s">
        <v>171</v>
      </c>
      <c r="AU247" s="129" t="s">
        <v>74</v>
      </c>
      <c r="AV247" s="9" t="s">
        <v>83</v>
      </c>
      <c r="AW247" s="9" t="s">
        <v>35</v>
      </c>
      <c r="AX247" s="9" t="s">
        <v>81</v>
      </c>
      <c r="AY247" s="129" t="s">
        <v>143</v>
      </c>
    </row>
    <row r="248" spans="2:65" s="1" customFormat="1" ht="21.75" customHeight="1">
      <c r="B248" s="29"/>
      <c r="C248" s="109" t="s">
        <v>590</v>
      </c>
      <c r="D248" s="109" t="s">
        <v>137</v>
      </c>
      <c r="E248" s="110" t="s">
        <v>354</v>
      </c>
      <c r="F248" s="111" t="s">
        <v>355</v>
      </c>
      <c r="G248" s="112" t="s">
        <v>342</v>
      </c>
      <c r="H248" s="113">
        <v>71.72</v>
      </c>
      <c r="I248" s="114">
        <v>100</v>
      </c>
      <c r="J248" s="115">
        <f>ROUND(I248*H248,2)</f>
        <v>7172</v>
      </c>
      <c r="K248" s="111" t="s">
        <v>141</v>
      </c>
      <c r="L248" s="29"/>
      <c r="M248" s="116" t="s">
        <v>28</v>
      </c>
      <c r="N248" s="117" t="s">
        <v>45</v>
      </c>
      <c r="P248" s="118">
        <f>O248*H248</f>
        <v>0</v>
      </c>
      <c r="Q248" s="118">
        <v>0</v>
      </c>
      <c r="R248" s="118">
        <f>Q248*H248</f>
        <v>0</v>
      </c>
      <c r="S248" s="118">
        <v>0</v>
      </c>
      <c r="T248" s="119">
        <f>S248*H248</f>
        <v>0</v>
      </c>
      <c r="AR248" s="120" t="s">
        <v>142</v>
      </c>
      <c r="AT248" s="120" t="s">
        <v>137</v>
      </c>
      <c r="AU248" s="120" t="s">
        <v>74</v>
      </c>
      <c r="AY248" s="14" t="s">
        <v>143</v>
      </c>
      <c r="BE248" s="121">
        <f>IF(N248="základní",J248,0)</f>
        <v>7172</v>
      </c>
      <c r="BF248" s="121">
        <f>IF(N248="snížená",J248,0)</f>
        <v>0</v>
      </c>
      <c r="BG248" s="121">
        <f>IF(N248="zákl. přenesená",J248,0)</f>
        <v>0</v>
      </c>
      <c r="BH248" s="121">
        <f>IF(N248="sníž. přenesená",J248,0)</f>
        <v>0</v>
      </c>
      <c r="BI248" s="121">
        <f>IF(N248="nulová",J248,0)</f>
        <v>0</v>
      </c>
      <c r="BJ248" s="14" t="s">
        <v>81</v>
      </c>
      <c r="BK248" s="121">
        <f>ROUND(I248*H248,2)</f>
        <v>7172</v>
      </c>
      <c r="BL248" s="14" t="s">
        <v>142</v>
      </c>
      <c r="BM248" s="120" t="s">
        <v>591</v>
      </c>
    </row>
    <row r="249" spans="2:47" s="1" customFormat="1" ht="12">
      <c r="B249" s="29"/>
      <c r="D249" s="122" t="s">
        <v>145</v>
      </c>
      <c r="F249" s="123" t="s">
        <v>357</v>
      </c>
      <c r="I249" s="124"/>
      <c r="L249" s="29"/>
      <c r="M249" s="125"/>
      <c r="T249" s="50"/>
      <c r="AT249" s="14" t="s">
        <v>145</v>
      </c>
      <c r="AU249" s="14" t="s">
        <v>74</v>
      </c>
    </row>
    <row r="250" spans="2:47" s="1" customFormat="1" ht="12">
      <c r="B250" s="29"/>
      <c r="D250" s="126" t="s">
        <v>147</v>
      </c>
      <c r="F250" s="127" t="s">
        <v>358</v>
      </c>
      <c r="I250" s="124"/>
      <c r="L250" s="29"/>
      <c r="M250" s="125"/>
      <c r="T250" s="50"/>
      <c r="AT250" s="14" t="s">
        <v>147</v>
      </c>
      <c r="AU250" s="14" t="s">
        <v>74</v>
      </c>
    </row>
    <row r="251" spans="2:65" s="1" customFormat="1" ht="24.2" customHeight="1">
      <c r="B251" s="29"/>
      <c r="C251" s="109" t="s">
        <v>592</v>
      </c>
      <c r="D251" s="109" t="s">
        <v>137</v>
      </c>
      <c r="E251" s="110" t="s">
        <v>360</v>
      </c>
      <c r="F251" s="111" t="s">
        <v>361</v>
      </c>
      <c r="G251" s="112" t="s">
        <v>342</v>
      </c>
      <c r="H251" s="113">
        <v>143.44</v>
      </c>
      <c r="I251" s="114">
        <v>10</v>
      </c>
      <c r="J251" s="115">
        <f>ROUND(I251*H251,2)</f>
        <v>1434.4</v>
      </c>
      <c r="K251" s="111" t="s">
        <v>141</v>
      </c>
      <c r="L251" s="29"/>
      <c r="M251" s="116" t="s">
        <v>28</v>
      </c>
      <c r="N251" s="117" t="s">
        <v>45</v>
      </c>
      <c r="P251" s="118">
        <f>O251*H251</f>
        <v>0</v>
      </c>
      <c r="Q251" s="118">
        <v>0</v>
      </c>
      <c r="R251" s="118">
        <f>Q251*H251</f>
        <v>0</v>
      </c>
      <c r="S251" s="118">
        <v>0</v>
      </c>
      <c r="T251" s="119">
        <f>S251*H251</f>
        <v>0</v>
      </c>
      <c r="AR251" s="120" t="s">
        <v>142</v>
      </c>
      <c r="AT251" s="120" t="s">
        <v>137</v>
      </c>
      <c r="AU251" s="120" t="s">
        <v>74</v>
      </c>
      <c r="AY251" s="14" t="s">
        <v>143</v>
      </c>
      <c r="BE251" s="121">
        <f>IF(N251="základní",J251,0)</f>
        <v>1434.4</v>
      </c>
      <c r="BF251" s="121">
        <f>IF(N251="snížená",J251,0)</f>
        <v>0</v>
      </c>
      <c r="BG251" s="121">
        <f>IF(N251="zákl. přenesená",J251,0)</f>
        <v>0</v>
      </c>
      <c r="BH251" s="121">
        <f>IF(N251="sníž. přenesená",J251,0)</f>
        <v>0</v>
      </c>
      <c r="BI251" s="121">
        <f>IF(N251="nulová",J251,0)</f>
        <v>0</v>
      </c>
      <c r="BJ251" s="14" t="s">
        <v>81</v>
      </c>
      <c r="BK251" s="121">
        <f>ROUND(I251*H251,2)</f>
        <v>1434.4</v>
      </c>
      <c r="BL251" s="14" t="s">
        <v>142</v>
      </c>
      <c r="BM251" s="120" t="s">
        <v>593</v>
      </c>
    </row>
    <row r="252" spans="2:47" s="1" customFormat="1" ht="19.5">
      <c r="B252" s="29"/>
      <c r="D252" s="122" t="s">
        <v>145</v>
      </c>
      <c r="F252" s="123" t="s">
        <v>363</v>
      </c>
      <c r="I252" s="124"/>
      <c r="L252" s="29"/>
      <c r="M252" s="125"/>
      <c r="T252" s="50"/>
      <c r="AT252" s="14" t="s">
        <v>145</v>
      </c>
      <c r="AU252" s="14" t="s">
        <v>74</v>
      </c>
    </row>
    <row r="253" spans="2:47" s="1" customFormat="1" ht="12">
      <c r="B253" s="29"/>
      <c r="D253" s="126" t="s">
        <v>147</v>
      </c>
      <c r="F253" s="127" t="s">
        <v>364</v>
      </c>
      <c r="I253" s="124"/>
      <c r="L253" s="29"/>
      <c r="M253" s="125"/>
      <c r="T253" s="50"/>
      <c r="AT253" s="14" t="s">
        <v>147</v>
      </c>
      <c r="AU253" s="14" t="s">
        <v>74</v>
      </c>
    </row>
    <row r="254" spans="2:51" s="9" customFormat="1" ht="12">
      <c r="B254" s="128"/>
      <c r="D254" s="122" t="s">
        <v>171</v>
      </c>
      <c r="E254" s="129" t="s">
        <v>28</v>
      </c>
      <c r="F254" s="130" t="s">
        <v>594</v>
      </c>
      <c r="H254" s="131">
        <v>143.44</v>
      </c>
      <c r="I254" s="132"/>
      <c r="L254" s="128"/>
      <c r="M254" s="133"/>
      <c r="T254" s="134"/>
      <c r="AT254" s="129" t="s">
        <v>171</v>
      </c>
      <c r="AU254" s="129" t="s">
        <v>74</v>
      </c>
      <c r="AV254" s="9" t="s">
        <v>83</v>
      </c>
      <c r="AW254" s="9" t="s">
        <v>35</v>
      </c>
      <c r="AX254" s="9" t="s">
        <v>81</v>
      </c>
      <c r="AY254" s="129" t="s">
        <v>143</v>
      </c>
    </row>
    <row r="255" spans="2:65" s="1" customFormat="1" ht="16.5" customHeight="1">
      <c r="B255" s="29"/>
      <c r="C255" s="109" t="s">
        <v>595</v>
      </c>
      <c r="D255" s="109" t="s">
        <v>137</v>
      </c>
      <c r="E255" s="110" t="s">
        <v>367</v>
      </c>
      <c r="F255" s="111" t="s">
        <v>368</v>
      </c>
      <c r="G255" s="112" t="s">
        <v>369</v>
      </c>
      <c r="H255" s="113">
        <v>2360</v>
      </c>
      <c r="I255" s="114">
        <v>160</v>
      </c>
      <c r="J255" s="115">
        <f>ROUND(I255*H255,2)</f>
        <v>377600</v>
      </c>
      <c r="K255" s="111" t="s">
        <v>28</v>
      </c>
      <c r="L255" s="29"/>
      <c r="M255" s="116" t="s">
        <v>28</v>
      </c>
      <c r="N255" s="117" t="s">
        <v>45</v>
      </c>
      <c r="P255" s="118">
        <f>O255*H255</f>
        <v>0</v>
      </c>
      <c r="Q255" s="118">
        <v>0.00682</v>
      </c>
      <c r="R255" s="118">
        <f>Q255*H255</f>
        <v>16.0952</v>
      </c>
      <c r="S255" s="118">
        <v>0</v>
      </c>
      <c r="T255" s="119">
        <f>S255*H255</f>
        <v>0</v>
      </c>
      <c r="AR255" s="120" t="s">
        <v>142</v>
      </c>
      <c r="AT255" s="120" t="s">
        <v>137</v>
      </c>
      <c r="AU255" s="120" t="s">
        <v>74</v>
      </c>
      <c r="AY255" s="14" t="s">
        <v>143</v>
      </c>
      <c r="BE255" s="121">
        <f>IF(N255="základní",J255,0)</f>
        <v>377600</v>
      </c>
      <c r="BF255" s="121">
        <f>IF(N255="snížená",J255,0)</f>
        <v>0</v>
      </c>
      <c r="BG255" s="121">
        <f>IF(N255="zákl. přenesená",J255,0)</f>
        <v>0</v>
      </c>
      <c r="BH255" s="121">
        <f>IF(N255="sníž. přenesená",J255,0)</f>
        <v>0</v>
      </c>
      <c r="BI255" s="121">
        <f>IF(N255="nulová",J255,0)</f>
        <v>0</v>
      </c>
      <c r="BJ255" s="14" t="s">
        <v>81</v>
      </c>
      <c r="BK255" s="121">
        <f>ROUND(I255*H255,2)</f>
        <v>377600</v>
      </c>
      <c r="BL255" s="14" t="s">
        <v>142</v>
      </c>
      <c r="BM255" s="120" t="s">
        <v>596</v>
      </c>
    </row>
    <row r="256" spans="2:47" s="1" customFormat="1" ht="29.25">
      <c r="B256" s="29"/>
      <c r="D256" s="122" t="s">
        <v>145</v>
      </c>
      <c r="F256" s="123" t="s">
        <v>371</v>
      </c>
      <c r="I256" s="124"/>
      <c r="L256" s="29"/>
      <c r="M256" s="125"/>
      <c r="T256" s="50"/>
      <c r="AT256" s="14" t="s">
        <v>145</v>
      </c>
      <c r="AU256" s="14" t="s">
        <v>74</v>
      </c>
    </row>
    <row r="257" spans="2:51" s="10" customFormat="1" ht="12">
      <c r="B257" s="145"/>
      <c r="D257" s="122" t="s">
        <v>171</v>
      </c>
      <c r="E257" s="146" t="s">
        <v>28</v>
      </c>
      <c r="F257" s="147" t="s">
        <v>372</v>
      </c>
      <c r="H257" s="146" t="s">
        <v>28</v>
      </c>
      <c r="I257" s="148"/>
      <c r="L257" s="145"/>
      <c r="M257" s="149"/>
      <c r="T257" s="150"/>
      <c r="AT257" s="146" t="s">
        <v>171</v>
      </c>
      <c r="AU257" s="146" t="s">
        <v>74</v>
      </c>
      <c r="AV257" s="10" t="s">
        <v>81</v>
      </c>
      <c r="AW257" s="10" t="s">
        <v>35</v>
      </c>
      <c r="AX257" s="10" t="s">
        <v>74</v>
      </c>
      <c r="AY257" s="146" t="s">
        <v>143</v>
      </c>
    </row>
    <row r="258" spans="2:51" s="9" customFormat="1" ht="22.5">
      <c r="B258" s="128"/>
      <c r="D258" s="122" t="s">
        <v>171</v>
      </c>
      <c r="E258" s="129" t="s">
        <v>28</v>
      </c>
      <c r="F258" s="130" t="s">
        <v>597</v>
      </c>
      <c r="H258" s="131">
        <v>2360</v>
      </c>
      <c r="I258" s="132"/>
      <c r="L258" s="128"/>
      <c r="M258" s="133"/>
      <c r="T258" s="134"/>
      <c r="AT258" s="129" t="s">
        <v>171</v>
      </c>
      <c r="AU258" s="129" t="s">
        <v>74</v>
      </c>
      <c r="AV258" s="9" t="s">
        <v>83</v>
      </c>
      <c r="AW258" s="9" t="s">
        <v>35</v>
      </c>
      <c r="AX258" s="9" t="s">
        <v>74</v>
      </c>
      <c r="AY258" s="129" t="s">
        <v>143</v>
      </c>
    </row>
    <row r="259" spans="2:51" s="11" customFormat="1" ht="12">
      <c r="B259" s="151"/>
      <c r="D259" s="122" t="s">
        <v>171</v>
      </c>
      <c r="E259" s="152" t="s">
        <v>28</v>
      </c>
      <c r="F259" s="153" t="s">
        <v>311</v>
      </c>
      <c r="H259" s="154">
        <v>2360</v>
      </c>
      <c r="I259" s="155"/>
      <c r="L259" s="151"/>
      <c r="M259" s="156"/>
      <c r="T259" s="157"/>
      <c r="AT259" s="152" t="s">
        <v>171</v>
      </c>
      <c r="AU259" s="152" t="s">
        <v>74</v>
      </c>
      <c r="AV259" s="11" t="s">
        <v>142</v>
      </c>
      <c r="AW259" s="11" t="s">
        <v>35</v>
      </c>
      <c r="AX259" s="11" t="s">
        <v>81</v>
      </c>
      <c r="AY259" s="152" t="s">
        <v>143</v>
      </c>
    </row>
    <row r="260" spans="2:65" s="1" customFormat="1" ht="24.2" customHeight="1">
      <c r="B260" s="29"/>
      <c r="C260" s="109" t="s">
        <v>598</v>
      </c>
      <c r="D260" s="109" t="s">
        <v>137</v>
      </c>
      <c r="E260" s="110" t="s">
        <v>375</v>
      </c>
      <c r="F260" s="111" t="s">
        <v>376</v>
      </c>
      <c r="G260" s="112" t="s">
        <v>369</v>
      </c>
      <c r="H260" s="113">
        <v>56</v>
      </c>
      <c r="I260" s="114">
        <v>500</v>
      </c>
      <c r="J260" s="115">
        <f>ROUND(I260*H260,2)</f>
        <v>28000</v>
      </c>
      <c r="K260" s="111" t="s">
        <v>141</v>
      </c>
      <c r="L260" s="29"/>
      <c r="M260" s="116" t="s">
        <v>28</v>
      </c>
      <c r="N260" s="117" t="s">
        <v>45</v>
      </c>
      <c r="P260" s="118">
        <f>O260*H260</f>
        <v>0</v>
      </c>
      <c r="Q260" s="118">
        <v>0.0038785</v>
      </c>
      <c r="R260" s="118">
        <f>Q260*H260</f>
        <v>0.217196</v>
      </c>
      <c r="S260" s="118">
        <v>0</v>
      </c>
      <c r="T260" s="119">
        <f>S260*H260</f>
        <v>0</v>
      </c>
      <c r="AR260" s="120" t="s">
        <v>142</v>
      </c>
      <c r="AT260" s="120" t="s">
        <v>137</v>
      </c>
      <c r="AU260" s="120" t="s">
        <v>74</v>
      </c>
      <c r="AY260" s="14" t="s">
        <v>143</v>
      </c>
      <c r="BE260" s="121">
        <f>IF(N260="základní",J260,0)</f>
        <v>28000</v>
      </c>
      <c r="BF260" s="121">
        <f>IF(N260="snížená",J260,0)</f>
        <v>0</v>
      </c>
      <c r="BG260" s="121">
        <f>IF(N260="zákl. přenesená",J260,0)</f>
        <v>0</v>
      </c>
      <c r="BH260" s="121">
        <f>IF(N260="sníž. přenesená",J260,0)</f>
        <v>0</v>
      </c>
      <c r="BI260" s="121">
        <f>IF(N260="nulová",J260,0)</f>
        <v>0</v>
      </c>
      <c r="BJ260" s="14" t="s">
        <v>81</v>
      </c>
      <c r="BK260" s="121">
        <f>ROUND(I260*H260,2)</f>
        <v>28000</v>
      </c>
      <c r="BL260" s="14" t="s">
        <v>142</v>
      </c>
      <c r="BM260" s="120" t="s">
        <v>599</v>
      </c>
    </row>
    <row r="261" spans="2:47" s="1" customFormat="1" ht="19.5">
      <c r="B261" s="29"/>
      <c r="D261" s="122" t="s">
        <v>145</v>
      </c>
      <c r="F261" s="123" t="s">
        <v>378</v>
      </c>
      <c r="I261" s="124"/>
      <c r="L261" s="29"/>
      <c r="M261" s="125"/>
      <c r="T261" s="50"/>
      <c r="AT261" s="14" t="s">
        <v>145</v>
      </c>
      <c r="AU261" s="14" t="s">
        <v>74</v>
      </c>
    </row>
    <row r="262" spans="2:47" s="1" customFormat="1" ht="12">
      <c r="B262" s="29"/>
      <c r="D262" s="126" t="s">
        <v>147</v>
      </c>
      <c r="F262" s="127" t="s">
        <v>379</v>
      </c>
      <c r="I262" s="124"/>
      <c r="L262" s="29"/>
      <c r="M262" s="125"/>
      <c r="T262" s="50"/>
      <c r="AT262" s="14" t="s">
        <v>147</v>
      </c>
      <c r="AU262" s="14" t="s">
        <v>74</v>
      </c>
    </row>
    <row r="263" spans="2:51" s="9" customFormat="1" ht="12">
      <c r="B263" s="128"/>
      <c r="D263" s="122" t="s">
        <v>171</v>
      </c>
      <c r="E263" s="129" t="s">
        <v>28</v>
      </c>
      <c r="F263" s="130" t="s">
        <v>600</v>
      </c>
      <c r="H263" s="131">
        <v>56</v>
      </c>
      <c r="I263" s="132"/>
      <c r="L263" s="128"/>
      <c r="M263" s="133"/>
      <c r="T263" s="134"/>
      <c r="AT263" s="129" t="s">
        <v>171</v>
      </c>
      <c r="AU263" s="129" t="s">
        <v>74</v>
      </c>
      <c r="AV263" s="9" t="s">
        <v>83</v>
      </c>
      <c r="AW263" s="9" t="s">
        <v>35</v>
      </c>
      <c r="AX263" s="9" t="s">
        <v>81</v>
      </c>
      <c r="AY263" s="129" t="s">
        <v>143</v>
      </c>
    </row>
    <row r="264" spans="2:65" s="1" customFormat="1" ht="33" customHeight="1">
      <c r="B264" s="29"/>
      <c r="C264" s="109" t="s">
        <v>601</v>
      </c>
      <c r="D264" s="109" t="s">
        <v>137</v>
      </c>
      <c r="E264" s="110" t="s">
        <v>388</v>
      </c>
      <c r="F264" s="111" t="s">
        <v>389</v>
      </c>
      <c r="G264" s="112" t="s">
        <v>390</v>
      </c>
      <c r="H264" s="113">
        <v>14</v>
      </c>
      <c r="I264" s="114">
        <v>800</v>
      </c>
      <c r="J264" s="115">
        <f>ROUND(I264*H264,2)</f>
        <v>11200</v>
      </c>
      <c r="K264" s="111" t="s">
        <v>28</v>
      </c>
      <c r="L264" s="29"/>
      <c r="M264" s="116" t="s">
        <v>28</v>
      </c>
      <c r="N264" s="117" t="s">
        <v>45</v>
      </c>
      <c r="P264" s="118">
        <f>O264*H264</f>
        <v>0</v>
      </c>
      <c r="Q264" s="118">
        <v>0.07417</v>
      </c>
      <c r="R264" s="118">
        <f>Q264*H264</f>
        <v>1.03838</v>
      </c>
      <c r="S264" s="118">
        <v>0</v>
      </c>
      <c r="T264" s="119">
        <f>S264*H264</f>
        <v>0</v>
      </c>
      <c r="AR264" s="120" t="s">
        <v>142</v>
      </c>
      <c r="AT264" s="120" t="s">
        <v>137</v>
      </c>
      <c r="AU264" s="120" t="s">
        <v>74</v>
      </c>
      <c r="AY264" s="14" t="s">
        <v>143</v>
      </c>
      <c r="BE264" s="121">
        <f>IF(N264="základní",J264,0)</f>
        <v>11200</v>
      </c>
      <c r="BF264" s="121">
        <f>IF(N264="snížená",J264,0)</f>
        <v>0</v>
      </c>
      <c r="BG264" s="121">
        <f>IF(N264="zákl. přenesená",J264,0)</f>
        <v>0</v>
      </c>
      <c r="BH264" s="121">
        <f>IF(N264="sníž. přenesená",J264,0)</f>
        <v>0</v>
      </c>
      <c r="BI264" s="121">
        <f>IF(N264="nulová",J264,0)</f>
        <v>0</v>
      </c>
      <c r="BJ264" s="14" t="s">
        <v>81</v>
      </c>
      <c r="BK264" s="121">
        <f>ROUND(I264*H264,2)</f>
        <v>11200</v>
      </c>
      <c r="BL264" s="14" t="s">
        <v>142</v>
      </c>
      <c r="BM264" s="120" t="s">
        <v>602</v>
      </c>
    </row>
    <row r="265" spans="2:47" s="1" customFormat="1" ht="19.5">
      <c r="B265" s="29"/>
      <c r="D265" s="122" t="s">
        <v>145</v>
      </c>
      <c r="F265" s="123" t="s">
        <v>389</v>
      </c>
      <c r="I265" s="124"/>
      <c r="L265" s="29"/>
      <c r="M265" s="125"/>
      <c r="T265" s="50"/>
      <c r="AT265" s="14" t="s">
        <v>145</v>
      </c>
      <c r="AU265" s="14" t="s">
        <v>74</v>
      </c>
    </row>
    <row r="266" spans="2:51" s="9" customFormat="1" ht="12">
      <c r="B266" s="128"/>
      <c r="D266" s="122" t="s">
        <v>171</v>
      </c>
      <c r="E266" s="129" t="s">
        <v>28</v>
      </c>
      <c r="F266" s="130" t="s">
        <v>603</v>
      </c>
      <c r="H266" s="131">
        <v>14</v>
      </c>
      <c r="I266" s="132"/>
      <c r="L266" s="128"/>
      <c r="M266" s="133"/>
      <c r="T266" s="134"/>
      <c r="AT266" s="129" t="s">
        <v>171</v>
      </c>
      <c r="AU266" s="129" t="s">
        <v>74</v>
      </c>
      <c r="AV266" s="9" t="s">
        <v>83</v>
      </c>
      <c r="AW266" s="9" t="s">
        <v>35</v>
      </c>
      <c r="AX266" s="9" t="s">
        <v>81</v>
      </c>
      <c r="AY266" s="129" t="s">
        <v>143</v>
      </c>
    </row>
    <row r="267" spans="2:65" s="1" customFormat="1" ht="24.2" customHeight="1">
      <c r="B267" s="29"/>
      <c r="C267" s="109" t="s">
        <v>604</v>
      </c>
      <c r="D267" s="109" t="s">
        <v>137</v>
      </c>
      <c r="E267" s="110" t="s">
        <v>382</v>
      </c>
      <c r="F267" s="111" t="s">
        <v>383</v>
      </c>
      <c r="G267" s="112" t="s">
        <v>184</v>
      </c>
      <c r="H267" s="113">
        <v>242.636</v>
      </c>
      <c r="I267" s="114">
        <v>200</v>
      </c>
      <c r="J267" s="115">
        <f>ROUND(I267*H267,2)</f>
        <v>48527.2</v>
      </c>
      <c r="K267" s="111" t="s">
        <v>141</v>
      </c>
      <c r="L267" s="29"/>
      <c r="M267" s="116" t="s">
        <v>28</v>
      </c>
      <c r="N267" s="117" t="s">
        <v>45</v>
      </c>
      <c r="P267" s="118">
        <f>O267*H267</f>
        <v>0</v>
      </c>
      <c r="Q267" s="118">
        <v>0</v>
      </c>
      <c r="R267" s="118">
        <f>Q267*H267</f>
        <v>0</v>
      </c>
      <c r="S267" s="118">
        <v>0</v>
      </c>
      <c r="T267" s="119">
        <f>S267*H267</f>
        <v>0</v>
      </c>
      <c r="AR267" s="120" t="s">
        <v>142</v>
      </c>
      <c r="AT267" s="120" t="s">
        <v>137</v>
      </c>
      <c r="AU267" s="120" t="s">
        <v>74</v>
      </c>
      <c r="AY267" s="14" t="s">
        <v>143</v>
      </c>
      <c r="BE267" s="121">
        <f>IF(N267="základní",J267,0)</f>
        <v>48527.2</v>
      </c>
      <c r="BF267" s="121">
        <f>IF(N267="snížená",J267,0)</f>
        <v>0</v>
      </c>
      <c r="BG267" s="121">
        <f>IF(N267="zákl. přenesená",J267,0)</f>
        <v>0</v>
      </c>
      <c r="BH267" s="121">
        <f>IF(N267="sníž. přenesená",J267,0)</f>
        <v>0</v>
      </c>
      <c r="BI267" s="121">
        <f>IF(N267="nulová",J267,0)</f>
        <v>0</v>
      </c>
      <c r="BJ267" s="14" t="s">
        <v>81</v>
      </c>
      <c r="BK267" s="121">
        <f>ROUND(I267*H267,2)</f>
        <v>48527.2</v>
      </c>
      <c r="BL267" s="14" t="s">
        <v>142</v>
      </c>
      <c r="BM267" s="120" t="s">
        <v>605</v>
      </c>
    </row>
    <row r="268" spans="2:47" s="1" customFormat="1" ht="19.5">
      <c r="B268" s="29"/>
      <c r="D268" s="122" t="s">
        <v>145</v>
      </c>
      <c r="F268" s="123" t="s">
        <v>385</v>
      </c>
      <c r="I268" s="124"/>
      <c r="L268" s="29"/>
      <c r="M268" s="125"/>
      <c r="T268" s="50"/>
      <c r="AT268" s="14" t="s">
        <v>145</v>
      </c>
      <c r="AU268" s="14" t="s">
        <v>74</v>
      </c>
    </row>
    <row r="269" spans="2:47" s="1" customFormat="1" ht="12">
      <c r="B269" s="29"/>
      <c r="D269" s="126" t="s">
        <v>147</v>
      </c>
      <c r="F269" s="127" t="s">
        <v>386</v>
      </c>
      <c r="I269" s="124"/>
      <c r="L269" s="29"/>
      <c r="M269" s="158"/>
      <c r="N269" s="159"/>
      <c r="O269" s="159"/>
      <c r="P269" s="159"/>
      <c r="Q269" s="159"/>
      <c r="R269" s="159"/>
      <c r="S269" s="159"/>
      <c r="T269" s="160"/>
      <c r="AT269" s="14" t="s">
        <v>147</v>
      </c>
      <c r="AU269" s="14" t="s">
        <v>74</v>
      </c>
    </row>
    <row r="270" spans="2:12" s="1" customFormat="1" ht="6.95" customHeight="1">
      <c r="B270" s="38"/>
      <c r="C270" s="39"/>
      <c r="D270" s="39"/>
      <c r="E270" s="39"/>
      <c r="F270" s="39"/>
      <c r="G270" s="39"/>
      <c r="H270" s="39"/>
      <c r="I270" s="39"/>
      <c r="J270" s="39"/>
      <c r="K270" s="39"/>
      <c r="L270" s="29"/>
    </row>
  </sheetData>
  <sheetProtection algorithmName="SHA-512" hashValue="oO/mOFGB0XZ8D4N4cJWqpPkV/OX9Uq+w0dcQFhCXnDn+25cHcWGTotIWcmHr3VN11RwiDL9z8YwVvM/0X/krkA==" saltValue="rX1ppOUgAziiW4MfGJPqdVckeOnA+hrYrnZGRNFGZg2rTm43yOwXfTkszxRdNbdaqowSfmJ8aeWnosqkNuZYRA==" spinCount="100000" sheet="1" objects="1" scenarios="1" formatColumns="0" formatRows="0" autoFilter="0"/>
  <autoFilter ref="C78:K269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hyperlinks>
    <hyperlink ref="F82" r:id="rId1" display="https://podminky.urs.cz/item/CS_URS_2023_02/111103212"/>
    <hyperlink ref="F86" r:id="rId2" display="https://podminky.urs.cz/item/CS_URS_2023_02/185803105"/>
    <hyperlink ref="F90" r:id="rId3" display="https://podminky.urs.cz/item/CS_URS_2023_02/122251106"/>
    <hyperlink ref="F94" r:id="rId4" display="https://podminky.urs.cz/item/CS_URS_2023_02/162751117"/>
    <hyperlink ref="F99" r:id="rId5" display="https://podminky.urs.cz/item/CS_URS_2023_02/167151121"/>
    <hyperlink ref="F102" r:id="rId6" display="https://podminky.urs.cz/item/CS_URS_2023_02/171201221"/>
    <hyperlink ref="F107" r:id="rId7" display="https://podminky.urs.cz/item/CS_URS_2023_02/181006115"/>
    <hyperlink ref="F112" r:id="rId8" display="https://podminky.urs.cz/item/CS_URS_2023_02/184853511"/>
    <hyperlink ref="F116" r:id="rId9" display="https://podminky.urs.cz/item/CS_URS_2023_02/183403112"/>
    <hyperlink ref="F120" r:id="rId10" display="https://podminky.urs.cz/item/CS_URS_2023_02/183403151"/>
    <hyperlink ref="F124" r:id="rId11" display="https://podminky.urs.cz/item/CS_URS_2023_02/183403152"/>
    <hyperlink ref="F128" r:id="rId12" display="https://podminky.urs.cz/item/CS_URS_2023_02/181451121"/>
    <hyperlink ref="F135" r:id="rId13" display="https://podminky.urs.cz/item/CS_URS_2023_02/185802113"/>
    <hyperlink ref="F142" r:id="rId14" display="https://podminky.urs.cz/item/CS_URS_2023_02/183101113"/>
    <hyperlink ref="F146" r:id="rId15" display="https://podminky.urs.cz/item/CS_URS_2023_02/185802114_D"/>
    <hyperlink ref="F153" r:id="rId16" display="https://podminky.urs.cz/item/CS_URS_2023_02/185802114"/>
    <hyperlink ref="F160" r:id="rId17" display="https://podminky.urs.cz/item/CS_URS_2023_02/184102110"/>
    <hyperlink ref="F164" r:id="rId18" display="https://podminky.urs.cz/item/CS_URS_2023_02/184102111"/>
    <hyperlink ref="F178" r:id="rId19" display="https://podminky.urs.cz/item/CS_URS_2023_02/184215133"/>
    <hyperlink ref="F185" r:id="rId20" display="https://podminky.urs.cz/item/CS_URS_2023_02/184813121_R"/>
    <hyperlink ref="F219" r:id="rId21" display="https://podminky.urs.cz/item/CS_URS_2023_02/184215112"/>
    <hyperlink ref="F228" r:id="rId22" display="https://podminky.urs.cz/item/CS_URS_2023_02/184813121"/>
    <hyperlink ref="F231" r:id="rId23" display="https://podminky.urs.cz/item/CS_URS_2023_02/184813133"/>
    <hyperlink ref="F235" r:id="rId24" display="https://podminky.urs.cz/item/CS_URS_2023_02/184813134"/>
    <hyperlink ref="F239" r:id="rId25" display="https://podminky.urs.cz/item/CS_URS_2023_02/184911421"/>
    <hyperlink ref="F246" r:id="rId26" display="https://podminky.urs.cz/item/CS_URS_2023_02/185804312"/>
    <hyperlink ref="F250" r:id="rId27" display="https://podminky.urs.cz/item/CS_URS_2023_02/185851121"/>
    <hyperlink ref="F253" r:id="rId28" display="https://podminky.urs.cz/item/CS_URS_2023_02/185851129"/>
    <hyperlink ref="F262" r:id="rId29" display="https://podminky.urs.cz/item/CS_URS_2023_02/348952262"/>
    <hyperlink ref="F269" r:id="rId30" display="https://podminky.urs.cz/item/CS_URS_2023_02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32"/>
  <headerFooter>
    <oddFooter>&amp;CStrana &amp;P z &amp;N</oddFooter>
  </headerFooter>
  <drawing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14"/>
  <sheetViews>
    <sheetView showGridLines="0" workbookViewId="0" topLeftCell="A19">
      <selection activeCell="J20" sqref="J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100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ht="12" customHeight="1">
      <c r="B8" s="17"/>
      <c r="D8" s="24" t="s">
        <v>118</v>
      </c>
      <c r="L8" s="17"/>
    </row>
    <row r="9" spans="2:12" s="1" customFormat="1" ht="16.5" customHeight="1">
      <c r="B9" s="29"/>
      <c r="E9" s="286" t="s">
        <v>450</v>
      </c>
      <c r="F9" s="285"/>
      <c r="G9" s="285"/>
      <c r="H9" s="285"/>
      <c r="L9" s="29"/>
    </row>
    <row r="10" spans="2:12" s="1" customFormat="1" ht="12" customHeight="1">
      <c r="B10" s="29"/>
      <c r="D10" s="24" t="s">
        <v>392</v>
      </c>
      <c r="L10" s="29"/>
    </row>
    <row r="11" spans="2:12" s="1" customFormat="1" ht="16.5" customHeight="1">
      <c r="B11" s="29"/>
      <c r="E11" s="281" t="s">
        <v>606</v>
      </c>
      <c r="F11" s="285"/>
      <c r="G11" s="285"/>
      <c r="H11" s="285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4" t="s">
        <v>18</v>
      </c>
      <c r="F13" s="22" t="s">
        <v>19</v>
      </c>
      <c r="I13" s="24" t="s">
        <v>20</v>
      </c>
      <c r="J13" s="22" t="s">
        <v>28</v>
      </c>
      <c r="L13" s="29"/>
    </row>
    <row r="14" spans="2:12" s="1" customFormat="1" ht="12" customHeight="1">
      <c r="B14" s="29"/>
      <c r="D14" s="24" t="s">
        <v>22</v>
      </c>
      <c r="F14" s="22" t="s">
        <v>23</v>
      </c>
      <c r="I14" s="24" t="s">
        <v>24</v>
      </c>
      <c r="J14" s="46" t="str">
        <f>'Rekapitulace stavby'!AN8</f>
        <v>25. 9. 2023</v>
      </c>
      <c r="L14" s="29"/>
    </row>
    <row r="15" spans="2:12" s="1" customFormat="1" ht="10.9" customHeight="1">
      <c r="B15" s="29"/>
      <c r="L15" s="29"/>
    </row>
    <row r="16" spans="2:12" s="1" customFormat="1" ht="12" customHeight="1">
      <c r="B16" s="29"/>
      <c r="D16" s="24" t="s">
        <v>26</v>
      </c>
      <c r="I16" s="24" t="s">
        <v>27</v>
      </c>
      <c r="J16" s="22" t="s">
        <v>28</v>
      </c>
      <c r="L16" s="29"/>
    </row>
    <row r="17" spans="2:12" s="1" customFormat="1" ht="18" customHeight="1">
      <c r="B17" s="29"/>
      <c r="E17" s="22" t="s">
        <v>29</v>
      </c>
      <c r="I17" s="24" t="s">
        <v>30</v>
      </c>
      <c r="J17" s="22" t="s">
        <v>28</v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4" t="s">
        <v>31</v>
      </c>
      <c r="I19" s="24" t="s">
        <v>27</v>
      </c>
      <c r="J19" s="25" t="str">
        <f>'Rekapitulace stavby'!AN13</f>
        <v>07353464</v>
      </c>
      <c r="L19" s="29"/>
    </row>
    <row r="20" spans="2:12" s="1" customFormat="1" ht="18" customHeight="1">
      <c r="B20" s="29"/>
      <c r="E20" s="288" t="str">
        <f>'Rekapitulace stavby'!E14</f>
        <v>Kateřina Teplá</v>
      </c>
      <c r="F20" s="273"/>
      <c r="G20" s="273"/>
      <c r="H20" s="273"/>
      <c r="I20" s="24" t="s">
        <v>30</v>
      </c>
      <c r="J20" s="25"/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4" t="s">
        <v>32</v>
      </c>
      <c r="I22" s="24" t="s">
        <v>27</v>
      </c>
      <c r="J22" s="22" t="s">
        <v>33</v>
      </c>
      <c r="L22" s="29"/>
    </row>
    <row r="23" spans="2:12" s="1" customFormat="1" ht="18" customHeight="1">
      <c r="B23" s="29"/>
      <c r="E23" s="22" t="s">
        <v>34</v>
      </c>
      <c r="I23" s="24" t="s">
        <v>30</v>
      </c>
      <c r="J23" s="22" t="s">
        <v>28</v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4" t="s">
        <v>36</v>
      </c>
      <c r="I25" s="24" t="s">
        <v>27</v>
      </c>
      <c r="J25" s="22" t="s">
        <v>33</v>
      </c>
      <c r="L25" s="29"/>
    </row>
    <row r="26" spans="2:12" s="1" customFormat="1" ht="18" customHeight="1">
      <c r="B26" s="29"/>
      <c r="E26" s="22" t="s">
        <v>37</v>
      </c>
      <c r="I26" s="24" t="s">
        <v>30</v>
      </c>
      <c r="J26" s="22" t="s">
        <v>28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4" t="s">
        <v>38</v>
      </c>
      <c r="L28" s="29"/>
    </row>
    <row r="29" spans="2:12" s="7" customFormat="1" ht="16.5" customHeight="1">
      <c r="B29" s="89"/>
      <c r="E29" s="277" t="s">
        <v>28</v>
      </c>
      <c r="F29" s="277"/>
      <c r="G29" s="277"/>
      <c r="H29" s="277"/>
      <c r="L29" s="89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90" t="s">
        <v>40</v>
      </c>
      <c r="J32" s="60">
        <f>ROUND(J85,2)</f>
        <v>220312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5" customHeight="1">
      <c r="B34" s="29"/>
      <c r="F34" s="32" t="s">
        <v>42</v>
      </c>
      <c r="I34" s="32" t="s">
        <v>41</v>
      </c>
      <c r="J34" s="32" t="s">
        <v>43</v>
      </c>
      <c r="L34" s="29"/>
    </row>
    <row r="35" spans="2:12" s="1" customFormat="1" ht="14.45" customHeight="1">
      <c r="B35" s="29"/>
      <c r="D35" s="49" t="s">
        <v>44</v>
      </c>
      <c r="E35" s="24" t="s">
        <v>45</v>
      </c>
      <c r="F35" s="81">
        <f>ROUND((SUM(BE85:BE113)),2)</f>
        <v>220312</v>
      </c>
      <c r="I35" s="91">
        <v>0.21</v>
      </c>
      <c r="J35" s="81">
        <f>ROUND(((SUM(BE85:BE113))*I35),2)</f>
        <v>46265.52</v>
      </c>
      <c r="L35" s="29"/>
    </row>
    <row r="36" spans="2:12" s="1" customFormat="1" ht="14.45" customHeight="1">
      <c r="B36" s="29"/>
      <c r="E36" s="24" t="s">
        <v>46</v>
      </c>
      <c r="F36" s="81">
        <f>ROUND((SUM(BF85:BF113)),2)</f>
        <v>0</v>
      </c>
      <c r="I36" s="91">
        <v>0.15</v>
      </c>
      <c r="J36" s="81">
        <f>ROUND(((SUM(BF85:BF113))*I36),2)</f>
        <v>0</v>
      </c>
      <c r="L36" s="29"/>
    </row>
    <row r="37" spans="2:12" s="1" customFormat="1" ht="14.45" customHeight="1" hidden="1">
      <c r="B37" s="29"/>
      <c r="E37" s="24" t="s">
        <v>47</v>
      </c>
      <c r="F37" s="81">
        <f>ROUND((SUM(BG85:BG113)),2)</f>
        <v>0</v>
      </c>
      <c r="I37" s="91">
        <v>0.21</v>
      </c>
      <c r="J37" s="81">
        <f>0</f>
        <v>0</v>
      </c>
      <c r="L37" s="29"/>
    </row>
    <row r="38" spans="2:12" s="1" customFormat="1" ht="14.45" customHeight="1" hidden="1">
      <c r="B38" s="29"/>
      <c r="E38" s="24" t="s">
        <v>48</v>
      </c>
      <c r="F38" s="81">
        <f>ROUND((SUM(BH85:BH113)),2)</f>
        <v>0</v>
      </c>
      <c r="I38" s="91">
        <v>0.15</v>
      </c>
      <c r="J38" s="81">
        <f>0</f>
        <v>0</v>
      </c>
      <c r="L38" s="29"/>
    </row>
    <row r="39" spans="2:12" s="1" customFormat="1" ht="14.45" customHeight="1" hidden="1">
      <c r="B39" s="29"/>
      <c r="E39" s="24" t="s">
        <v>49</v>
      </c>
      <c r="F39" s="81">
        <f>ROUND((SUM(BI85:BI113)),2)</f>
        <v>0</v>
      </c>
      <c r="I39" s="91">
        <v>0</v>
      </c>
      <c r="J39" s="81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2"/>
      <c r="D41" s="93" t="s">
        <v>50</v>
      </c>
      <c r="E41" s="51"/>
      <c r="F41" s="51"/>
      <c r="G41" s="94" t="s">
        <v>51</v>
      </c>
      <c r="H41" s="95" t="s">
        <v>52</v>
      </c>
      <c r="I41" s="51"/>
      <c r="J41" s="96">
        <f>SUM(J32:J39)</f>
        <v>266577.52</v>
      </c>
      <c r="K41" s="97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5" customHeight="1">
      <c r="B47" s="29"/>
      <c r="C47" s="18" t="s">
        <v>120</v>
      </c>
      <c r="L47" s="29"/>
    </row>
    <row r="48" spans="2:12" s="1" customFormat="1" ht="6.95" customHeight="1">
      <c r="B48" s="29"/>
      <c r="L48" s="29"/>
    </row>
    <row r="49" spans="2:12" s="1" customFormat="1" ht="12" customHeight="1">
      <c r="B49" s="29"/>
      <c r="C49" s="24" t="s">
        <v>16</v>
      </c>
      <c r="L49" s="29"/>
    </row>
    <row r="50" spans="2:12" s="1" customFormat="1" ht="16.5" customHeight="1">
      <c r="B50" s="29"/>
      <c r="E50" s="286" t="str">
        <f>E7</f>
        <v>Založení prvků IP, větrolamů v k.ú. Přibice</v>
      </c>
      <c r="F50" s="287"/>
      <c r="G50" s="287"/>
      <c r="H50" s="287"/>
      <c r="L50" s="29"/>
    </row>
    <row r="51" spans="2:12" ht="12" customHeight="1">
      <c r="B51" s="17"/>
      <c r="C51" s="24" t="s">
        <v>118</v>
      </c>
      <c r="L51" s="17"/>
    </row>
    <row r="52" spans="2:12" s="1" customFormat="1" ht="16.5" customHeight="1">
      <c r="B52" s="29"/>
      <c r="E52" s="286" t="s">
        <v>450</v>
      </c>
      <c r="F52" s="285"/>
      <c r="G52" s="285"/>
      <c r="H52" s="285"/>
      <c r="L52" s="29"/>
    </row>
    <row r="53" spans="2:12" s="1" customFormat="1" ht="12" customHeight="1">
      <c r="B53" s="29"/>
      <c r="C53" s="24" t="s">
        <v>392</v>
      </c>
      <c r="L53" s="29"/>
    </row>
    <row r="54" spans="2:12" s="1" customFormat="1" ht="16.5" customHeight="1">
      <c r="B54" s="29"/>
      <c r="E54" s="281" t="str">
        <f>E11</f>
        <v>SO-021 - 1. rok pěstební péče</v>
      </c>
      <c r="F54" s="285"/>
      <c r="G54" s="285"/>
      <c r="H54" s="285"/>
      <c r="L54" s="29"/>
    </row>
    <row r="55" spans="2:12" s="1" customFormat="1" ht="6.95" customHeight="1">
      <c r="B55" s="29"/>
      <c r="L55" s="29"/>
    </row>
    <row r="56" spans="2:12" s="1" customFormat="1" ht="12" customHeight="1">
      <c r="B56" s="29"/>
      <c r="C56" s="24" t="s">
        <v>22</v>
      </c>
      <c r="F56" s="22" t="str">
        <f>F14</f>
        <v>Přibice</v>
      </c>
      <c r="I56" s="24" t="s">
        <v>24</v>
      </c>
      <c r="J56" s="46" t="str">
        <f>IF(J14="","",J14)</f>
        <v>25. 9. 2023</v>
      </c>
      <c r="L56" s="29"/>
    </row>
    <row r="57" spans="2:12" s="1" customFormat="1" ht="6.95" customHeight="1">
      <c r="B57" s="29"/>
      <c r="L57" s="29"/>
    </row>
    <row r="58" spans="2:12" s="1" customFormat="1" ht="25.7" customHeight="1">
      <c r="B58" s="29"/>
      <c r="C58" s="24" t="s">
        <v>26</v>
      </c>
      <c r="F58" s="22" t="str">
        <f>E17</f>
        <v>Ocec Přibice</v>
      </c>
      <c r="I58" s="24" t="s">
        <v>32</v>
      </c>
      <c r="J58" s="27" t="str">
        <f>E23</f>
        <v>AGROPROJEKT PSO s.r.o.</v>
      </c>
      <c r="L58" s="29"/>
    </row>
    <row r="59" spans="2:12" s="1" customFormat="1" ht="25.7" customHeight="1">
      <c r="B59" s="29"/>
      <c r="C59" s="24" t="s">
        <v>31</v>
      </c>
      <c r="F59" s="22" t="str">
        <f>IF(E20="","",E20)</f>
        <v>Kateřina Teplá</v>
      </c>
      <c r="I59" s="24" t="s">
        <v>36</v>
      </c>
      <c r="J59" s="27" t="str">
        <f>E26</f>
        <v>Agroprojekt PSO s.r.o.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8" t="s">
        <v>121</v>
      </c>
      <c r="D61" s="92"/>
      <c r="E61" s="92"/>
      <c r="F61" s="92"/>
      <c r="G61" s="92"/>
      <c r="H61" s="92"/>
      <c r="I61" s="92"/>
      <c r="J61" s="99" t="s">
        <v>122</v>
      </c>
      <c r="K61" s="92"/>
      <c r="L61" s="29"/>
    </row>
    <row r="62" spans="2:12" s="1" customFormat="1" ht="10.35" customHeight="1">
      <c r="B62" s="29"/>
      <c r="L62" s="29"/>
    </row>
    <row r="63" spans="2:47" s="1" customFormat="1" ht="22.9" customHeight="1">
      <c r="B63" s="29"/>
      <c r="C63" s="100" t="s">
        <v>72</v>
      </c>
      <c r="J63" s="60">
        <f>J85</f>
        <v>220312</v>
      </c>
      <c r="L63" s="29"/>
      <c r="AU63" s="14" t="s">
        <v>123</v>
      </c>
    </row>
    <row r="64" spans="2:12" s="1" customFormat="1" ht="21.75" customHeight="1">
      <c r="B64" s="29"/>
      <c r="L64" s="29"/>
    </row>
    <row r="65" spans="2:12" s="1" customFormat="1" ht="6.95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29"/>
    </row>
    <row r="69" spans="2:12" s="1" customFormat="1" ht="6.9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29"/>
    </row>
    <row r="70" spans="2:12" s="1" customFormat="1" ht="24.95" customHeight="1">
      <c r="B70" s="29"/>
      <c r="C70" s="18" t="s">
        <v>124</v>
      </c>
      <c r="L70" s="29"/>
    </row>
    <row r="71" spans="2:12" s="1" customFormat="1" ht="6.95" customHeight="1">
      <c r="B71" s="29"/>
      <c r="L71" s="29"/>
    </row>
    <row r="72" spans="2:12" s="1" customFormat="1" ht="12" customHeight="1">
      <c r="B72" s="29"/>
      <c r="C72" s="24" t="s">
        <v>16</v>
      </c>
      <c r="L72" s="29"/>
    </row>
    <row r="73" spans="2:12" s="1" customFormat="1" ht="16.5" customHeight="1">
      <c r="B73" s="29"/>
      <c r="E73" s="286" t="str">
        <f>E7</f>
        <v>Založení prvků IP, větrolamů v k.ú. Přibice</v>
      </c>
      <c r="F73" s="287"/>
      <c r="G73" s="287"/>
      <c r="H73" s="287"/>
      <c r="L73" s="29"/>
    </row>
    <row r="74" spans="2:12" ht="12" customHeight="1">
      <c r="B74" s="17"/>
      <c r="C74" s="24" t="s">
        <v>118</v>
      </c>
      <c r="L74" s="17"/>
    </row>
    <row r="75" spans="2:12" s="1" customFormat="1" ht="16.5" customHeight="1">
      <c r="B75" s="29"/>
      <c r="E75" s="286" t="s">
        <v>450</v>
      </c>
      <c r="F75" s="285"/>
      <c r="G75" s="285"/>
      <c r="H75" s="285"/>
      <c r="L75" s="29"/>
    </row>
    <row r="76" spans="2:12" s="1" customFormat="1" ht="12" customHeight="1">
      <c r="B76" s="29"/>
      <c r="C76" s="24" t="s">
        <v>392</v>
      </c>
      <c r="L76" s="29"/>
    </row>
    <row r="77" spans="2:12" s="1" customFormat="1" ht="16.5" customHeight="1">
      <c r="B77" s="29"/>
      <c r="E77" s="281" t="str">
        <f>E11</f>
        <v>SO-021 - 1. rok pěstební péče</v>
      </c>
      <c r="F77" s="285"/>
      <c r="G77" s="285"/>
      <c r="H77" s="285"/>
      <c r="L77" s="29"/>
    </row>
    <row r="78" spans="2:12" s="1" customFormat="1" ht="6.95" customHeight="1">
      <c r="B78" s="29"/>
      <c r="L78" s="29"/>
    </row>
    <row r="79" spans="2:12" s="1" customFormat="1" ht="12" customHeight="1">
      <c r="B79" s="29"/>
      <c r="C79" s="24" t="s">
        <v>22</v>
      </c>
      <c r="F79" s="22" t="str">
        <f>F14</f>
        <v>Přibice</v>
      </c>
      <c r="I79" s="24" t="s">
        <v>24</v>
      </c>
      <c r="J79" s="46" t="str">
        <f>IF(J14="","",J14)</f>
        <v>25. 9. 2023</v>
      </c>
      <c r="L79" s="29"/>
    </row>
    <row r="80" spans="2:12" s="1" customFormat="1" ht="6.95" customHeight="1">
      <c r="B80" s="29"/>
      <c r="L80" s="29"/>
    </row>
    <row r="81" spans="2:12" s="1" customFormat="1" ht="25.7" customHeight="1">
      <c r="B81" s="29"/>
      <c r="C81" s="24" t="s">
        <v>26</v>
      </c>
      <c r="F81" s="22" t="str">
        <f>E17</f>
        <v>Ocec Přibice</v>
      </c>
      <c r="I81" s="24" t="s">
        <v>32</v>
      </c>
      <c r="J81" s="27" t="str">
        <f>E23</f>
        <v>AGROPROJEKT PSO s.r.o.</v>
      </c>
      <c r="L81" s="29"/>
    </row>
    <row r="82" spans="2:12" s="1" customFormat="1" ht="25.7" customHeight="1">
      <c r="B82" s="29"/>
      <c r="C82" s="24" t="s">
        <v>31</v>
      </c>
      <c r="F82" s="22" t="str">
        <f>IF(E20="","",E20)</f>
        <v>Kateřina Teplá</v>
      </c>
      <c r="I82" s="24" t="s">
        <v>36</v>
      </c>
      <c r="J82" s="27" t="str">
        <f>E26</f>
        <v>Agroprojekt PSO s.r.o.</v>
      </c>
      <c r="L82" s="29"/>
    </row>
    <row r="83" spans="2:12" s="1" customFormat="1" ht="10.35" customHeight="1">
      <c r="B83" s="29"/>
      <c r="L83" s="29"/>
    </row>
    <row r="84" spans="2:20" s="8" customFormat="1" ht="29.25" customHeight="1">
      <c r="B84" s="101"/>
      <c r="C84" s="102" t="s">
        <v>125</v>
      </c>
      <c r="D84" s="103" t="s">
        <v>59</v>
      </c>
      <c r="E84" s="103" t="s">
        <v>55</v>
      </c>
      <c r="F84" s="103" t="s">
        <v>56</v>
      </c>
      <c r="G84" s="103" t="s">
        <v>126</v>
      </c>
      <c r="H84" s="103" t="s">
        <v>127</v>
      </c>
      <c r="I84" s="103" t="s">
        <v>128</v>
      </c>
      <c r="J84" s="103" t="s">
        <v>122</v>
      </c>
      <c r="K84" s="104" t="s">
        <v>129</v>
      </c>
      <c r="L84" s="101"/>
      <c r="M84" s="53" t="s">
        <v>28</v>
      </c>
      <c r="N84" s="54" t="s">
        <v>44</v>
      </c>
      <c r="O84" s="54" t="s">
        <v>130</v>
      </c>
      <c r="P84" s="54" t="s">
        <v>131</v>
      </c>
      <c r="Q84" s="54" t="s">
        <v>132</v>
      </c>
      <c r="R84" s="54" t="s">
        <v>133</v>
      </c>
      <c r="S84" s="54" t="s">
        <v>134</v>
      </c>
      <c r="T84" s="55" t="s">
        <v>135</v>
      </c>
    </row>
    <row r="85" spans="2:63" s="1" customFormat="1" ht="22.9" customHeight="1">
      <c r="B85" s="29"/>
      <c r="C85" s="58" t="s">
        <v>136</v>
      </c>
      <c r="J85" s="105">
        <f>BK85</f>
        <v>220312</v>
      </c>
      <c r="L85" s="29"/>
      <c r="M85" s="56"/>
      <c r="N85" s="47"/>
      <c r="O85" s="47"/>
      <c r="P85" s="106">
        <f>SUM(P86:P113)</f>
        <v>0</v>
      </c>
      <c r="Q85" s="47"/>
      <c r="R85" s="106">
        <f>SUM(R86:R113)</f>
        <v>0.014740000000000001</v>
      </c>
      <c r="S85" s="47"/>
      <c r="T85" s="107">
        <f>SUM(T86:T113)</f>
        <v>0</v>
      </c>
      <c r="AT85" s="14" t="s">
        <v>73</v>
      </c>
      <c r="AU85" s="14" t="s">
        <v>123</v>
      </c>
      <c r="BK85" s="108">
        <f>SUM(BK86:BK113)</f>
        <v>220312</v>
      </c>
    </row>
    <row r="86" spans="2:65" s="1" customFormat="1" ht="24.2" customHeight="1">
      <c r="B86" s="29"/>
      <c r="C86" s="109" t="s">
        <v>81</v>
      </c>
      <c r="D86" s="109" t="s">
        <v>137</v>
      </c>
      <c r="E86" s="110" t="s">
        <v>394</v>
      </c>
      <c r="F86" s="111" t="s">
        <v>395</v>
      </c>
      <c r="G86" s="112" t="s">
        <v>197</v>
      </c>
      <c r="H86" s="113">
        <v>4220</v>
      </c>
      <c r="I86" s="114">
        <v>2</v>
      </c>
      <c r="J86" s="115">
        <f>ROUND(I86*H86,2)</f>
        <v>8440</v>
      </c>
      <c r="K86" s="111" t="s">
        <v>141</v>
      </c>
      <c r="L86" s="29"/>
      <c r="M86" s="116" t="s">
        <v>28</v>
      </c>
      <c r="N86" s="117" t="s">
        <v>45</v>
      </c>
      <c r="P86" s="118">
        <f>O86*H86</f>
        <v>0</v>
      </c>
      <c r="Q86" s="118">
        <v>0</v>
      </c>
      <c r="R86" s="118">
        <f>Q86*H86</f>
        <v>0</v>
      </c>
      <c r="S86" s="118">
        <v>0</v>
      </c>
      <c r="T86" s="119">
        <f>S86*H86</f>
        <v>0</v>
      </c>
      <c r="AR86" s="120" t="s">
        <v>142</v>
      </c>
      <c r="AT86" s="120" t="s">
        <v>137</v>
      </c>
      <c r="AU86" s="120" t="s">
        <v>74</v>
      </c>
      <c r="AY86" s="14" t="s">
        <v>143</v>
      </c>
      <c r="BE86" s="121">
        <f>IF(N86="základní",J86,0)</f>
        <v>8440</v>
      </c>
      <c r="BF86" s="121">
        <f>IF(N86="snížená",J86,0)</f>
        <v>0</v>
      </c>
      <c r="BG86" s="121">
        <f>IF(N86="zákl. přenesená",J86,0)</f>
        <v>0</v>
      </c>
      <c r="BH86" s="121">
        <f>IF(N86="sníž. přenesená",J86,0)</f>
        <v>0</v>
      </c>
      <c r="BI86" s="121">
        <f>IF(N86="nulová",J86,0)</f>
        <v>0</v>
      </c>
      <c r="BJ86" s="14" t="s">
        <v>81</v>
      </c>
      <c r="BK86" s="121">
        <f>ROUND(I86*H86,2)</f>
        <v>8440</v>
      </c>
      <c r="BL86" s="14" t="s">
        <v>142</v>
      </c>
      <c r="BM86" s="120" t="s">
        <v>607</v>
      </c>
    </row>
    <row r="87" spans="2:47" s="1" customFormat="1" ht="19.5">
      <c r="B87" s="29"/>
      <c r="D87" s="122" t="s">
        <v>145</v>
      </c>
      <c r="F87" s="123" t="s">
        <v>397</v>
      </c>
      <c r="I87" s="124"/>
      <c r="L87" s="29"/>
      <c r="M87" s="125"/>
      <c r="T87" s="50"/>
      <c r="AT87" s="14" t="s">
        <v>145</v>
      </c>
      <c r="AU87" s="14" t="s">
        <v>74</v>
      </c>
    </row>
    <row r="88" spans="2:47" s="1" customFormat="1" ht="12">
      <c r="B88" s="29"/>
      <c r="D88" s="126" t="s">
        <v>147</v>
      </c>
      <c r="F88" s="127" t="s">
        <v>398</v>
      </c>
      <c r="I88" s="124"/>
      <c r="L88" s="29"/>
      <c r="M88" s="125"/>
      <c r="T88" s="50"/>
      <c r="AT88" s="14" t="s">
        <v>147</v>
      </c>
      <c r="AU88" s="14" t="s">
        <v>74</v>
      </c>
    </row>
    <row r="89" spans="2:51" s="9" customFormat="1" ht="12">
      <c r="B89" s="128"/>
      <c r="D89" s="122" t="s">
        <v>171</v>
      </c>
      <c r="E89" s="129" t="s">
        <v>28</v>
      </c>
      <c r="F89" s="130" t="s">
        <v>608</v>
      </c>
      <c r="H89" s="131">
        <v>4220</v>
      </c>
      <c r="I89" s="132"/>
      <c r="L89" s="128"/>
      <c r="M89" s="133"/>
      <c r="T89" s="134"/>
      <c r="AT89" s="129" t="s">
        <v>171</v>
      </c>
      <c r="AU89" s="129" t="s">
        <v>74</v>
      </c>
      <c r="AV89" s="9" t="s">
        <v>83</v>
      </c>
      <c r="AW89" s="9" t="s">
        <v>35</v>
      </c>
      <c r="AX89" s="9" t="s">
        <v>81</v>
      </c>
      <c r="AY89" s="129" t="s">
        <v>143</v>
      </c>
    </row>
    <row r="90" spans="2:65" s="1" customFormat="1" ht="24.2" customHeight="1">
      <c r="B90" s="29"/>
      <c r="C90" s="109" t="s">
        <v>83</v>
      </c>
      <c r="D90" s="109" t="s">
        <v>137</v>
      </c>
      <c r="E90" s="110" t="s">
        <v>400</v>
      </c>
      <c r="F90" s="111" t="s">
        <v>401</v>
      </c>
      <c r="G90" s="112" t="s">
        <v>402</v>
      </c>
      <c r="H90" s="113">
        <v>4.068</v>
      </c>
      <c r="I90" s="114">
        <v>10000</v>
      </c>
      <c r="J90" s="115">
        <f>ROUND(I90*H90,2)</f>
        <v>40680</v>
      </c>
      <c r="K90" s="111" t="s">
        <v>141</v>
      </c>
      <c r="L90" s="29"/>
      <c r="M90" s="116" t="s">
        <v>28</v>
      </c>
      <c r="N90" s="117" t="s">
        <v>45</v>
      </c>
      <c r="P90" s="118">
        <f>O90*H90</f>
        <v>0</v>
      </c>
      <c r="Q90" s="118">
        <v>0</v>
      </c>
      <c r="R90" s="118">
        <f>Q90*H90</f>
        <v>0</v>
      </c>
      <c r="S90" s="118">
        <v>0</v>
      </c>
      <c r="T90" s="119">
        <f>S90*H90</f>
        <v>0</v>
      </c>
      <c r="AR90" s="120" t="s">
        <v>142</v>
      </c>
      <c r="AT90" s="120" t="s">
        <v>137</v>
      </c>
      <c r="AU90" s="120" t="s">
        <v>74</v>
      </c>
      <c r="AY90" s="14" t="s">
        <v>143</v>
      </c>
      <c r="BE90" s="121">
        <f>IF(N90="základní",J90,0)</f>
        <v>40680</v>
      </c>
      <c r="BF90" s="121">
        <f>IF(N90="snížená",J90,0)</f>
        <v>0</v>
      </c>
      <c r="BG90" s="121">
        <f>IF(N90="zákl. přenesená",J90,0)</f>
        <v>0</v>
      </c>
      <c r="BH90" s="121">
        <f>IF(N90="sníž. přenesená",J90,0)</f>
        <v>0</v>
      </c>
      <c r="BI90" s="121">
        <f>IF(N90="nulová",J90,0)</f>
        <v>0</v>
      </c>
      <c r="BJ90" s="14" t="s">
        <v>81</v>
      </c>
      <c r="BK90" s="121">
        <f>ROUND(I90*H90,2)</f>
        <v>40680</v>
      </c>
      <c r="BL90" s="14" t="s">
        <v>142</v>
      </c>
      <c r="BM90" s="120" t="s">
        <v>609</v>
      </c>
    </row>
    <row r="91" spans="2:47" s="1" customFormat="1" ht="19.5">
      <c r="B91" s="29"/>
      <c r="D91" s="122" t="s">
        <v>145</v>
      </c>
      <c r="F91" s="123" t="s">
        <v>404</v>
      </c>
      <c r="I91" s="124"/>
      <c r="L91" s="29"/>
      <c r="M91" s="125"/>
      <c r="T91" s="50"/>
      <c r="AT91" s="14" t="s">
        <v>145</v>
      </c>
      <c r="AU91" s="14" t="s">
        <v>74</v>
      </c>
    </row>
    <row r="92" spans="2:47" s="1" customFormat="1" ht="12">
      <c r="B92" s="29"/>
      <c r="D92" s="126" t="s">
        <v>147</v>
      </c>
      <c r="F92" s="127" t="s">
        <v>405</v>
      </c>
      <c r="I92" s="124"/>
      <c r="L92" s="29"/>
      <c r="M92" s="125"/>
      <c r="T92" s="50"/>
      <c r="AT92" s="14" t="s">
        <v>147</v>
      </c>
      <c r="AU92" s="14" t="s">
        <v>74</v>
      </c>
    </row>
    <row r="93" spans="2:51" s="9" customFormat="1" ht="33.75">
      <c r="B93" s="128"/>
      <c r="D93" s="122" t="s">
        <v>171</v>
      </c>
      <c r="E93" s="129" t="s">
        <v>28</v>
      </c>
      <c r="F93" s="130" t="s">
        <v>610</v>
      </c>
      <c r="H93" s="131">
        <v>4.068</v>
      </c>
      <c r="I93" s="132"/>
      <c r="L93" s="128"/>
      <c r="M93" s="133"/>
      <c r="T93" s="134"/>
      <c r="AT93" s="129" t="s">
        <v>171</v>
      </c>
      <c r="AU93" s="129" t="s">
        <v>74</v>
      </c>
      <c r="AV93" s="9" t="s">
        <v>83</v>
      </c>
      <c r="AW93" s="9" t="s">
        <v>35</v>
      </c>
      <c r="AX93" s="9" t="s">
        <v>81</v>
      </c>
      <c r="AY93" s="129" t="s">
        <v>143</v>
      </c>
    </row>
    <row r="94" spans="2:65" s="1" customFormat="1" ht="16.5" customHeight="1">
      <c r="B94" s="29"/>
      <c r="C94" s="109" t="s">
        <v>154</v>
      </c>
      <c r="D94" s="109" t="s">
        <v>137</v>
      </c>
      <c r="E94" s="110" t="s">
        <v>407</v>
      </c>
      <c r="F94" s="111" t="s">
        <v>408</v>
      </c>
      <c r="G94" s="112" t="s">
        <v>197</v>
      </c>
      <c r="H94" s="113">
        <v>737</v>
      </c>
      <c r="I94" s="114">
        <v>10</v>
      </c>
      <c r="J94" s="115">
        <f>ROUND(I94*H94,2)</f>
        <v>7370</v>
      </c>
      <c r="K94" s="111" t="s">
        <v>141</v>
      </c>
      <c r="L94" s="29"/>
      <c r="M94" s="116" t="s">
        <v>28</v>
      </c>
      <c r="N94" s="117" t="s">
        <v>45</v>
      </c>
      <c r="P94" s="118">
        <f>O94*H94</f>
        <v>0</v>
      </c>
      <c r="Q94" s="118">
        <v>2E-05</v>
      </c>
      <c r="R94" s="118">
        <f>Q94*H94</f>
        <v>0.014740000000000001</v>
      </c>
      <c r="S94" s="118">
        <v>0</v>
      </c>
      <c r="T94" s="119">
        <f>S94*H94</f>
        <v>0</v>
      </c>
      <c r="AR94" s="120" t="s">
        <v>142</v>
      </c>
      <c r="AT94" s="120" t="s">
        <v>137</v>
      </c>
      <c r="AU94" s="120" t="s">
        <v>74</v>
      </c>
      <c r="AY94" s="14" t="s">
        <v>143</v>
      </c>
      <c r="BE94" s="121">
        <f>IF(N94="základní",J94,0)</f>
        <v>7370</v>
      </c>
      <c r="BF94" s="121">
        <f>IF(N94="snížená",J94,0)</f>
        <v>0</v>
      </c>
      <c r="BG94" s="121">
        <f>IF(N94="zákl. přenesená",J94,0)</f>
        <v>0</v>
      </c>
      <c r="BH94" s="121">
        <f>IF(N94="sníž. přenesená",J94,0)</f>
        <v>0</v>
      </c>
      <c r="BI94" s="121">
        <f>IF(N94="nulová",J94,0)</f>
        <v>0</v>
      </c>
      <c r="BJ94" s="14" t="s">
        <v>81</v>
      </c>
      <c r="BK94" s="121">
        <f>ROUND(I94*H94,2)</f>
        <v>7370</v>
      </c>
      <c r="BL94" s="14" t="s">
        <v>142</v>
      </c>
      <c r="BM94" s="120" t="s">
        <v>611</v>
      </c>
    </row>
    <row r="95" spans="2:47" s="1" customFormat="1" ht="12">
      <c r="B95" s="29"/>
      <c r="D95" s="122" t="s">
        <v>145</v>
      </c>
      <c r="F95" s="123" t="s">
        <v>410</v>
      </c>
      <c r="I95" s="124"/>
      <c r="L95" s="29"/>
      <c r="M95" s="125"/>
      <c r="T95" s="50"/>
      <c r="AT95" s="14" t="s">
        <v>145</v>
      </c>
      <c r="AU95" s="14" t="s">
        <v>74</v>
      </c>
    </row>
    <row r="96" spans="2:47" s="1" customFormat="1" ht="12">
      <c r="B96" s="29"/>
      <c r="D96" s="126" t="s">
        <v>147</v>
      </c>
      <c r="F96" s="127" t="s">
        <v>411</v>
      </c>
      <c r="I96" s="124"/>
      <c r="L96" s="29"/>
      <c r="M96" s="125"/>
      <c r="T96" s="50"/>
      <c r="AT96" s="14" t="s">
        <v>147</v>
      </c>
      <c r="AU96" s="14" t="s">
        <v>74</v>
      </c>
    </row>
    <row r="97" spans="2:51" s="10" customFormat="1" ht="12">
      <c r="B97" s="145"/>
      <c r="D97" s="122" t="s">
        <v>171</v>
      </c>
      <c r="E97" s="146" t="s">
        <v>28</v>
      </c>
      <c r="F97" s="147" t="s">
        <v>412</v>
      </c>
      <c r="H97" s="146" t="s">
        <v>28</v>
      </c>
      <c r="I97" s="148"/>
      <c r="L97" s="145"/>
      <c r="M97" s="149"/>
      <c r="T97" s="150"/>
      <c r="AT97" s="146" t="s">
        <v>171</v>
      </c>
      <c r="AU97" s="146" t="s">
        <v>74</v>
      </c>
      <c r="AV97" s="10" t="s">
        <v>81</v>
      </c>
      <c r="AW97" s="10" t="s">
        <v>35</v>
      </c>
      <c r="AX97" s="10" t="s">
        <v>74</v>
      </c>
      <c r="AY97" s="146" t="s">
        <v>143</v>
      </c>
    </row>
    <row r="98" spans="2:51" s="9" customFormat="1" ht="12">
      <c r="B98" s="128"/>
      <c r="D98" s="122" t="s">
        <v>171</v>
      </c>
      <c r="E98" s="129" t="s">
        <v>28</v>
      </c>
      <c r="F98" s="130" t="s">
        <v>612</v>
      </c>
      <c r="H98" s="131">
        <v>737</v>
      </c>
      <c r="I98" s="132"/>
      <c r="L98" s="128"/>
      <c r="M98" s="133"/>
      <c r="T98" s="134"/>
      <c r="AT98" s="129" t="s">
        <v>171</v>
      </c>
      <c r="AU98" s="129" t="s">
        <v>74</v>
      </c>
      <c r="AV98" s="9" t="s">
        <v>83</v>
      </c>
      <c r="AW98" s="9" t="s">
        <v>35</v>
      </c>
      <c r="AX98" s="9" t="s">
        <v>81</v>
      </c>
      <c r="AY98" s="129" t="s">
        <v>143</v>
      </c>
    </row>
    <row r="99" spans="2:65" s="1" customFormat="1" ht="33" customHeight="1">
      <c r="B99" s="29"/>
      <c r="C99" s="109" t="s">
        <v>142</v>
      </c>
      <c r="D99" s="109" t="s">
        <v>137</v>
      </c>
      <c r="E99" s="110" t="s">
        <v>414</v>
      </c>
      <c r="F99" s="111" t="s">
        <v>415</v>
      </c>
      <c r="G99" s="112" t="s">
        <v>140</v>
      </c>
      <c r="H99" s="113">
        <v>3114</v>
      </c>
      <c r="I99" s="114">
        <v>10</v>
      </c>
      <c r="J99" s="115">
        <f>ROUND(I99*H99,2)</f>
        <v>31140</v>
      </c>
      <c r="K99" s="111" t="s">
        <v>141</v>
      </c>
      <c r="L99" s="29"/>
      <c r="M99" s="116" t="s">
        <v>28</v>
      </c>
      <c r="N99" s="117" t="s">
        <v>45</v>
      </c>
      <c r="P99" s="118">
        <f>O99*H99</f>
        <v>0</v>
      </c>
      <c r="Q99" s="118">
        <v>0</v>
      </c>
      <c r="R99" s="118">
        <f>Q99*H99</f>
        <v>0</v>
      </c>
      <c r="S99" s="118">
        <v>0</v>
      </c>
      <c r="T99" s="119">
        <f>S99*H99</f>
        <v>0</v>
      </c>
      <c r="AR99" s="120" t="s">
        <v>142</v>
      </c>
      <c r="AT99" s="120" t="s">
        <v>137</v>
      </c>
      <c r="AU99" s="120" t="s">
        <v>74</v>
      </c>
      <c r="AY99" s="14" t="s">
        <v>143</v>
      </c>
      <c r="BE99" s="121">
        <f>IF(N99="základní",J99,0)</f>
        <v>31140</v>
      </c>
      <c r="BF99" s="121">
        <f>IF(N99="snížená",J99,0)</f>
        <v>0</v>
      </c>
      <c r="BG99" s="121">
        <f>IF(N99="zákl. přenesená",J99,0)</f>
        <v>0</v>
      </c>
      <c r="BH99" s="121">
        <f>IF(N99="sníž. přenesená",J99,0)</f>
        <v>0</v>
      </c>
      <c r="BI99" s="121">
        <f>IF(N99="nulová",J99,0)</f>
        <v>0</v>
      </c>
      <c r="BJ99" s="14" t="s">
        <v>81</v>
      </c>
      <c r="BK99" s="121">
        <f>ROUND(I99*H99,2)</f>
        <v>31140</v>
      </c>
      <c r="BL99" s="14" t="s">
        <v>142</v>
      </c>
      <c r="BM99" s="120" t="s">
        <v>613</v>
      </c>
    </row>
    <row r="100" spans="2:47" s="1" customFormat="1" ht="12">
      <c r="B100" s="29"/>
      <c r="D100" s="122" t="s">
        <v>145</v>
      </c>
      <c r="F100" s="123" t="s">
        <v>417</v>
      </c>
      <c r="I100" s="124"/>
      <c r="L100" s="29"/>
      <c r="M100" s="125"/>
      <c r="T100" s="50"/>
      <c r="AT100" s="14" t="s">
        <v>145</v>
      </c>
      <c r="AU100" s="14" t="s">
        <v>74</v>
      </c>
    </row>
    <row r="101" spans="2:47" s="1" customFormat="1" ht="12">
      <c r="B101" s="29"/>
      <c r="D101" s="126" t="s">
        <v>147</v>
      </c>
      <c r="F101" s="127" t="s">
        <v>418</v>
      </c>
      <c r="I101" s="124"/>
      <c r="L101" s="29"/>
      <c r="M101" s="125"/>
      <c r="T101" s="50"/>
      <c r="AT101" s="14" t="s">
        <v>147</v>
      </c>
      <c r="AU101" s="14" t="s">
        <v>74</v>
      </c>
    </row>
    <row r="102" spans="2:51" s="9" customFormat="1" ht="12">
      <c r="B102" s="128"/>
      <c r="D102" s="122" t="s">
        <v>171</v>
      </c>
      <c r="E102" s="129" t="s">
        <v>28</v>
      </c>
      <c r="F102" s="130" t="s">
        <v>614</v>
      </c>
      <c r="H102" s="131">
        <v>3114</v>
      </c>
      <c r="I102" s="132"/>
      <c r="L102" s="128"/>
      <c r="M102" s="133"/>
      <c r="T102" s="134"/>
      <c r="AT102" s="129" t="s">
        <v>171</v>
      </c>
      <c r="AU102" s="129" t="s">
        <v>74</v>
      </c>
      <c r="AV102" s="9" t="s">
        <v>83</v>
      </c>
      <c r="AW102" s="9" t="s">
        <v>35</v>
      </c>
      <c r="AX102" s="9" t="s">
        <v>81</v>
      </c>
      <c r="AY102" s="129" t="s">
        <v>143</v>
      </c>
    </row>
    <row r="103" spans="2:65" s="1" customFormat="1" ht="16.5" customHeight="1">
      <c r="B103" s="29"/>
      <c r="C103" s="109" t="s">
        <v>165</v>
      </c>
      <c r="D103" s="109" t="s">
        <v>137</v>
      </c>
      <c r="E103" s="110" t="s">
        <v>615</v>
      </c>
      <c r="F103" s="111" t="s">
        <v>348</v>
      </c>
      <c r="G103" s="112" t="s">
        <v>342</v>
      </c>
      <c r="H103" s="113">
        <v>358.6</v>
      </c>
      <c r="I103" s="114">
        <v>250</v>
      </c>
      <c r="J103" s="115">
        <f>ROUND(I103*H103,2)</f>
        <v>89650</v>
      </c>
      <c r="K103" s="111" t="s">
        <v>141</v>
      </c>
      <c r="L103" s="29"/>
      <c r="M103" s="116" t="s">
        <v>28</v>
      </c>
      <c r="N103" s="117" t="s">
        <v>45</v>
      </c>
      <c r="P103" s="118">
        <f>O103*H103</f>
        <v>0</v>
      </c>
      <c r="Q103" s="118">
        <v>0</v>
      </c>
      <c r="R103" s="118">
        <f>Q103*H103</f>
        <v>0</v>
      </c>
      <c r="S103" s="118">
        <v>0</v>
      </c>
      <c r="T103" s="119">
        <f>S103*H103</f>
        <v>0</v>
      </c>
      <c r="AR103" s="120" t="s">
        <v>142</v>
      </c>
      <c r="AT103" s="120" t="s">
        <v>137</v>
      </c>
      <c r="AU103" s="120" t="s">
        <v>74</v>
      </c>
      <c r="AY103" s="14" t="s">
        <v>143</v>
      </c>
      <c r="BE103" s="121">
        <f>IF(N103="základní",J103,0)</f>
        <v>89650</v>
      </c>
      <c r="BF103" s="121">
        <f>IF(N103="snížená",J103,0)</f>
        <v>0</v>
      </c>
      <c r="BG103" s="121">
        <f>IF(N103="zákl. přenesená",J103,0)</f>
        <v>0</v>
      </c>
      <c r="BH103" s="121">
        <f>IF(N103="sníž. přenesená",J103,0)</f>
        <v>0</v>
      </c>
      <c r="BI103" s="121">
        <f>IF(N103="nulová",J103,0)</f>
        <v>0</v>
      </c>
      <c r="BJ103" s="14" t="s">
        <v>81</v>
      </c>
      <c r="BK103" s="121">
        <f>ROUND(I103*H103,2)</f>
        <v>89650</v>
      </c>
      <c r="BL103" s="14" t="s">
        <v>142</v>
      </c>
      <c r="BM103" s="120" t="s">
        <v>616</v>
      </c>
    </row>
    <row r="104" spans="2:47" s="1" customFormat="1" ht="12">
      <c r="B104" s="29"/>
      <c r="D104" s="122" t="s">
        <v>145</v>
      </c>
      <c r="F104" s="123" t="s">
        <v>350</v>
      </c>
      <c r="I104" s="124"/>
      <c r="L104" s="29"/>
      <c r="M104" s="125"/>
      <c r="T104" s="50"/>
      <c r="AT104" s="14" t="s">
        <v>145</v>
      </c>
      <c r="AU104" s="14" t="s">
        <v>74</v>
      </c>
    </row>
    <row r="105" spans="2:47" s="1" customFormat="1" ht="12">
      <c r="B105" s="29"/>
      <c r="D105" s="126" t="s">
        <v>147</v>
      </c>
      <c r="F105" s="127" t="s">
        <v>617</v>
      </c>
      <c r="I105" s="124"/>
      <c r="L105" s="29"/>
      <c r="M105" s="125"/>
      <c r="T105" s="50"/>
      <c r="AT105" s="14" t="s">
        <v>147</v>
      </c>
      <c r="AU105" s="14" t="s">
        <v>74</v>
      </c>
    </row>
    <row r="106" spans="2:51" s="9" customFormat="1" ht="22.5">
      <c r="B106" s="128"/>
      <c r="D106" s="122" t="s">
        <v>171</v>
      </c>
      <c r="E106" s="129" t="s">
        <v>28</v>
      </c>
      <c r="F106" s="130" t="s">
        <v>618</v>
      </c>
      <c r="H106" s="131">
        <v>358.6</v>
      </c>
      <c r="I106" s="132"/>
      <c r="L106" s="128"/>
      <c r="M106" s="133"/>
      <c r="T106" s="134"/>
      <c r="AT106" s="129" t="s">
        <v>171</v>
      </c>
      <c r="AU106" s="129" t="s">
        <v>74</v>
      </c>
      <c r="AV106" s="9" t="s">
        <v>83</v>
      </c>
      <c r="AW106" s="9" t="s">
        <v>35</v>
      </c>
      <c r="AX106" s="9" t="s">
        <v>81</v>
      </c>
      <c r="AY106" s="129" t="s">
        <v>143</v>
      </c>
    </row>
    <row r="107" spans="2:65" s="1" customFormat="1" ht="21.75" customHeight="1">
      <c r="B107" s="29"/>
      <c r="C107" s="109" t="s">
        <v>173</v>
      </c>
      <c r="D107" s="109" t="s">
        <v>137</v>
      </c>
      <c r="E107" s="110" t="s">
        <v>354</v>
      </c>
      <c r="F107" s="111" t="s">
        <v>355</v>
      </c>
      <c r="G107" s="112" t="s">
        <v>342</v>
      </c>
      <c r="H107" s="113">
        <v>358.6</v>
      </c>
      <c r="I107" s="114">
        <v>100</v>
      </c>
      <c r="J107" s="115">
        <f>ROUND(I107*H107,2)</f>
        <v>35860</v>
      </c>
      <c r="K107" s="111" t="s">
        <v>141</v>
      </c>
      <c r="L107" s="29"/>
      <c r="M107" s="116" t="s">
        <v>28</v>
      </c>
      <c r="N107" s="117" t="s">
        <v>45</v>
      </c>
      <c r="P107" s="118">
        <f>O107*H107</f>
        <v>0</v>
      </c>
      <c r="Q107" s="118">
        <v>0</v>
      </c>
      <c r="R107" s="118">
        <f>Q107*H107</f>
        <v>0</v>
      </c>
      <c r="S107" s="118">
        <v>0</v>
      </c>
      <c r="T107" s="119">
        <f>S107*H107</f>
        <v>0</v>
      </c>
      <c r="AR107" s="120" t="s">
        <v>142</v>
      </c>
      <c r="AT107" s="120" t="s">
        <v>137</v>
      </c>
      <c r="AU107" s="120" t="s">
        <v>74</v>
      </c>
      <c r="AY107" s="14" t="s">
        <v>143</v>
      </c>
      <c r="BE107" s="121">
        <f>IF(N107="základní",J107,0)</f>
        <v>35860</v>
      </c>
      <c r="BF107" s="121">
        <f>IF(N107="snížená",J107,0)</f>
        <v>0</v>
      </c>
      <c r="BG107" s="121">
        <f>IF(N107="zákl. přenesená",J107,0)</f>
        <v>0</v>
      </c>
      <c r="BH107" s="121">
        <f>IF(N107="sníž. přenesená",J107,0)</f>
        <v>0</v>
      </c>
      <c r="BI107" s="121">
        <f>IF(N107="nulová",J107,0)</f>
        <v>0</v>
      </c>
      <c r="BJ107" s="14" t="s">
        <v>81</v>
      </c>
      <c r="BK107" s="121">
        <f>ROUND(I107*H107,2)</f>
        <v>35860</v>
      </c>
      <c r="BL107" s="14" t="s">
        <v>142</v>
      </c>
      <c r="BM107" s="120" t="s">
        <v>619</v>
      </c>
    </row>
    <row r="108" spans="2:47" s="1" customFormat="1" ht="12">
      <c r="B108" s="29"/>
      <c r="D108" s="122" t="s">
        <v>145</v>
      </c>
      <c r="F108" s="123" t="s">
        <v>357</v>
      </c>
      <c r="I108" s="124"/>
      <c r="L108" s="29"/>
      <c r="M108" s="125"/>
      <c r="T108" s="50"/>
      <c r="AT108" s="14" t="s">
        <v>145</v>
      </c>
      <c r="AU108" s="14" t="s">
        <v>74</v>
      </c>
    </row>
    <row r="109" spans="2:47" s="1" customFormat="1" ht="12">
      <c r="B109" s="29"/>
      <c r="D109" s="126" t="s">
        <v>147</v>
      </c>
      <c r="F109" s="127" t="s">
        <v>358</v>
      </c>
      <c r="I109" s="124"/>
      <c r="L109" s="29"/>
      <c r="M109" s="125"/>
      <c r="T109" s="50"/>
      <c r="AT109" s="14" t="s">
        <v>147</v>
      </c>
      <c r="AU109" s="14" t="s">
        <v>74</v>
      </c>
    </row>
    <row r="110" spans="2:65" s="1" customFormat="1" ht="24.2" customHeight="1">
      <c r="B110" s="29"/>
      <c r="C110" s="109" t="s">
        <v>181</v>
      </c>
      <c r="D110" s="109" t="s">
        <v>137</v>
      </c>
      <c r="E110" s="110" t="s">
        <v>360</v>
      </c>
      <c r="F110" s="111" t="s">
        <v>361</v>
      </c>
      <c r="G110" s="112" t="s">
        <v>342</v>
      </c>
      <c r="H110" s="113">
        <v>717.2</v>
      </c>
      <c r="I110" s="114">
        <v>10</v>
      </c>
      <c r="J110" s="115">
        <f>ROUND(I110*H110,2)</f>
        <v>7172</v>
      </c>
      <c r="K110" s="111" t="s">
        <v>141</v>
      </c>
      <c r="L110" s="29"/>
      <c r="M110" s="116" t="s">
        <v>28</v>
      </c>
      <c r="N110" s="117" t="s">
        <v>45</v>
      </c>
      <c r="P110" s="118">
        <f>O110*H110</f>
        <v>0</v>
      </c>
      <c r="Q110" s="118">
        <v>0</v>
      </c>
      <c r="R110" s="118">
        <f>Q110*H110</f>
        <v>0</v>
      </c>
      <c r="S110" s="118">
        <v>0</v>
      </c>
      <c r="T110" s="119">
        <f>S110*H110</f>
        <v>0</v>
      </c>
      <c r="AR110" s="120" t="s">
        <v>142</v>
      </c>
      <c r="AT110" s="120" t="s">
        <v>137</v>
      </c>
      <c r="AU110" s="120" t="s">
        <v>74</v>
      </c>
      <c r="AY110" s="14" t="s">
        <v>143</v>
      </c>
      <c r="BE110" s="121">
        <f>IF(N110="základní",J110,0)</f>
        <v>7172</v>
      </c>
      <c r="BF110" s="121">
        <f>IF(N110="snížená",J110,0)</f>
        <v>0</v>
      </c>
      <c r="BG110" s="121">
        <f>IF(N110="zákl. přenesená",J110,0)</f>
        <v>0</v>
      </c>
      <c r="BH110" s="121">
        <f>IF(N110="sníž. přenesená",J110,0)</f>
        <v>0</v>
      </c>
      <c r="BI110" s="121">
        <f>IF(N110="nulová",J110,0)</f>
        <v>0</v>
      </c>
      <c r="BJ110" s="14" t="s">
        <v>81</v>
      </c>
      <c r="BK110" s="121">
        <f>ROUND(I110*H110,2)</f>
        <v>7172</v>
      </c>
      <c r="BL110" s="14" t="s">
        <v>142</v>
      </c>
      <c r="BM110" s="120" t="s">
        <v>620</v>
      </c>
    </row>
    <row r="111" spans="2:47" s="1" customFormat="1" ht="19.5">
      <c r="B111" s="29"/>
      <c r="D111" s="122" t="s">
        <v>145</v>
      </c>
      <c r="F111" s="123" t="s">
        <v>363</v>
      </c>
      <c r="I111" s="124"/>
      <c r="L111" s="29"/>
      <c r="M111" s="125"/>
      <c r="T111" s="50"/>
      <c r="AT111" s="14" t="s">
        <v>145</v>
      </c>
      <c r="AU111" s="14" t="s">
        <v>74</v>
      </c>
    </row>
    <row r="112" spans="2:47" s="1" customFormat="1" ht="12">
      <c r="B112" s="29"/>
      <c r="D112" s="126" t="s">
        <v>147</v>
      </c>
      <c r="F112" s="127" t="s">
        <v>364</v>
      </c>
      <c r="I112" s="124"/>
      <c r="L112" s="29"/>
      <c r="M112" s="125"/>
      <c r="T112" s="50"/>
      <c r="AT112" s="14" t="s">
        <v>147</v>
      </c>
      <c r="AU112" s="14" t="s">
        <v>74</v>
      </c>
    </row>
    <row r="113" spans="2:51" s="9" customFormat="1" ht="12">
      <c r="B113" s="128"/>
      <c r="D113" s="122" t="s">
        <v>171</v>
      </c>
      <c r="E113" s="129" t="s">
        <v>28</v>
      </c>
      <c r="F113" s="130" t="s">
        <v>621</v>
      </c>
      <c r="H113" s="131">
        <v>717.2</v>
      </c>
      <c r="I113" s="132"/>
      <c r="L113" s="128"/>
      <c r="M113" s="161"/>
      <c r="N113" s="162"/>
      <c r="O113" s="162"/>
      <c r="P113" s="162"/>
      <c r="Q113" s="162"/>
      <c r="R113" s="162"/>
      <c r="S113" s="162"/>
      <c r="T113" s="163"/>
      <c r="AT113" s="129" t="s">
        <v>171</v>
      </c>
      <c r="AU113" s="129" t="s">
        <v>74</v>
      </c>
      <c r="AV113" s="9" t="s">
        <v>83</v>
      </c>
      <c r="AW113" s="9" t="s">
        <v>35</v>
      </c>
      <c r="AX113" s="9" t="s">
        <v>81</v>
      </c>
      <c r="AY113" s="129" t="s">
        <v>143</v>
      </c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29"/>
    </row>
  </sheetData>
  <sheetProtection algorithmName="SHA-512" hashValue="1pBh+vBFZGpyTtNsj/p1vyTDvCQ9lQxE5uJn9/U5bFIxWQ7ucKfj1RkobxCbvkxrXTVxSqqoEzy+s8ia6yY4GA==" saltValue="Shnh7VzJNrzQ8Y292M+9Xw2ckr/IyadbQgrRTdHstuSomfcC1iVnkZn3x70NxB4dBP3Ud1cuu5ToO5YvjLm2Cw==" spinCount="100000" sheet="1" objects="1" scenarios="1" formatColumns="0" formatRows="0" autoFilter="0"/>
  <autoFilter ref="C84:K113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hyperlinks>
    <hyperlink ref="F88" r:id="rId1" display="https://podminky.urs.cz/item/CS_URS_2023_02/184808211"/>
    <hyperlink ref="F92" r:id="rId2" display="https://podminky.urs.cz/item/CS_URS_2023_02/184851256"/>
    <hyperlink ref="F96" r:id="rId3" display="https://podminky.urs.cz/item/CS_URS_2023_02/184911111"/>
    <hyperlink ref="F101" r:id="rId4" display="https://podminky.urs.cz/item/CS_URS_2023_02/185804214"/>
    <hyperlink ref="F105" r:id="rId5" display="https://podminky.urs.cz/item/CS_URS_2023_02/185804312.1"/>
    <hyperlink ref="F109" r:id="rId6" display="https://podminky.urs.cz/item/CS_URS_2023_02/185851121"/>
    <hyperlink ref="F112" r:id="rId7" display="https://podminky.urs.cz/item/CS_URS_2023_02/185851129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9"/>
  <headerFooter>
    <oddFooter>&amp;CStrana &amp;P z &amp;N</oddFooter>
  </headerFooter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10"/>
  <sheetViews>
    <sheetView showGridLines="0" workbookViewId="0" topLeftCell="A19">
      <selection activeCell="J20" sqref="J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102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ht="12" customHeight="1">
      <c r="B8" s="17"/>
      <c r="D8" s="24" t="s">
        <v>118</v>
      </c>
      <c r="L8" s="17"/>
    </row>
    <row r="9" spans="2:12" s="1" customFormat="1" ht="16.5" customHeight="1">
      <c r="B9" s="29"/>
      <c r="E9" s="286" t="s">
        <v>450</v>
      </c>
      <c r="F9" s="285"/>
      <c r="G9" s="285"/>
      <c r="H9" s="285"/>
      <c r="L9" s="29"/>
    </row>
    <row r="10" spans="2:12" s="1" customFormat="1" ht="12" customHeight="1">
      <c r="B10" s="29"/>
      <c r="D10" s="24" t="s">
        <v>392</v>
      </c>
      <c r="L10" s="29"/>
    </row>
    <row r="11" spans="2:12" s="1" customFormat="1" ht="16.5" customHeight="1">
      <c r="B11" s="29"/>
      <c r="E11" s="281" t="s">
        <v>622</v>
      </c>
      <c r="F11" s="285"/>
      <c r="G11" s="285"/>
      <c r="H11" s="285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4" t="s">
        <v>18</v>
      </c>
      <c r="F13" s="22" t="s">
        <v>19</v>
      </c>
      <c r="I13" s="24" t="s">
        <v>20</v>
      </c>
      <c r="J13" s="22" t="s">
        <v>28</v>
      </c>
      <c r="L13" s="29"/>
    </row>
    <row r="14" spans="2:12" s="1" customFormat="1" ht="12" customHeight="1">
      <c r="B14" s="29"/>
      <c r="D14" s="24" t="s">
        <v>22</v>
      </c>
      <c r="F14" s="22" t="s">
        <v>23</v>
      </c>
      <c r="I14" s="24" t="s">
        <v>24</v>
      </c>
      <c r="J14" s="46" t="str">
        <f>'Rekapitulace stavby'!AN8</f>
        <v>25. 9. 2023</v>
      </c>
      <c r="L14" s="29"/>
    </row>
    <row r="15" spans="2:12" s="1" customFormat="1" ht="10.9" customHeight="1">
      <c r="B15" s="29"/>
      <c r="L15" s="29"/>
    </row>
    <row r="16" spans="2:12" s="1" customFormat="1" ht="12" customHeight="1">
      <c r="B16" s="29"/>
      <c r="D16" s="24" t="s">
        <v>26</v>
      </c>
      <c r="I16" s="24" t="s">
        <v>27</v>
      </c>
      <c r="J16" s="22" t="s">
        <v>28</v>
      </c>
      <c r="L16" s="29"/>
    </row>
    <row r="17" spans="2:12" s="1" customFormat="1" ht="18" customHeight="1">
      <c r="B17" s="29"/>
      <c r="E17" s="22" t="s">
        <v>29</v>
      </c>
      <c r="I17" s="24" t="s">
        <v>30</v>
      </c>
      <c r="J17" s="22" t="s">
        <v>28</v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4" t="s">
        <v>31</v>
      </c>
      <c r="I19" s="24" t="s">
        <v>27</v>
      </c>
      <c r="J19" s="25" t="str">
        <f>'Rekapitulace stavby'!AN13</f>
        <v>07353464</v>
      </c>
      <c r="L19" s="29"/>
    </row>
    <row r="20" spans="2:12" s="1" customFormat="1" ht="18" customHeight="1">
      <c r="B20" s="29"/>
      <c r="E20" s="288" t="str">
        <f>'Rekapitulace stavby'!E14</f>
        <v>Kateřina Teplá</v>
      </c>
      <c r="F20" s="273"/>
      <c r="G20" s="273"/>
      <c r="H20" s="273"/>
      <c r="I20" s="24" t="s">
        <v>30</v>
      </c>
      <c r="J20" s="25"/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4" t="s">
        <v>32</v>
      </c>
      <c r="I22" s="24" t="s">
        <v>27</v>
      </c>
      <c r="J22" s="22" t="s">
        <v>33</v>
      </c>
      <c r="L22" s="29"/>
    </row>
    <row r="23" spans="2:12" s="1" customFormat="1" ht="18" customHeight="1">
      <c r="B23" s="29"/>
      <c r="E23" s="22" t="s">
        <v>34</v>
      </c>
      <c r="I23" s="24" t="s">
        <v>30</v>
      </c>
      <c r="J23" s="22" t="s">
        <v>28</v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4" t="s">
        <v>36</v>
      </c>
      <c r="I25" s="24" t="s">
        <v>27</v>
      </c>
      <c r="J25" s="22" t="s">
        <v>33</v>
      </c>
      <c r="L25" s="29"/>
    </row>
    <row r="26" spans="2:12" s="1" customFormat="1" ht="18" customHeight="1">
      <c r="B26" s="29"/>
      <c r="E26" s="22" t="s">
        <v>37</v>
      </c>
      <c r="I26" s="24" t="s">
        <v>30</v>
      </c>
      <c r="J26" s="22" t="s">
        <v>28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4" t="s">
        <v>38</v>
      </c>
      <c r="L28" s="29"/>
    </row>
    <row r="29" spans="2:12" s="7" customFormat="1" ht="16.5" customHeight="1">
      <c r="B29" s="89"/>
      <c r="E29" s="277" t="s">
        <v>28</v>
      </c>
      <c r="F29" s="277"/>
      <c r="G29" s="277"/>
      <c r="H29" s="277"/>
      <c r="L29" s="89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90" t="s">
        <v>40</v>
      </c>
      <c r="J32" s="60">
        <f>ROUND(J85,2)</f>
        <v>122539.2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5" customHeight="1">
      <c r="B34" s="29"/>
      <c r="F34" s="32" t="s">
        <v>42</v>
      </c>
      <c r="I34" s="32" t="s">
        <v>41</v>
      </c>
      <c r="J34" s="32" t="s">
        <v>43</v>
      </c>
      <c r="L34" s="29"/>
    </row>
    <row r="35" spans="2:12" s="1" customFormat="1" ht="14.45" customHeight="1">
      <c r="B35" s="29"/>
      <c r="D35" s="49" t="s">
        <v>44</v>
      </c>
      <c r="E35" s="24" t="s">
        <v>45</v>
      </c>
      <c r="F35" s="81">
        <f>ROUND((SUM(BE85:BE109)),2)</f>
        <v>122539.2</v>
      </c>
      <c r="I35" s="91">
        <v>0.21</v>
      </c>
      <c r="J35" s="81">
        <f>ROUND(((SUM(BE85:BE109))*I35),2)</f>
        <v>25733.23</v>
      </c>
      <c r="L35" s="29"/>
    </row>
    <row r="36" spans="2:12" s="1" customFormat="1" ht="14.45" customHeight="1">
      <c r="B36" s="29"/>
      <c r="E36" s="24" t="s">
        <v>46</v>
      </c>
      <c r="F36" s="81">
        <f>ROUND((SUM(BF85:BF109)),2)</f>
        <v>0</v>
      </c>
      <c r="I36" s="91">
        <v>0.15</v>
      </c>
      <c r="J36" s="81">
        <f>ROUND(((SUM(BF85:BF109))*I36),2)</f>
        <v>0</v>
      </c>
      <c r="L36" s="29"/>
    </row>
    <row r="37" spans="2:12" s="1" customFormat="1" ht="14.45" customHeight="1" hidden="1">
      <c r="B37" s="29"/>
      <c r="E37" s="24" t="s">
        <v>47</v>
      </c>
      <c r="F37" s="81">
        <f>ROUND((SUM(BG85:BG109)),2)</f>
        <v>0</v>
      </c>
      <c r="I37" s="91">
        <v>0.21</v>
      </c>
      <c r="J37" s="81">
        <f>0</f>
        <v>0</v>
      </c>
      <c r="L37" s="29"/>
    </row>
    <row r="38" spans="2:12" s="1" customFormat="1" ht="14.45" customHeight="1" hidden="1">
      <c r="B38" s="29"/>
      <c r="E38" s="24" t="s">
        <v>48</v>
      </c>
      <c r="F38" s="81">
        <f>ROUND((SUM(BH85:BH109)),2)</f>
        <v>0</v>
      </c>
      <c r="I38" s="91">
        <v>0.15</v>
      </c>
      <c r="J38" s="81">
        <f>0</f>
        <v>0</v>
      </c>
      <c r="L38" s="29"/>
    </row>
    <row r="39" spans="2:12" s="1" customFormat="1" ht="14.45" customHeight="1" hidden="1">
      <c r="B39" s="29"/>
      <c r="E39" s="24" t="s">
        <v>49</v>
      </c>
      <c r="F39" s="81">
        <f>ROUND((SUM(BI85:BI109)),2)</f>
        <v>0</v>
      </c>
      <c r="I39" s="91">
        <v>0</v>
      </c>
      <c r="J39" s="81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2"/>
      <c r="D41" s="93" t="s">
        <v>50</v>
      </c>
      <c r="E41" s="51"/>
      <c r="F41" s="51"/>
      <c r="G41" s="94" t="s">
        <v>51</v>
      </c>
      <c r="H41" s="95" t="s">
        <v>52</v>
      </c>
      <c r="I41" s="51"/>
      <c r="J41" s="96">
        <f>SUM(J32:J39)</f>
        <v>148272.43</v>
      </c>
      <c r="K41" s="97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5" customHeight="1">
      <c r="B47" s="29"/>
      <c r="C47" s="18" t="s">
        <v>120</v>
      </c>
      <c r="L47" s="29"/>
    </row>
    <row r="48" spans="2:12" s="1" customFormat="1" ht="6.95" customHeight="1">
      <c r="B48" s="29"/>
      <c r="L48" s="29"/>
    </row>
    <row r="49" spans="2:12" s="1" customFormat="1" ht="12" customHeight="1">
      <c r="B49" s="29"/>
      <c r="C49" s="24" t="s">
        <v>16</v>
      </c>
      <c r="L49" s="29"/>
    </row>
    <row r="50" spans="2:12" s="1" customFormat="1" ht="16.5" customHeight="1">
      <c r="B50" s="29"/>
      <c r="E50" s="286" t="str">
        <f>E7</f>
        <v>Založení prvků IP, větrolamů v k.ú. Přibice</v>
      </c>
      <c r="F50" s="287"/>
      <c r="G50" s="287"/>
      <c r="H50" s="287"/>
      <c r="L50" s="29"/>
    </row>
    <row r="51" spans="2:12" ht="12" customHeight="1">
      <c r="B51" s="17"/>
      <c r="C51" s="24" t="s">
        <v>118</v>
      </c>
      <c r="L51" s="17"/>
    </row>
    <row r="52" spans="2:12" s="1" customFormat="1" ht="16.5" customHeight="1">
      <c r="B52" s="29"/>
      <c r="E52" s="286" t="s">
        <v>450</v>
      </c>
      <c r="F52" s="285"/>
      <c r="G52" s="285"/>
      <c r="H52" s="285"/>
      <c r="L52" s="29"/>
    </row>
    <row r="53" spans="2:12" s="1" customFormat="1" ht="12" customHeight="1">
      <c r="B53" s="29"/>
      <c r="C53" s="24" t="s">
        <v>392</v>
      </c>
      <c r="L53" s="29"/>
    </row>
    <row r="54" spans="2:12" s="1" customFormat="1" ht="16.5" customHeight="1">
      <c r="B54" s="29"/>
      <c r="E54" s="281" t="str">
        <f>E11</f>
        <v>SO-022 - 2. rok pěstební péče</v>
      </c>
      <c r="F54" s="285"/>
      <c r="G54" s="285"/>
      <c r="H54" s="285"/>
      <c r="L54" s="29"/>
    </row>
    <row r="55" spans="2:12" s="1" customFormat="1" ht="6.95" customHeight="1">
      <c r="B55" s="29"/>
      <c r="L55" s="29"/>
    </row>
    <row r="56" spans="2:12" s="1" customFormat="1" ht="12" customHeight="1">
      <c r="B56" s="29"/>
      <c r="C56" s="24" t="s">
        <v>22</v>
      </c>
      <c r="F56" s="22" t="str">
        <f>F14</f>
        <v>Přibice</v>
      </c>
      <c r="I56" s="24" t="s">
        <v>24</v>
      </c>
      <c r="J56" s="46" t="str">
        <f>IF(J14="","",J14)</f>
        <v>25. 9. 2023</v>
      </c>
      <c r="L56" s="29"/>
    </row>
    <row r="57" spans="2:12" s="1" customFormat="1" ht="6.95" customHeight="1">
      <c r="B57" s="29"/>
      <c r="L57" s="29"/>
    </row>
    <row r="58" spans="2:12" s="1" customFormat="1" ht="25.7" customHeight="1">
      <c r="B58" s="29"/>
      <c r="C58" s="24" t="s">
        <v>26</v>
      </c>
      <c r="F58" s="22" t="str">
        <f>E17</f>
        <v>Ocec Přibice</v>
      </c>
      <c r="I58" s="24" t="s">
        <v>32</v>
      </c>
      <c r="J58" s="27" t="str">
        <f>E23</f>
        <v>AGROPROJEKT PSO s.r.o.</v>
      </c>
      <c r="L58" s="29"/>
    </row>
    <row r="59" spans="2:12" s="1" customFormat="1" ht="25.7" customHeight="1">
      <c r="B59" s="29"/>
      <c r="C59" s="24" t="s">
        <v>31</v>
      </c>
      <c r="F59" s="22" t="str">
        <f>IF(E20="","",E20)</f>
        <v>Kateřina Teplá</v>
      </c>
      <c r="I59" s="24" t="s">
        <v>36</v>
      </c>
      <c r="J59" s="27" t="str">
        <f>E26</f>
        <v>Agroprojekt PSO s.r.o.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8" t="s">
        <v>121</v>
      </c>
      <c r="D61" s="92"/>
      <c r="E61" s="92"/>
      <c r="F61" s="92"/>
      <c r="G61" s="92"/>
      <c r="H61" s="92"/>
      <c r="I61" s="92"/>
      <c r="J61" s="99" t="s">
        <v>122</v>
      </c>
      <c r="K61" s="92"/>
      <c r="L61" s="29"/>
    </row>
    <row r="62" spans="2:12" s="1" customFormat="1" ht="10.35" customHeight="1">
      <c r="B62" s="29"/>
      <c r="L62" s="29"/>
    </row>
    <row r="63" spans="2:47" s="1" customFormat="1" ht="22.9" customHeight="1">
      <c r="B63" s="29"/>
      <c r="C63" s="100" t="s">
        <v>72</v>
      </c>
      <c r="J63" s="60">
        <f>J85</f>
        <v>122539.2</v>
      </c>
      <c r="L63" s="29"/>
      <c r="AU63" s="14" t="s">
        <v>123</v>
      </c>
    </row>
    <row r="64" spans="2:12" s="1" customFormat="1" ht="21.75" customHeight="1">
      <c r="B64" s="29"/>
      <c r="L64" s="29"/>
    </row>
    <row r="65" spans="2:12" s="1" customFormat="1" ht="6.95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29"/>
    </row>
    <row r="69" spans="2:12" s="1" customFormat="1" ht="6.9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29"/>
    </row>
    <row r="70" spans="2:12" s="1" customFormat="1" ht="24.95" customHeight="1">
      <c r="B70" s="29"/>
      <c r="C70" s="18" t="s">
        <v>124</v>
      </c>
      <c r="L70" s="29"/>
    </row>
    <row r="71" spans="2:12" s="1" customFormat="1" ht="6.95" customHeight="1">
      <c r="B71" s="29"/>
      <c r="L71" s="29"/>
    </row>
    <row r="72" spans="2:12" s="1" customFormat="1" ht="12" customHeight="1">
      <c r="B72" s="29"/>
      <c r="C72" s="24" t="s">
        <v>16</v>
      </c>
      <c r="L72" s="29"/>
    </row>
    <row r="73" spans="2:12" s="1" customFormat="1" ht="16.5" customHeight="1">
      <c r="B73" s="29"/>
      <c r="E73" s="286" t="str">
        <f>E7</f>
        <v>Založení prvků IP, větrolamů v k.ú. Přibice</v>
      </c>
      <c r="F73" s="287"/>
      <c r="G73" s="287"/>
      <c r="H73" s="287"/>
      <c r="L73" s="29"/>
    </row>
    <row r="74" spans="2:12" ht="12" customHeight="1">
      <c r="B74" s="17"/>
      <c r="C74" s="24" t="s">
        <v>118</v>
      </c>
      <c r="L74" s="17"/>
    </row>
    <row r="75" spans="2:12" s="1" customFormat="1" ht="16.5" customHeight="1">
      <c r="B75" s="29"/>
      <c r="E75" s="286" t="s">
        <v>450</v>
      </c>
      <c r="F75" s="285"/>
      <c r="G75" s="285"/>
      <c r="H75" s="285"/>
      <c r="L75" s="29"/>
    </row>
    <row r="76" spans="2:12" s="1" customFormat="1" ht="12" customHeight="1">
      <c r="B76" s="29"/>
      <c r="C76" s="24" t="s">
        <v>392</v>
      </c>
      <c r="L76" s="29"/>
    </row>
    <row r="77" spans="2:12" s="1" customFormat="1" ht="16.5" customHeight="1">
      <c r="B77" s="29"/>
      <c r="E77" s="281" t="str">
        <f>E11</f>
        <v>SO-022 - 2. rok pěstební péče</v>
      </c>
      <c r="F77" s="285"/>
      <c r="G77" s="285"/>
      <c r="H77" s="285"/>
      <c r="L77" s="29"/>
    </row>
    <row r="78" spans="2:12" s="1" customFormat="1" ht="6.95" customHeight="1">
      <c r="B78" s="29"/>
      <c r="L78" s="29"/>
    </row>
    <row r="79" spans="2:12" s="1" customFormat="1" ht="12" customHeight="1">
      <c r="B79" s="29"/>
      <c r="C79" s="24" t="s">
        <v>22</v>
      </c>
      <c r="F79" s="22" t="str">
        <f>F14</f>
        <v>Přibice</v>
      </c>
      <c r="I79" s="24" t="s">
        <v>24</v>
      </c>
      <c r="J79" s="46" t="str">
        <f>IF(J14="","",J14)</f>
        <v>25. 9. 2023</v>
      </c>
      <c r="L79" s="29"/>
    </row>
    <row r="80" spans="2:12" s="1" customFormat="1" ht="6.95" customHeight="1">
      <c r="B80" s="29"/>
      <c r="L80" s="29"/>
    </row>
    <row r="81" spans="2:12" s="1" customFormat="1" ht="25.7" customHeight="1">
      <c r="B81" s="29"/>
      <c r="C81" s="24" t="s">
        <v>26</v>
      </c>
      <c r="F81" s="22" t="str">
        <f>E17</f>
        <v>Ocec Přibice</v>
      </c>
      <c r="I81" s="24" t="s">
        <v>32</v>
      </c>
      <c r="J81" s="27" t="str">
        <f>E23</f>
        <v>AGROPROJEKT PSO s.r.o.</v>
      </c>
      <c r="L81" s="29"/>
    </row>
    <row r="82" spans="2:12" s="1" customFormat="1" ht="25.7" customHeight="1">
      <c r="B82" s="29"/>
      <c r="C82" s="24" t="s">
        <v>31</v>
      </c>
      <c r="F82" s="22" t="str">
        <f>IF(E20="","",E20)</f>
        <v>Kateřina Teplá</v>
      </c>
      <c r="I82" s="24" t="s">
        <v>36</v>
      </c>
      <c r="J82" s="27" t="str">
        <f>E26</f>
        <v>Agroprojekt PSO s.r.o.</v>
      </c>
      <c r="L82" s="29"/>
    </row>
    <row r="83" spans="2:12" s="1" customFormat="1" ht="10.35" customHeight="1">
      <c r="B83" s="29"/>
      <c r="L83" s="29"/>
    </row>
    <row r="84" spans="2:20" s="8" customFormat="1" ht="29.25" customHeight="1">
      <c r="B84" s="101"/>
      <c r="C84" s="102" t="s">
        <v>125</v>
      </c>
      <c r="D84" s="103" t="s">
        <v>59</v>
      </c>
      <c r="E84" s="103" t="s">
        <v>55</v>
      </c>
      <c r="F84" s="103" t="s">
        <v>56</v>
      </c>
      <c r="G84" s="103" t="s">
        <v>126</v>
      </c>
      <c r="H84" s="103" t="s">
        <v>127</v>
      </c>
      <c r="I84" s="103" t="s">
        <v>128</v>
      </c>
      <c r="J84" s="103" t="s">
        <v>122</v>
      </c>
      <c r="K84" s="104" t="s">
        <v>129</v>
      </c>
      <c r="L84" s="101"/>
      <c r="M84" s="53" t="s">
        <v>28</v>
      </c>
      <c r="N84" s="54" t="s">
        <v>44</v>
      </c>
      <c r="O84" s="54" t="s">
        <v>130</v>
      </c>
      <c r="P84" s="54" t="s">
        <v>131</v>
      </c>
      <c r="Q84" s="54" t="s">
        <v>132</v>
      </c>
      <c r="R84" s="54" t="s">
        <v>133</v>
      </c>
      <c r="S84" s="54" t="s">
        <v>134</v>
      </c>
      <c r="T84" s="55" t="s">
        <v>135</v>
      </c>
    </row>
    <row r="85" spans="2:63" s="1" customFormat="1" ht="22.9" customHeight="1">
      <c r="B85" s="29"/>
      <c r="C85" s="58" t="s">
        <v>136</v>
      </c>
      <c r="J85" s="105">
        <f>BK85</f>
        <v>122539.2</v>
      </c>
      <c r="L85" s="29"/>
      <c r="M85" s="56"/>
      <c r="N85" s="47"/>
      <c r="O85" s="47"/>
      <c r="P85" s="106">
        <f>SUM(P86:P109)</f>
        <v>0</v>
      </c>
      <c r="Q85" s="47"/>
      <c r="R85" s="106">
        <f>SUM(R86:R109)</f>
        <v>0.014740000000000001</v>
      </c>
      <c r="S85" s="47"/>
      <c r="T85" s="107">
        <f>SUM(T86:T109)</f>
        <v>0</v>
      </c>
      <c r="AT85" s="14" t="s">
        <v>73</v>
      </c>
      <c r="AU85" s="14" t="s">
        <v>123</v>
      </c>
      <c r="BK85" s="108">
        <f>SUM(BK86:BK109)</f>
        <v>122539.2</v>
      </c>
    </row>
    <row r="86" spans="2:65" s="1" customFormat="1" ht="24.2" customHeight="1">
      <c r="B86" s="29"/>
      <c r="C86" s="109" t="s">
        <v>81</v>
      </c>
      <c r="D86" s="109" t="s">
        <v>137</v>
      </c>
      <c r="E86" s="110" t="s">
        <v>394</v>
      </c>
      <c r="F86" s="111" t="s">
        <v>395</v>
      </c>
      <c r="G86" s="112" t="s">
        <v>197</v>
      </c>
      <c r="H86" s="113">
        <v>4220</v>
      </c>
      <c r="I86" s="114">
        <v>2</v>
      </c>
      <c r="J86" s="115">
        <f>ROUND(I86*H86,2)</f>
        <v>8440</v>
      </c>
      <c r="K86" s="111" t="s">
        <v>141</v>
      </c>
      <c r="L86" s="29"/>
      <c r="M86" s="116" t="s">
        <v>28</v>
      </c>
      <c r="N86" s="117" t="s">
        <v>45</v>
      </c>
      <c r="P86" s="118">
        <f>O86*H86</f>
        <v>0</v>
      </c>
      <c r="Q86" s="118">
        <v>0</v>
      </c>
      <c r="R86" s="118">
        <f>Q86*H86</f>
        <v>0</v>
      </c>
      <c r="S86" s="118">
        <v>0</v>
      </c>
      <c r="T86" s="119">
        <f>S86*H86</f>
        <v>0</v>
      </c>
      <c r="AR86" s="120" t="s">
        <v>142</v>
      </c>
      <c r="AT86" s="120" t="s">
        <v>137</v>
      </c>
      <c r="AU86" s="120" t="s">
        <v>74</v>
      </c>
      <c r="AY86" s="14" t="s">
        <v>143</v>
      </c>
      <c r="BE86" s="121">
        <f>IF(N86="základní",J86,0)</f>
        <v>8440</v>
      </c>
      <c r="BF86" s="121">
        <f>IF(N86="snížená",J86,0)</f>
        <v>0</v>
      </c>
      <c r="BG86" s="121">
        <f>IF(N86="zákl. přenesená",J86,0)</f>
        <v>0</v>
      </c>
      <c r="BH86" s="121">
        <f>IF(N86="sníž. přenesená",J86,0)</f>
        <v>0</v>
      </c>
      <c r="BI86" s="121">
        <f>IF(N86="nulová",J86,0)</f>
        <v>0</v>
      </c>
      <c r="BJ86" s="14" t="s">
        <v>81</v>
      </c>
      <c r="BK86" s="121">
        <f>ROUND(I86*H86,2)</f>
        <v>8440</v>
      </c>
      <c r="BL86" s="14" t="s">
        <v>142</v>
      </c>
      <c r="BM86" s="120" t="s">
        <v>623</v>
      </c>
    </row>
    <row r="87" spans="2:47" s="1" customFormat="1" ht="19.5">
      <c r="B87" s="29"/>
      <c r="D87" s="122" t="s">
        <v>145</v>
      </c>
      <c r="F87" s="123" t="s">
        <v>397</v>
      </c>
      <c r="I87" s="124"/>
      <c r="L87" s="29"/>
      <c r="M87" s="125"/>
      <c r="T87" s="50"/>
      <c r="AT87" s="14" t="s">
        <v>145</v>
      </c>
      <c r="AU87" s="14" t="s">
        <v>74</v>
      </c>
    </row>
    <row r="88" spans="2:47" s="1" customFormat="1" ht="12">
      <c r="B88" s="29"/>
      <c r="D88" s="126" t="s">
        <v>147</v>
      </c>
      <c r="F88" s="127" t="s">
        <v>398</v>
      </c>
      <c r="I88" s="124"/>
      <c r="L88" s="29"/>
      <c r="M88" s="125"/>
      <c r="T88" s="50"/>
      <c r="AT88" s="14" t="s">
        <v>147</v>
      </c>
      <c r="AU88" s="14" t="s">
        <v>74</v>
      </c>
    </row>
    <row r="89" spans="2:51" s="9" customFormat="1" ht="12">
      <c r="B89" s="128"/>
      <c r="D89" s="122" t="s">
        <v>171</v>
      </c>
      <c r="E89" s="129" t="s">
        <v>28</v>
      </c>
      <c r="F89" s="130" t="s">
        <v>608</v>
      </c>
      <c r="H89" s="131">
        <v>4220</v>
      </c>
      <c r="I89" s="132"/>
      <c r="L89" s="128"/>
      <c r="M89" s="133"/>
      <c r="T89" s="134"/>
      <c r="AT89" s="129" t="s">
        <v>171</v>
      </c>
      <c r="AU89" s="129" t="s">
        <v>74</v>
      </c>
      <c r="AV89" s="9" t="s">
        <v>83</v>
      </c>
      <c r="AW89" s="9" t="s">
        <v>35</v>
      </c>
      <c r="AX89" s="9" t="s">
        <v>81</v>
      </c>
      <c r="AY89" s="129" t="s">
        <v>143</v>
      </c>
    </row>
    <row r="90" spans="2:65" s="1" customFormat="1" ht="24.2" customHeight="1">
      <c r="B90" s="29"/>
      <c r="C90" s="109" t="s">
        <v>83</v>
      </c>
      <c r="D90" s="109" t="s">
        <v>137</v>
      </c>
      <c r="E90" s="110" t="s">
        <v>400</v>
      </c>
      <c r="F90" s="111" t="s">
        <v>401</v>
      </c>
      <c r="G90" s="112" t="s">
        <v>402</v>
      </c>
      <c r="H90" s="113">
        <v>2.712</v>
      </c>
      <c r="I90" s="114">
        <v>10000</v>
      </c>
      <c r="J90" s="115">
        <f>ROUND(I90*H90,2)</f>
        <v>27120</v>
      </c>
      <c r="K90" s="111" t="s">
        <v>141</v>
      </c>
      <c r="L90" s="29"/>
      <c r="M90" s="116" t="s">
        <v>28</v>
      </c>
      <c r="N90" s="117" t="s">
        <v>45</v>
      </c>
      <c r="P90" s="118">
        <f>O90*H90</f>
        <v>0</v>
      </c>
      <c r="Q90" s="118">
        <v>0</v>
      </c>
      <c r="R90" s="118">
        <f>Q90*H90</f>
        <v>0</v>
      </c>
      <c r="S90" s="118">
        <v>0</v>
      </c>
      <c r="T90" s="119">
        <f>S90*H90</f>
        <v>0</v>
      </c>
      <c r="AR90" s="120" t="s">
        <v>142</v>
      </c>
      <c r="AT90" s="120" t="s">
        <v>137</v>
      </c>
      <c r="AU90" s="120" t="s">
        <v>74</v>
      </c>
      <c r="AY90" s="14" t="s">
        <v>143</v>
      </c>
      <c r="BE90" s="121">
        <f>IF(N90="základní",J90,0)</f>
        <v>27120</v>
      </c>
      <c r="BF90" s="121">
        <f>IF(N90="snížená",J90,0)</f>
        <v>0</v>
      </c>
      <c r="BG90" s="121">
        <f>IF(N90="zákl. přenesená",J90,0)</f>
        <v>0</v>
      </c>
      <c r="BH90" s="121">
        <f>IF(N90="sníž. přenesená",J90,0)</f>
        <v>0</v>
      </c>
      <c r="BI90" s="121">
        <f>IF(N90="nulová",J90,0)</f>
        <v>0</v>
      </c>
      <c r="BJ90" s="14" t="s">
        <v>81</v>
      </c>
      <c r="BK90" s="121">
        <f>ROUND(I90*H90,2)</f>
        <v>27120</v>
      </c>
      <c r="BL90" s="14" t="s">
        <v>142</v>
      </c>
      <c r="BM90" s="120" t="s">
        <v>624</v>
      </c>
    </row>
    <row r="91" spans="2:47" s="1" customFormat="1" ht="19.5">
      <c r="B91" s="29"/>
      <c r="D91" s="122" t="s">
        <v>145</v>
      </c>
      <c r="F91" s="123" t="s">
        <v>404</v>
      </c>
      <c r="I91" s="124"/>
      <c r="L91" s="29"/>
      <c r="M91" s="125"/>
      <c r="T91" s="50"/>
      <c r="AT91" s="14" t="s">
        <v>145</v>
      </c>
      <c r="AU91" s="14" t="s">
        <v>74</v>
      </c>
    </row>
    <row r="92" spans="2:47" s="1" customFormat="1" ht="12">
      <c r="B92" s="29"/>
      <c r="D92" s="126" t="s">
        <v>147</v>
      </c>
      <c r="F92" s="127" t="s">
        <v>405</v>
      </c>
      <c r="I92" s="124"/>
      <c r="L92" s="29"/>
      <c r="M92" s="125"/>
      <c r="T92" s="50"/>
      <c r="AT92" s="14" t="s">
        <v>147</v>
      </c>
      <c r="AU92" s="14" t="s">
        <v>74</v>
      </c>
    </row>
    <row r="93" spans="2:51" s="9" customFormat="1" ht="33.75">
      <c r="B93" s="128"/>
      <c r="D93" s="122" t="s">
        <v>171</v>
      </c>
      <c r="E93" s="129" t="s">
        <v>28</v>
      </c>
      <c r="F93" s="130" t="s">
        <v>625</v>
      </c>
      <c r="H93" s="131">
        <v>2.712</v>
      </c>
      <c r="I93" s="132"/>
      <c r="L93" s="128"/>
      <c r="M93" s="133"/>
      <c r="T93" s="134"/>
      <c r="AT93" s="129" t="s">
        <v>171</v>
      </c>
      <c r="AU93" s="129" t="s">
        <v>74</v>
      </c>
      <c r="AV93" s="9" t="s">
        <v>83</v>
      </c>
      <c r="AW93" s="9" t="s">
        <v>35</v>
      </c>
      <c r="AX93" s="9" t="s">
        <v>81</v>
      </c>
      <c r="AY93" s="129" t="s">
        <v>143</v>
      </c>
    </row>
    <row r="94" spans="2:65" s="1" customFormat="1" ht="16.5" customHeight="1">
      <c r="B94" s="29"/>
      <c r="C94" s="109" t="s">
        <v>154</v>
      </c>
      <c r="D94" s="109" t="s">
        <v>137</v>
      </c>
      <c r="E94" s="110" t="s">
        <v>407</v>
      </c>
      <c r="F94" s="111" t="s">
        <v>408</v>
      </c>
      <c r="G94" s="112" t="s">
        <v>197</v>
      </c>
      <c r="H94" s="113">
        <v>737</v>
      </c>
      <c r="I94" s="114">
        <v>10</v>
      </c>
      <c r="J94" s="115">
        <f>ROUND(I94*H94,2)</f>
        <v>7370</v>
      </c>
      <c r="K94" s="111" t="s">
        <v>141</v>
      </c>
      <c r="L94" s="29"/>
      <c r="M94" s="116" t="s">
        <v>28</v>
      </c>
      <c r="N94" s="117" t="s">
        <v>45</v>
      </c>
      <c r="P94" s="118">
        <f>O94*H94</f>
        <v>0</v>
      </c>
      <c r="Q94" s="118">
        <v>2E-05</v>
      </c>
      <c r="R94" s="118">
        <f>Q94*H94</f>
        <v>0.014740000000000001</v>
      </c>
      <c r="S94" s="118">
        <v>0</v>
      </c>
      <c r="T94" s="119">
        <f>S94*H94</f>
        <v>0</v>
      </c>
      <c r="AR94" s="120" t="s">
        <v>142</v>
      </c>
      <c r="AT94" s="120" t="s">
        <v>137</v>
      </c>
      <c r="AU94" s="120" t="s">
        <v>74</v>
      </c>
      <c r="AY94" s="14" t="s">
        <v>143</v>
      </c>
      <c r="BE94" s="121">
        <f>IF(N94="základní",J94,0)</f>
        <v>7370</v>
      </c>
      <c r="BF94" s="121">
        <f>IF(N94="snížená",J94,0)</f>
        <v>0</v>
      </c>
      <c r="BG94" s="121">
        <f>IF(N94="zákl. přenesená",J94,0)</f>
        <v>0</v>
      </c>
      <c r="BH94" s="121">
        <f>IF(N94="sníž. přenesená",J94,0)</f>
        <v>0</v>
      </c>
      <c r="BI94" s="121">
        <f>IF(N94="nulová",J94,0)</f>
        <v>0</v>
      </c>
      <c r="BJ94" s="14" t="s">
        <v>81</v>
      </c>
      <c r="BK94" s="121">
        <f>ROUND(I94*H94,2)</f>
        <v>7370</v>
      </c>
      <c r="BL94" s="14" t="s">
        <v>142</v>
      </c>
      <c r="BM94" s="120" t="s">
        <v>626</v>
      </c>
    </row>
    <row r="95" spans="2:47" s="1" customFormat="1" ht="12">
      <c r="B95" s="29"/>
      <c r="D95" s="122" t="s">
        <v>145</v>
      </c>
      <c r="F95" s="123" t="s">
        <v>410</v>
      </c>
      <c r="I95" s="124"/>
      <c r="L95" s="29"/>
      <c r="M95" s="125"/>
      <c r="T95" s="50"/>
      <c r="AT95" s="14" t="s">
        <v>145</v>
      </c>
      <c r="AU95" s="14" t="s">
        <v>74</v>
      </c>
    </row>
    <row r="96" spans="2:47" s="1" customFormat="1" ht="12">
      <c r="B96" s="29"/>
      <c r="D96" s="126" t="s">
        <v>147</v>
      </c>
      <c r="F96" s="127" t="s">
        <v>411</v>
      </c>
      <c r="I96" s="124"/>
      <c r="L96" s="29"/>
      <c r="M96" s="125"/>
      <c r="T96" s="50"/>
      <c r="AT96" s="14" t="s">
        <v>147</v>
      </c>
      <c r="AU96" s="14" t="s">
        <v>74</v>
      </c>
    </row>
    <row r="97" spans="2:51" s="10" customFormat="1" ht="12">
      <c r="B97" s="145"/>
      <c r="D97" s="122" t="s">
        <v>171</v>
      </c>
      <c r="E97" s="146" t="s">
        <v>28</v>
      </c>
      <c r="F97" s="147" t="s">
        <v>412</v>
      </c>
      <c r="H97" s="146" t="s">
        <v>28</v>
      </c>
      <c r="I97" s="148"/>
      <c r="L97" s="145"/>
      <c r="M97" s="149"/>
      <c r="T97" s="150"/>
      <c r="AT97" s="146" t="s">
        <v>171</v>
      </c>
      <c r="AU97" s="146" t="s">
        <v>74</v>
      </c>
      <c r="AV97" s="10" t="s">
        <v>81</v>
      </c>
      <c r="AW97" s="10" t="s">
        <v>35</v>
      </c>
      <c r="AX97" s="10" t="s">
        <v>74</v>
      </c>
      <c r="AY97" s="146" t="s">
        <v>143</v>
      </c>
    </row>
    <row r="98" spans="2:51" s="9" customFormat="1" ht="12">
      <c r="B98" s="128"/>
      <c r="D98" s="122" t="s">
        <v>171</v>
      </c>
      <c r="E98" s="129" t="s">
        <v>28</v>
      </c>
      <c r="F98" s="130" t="s">
        <v>612</v>
      </c>
      <c r="H98" s="131">
        <v>737</v>
      </c>
      <c r="I98" s="132"/>
      <c r="L98" s="128"/>
      <c r="M98" s="133"/>
      <c r="T98" s="134"/>
      <c r="AT98" s="129" t="s">
        <v>171</v>
      </c>
      <c r="AU98" s="129" t="s">
        <v>74</v>
      </c>
      <c r="AV98" s="9" t="s">
        <v>83</v>
      </c>
      <c r="AW98" s="9" t="s">
        <v>35</v>
      </c>
      <c r="AX98" s="9" t="s">
        <v>81</v>
      </c>
      <c r="AY98" s="129" t="s">
        <v>143</v>
      </c>
    </row>
    <row r="99" spans="2:65" s="1" customFormat="1" ht="16.5" customHeight="1">
      <c r="B99" s="29"/>
      <c r="C99" s="109" t="s">
        <v>142</v>
      </c>
      <c r="D99" s="109" t="s">
        <v>137</v>
      </c>
      <c r="E99" s="110" t="s">
        <v>347</v>
      </c>
      <c r="F99" s="111" t="s">
        <v>348</v>
      </c>
      <c r="G99" s="112" t="s">
        <v>342</v>
      </c>
      <c r="H99" s="113">
        <v>215.16</v>
      </c>
      <c r="I99" s="114">
        <v>250</v>
      </c>
      <c r="J99" s="115">
        <f>ROUND(I99*H99,2)</f>
        <v>53790</v>
      </c>
      <c r="K99" s="111" t="s">
        <v>141</v>
      </c>
      <c r="L99" s="29"/>
      <c r="M99" s="116" t="s">
        <v>28</v>
      </c>
      <c r="N99" s="117" t="s">
        <v>45</v>
      </c>
      <c r="P99" s="118">
        <f>O99*H99</f>
        <v>0</v>
      </c>
      <c r="Q99" s="118">
        <v>0</v>
      </c>
      <c r="R99" s="118">
        <f>Q99*H99</f>
        <v>0</v>
      </c>
      <c r="S99" s="118">
        <v>0</v>
      </c>
      <c r="T99" s="119">
        <f>S99*H99</f>
        <v>0</v>
      </c>
      <c r="AR99" s="120" t="s">
        <v>142</v>
      </c>
      <c r="AT99" s="120" t="s">
        <v>137</v>
      </c>
      <c r="AU99" s="120" t="s">
        <v>74</v>
      </c>
      <c r="AY99" s="14" t="s">
        <v>143</v>
      </c>
      <c r="BE99" s="121">
        <f>IF(N99="základní",J99,0)</f>
        <v>53790</v>
      </c>
      <c r="BF99" s="121">
        <f>IF(N99="snížená",J99,0)</f>
        <v>0</v>
      </c>
      <c r="BG99" s="121">
        <f>IF(N99="zákl. přenesená",J99,0)</f>
        <v>0</v>
      </c>
      <c r="BH99" s="121">
        <f>IF(N99="sníž. přenesená",J99,0)</f>
        <v>0</v>
      </c>
      <c r="BI99" s="121">
        <f>IF(N99="nulová",J99,0)</f>
        <v>0</v>
      </c>
      <c r="BJ99" s="14" t="s">
        <v>81</v>
      </c>
      <c r="BK99" s="121">
        <f>ROUND(I99*H99,2)</f>
        <v>53790</v>
      </c>
      <c r="BL99" s="14" t="s">
        <v>142</v>
      </c>
      <c r="BM99" s="120" t="s">
        <v>627</v>
      </c>
    </row>
    <row r="100" spans="2:47" s="1" customFormat="1" ht="12">
      <c r="B100" s="29"/>
      <c r="D100" s="122" t="s">
        <v>145</v>
      </c>
      <c r="F100" s="123" t="s">
        <v>350</v>
      </c>
      <c r="I100" s="124"/>
      <c r="L100" s="29"/>
      <c r="M100" s="125"/>
      <c r="T100" s="50"/>
      <c r="AT100" s="14" t="s">
        <v>145</v>
      </c>
      <c r="AU100" s="14" t="s">
        <v>74</v>
      </c>
    </row>
    <row r="101" spans="2:47" s="1" customFormat="1" ht="12">
      <c r="B101" s="29"/>
      <c r="D101" s="126" t="s">
        <v>147</v>
      </c>
      <c r="F101" s="127" t="s">
        <v>351</v>
      </c>
      <c r="I101" s="124"/>
      <c r="L101" s="29"/>
      <c r="M101" s="125"/>
      <c r="T101" s="50"/>
      <c r="AT101" s="14" t="s">
        <v>147</v>
      </c>
      <c r="AU101" s="14" t="s">
        <v>74</v>
      </c>
    </row>
    <row r="102" spans="2:51" s="9" customFormat="1" ht="22.5">
      <c r="B102" s="128"/>
      <c r="D102" s="122" t="s">
        <v>171</v>
      </c>
      <c r="E102" s="129" t="s">
        <v>28</v>
      </c>
      <c r="F102" s="130" t="s">
        <v>628</v>
      </c>
      <c r="H102" s="131">
        <v>215.16</v>
      </c>
      <c r="I102" s="132"/>
      <c r="L102" s="128"/>
      <c r="M102" s="133"/>
      <c r="T102" s="134"/>
      <c r="AT102" s="129" t="s">
        <v>171</v>
      </c>
      <c r="AU102" s="129" t="s">
        <v>74</v>
      </c>
      <c r="AV102" s="9" t="s">
        <v>83</v>
      </c>
      <c r="AW102" s="9" t="s">
        <v>35</v>
      </c>
      <c r="AX102" s="9" t="s">
        <v>81</v>
      </c>
      <c r="AY102" s="129" t="s">
        <v>143</v>
      </c>
    </row>
    <row r="103" spans="2:65" s="1" customFormat="1" ht="21.75" customHeight="1">
      <c r="B103" s="29"/>
      <c r="C103" s="109" t="s">
        <v>165</v>
      </c>
      <c r="D103" s="109" t="s">
        <v>137</v>
      </c>
      <c r="E103" s="110" t="s">
        <v>354</v>
      </c>
      <c r="F103" s="111" t="s">
        <v>355</v>
      </c>
      <c r="G103" s="112" t="s">
        <v>342</v>
      </c>
      <c r="H103" s="113">
        <v>215.16</v>
      </c>
      <c r="I103" s="114">
        <v>100</v>
      </c>
      <c r="J103" s="115">
        <f>ROUND(I103*H103,2)</f>
        <v>21516</v>
      </c>
      <c r="K103" s="111" t="s">
        <v>141</v>
      </c>
      <c r="L103" s="29"/>
      <c r="M103" s="116" t="s">
        <v>28</v>
      </c>
      <c r="N103" s="117" t="s">
        <v>45</v>
      </c>
      <c r="P103" s="118">
        <f>O103*H103</f>
        <v>0</v>
      </c>
      <c r="Q103" s="118">
        <v>0</v>
      </c>
      <c r="R103" s="118">
        <f>Q103*H103</f>
        <v>0</v>
      </c>
      <c r="S103" s="118">
        <v>0</v>
      </c>
      <c r="T103" s="119">
        <f>S103*H103</f>
        <v>0</v>
      </c>
      <c r="AR103" s="120" t="s">
        <v>142</v>
      </c>
      <c r="AT103" s="120" t="s">
        <v>137</v>
      </c>
      <c r="AU103" s="120" t="s">
        <v>74</v>
      </c>
      <c r="AY103" s="14" t="s">
        <v>143</v>
      </c>
      <c r="BE103" s="121">
        <f>IF(N103="základní",J103,0)</f>
        <v>21516</v>
      </c>
      <c r="BF103" s="121">
        <f>IF(N103="snížená",J103,0)</f>
        <v>0</v>
      </c>
      <c r="BG103" s="121">
        <f>IF(N103="zákl. přenesená",J103,0)</f>
        <v>0</v>
      </c>
      <c r="BH103" s="121">
        <f>IF(N103="sníž. přenesená",J103,0)</f>
        <v>0</v>
      </c>
      <c r="BI103" s="121">
        <f>IF(N103="nulová",J103,0)</f>
        <v>0</v>
      </c>
      <c r="BJ103" s="14" t="s">
        <v>81</v>
      </c>
      <c r="BK103" s="121">
        <f>ROUND(I103*H103,2)</f>
        <v>21516</v>
      </c>
      <c r="BL103" s="14" t="s">
        <v>142</v>
      </c>
      <c r="BM103" s="120" t="s">
        <v>629</v>
      </c>
    </row>
    <row r="104" spans="2:47" s="1" customFormat="1" ht="12">
      <c r="B104" s="29"/>
      <c r="D104" s="122" t="s">
        <v>145</v>
      </c>
      <c r="F104" s="123" t="s">
        <v>357</v>
      </c>
      <c r="I104" s="124"/>
      <c r="L104" s="29"/>
      <c r="M104" s="125"/>
      <c r="T104" s="50"/>
      <c r="AT104" s="14" t="s">
        <v>145</v>
      </c>
      <c r="AU104" s="14" t="s">
        <v>74</v>
      </c>
    </row>
    <row r="105" spans="2:47" s="1" customFormat="1" ht="12">
      <c r="B105" s="29"/>
      <c r="D105" s="126" t="s">
        <v>147</v>
      </c>
      <c r="F105" s="127" t="s">
        <v>358</v>
      </c>
      <c r="I105" s="124"/>
      <c r="L105" s="29"/>
      <c r="M105" s="125"/>
      <c r="T105" s="50"/>
      <c r="AT105" s="14" t="s">
        <v>147</v>
      </c>
      <c r="AU105" s="14" t="s">
        <v>74</v>
      </c>
    </row>
    <row r="106" spans="2:65" s="1" customFormat="1" ht="24.2" customHeight="1">
      <c r="B106" s="29"/>
      <c r="C106" s="109" t="s">
        <v>173</v>
      </c>
      <c r="D106" s="109" t="s">
        <v>137</v>
      </c>
      <c r="E106" s="110" t="s">
        <v>360</v>
      </c>
      <c r="F106" s="111" t="s">
        <v>361</v>
      </c>
      <c r="G106" s="112" t="s">
        <v>342</v>
      </c>
      <c r="H106" s="113">
        <v>430.32</v>
      </c>
      <c r="I106" s="114">
        <v>10</v>
      </c>
      <c r="J106" s="115">
        <f>ROUND(I106*H106,2)</f>
        <v>4303.2</v>
      </c>
      <c r="K106" s="111" t="s">
        <v>141</v>
      </c>
      <c r="L106" s="29"/>
      <c r="M106" s="116" t="s">
        <v>28</v>
      </c>
      <c r="N106" s="117" t="s">
        <v>45</v>
      </c>
      <c r="P106" s="118">
        <f>O106*H106</f>
        <v>0</v>
      </c>
      <c r="Q106" s="118">
        <v>0</v>
      </c>
      <c r="R106" s="118">
        <f>Q106*H106</f>
        <v>0</v>
      </c>
      <c r="S106" s="118">
        <v>0</v>
      </c>
      <c r="T106" s="119">
        <f>S106*H106</f>
        <v>0</v>
      </c>
      <c r="AR106" s="120" t="s">
        <v>142</v>
      </c>
      <c r="AT106" s="120" t="s">
        <v>137</v>
      </c>
      <c r="AU106" s="120" t="s">
        <v>74</v>
      </c>
      <c r="AY106" s="14" t="s">
        <v>143</v>
      </c>
      <c r="BE106" s="121">
        <f>IF(N106="základní",J106,0)</f>
        <v>4303.2</v>
      </c>
      <c r="BF106" s="121">
        <f>IF(N106="snížená",J106,0)</f>
        <v>0</v>
      </c>
      <c r="BG106" s="121">
        <f>IF(N106="zákl. přenesená",J106,0)</f>
        <v>0</v>
      </c>
      <c r="BH106" s="121">
        <f>IF(N106="sníž. přenesená",J106,0)</f>
        <v>0</v>
      </c>
      <c r="BI106" s="121">
        <f>IF(N106="nulová",J106,0)</f>
        <v>0</v>
      </c>
      <c r="BJ106" s="14" t="s">
        <v>81</v>
      </c>
      <c r="BK106" s="121">
        <f>ROUND(I106*H106,2)</f>
        <v>4303.2</v>
      </c>
      <c r="BL106" s="14" t="s">
        <v>142</v>
      </c>
      <c r="BM106" s="120" t="s">
        <v>630</v>
      </c>
    </row>
    <row r="107" spans="2:47" s="1" customFormat="1" ht="19.5">
      <c r="B107" s="29"/>
      <c r="D107" s="122" t="s">
        <v>145</v>
      </c>
      <c r="F107" s="123" t="s">
        <v>363</v>
      </c>
      <c r="I107" s="124"/>
      <c r="L107" s="29"/>
      <c r="M107" s="125"/>
      <c r="T107" s="50"/>
      <c r="AT107" s="14" t="s">
        <v>145</v>
      </c>
      <c r="AU107" s="14" t="s">
        <v>74</v>
      </c>
    </row>
    <row r="108" spans="2:47" s="1" customFormat="1" ht="12">
      <c r="B108" s="29"/>
      <c r="D108" s="126" t="s">
        <v>147</v>
      </c>
      <c r="F108" s="127" t="s">
        <v>364</v>
      </c>
      <c r="I108" s="124"/>
      <c r="L108" s="29"/>
      <c r="M108" s="125"/>
      <c r="T108" s="50"/>
      <c r="AT108" s="14" t="s">
        <v>147</v>
      </c>
      <c r="AU108" s="14" t="s">
        <v>74</v>
      </c>
    </row>
    <row r="109" spans="2:51" s="9" customFormat="1" ht="12">
      <c r="B109" s="128"/>
      <c r="D109" s="122" t="s">
        <v>171</v>
      </c>
      <c r="E109" s="129" t="s">
        <v>28</v>
      </c>
      <c r="F109" s="130" t="s">
        <v>631</v>
      </c>
      <c r="H109" s="131">
        <v>430.32</v>
      </c>
      <c r="I109" s="132"/>
      <c r="L109" s="128"/>
      <c r="M109" s="161"/>
      <c r="N109" s="162"/>
      <c r="O109" s="162"/>
      <c r="P109" s="162"/>
      <c r="Q109" s="162"/>
      <c r="R109" s="162"/>
      <c r="S109" s="162"/>
      <c r="T109" s="163"/>
      <c r="AT109" s="129" t="s">
        <v>171</v>
      </c>
      <c r="AU109" s="129" t="s">
        <v>74</v>
      </c>
      <c r="AV109" s="9" t="s">
        <v>83</v>
      </c>
      <c r="AW109" s="9" t="s">
        <v>35</v>
      </c>
      <c r="AX109" s="9" t="s">
        <v>81</v>
      </c>
      <c r="AY109" s="129" t="s">
        <v>143</v>
      </c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29"/>
    </row>
  </sheetData>
  <sheetProtection algorithmName="SHA-512" hashValue="K/3z9Lf0NdfyCMjXwQ+Chtj3Upu6eeaPm+7Hp2cxiiuRAMnqfa0TOOViXMqEBUsRTUAfDR8Ltdionz7bvgWIWw==" saltValue="2rH+sdWzl8pFPL2kj8oFEs6layAFS950ocD6X78a8aeKhUS/llgB/GncMNyMyhLTzJX3dMNu1pADRFls2l1P2w==" spinCount="100000" sheet="1" objects="1" scenarios="1" formatColumns="0" formatRows="0" autoFilter="0"/>
  <autoFilter ref="C84:K109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hyperlinks>
    <hyperlink ref="F88" r:id="rId1" display="https://podminky.urs.cz/item/CS_URS_2023_02/184808211"/>
    <hyperlink ref="F92" r:id="rId2" display="https://podminky.urs.cz/item/CS_URS_2023_02/184851256"/>
    <hyperlink ref="F96" r:id="rId3" display="https://podminky.urs.cz/item/CS_URS_2023_02/184911111"/>
    <hyperlink ref="F101" r:id="rId4" display="https://podminky.urs.cz/item/CS_URS_2023_02/185804312"/>
    <hyperlink ref="F105" r:id="rId5" display="https://podminky.urs.cz/item/CS_URS_2023_02/185851121"/>
    <hyperlink ref="F108" r:id="rId6" display="https://podminky.urs.cz/item/CS_URS_2023_02/185851129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8"/>
  <headerFooter>
    <oddFooter>&amp;CStrana &amp;P z &amp;N</oddFooter>
  </headerFooter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14"/>
  <sheetViews>
    <sheetView showGridLines="0" workbookViewId="0" topLeftCell="A15">
      <selection activeCell="J20" sqref="J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104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117</v>
      </c>
      <c r="L4" s="17"/>
      <c r="M4" s="88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86" t="str">
        <f>'Rekapitulace stavby'!K6</f>
        <v>Založení prvků IP, větrolamů v k.ú. Přibice</v>
      </c>
      <c r="F7" s="287"/>
      <c r="G7" s="287"/>
      <c r="H7" s="287"/>
      <c r="L7" s="17"/>
    </row>
    <row r="8" spans="2:12" ht="12" customHeight="1">
      <c r="B8" s="17"/>
      <c r="D8" s="24" t="s">
        <v>118</v>
      </c>
      <c r="L8" s="17"/>
    </row>
    <row r="9" spans="2:12" s="1" customFormat="1" ht="16.5" customHeight="1">
      <c r="B9" s="29"/>
      <c r="E9" s="286" t="s">
        <v>450</v>
      </c>
      <c r="F9" s="285"/>
      <c r="G9" s="285"/>
      <c r="H9" s="285"/>
      <c r="L9" s="29"/>
    </row>
    <row r="10" spans="2:12" s="1" customFormat="1" ht="12" customHeight="1">
      <c r="B10" s="29"/>
      <c r="D10" s="24" t="s">
        <v>392</v>
      </c>
      <c r="L10" s="29"/>
    </row>
    <row r="11" spans="2:12" s="1" customFormat="1" ht="16.5" customHeight="1">
      <c r="B11" s="29"/>
      <c r="E11" s="281" t="s">
        <v>632</v>
      </c>
      <c r="F11" s="285"/>
      <c r="G11" s="285"/>
      <c r="H11" s="285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4" t="s">
        <v>18</v>
      </c>
      <c r="F13" s="22" t="s">
        <v>19</v>
      </c>
      <c r="I13" s="24" t="s">
        <v>20</v>
      </c>
      <c r="J13" s="22" t="s">
        <v>28</v>
      </c>
      <c r="L13" s="29"/>
    </row>
    <row r="14" spans="2:12" s="1" customFormat="1" ht="12" customHeight="1">
      <c r="B14" s="29"/>
      <c r="D14" s="24" t="s">
        <v>22</v>
      </c>
      <c r="F14" s="22" t="s">
        <v>23</v>
      </c>
      <c r="I14" s="24" t="s">
        <v>24</v>
      </c>
      <c r="J14" s="46" t="str">
        <f>'Rekapitulace stavby'!AN8</f>
        <v>25. 9. 2023</v>
      </c>
      <c r="L14" s="29"/>
    </row>
    <row r="15" spans="2:12" s="1" customFormat="1" ht="10.9" customHeight="1">
      <c r="B15" s="29"/>
      <c r="L15" s="29"/>
    </row>
    <row r="16" spans="2:12" s="1" customFormat="1" ht="12" customHeight="1">
      <c r="B16" s="29"/>
      <c r="D16" s="24" t="s">
        <v>26</v>
      </c>
      <c r="I16" s="24" t="s">
        <v>27</v>
      </c>
      <c r="J16" s="22" t="s">
        <v>28</v>
      </c>
      <c r="L16" s="29"/>
    </row>
    <row r="17" spans="2:12" s="1" customFormat="1" ht="18" customHeight="1">
      <c r="B17" s="29"/>
      <c r="E17" s="22" t="s">
        <v>29</v>
      </c>
      <c r="I17" s="24" t="s">
        <v>30</v>
      </c>
      <c r="J17" s="22" t="s">
        <v>28</v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4" t="s">
        <v>31</v>
      </c>
      <c r="I19" s="24" t="s">
        <v>27</v>
      </c>
      <c r="J19" s="25" t="str">
        <f>'Rekapitulace stavby'!AN13</f>
        <v>07353464</v>
      </c>
      <c r="L19" s="29"/>
    </row>
    <row r="20" spans="2:12" s="1" customFormat="1" ht="18" customHeight="1">
      <c r="B20" s="29"/>
      <c r="E20" s="288" t="str">
        <f>'Rekapitulace stavby'!E14</f>
        <v>Kateřina Teplá</v>
      </c>
      <c r="F20" s="273"/>
      <c r="G20" s="273"/>
      <c r="H20" s="273"/>
      <c r="I20" s="24" t="s">
        <v>30</v>
      </c>
      <c r="J20" s="25"/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4" t="s">
        <v>32</v>
      </c>
      <c r="I22" s="24" t="s">
        <v>27</v>
      </c>
      <c r="J22" s="22" t="s">
        <v>33</v>
      </c>
      <c r="L22" s="29"/>
    </row>
    <row r="23" spans="2:12" s="1" customFormat="1" ht="18" customHeight="1">
      <c r="B23" s="29"/>
      <c r="E23" s="22" t="s">
        <v>34</v>
      </c>
      <c r="I23" s="24" t="s">
        <v>30</v>
      </c>
      <c r="J23" s="22" t="s">
        <v>28</v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4" t="s">
        <v>36</v>
      </c>
      <c r="I25" s="24" t="s">
        <v>27</v>
      </c>
      <c r="J25" s="22" t="s">
        <v>33</v>
      </c>
      <c r="L25" s="29"/>
    </row>
    <row r="26" spans="2:12" s="1" customFormat="1" ht="18" customHeight="1">
      <c r="B26" s="29"/>
      <c r="E26" s="22" t="s">
        <v>37</v>
      </c>
      <c r="I26" s="24" t="s">
        <v>30</v>
      </c>
      <c r="J26" s="22" t="s">
        <v>28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4" t="s">
        <v>38</v>
      </c>
      <c r="L28" s="29"/>
    </row>
    <row r="29" spans="2:12" s="7" customFormat="1" ht="16.5" customHeight="1">
      <c r="B29" s="89"/>
      <c r="E29" s="277" t="s">
        <v>28</v>
      </c>
      <c r="F29" s="277"/>
      <c r="G29" s="277"/>
      <c r="H29" s="277"/>
      <c r="L29" s="89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90" t="s">
        <v>40</v>
      </c>
      <c r="J32" s="60">
        <f>ROUND(J85,2)</f>
        <v>76836.41</v>
      </c>
      <c r="L32" s="29"/>
    </row>
    <row r="33" spans="2:12" s="1" customFormat="1" ht="6.95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5" customHeight="1">
      <c r="B34" s="29"/>
      <c r="F34" s="32" t="s">
        <v>42</v>
      </c>
      <c r="I34" s="32" t="s">
        <v>41</v>
      </c>
      <c r="J34" s="32" t="s">
        <v>43</v>
      </c>
      <c r="L34" s="29"/>
    </row>
    <row r="35" spans="2:12" s="1" customFormat="1" ht="14.45" customHeight="1">
      <c r="B35" s="29"/>
      <c r="D35" s="49" t="s">
        <v>44</v>
      </c>
      <c r="E35" s="24" t="s">
        <v>45</v>
      </c>
      <c r="F35" s="81">
        <f>ROUND((SUM(BE85:BE113)),2)</f>
        <v>76836.41</v>
      </c>
      <c r="I35" s="91">
        <v>0.21</v>
      </c>
      <c r="J35" s="81">
        <f>ROUND(((SUM(BE85:BE113))*I35),2)</f>
        <v>16135.65</v>
      </c>
      <c r="L35" s="29"/>
    </row>
    <row r="36" spans="2:12" s="1" customFormat="1" ht="14.45" customHeight="1">
      <c r="B36" s="29"/>
      <c r="E36" s="24" t="s">
        <v>46</v>
      </c>
      <c r="F36" s="81">
        <f>ROUND((SUM(BF85:BF113)),2)</f>
        <v>0</v>
      </c>
      <c r="I36" s="91">
        <v>0.15</v>
      </c>
      <c r="J36" s="81">
        <f>ROUND(((SUM(BF85:BF113))*I36),2)</f>
        <v>0</v>
      </c>
      <c r="L36" s="29"/>
    </row>
    <row r="37" spans="2:12" s="1" customFormat="1" ht="14.45" customHeight="1" hidden="1">
      <c r="B37" s="29"/>
      <c r="E37" s="24" t="s">
        <v>47</v>
      </c>
      <c r="F37" s="81">
        <f>ROUND((SUM(BG85:BG113)),2)</f>
        <v>0</v>
      </c>
      <c r="I37" s="91">
        <v>0.21</v>
      </c>
      <c r="J37" s="81">
        <f>0</f>
        <v>0</v>
      </c>
      <c r="L37" s="29"/>
    </row>
    <row r="38" spans="2:12" s="1" customFormat="1" ht="14.45" customHeight="1" hidden="1">
      <c r="B38" s="29"/>
      <c r="E38" s="24" t="s">
        <v>48</v>
      </c>
      <c r="F38" s="81">
        <f>ROUND((SUM(BH85:BH113)),2)</f>
        <v>0</v>
      </c>
      <c r="I38" s="91">
        <v>0.15</v>
      </c>
      <c r="J38" s="81">
        <f>0</f>
        <v>0</v>
      </c>
      <c r="L38" s="29"/>
    </row>
    <row r="39" spans="2:12" s="1" customFormat="1" ht="14.45" customHeight="1" hidden="1">
      <c r="B39" s="29"/>
      <c r="E39" s="24" t="s">
        <v>49</v>
      </c>
      <c r="F39" s="81">
        <f>ROUND((SUM(BI85:BI113)),2)</f>
        <v>0</v>
      </c>
      <c r="I39" s="91">
        <v>0</v>
      </c>
      <c r="J39" s="81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2"/>
      <c r="D41" s="93" t="s">
        <v>50</v>
      </c>
      <c r="E41" s="51"/>
      <c r="F41" s="51"/>
      <c r="G41" s="94" t="s">
        <v>51</v>
      </c>
      <c r="H41" s="95" t="s">
        <v>52</v>
      </c>
      <c r="I41" s="51"/>
      <c r="J41" s="96">
        <f>SUM(J32:J39)</f>
        <v>92972.06</v>
      </c>
      <c r="K41" s="97"/>
      <c r="L41" s="29"/>
    </row>
    <row r="42" spans="2:12" s="1" customFormat="1" ht="14.4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5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5" customHeight="1">
      <c r="B47" s="29"/>
      <c r="C47" s="18" t="s">
        <v>120</v>
      </c>
      <c r="L47" s="29"/>
    </row>
    <row r="48" spans="2:12" s="1" customFormat="1" ht="6.95" customHeight="1">
      <c r="B48" s="29"/>
      <c r="L48" s="29"/>
    </row>
    <row r="49" spans="2:12" s="1" customFormat="1" ht="12" customHeight="1">
      <c r="B49" s="29"/>
      <c r="C49" s="24" t="s">
        <v>16</v>
      </c>
      <c r="L49" s="29"/>
    </row>
    <row r="50" spans="2:12" s="1" customFormat="1" ht="16.5" customHeight="1">
      <c r="B50" s="29"/>
      <c r="E50" s="286" t="str">
        <f>E7</f>
        <v>Založení prvků IP, větrolamů v k.ú. Přibice</v>
      </c>
      <c r="F50" s="287"/>
      <c r="G50" s="287"/>
      <c r="H50" s="287"/>
      <c r="L50" s="29"/>
    </row>
    <row r="51" spans="2:12" ht="12" customHeight="1">
      <c r="B51" s="17"/>
      <c r="C51" s="24" t="s">
        <v>118</v>
      </c>
      <c r="L51" s="17"/>
    </row>
    <row r="52" spans="2:12" s="1" customFormat="1" ht="16.5" customHeight="1">
      <c r="B52" s="29"/>
      <c r="E52" s="286" t="s">
        <v>450</v>
      </c>
      <c r="F52" s="285"/>
      <c r="G52" s="285"/>
      <c r="H52" s="285"/>
      <c r="L52" s="29"/>
    </row>
    <row r="53" spans="2:12" s="1" customFormat="1" ht="12" customHeight="1">
      <c r="B53" s="29"/>
      <c r="C53" s="24" t="s">
        <v>392</v>
      </c>
      <c r="L53" s="29"/>
    </row>
    <row r="54" spans="2:12" s="1" customFormat="1" ht="16.5" customHeight="1">
      <c r="B54" s="29"/>
      <c r="E54" s="281" t="str">
        <f>E11</f>
        <v>SO-023 - 3. rok pěstební péče</v>
      </c>
      <c r="F54" s="285"/>
      <c r="G54" s="285"/>
      <c r="H54" s="285"/>
      <c r="L54" s="29"/>
    </row>
    <row r="55" spans="2:12" s="1" customFormat="1" ht="6.95" customHeight="1">
      <c r="B55" s="29"/>
      <c r="L55" s="29"/>
    </row>
    <row r="56" spans="2:12" s="1" customFormat="1" ht="12" customHeight="1">
      <c r="B56" s="29"/>
      <c r="C56" s="24" t="s">
        <v>22</v>
      </c>
      <c r="F56" s="22" t="str">
        <f>F14</f>
        <v>Přibice</v>
      </c>
      <c r="I56" s="24" t="s">
        <v>24</v>
      </c>
      <c r="J56" s="46" t="str">
        <f>IF(J14="","",J14)</f>
        <v>25. 9. 2023</v>
      </c>
      <c r="L56" s="29"/>
    </row>
    <row r="57" spans="2:12" s="1" customFormat="1" ht="6.95" customHeight="1">
      <c r="B57" s="29"/>
      <c r="L57" s="29"/>
    </row>
    <row r="58" spans="2:12" s="1" customFormat="1" ht="25.7" customHeight="1">
      <c r="B58" s="29"/>
      <c r="C58" s="24" t="s">
        <v>26</v>
      </c>
      <c r="F58" s="22" t="str">
        <f>E17</f>
        <v>Ocec Přibice</v>
      </c>
      <c r="I58" s="24" t="s">
        <v>32</v>
      </c>
      <c r="J58" s="27" t="str">
        <f>E23</f>
        <v>AGROPROJEKT PSO s.r.o.</v>
      </c>
      <c r="L58" s="29"/>
    </row>
    <row r="59" spans="2:12" s="1" customFormat="1" ht="25.7" customHeight="1">
      <c r="B59" s="29"/>
      <c r="C59" s="24" t="s">
        <v>31</v>
      </c>
      <c r="F59" s="22" t="str">
        <f>IF(E20="","",E20)</f>
        <v>Kateřina Teplá</v>
      </c>
      <c r="I59" s="24" t="s">
        <v>36</v>
      </c>
      <c r="J59" s="27" t="str">
        <f>E26</f>
        <v>Agroprojekt PSO s.r.o.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8" t="s">
        <v>121</v>
      </c>
      <c r="D61" s="92"/>
      <c r="E61" s="92"/>
      <c r="F61" s="92"/>
      <c r="G61" s="92"/>
      <c r="H61" s="92"/>
      <c r="I61" s="92"/>
      <c r="J61" s="99" t="s">
        <v>122</v>
      </c>
      <c r="K61" s="92"/>
      <c r="L61" s="29"/>
    </row>
    <row r="62" spans="2:12" s="1" customFormat="1" ht="10.35" customHeight="1">
      <c r="B62" s="29"/>
      <c r="L62" s="29"/>
    </row>
    <row r="63" spans="2:47" s="1" customFormat="1" ht="22.9" customHeight="1">
      <c r="B63" s="29"/>
      <c r="C63" s="100" t="s">
        <v>72</v>
      </c>
      <c r="J63" s="60">
        <f>J85</f>
        <v>76836.40999999999</v>
      </c>
      <c r="L63" s="29"/>
      <c r="AU63" s="14" t="s">
        <v>123</v>
      </c>
    </row>
    <row r="64" spans="2:12" s="1" customFormat="1" ht="21.75" customHeight="1">
      <c r="B64" s="29"/>
      <c r="L64" s="29"/>
    </row>
    <row r="65" spans="2:12" s="1" customFormat="1" ht="6.95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29"/>
    </row>
    <row r="69" spans="2:12" s="1" customFormat="1" ht="6.9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29"/>
    </row>
    <row r="70" spans="2:12" s="1" customFormat="1" ht="24.95" customHeight="1">
      <c r="B70" s="29"/>
      <c r="C70" s="18" t="s">
        <v>124</v>
      </c>
      <c r="L70" s="29"/>
    </row>
    <row r="71" spans="2:12" s="1" customFormat="1" ht="6.95" customHeight="1">
      <c r="B71" s="29"/>
      <c r="L71" s="29"/>
    </row>
    <row r="72" spans="2:12" s="1" customFormat="1" ht="12" customHeight="1">
      <c r="B72" s="29"/>
      <c r="C72" s="24" t="s">
        <v>16</v>
      </c>
      <c r="L72" s="29"/>
    </row>
    <row r="73" spans="2:12" s="1" customFormat="1" ht="16.5" customHeight="1">
      <c r="B73" s="29"/>
      <c r="E73" s="286" t="str">
        <f>E7</f>
        <v>Založení prvků IP, větrolamů v k.ú. Přibice</v>
      </c>
      <c r="F73" s="287"/>
      <c r="G73" s="287"/>
      <c r="H73" s="287"/>
      <c r="L73" s="29"/>
    </row>
    <row r="74" spans="2:12" ht="12" customHeight="1">
      <c r="B74" s="17"/>
      <c r="C74" s="24" t="s">
        <v>118</v>
      </c>
      <c r="L74" s="17"/>
    </row>
    <row r="75" spans="2:12" s="1" customFormat="1" ht="16.5" customHeight="1">
      <c r="B75" s="29"/>
      <c r="E75" s="286" t="s">
        <v>450</v>
      </c>
      <c r="F75" s="285"/>
      <c r="G75" s="285"/>
      <c r="H75" s="285"/>
      <c r="L75" s="29"/>
    </row>
    <row r="76" spans="2:12" s="1" customFormat="1" ht="12" customHeight="1">
      <c r="B76" s="29"/>
      <c r="C76" s="24" t="s">
        <v>392</v>
      </c>
      <c r="L76" s="29"/>
    </row>
    <row r="77" spans="2:12" s="1" customFormat="1" ht="16.5" customHeight="1">
      <c r="B77" s="29"/>
      <c r="E77" s="281" t="str">
        <f>E11</f>
        <v>SO-023 - 3. rok pěstební péče</v>
      </c>
      <c r="F77" s="285"/>
      <c r="G77" s="285"/>
      <c r="H77" s="285"/>
      <c r="L77" s="29"/>
    </row>
    <row r="78" spans="2:12" s="1" customFormat="1" ht="6.95" customHeight="1">
      <c r="B78" s="29"/>
      <c r="L78" s="29"/>
    </row>
    <row r="79" spans="2:12" s="1" customFormat="1" ht="12" customHeight="1">
      <c r="B79" s="29"/>
      <c r="C79" s="24" t="s">
        <v>22</v>
      </c>
      <c r="F79" s="22" t="str">
        <f>F14</f>
        <v>Přibice</v>
      </c>
      <c r="I79" s="24" t="s">
        <v>24</v>
      </c>
      <c r="J79" s="46" t="str">
        <f>IF(J14="","",J14)</f>
        <v>25. 9. 2023</v>
      </c>
      <c r="L79" s="29"/>
    </row>
    <row r="80" spans="2:12" s="1" customFormat="1" ht="6.95" customHeight="1">
      <c r="B80" s="29"/>
      <c r="L80" s="29"/>
    </row>
    <row r="81" spans="2:12" s="1" customFormat="1" ht="25.7" customHeight="1">
      <c r="B81" s="29"/>
      <c r="C81" s="24" t="s">
        <v>26</v>
      </c>
      <c r="F81" s="22" t="str">
        <f>E17</f>
        <v>Ocec Přibice</v>
      </c>
      <c r="I81" s="24" t="s">
        <v>32</v>
      </c>
      <c r="J81" s="27" t="str">
        <f>E23</f>
        <v>AGROPROJEKT PSO s.r.o.</v>
      </c>
      <c r="L81" s="29"/>
    </row>
    <row r="82" spans="2:12" s="1" customFormat="1" ht="25.7" customHeight="1">
      <c r="B82" s="29"/>
      <c r="C82" s="24" t="s">
        <v>31</v>
      </c>
      <c r="F82" s="22" t="str">
        <f>IF(E20="","",E20)</f>
        <v>Kateřina Teplá</v>
      </c>
      <c r="I82" s="24" t="s">
        <v>36</v>
      </c>
      <c r="J82" s="27" t="str">
        <f>E26</f>
        <v>Agroprojekt PSO s.r.o.</v>
      </c>
      <c r="L82" s="29"/>
    </row>
    <row r="83" spans="2:12" s="1" customFormat="1" ht="10.35" customHeight="1">
      <c r="B83" s="29"/>
      <c r="L83" s="29"/>
    </row>
    <row r="84" spans="2:20" s="8" customFormat="1" ht="29.25" customHeight="1">
      <c r="B84" s="101"/>
      <c r="C84" s="102" t="s">
        <v>125</v>
      </c>
      <c r="D84" s="103" t="s">
        <v>59</v>
      </c>
      <c r="E84" s="103" t="s">
        <v>55</v>
      </c>
      <c r="F84" s="103" t="s">
        <v>56</v>
      </c>
      <c r="G84" s="103" t="s">
        <v>126</v>
      </c>
      <c r="H84" s="103" t="s">
        <v>127</v>
      </c>
      <c r="I84" s="103" t="s">
        <v>128</v>
      </c>
      <c r="J84" s="103" t="s">
        <v>122</v>
      </c>
      <c r="K84" s="104" t="s">
        <v>129</v>
      </c>
      <c r="L84" s="101"/>
      <c r="M84" s="53" t="s">
        <v>28</v>
      </c>
      <c r="N84" s="54" t="s">
        <v>44</v>
      </c>
      <c r="O84" s="54" t="s">
        <v>130</v>
      </c>
      <c r="P84" s="54" t="s">
        <v>131</v>
      </c>
      <c r="Q84" s="54" t="s">
        <v>132</v>
      </c>
      <c r="R84" s="54" t="s">
        <v>133</v>
      </c>
      <c r="S84" s="54" t="s">
        <v>134</v>
      </c>
      <c r="T84" s="55" t="s">
        <v>135</v>
      </c>
    </row>
    <row r="85" spans="2:63" s="1" customFormat="1" ht="22.9" customHeight="1">
      <c r="B85" s="29"/>
      <c r="C85" s="58" t="s">
        <v>136</v>
      </c>
      <c r="J85" s="105">
        <f>BK85</f>
        <v>76836.40999999999</v>
      </c>
      <c r="L85" s="29"/>
      <c r="M85" s="56"/>
      <c r="N85" s="47"/>
      <c r="O85" s="47"/>
      <c r="P85" s="106">
        <f>SUM(P86:P113)</f>
        <v>0</v>
      </c>
      <c r="Q85" s="47"/>
      <c r="R85" s="106">
        <f>SUM(R86:R113)</f>
        <v>0.014740000000000001</v>
      </c>
      <c r="S85" s="47"/>
      <c r="T85" s="107">
        <f>SUM(T86:T113)</f>
        <v>0</v>
      </c>
      <c r="AT85" s="14" t="s">
        <v>73</v>
      </c>
      <c r="AU85" s="14" t="s">
        <v>123</v>
      </c>
      <c r="BK85" s="108">
        <f>SUM(BK86:BK113)</f>
        <v>76836.40999999999</v>
      </c>
    </row>
    <row r="86" spans="2:65" s="1" customFormat="1" ht="24.2" customHeight="1">
      <c r="B86" s="29"/>
      <c r="C86" s="109" t="s">
        <v>81</v>
      </c>
      <c r="D86" s="109" t="s">
        <v>137</v>
      </c>
      <c r="E86" s="110" t="s">
        <v>394</v>
      </c>
      <c r="F86" s="111" t="s">
        <v>395</v>
      </c>
      <c r="G86" s="112" t="s">
        <v>197</v>
      </c>
      <c r="H86" s="113">
        <v>4220</v>
      </c>
      <c r="I86" s="114">
        <v>2</v>
      </c>
      <c r="J86" s="115">
        <f>ROUND(I86*H86,2)</f>
        <v>8440</v>
      </c>
      <c r="K86" s="111" t="s">
        <v>141</v>
      </c>
      <c r="L86" s="29"/>
      <c r="M86" s="116" t="s">
        <v>28</v>
      </c>
      <c r="N86" s="117" t="s">
        <v>45</v>
      </c>
      <c r="P86" s="118">
        <f>O86*H86</f>
        <v>0</v>
      </c>
      <c r="Q86" s="118">
        <v>0</v>
      </c>
      <c r="R86" s="118">
        <f>Q86*H86</f>
        <v>0</v>
      </c>
      <c r="S86" s="118">
        <v>0</v>
      </c>
      <c r="T86" s="119">
        <f>S86*H86</f>
        <v>0</v>
      </c>
      <c r="AR86" s="120" t="s">
        <v>142</v>
      </c>
      <c r="AT86" s="120" t="s">
        <v>137</v>
      </c>
      <c r="AU86" s="120" t="s">
        <v>74</v>
      </c>
      <c r="AY86" s="14" t="s">
        <v>143</v>
      </c>
      <c r="BE86" s="121">
        <f>IF(N86="základní",J86,0)</f>
        <v>8440</v>
      </c>
      <c r="BF86" s="121">
        <f>IF(N86="snížená",J86,0)</f>
        <v>0</v>
      </c>
      <c r="BG86" s="121">
        <f>IF(N86="zákl. přenesená",J86,0)</f>
        <v>0</v>
      </c>
      <c r="BH86" s="121">
        <f>IF(N86="sníž. přenesená",J86,0)</f>
        <v>0</v>
      </c>
      <c r="BI86" s="121">
        <f>IF(N86="nulová",J86,0)</f>
        <v>0</v>
      </c>
      <c r="BJ86" s="14" t="s">
        <v>81</v>
      </c>
      <c r="BK86" s="121">
        <f>ROUND(I86*H86,2)</f>
        <v>8440</v>
      </c>
      <c r="BL86" s="14" t="s">
        <v>142</v>
      </c>
      <c r="BM86" s="120" t="s">
        <v>633</v>
      </c>
    </row>
    <row r="87" spans="2:47" s="1" customFormat="1" ht="19.5">
      <c r="B87" s="29"/>
      <c r="D87" s="122" t="s">
        <v>145</v>
      </c>
      <c r="F87" s="123" t="s">
        <v>397</v>
      </c>
      <c r="I87" s="124"/>
      <c r="L87" s="29"/>
      <c r="M87" s="125"/>
      <c r="T87" s="50"/>
      <c r="AT87" s="14" t="s">
        <v>145</v>
      </c>
      <c r="AU87" s="14" t="s">
        <v>74</v>
      </c>
    </row>
    <row r="88" spans="2:47" s="1" customFormat="1" ht="12">
      <c r="B88" s="29"/>
      <c r="D88" s="126" t="s">
        <v>147</v>
      </c>
      <c r="F88" s="127" t="s">
        <v>398</v>
      </c>
      <c r="I88" s="124"/>
      <c r="L88" s="29"/>
      <c r="M88" s="125"/>
      <c r="T88" s="50"/>
      <c r="AT88" s="14" t="s">
        <v>147</v>
      </c>
      <c r="AU88" s="14" t="s">
        <v>74</v>
      </c>
    </row>
    <row r="89" spans="2:51" s="9" customFormat="1" ht="12">
      <c r="B89" s="128"/>
      <c r="D89" s="122" t="s">
        <v>171</v>
      </c>
      <c r="E89" s="129" t="s">
        <v>28</v>
      </c>
      <c r="F89" s="130" t="s">
        <v>608</v>
      </c>
      <c r="H89" s="131">
        <v>4220</v>
      </c>
      <c r="I89" s="132"/>
      <c r="L89" s="128"/>
      <c r="M89" s="133"/>
      <c r="T89" s="134"/>
      <c r="AT89" s="129" t="s">
        <v>171</v>
      </c>
      <c r="AU89" s="129" t="s">
        <v>74</v>
      </c>
      <c r="AV89" s="9" t="s">
        <v>83</v>
      </c>
      <c r="AW89" s="9" t="s">
        <v>35</v>
      </c>
      <c r="AX89" s="9" t="s">
        <v>81</v>
      </c>
      <c r="AY89" s="129" t="s">
        <v>143</v>
      </c>
    </row>
    <row r="90" spans="2:65" s="1" customFormat="1" ht="24.2" customHeight="1">
      <c r="B90" s="29"/>
      <c r="C90" s="109" t="s">
        <v>83</v>
      </c>
      <c r="D90" s="109" t="s">
        <v>137</v>
      </c>
      <c r="E90" s="110" t="s">
        <v>400</v>
      </c>
      <c r="F90" s="111" t="s">
        <v>401</v>
      </c>
      <c r="G90" s="112" t="s">
        <v>402</v>
      </c>
      <c r="H90" s="113">
        <v>2.712</v>
      </c>
      <c r="I90" s="114">
        <v>10000</v>
      </c>
      <c r="J90" s="115">
        <f>ROUND(I90*H90,2)</f>
        <v>27120</v>
      </c>
      <c r="K90" s="111" t="s">
        <v>141</v>
      </c>
      <c r="L90" s="29"/>
      <c r="M90" s="116" t="s">
        <v>28</v>
      </c>
      <c r="N90" s="117" t="s">
        <v>45</v>
      </c>
      <c r="P90" s="118">
        <f>O90*H90</f>
        <v>0</v>
      </c>
      <c r="Q90" s="118">
        <v>0</v>
      </c>
      <c r="R90" s="118">
        <f>Q90*H90</f>
        <v>0</v>
      </c>
      <c r="S90" s="118">
        <v>0</v>
      </c>
      <c r="T90" s="119">
        <f>S90*H90</f>
        <v>0</v>
      </c>
      <c r="AR90" s="120" t="s">
        <v>142</v>
      </c>
      <c r="AT90" s="120" t="s">
        <v>137</v>
      </c>
      <c r="AU90" s="120" t="s">
        <v>74</v>
      </c>
      <c r="AY90" s="14" t="s">
        <v>143</v>
      </c>
      <c r="BE90" s="121">
        <f>IF(N90="základní",J90,0)</f>
        <v>27120</v>
      </c>
      <c r="BF90" s="121">
        <f>IF(N90="snížená",J90,0)</f>
        <v>0</v>
      </c>
      <c r="BG90" s="121">
        <f>IF(N90="zákl. přenesená",J90,0)</f>
        <v>0</v>
      </c>
      <c r="BH90" s="121">
        <f>IF(N90="sníž. přenesená",J90,0)</f>
        <v>0</v>
      </c>
      <c r="BI90" s="121">
        <f>IF(N90="nulová",J90,0)</f>
        <v>0</v>
      </c>
      <c r="BJ90" s="14" t="s">
        <v>81</v>
      </c>
      <c r="BK90" s="121">
        <f>ROUND(I90*H90,2)</f>
        <v>27120</v>
      </c>
      <c r="BL90" s="14" t="s">
        <v>142</v>
      </c>
      <c r="BM90" s="120" t="s">
        <v>634</v>
      </c>
    </row>
    <row r="91" spans="2:47" s="1" customFormat="1" ht="19.5">
      <c r="B91" s="29"/>
      <c r="D91" s="122" t="s">
        <v>145</v>
      </c>
      <c r="F91" s="123" t="s">
        <v>404</v>
      </c>
      <c r="I91" s="124"/>
      <c r="L91" s="29"/>
      <c r="M91" s="125"/>
      <c r="T91" s="50"/>
      <c r="AT91" s="14" t="s">
        <v>145</v>
      </c>
      <c r="AU91" s="14" t="s">
        <v>74</v>
      </c>
    </row>
    <row r="92" spans="2:47" s="1" customFormat="1" ht="12">
      <c r="B92" s="29"/>
      <c r="D92" s="126" t="s">
        <v>147</v>
      </c>
      <c r="F92" s="127" t="s">
        <v>405</v>
      </c>
      <c r="I92" s="124"/>
      <c r="L92" s="29"/>
      <c r="M92" s="125"/>
      <c r="T92" s="50"/>
      <c r="AT92" s="14" t="s">
        <v>147</v>
      </c>
      <c r="AU92" s="14" t="s">
        <v>74</v>
      </c>
    </row>
    <row r="93" spans="2:51" s="9" customFormat="1" ht="33.75">
      <c r="B93" s="128"/>
      <c r="D93" s="122" t="s">
        <v>171</v>
      </c>
      <c r="E93" s="129" t="s">
        <v>28</v>
      </c>
      <c r="F93" s="130" t="s">
        <v>625</v>
      </c>
      <c r="H93" s="131">
        <v>2.712</v>
      </c>
      <c r="I93" s="132"/>
      <c r="L93" s="128"/>
      <c r="M93" s="133"/>
      <c r="T93" s="134"/>
      <c r="AT93" s="129" t="s">
        <v>171</v>
      </c>
      <c r="AU93" s="129" t="s">
        <v>74</v>
      </c>
      <c r="AV93" s="9" t="s">
        <v>83</v>
      </c>
      <c r="AW93" s="9" t="s">
        <v>35</v>
      </c>
      <c r="AX93" s="9" t="s">
        <v>81</v>
      </c>
      <c r="AY93" s="129" t="s">
        <v>143</v>
      </c>
    </row>
    <row r="94" spans="2:65" s="1" customFormat="1" ht="16.5" customHeight="1">
      <c r="B94" s="29"/>
      <c r="C94" s="109" t="s">
        <v>154</v>
      </c>
      <c r="D94" s="109" t="s">
        <v>137</v>
      </c>
      <c r="E94" s="110" t="s">
        <v>407</v>
      </c>
      <c r="F94" s="111" t="s">
        <v>408</v>
      </c>
      <c r="G94" s="112" t="s">
        <v>197</v>
      </c>
      <c r="H94" s="113">
        <v>737</v>
      </c>
      <c r="I94" s="114">
        <v>10</v>
      </c>
      <c r="J94" s="115">
        <f>ROUND(I94*H94,2)</f>
        <v>7370</v>
      </c>
      <c r="K94" s="111" t="s">
        <v>141</v>
      </c>
      <c r="L94" s="29"/>
      <c r="M94" s="116" t="s">
        <v>28</v>
      </c>
      <c r="N94" s="117" t="s">
        <v>45</v>
      </c>
      <c r="P94" s="118">
        <f>O94*H94</f>
        <v>0</v>
      </c>
      <c r="Q94" s="118">
        <v>2E-05</v>
      </c>
      <c r="R94" s="118">
        <f>Q94*H94</f>
        <v>0.014740000000000001</v>
      </c>
      <c r="S94" s="118">
        <v>0</v>
      </c>
      <c r="T94" s="119">
        <f>S94*H94</f>
        <v>0</v>
      </c>
      <c r="AR94" s="120" t="s">
        <v>142</v>
      </c>
      <c r="AT94" s="120" t="s">
        <v>137</v>
      </c>
      <c r="AU94" s="120" t="s">
        <v>74</v>
      </c>
      <c r="AY94" s="14" t="s">
        <v>143</v>
      </c>
      <c r="BE94" s="121">
        <f>IF(N94="základní",J94,0)</f>
        <v>7370</v>
      </c>
      <c r="BF94" s="121">
        <f>IF(N94="snížená",J94,0)</f>
        <v>0</v>
      </c>
      <c r="BG94" s="121">
        <f>IF(N94="zákl. přenesená",J94,0)</f>
        <v>0</v>
      </c>
      <c r="BH94" s="121">
        <f>IF(N94="sníž. přenesená",J94,0)</f>
        <v>0</v>
      </c>
      <c r="BI94" s="121">
        <f>IF(N94="nulová",J94,0)</f>
        <v>0</v>
      </c>
      <c r="BJ94" s="14" t="s">
        <v>81</v>
      </c>
      <c r="BK94" s="121">
        <f>ROUND(I94*H94,2)</f>
        <v>7370</v>
      </c>
      <c r="BL94" s="14" t="s">
        <v>142</v>
      </c>
      <c r="BM94" s="120" t="s">
        <v>635</v>
      </c>
    </row>
    <row r="95" spans="2:47" s="1" customFormat="1" ht="12">
      <c r="B95" s="29"/>
      <c r="D95" s="122" t="s">
        <v>145</v>
      </c>
      <c r="F95" s="123" t="s">
        <v>410</v>
      </c>
      <c r="I95" s="124"/>
      <c r="L95" s="29"/>
      <c r="M95" s="125"/>
      <c r="T95" s="50"/>
      <c r="AT95" s="14" t="s">
        <v>145</v>
      </c>
      <c r="AU95" s="14" t="s">
        <v>74</v>
      </c>
    </row>
    <row r="96" spans="2:47" s="1" customFormat="1" ht="12">
      <c r="B96" s="29"/>
      <c r="D96" s="126" t="s">
        <v>147</v>
      </c>
      <c r="F96" s="127" t="s">
        <v>411</v>
      </c>
      <c r="I96" s="124"/>
      <c r="L96" s="29"/>
      <c r="M96" s="125"/>
      <c r="T96" s="50"/>
      <c r="AT96" s="14" t="s">
        <v>147</v>
      </c>
      <c r="AU96" s="14" t="s">
        <v>74</v>
      </c>
    </row>
    <row r="97" spans="2:51" s="10" customFormat="1" ht="12">
      <c r="B97" s="145"/>
      <c r="D97" s="122" t="s">
        <v>171</v>
      </c>
      <c r="E97" s="146" t="s">
        <v>28</v>
      </c>
      <c r="F97" s="147" t="s">
        <v>412</v>
      </c>
      <c r="H97" s="146" t="s">
        <v>28</v>
      </c>
      <c r="I97" s="148"/>
      <c r="L97" s="145"/>
      <c r="M97" s="149"/>
      <c r="T97" s="150"/>
      <c r="AT97" s="146" t="s">
        <v>171</v>
      </c>
      <c r="AU97" s="146" t="s">
        <v>74</v>
      </c>
      <c r="AV97" s="10" t="s">
        <v>81</v>
      </c>
      <c r="AW97" s="10" t="s">
        <v>35</v>
      </c>
      <c r="AX97" s="10" t="s">
        <v>74</v>
      </c>
      <c r="AY97" s="146" t="s">
        <v>143</v>
      </c>
    </row>
    <row r="98" spans="2:51" s="9" customFormat="1" ht="12">
      <c r="B98" s="128"/>
      <c r="D98" s="122" t="s">
        <v>171</v>
      </c>
      <c r="E98" s="129" t="s">
        <v>28</v>
      </c>
      <c r="F98" s="130" t="s">
        <v>612</v>
      </c>
      <c r="H98" s="131">
        <v>737</v>
      </c>
      <c r="I98" s="132"/>
      <c r="L98" s="128"/>
      <c r="M98" s="133"/>
      <c r="T98" s="134"/>
      <c r="AT98" s="129" t="s">
        <v>171</v>
      </c>
      <c r="AU98" s="129" t="s">
        <v>74</v>
      </c>
      <c r="AV98" s="9" t="s">
        <v>83</v>
      </c>
      <c r="AW98" s="9" t="s">
        <v>35</v>
      </c>
      <c r="AX98" s="9" t="s">
        <v>81</v>
      </c>
      <c r="AY98" s="129" t="s">
        <v>143</v>
      </c>
    </row>
    <row r="99" spans="2:65" s="1" customFormat="1" ht="16.5" customHeight="1">
      <c r="B99" s="29"/>
      <c r="C99" s="109" t="s">
        <v>142</v>
      </c>
      <c r="D99" s="109" t="s">
        <v>137</v>
      </c>
      <c r="E99" s="110" t="s">
        <v>615</v>
      </c>
      <c r="F99" s="111" t="s">
        <v>348</v>
      </c>
      <c r="G99" s="112" t="s">
        <v>342</v>
      </c>
      <c r="H99" s="113">
        <v>71.72</v>
      </c>
      <c r="I99" s="114">
        <v>250</v>
      </c>
      <c r="J99" s="115">
        <f>ROUND(I99*H99,2)</f>
        <v>17930</v>
      </c>
      <c r="K99" s="111" t="s">
        <v>141</v>
      </c>
      <c r="L99" s="29"/>
      <c r="M99" s="116" t="s">
        <v>28</v>
      </c>
      <c r="N99" s="117" t="s">
        <v>45</v>
      </c>
      <c r="P99" s="118">
        <f>O99*H99</f>
        <v>0</v>
      </c>
      <c r="Q99" s="118">
        <v>0</v>
      </c>
      <c r="R99" s="118">
        <f>Q99*H99</f>
        <v>0</v>
      </c>
      <c r="S99" s="118">
        <v>0</v>
      </c>
      <c r="T99" s="119">
        <f>S99*H99</f>
        <v>0</v>
      </c>
      <c r="AR99" s="120" t="s">
        <v>142</v>
      </c>
      <c r="AT99" s="120" t="s">
        <v>137</v>
      </c>
      <c r="AU99" s="120" t="s">
        <v>74</v>
      </c>
      <c r="AY99" s="14" t="s">
        <v>143</v>
      </c>
      <c r="BE99" s="121">
        <f>IF(N99="základní",J99,0)</f>
        <v>17930</v>
      </c>
      <c r="BF99" s="121">
        <f>IF(N99="snížená",J99,0)</f>
        <v>0</v>
      </c>
      <c r="BG99" s="121">
        <f>IF(N99="zákl. přenesená",J99,0)</f>
        <v>0</v>
      </c>
      <c r="BH99" s="121">
        <f>IF(N99="sníž. přenesená",J99,0)</f>
        <v>0</v>
      </c>
      <c r="BI99" s="121">
        <f>IF(N99="nulová",J99,0)</f>
        <v>0</v>
      </c>
      <c r="BJ99" s="14" t="s">
        <v>81</v>
      </c>
      <c r="BK99" s="121">
        <f>ROUND(I99*H99,2)</f>
        <v>17930</v>
      </c>
      <c r="BL99" s="14" t="s">
        <v>142</v>
      </c>
      <c r="BM99" s="120" t="s">
        <v>636</v>
      </c>
    </row>
    <row r="100" spans="2:47" s="1" customFormat="1" ht="12">
      <c r="B100" s="29"/>
      <c r="D100" s="122" t="s">
        <v>145</v>
      </c>
      <c r="F100" s="123" t="s">
        <v>350</v>
      </c>
      <c r="I100" s="124"/>
      <c r="L100" s="29"/>
      <c r="M100" s="125"/>
      <c r="T100" s="50"/>
      <c r="AT100" s="14" t="s">
        <v>145</v>
      </c>
      <c r="AU100" s="14" t="s">
        <v>74</v>
      </c>
    </row>
    <row r="101" spans="2:47" s="1" customFormat="1" ht="12">
      <c r="B101" s="29"/>
      <c r="D101" s="126" t="s">
        <v>147</v>
      </c>
      <c r="F101" s="127" t="s">
        <v>617</v>
      </c>
      <c r="I101" s="124"/>
      <c r="L101" s="29"/>
      <c r="M101" s="125"/>
      <c r="T101" s="50"/>
      <c r="AT101" s="14" t="s">
        <v>147</v>
      </c>
      <c r="AU101" s="14" t="s">
        <v>74</v>
      </c>
    </row>
    <row r="102" spans="2:51" s="9" customFormat="1" ht="22.5">
      <c r="B102" s="128"/>
      <c r="D102" s="122" t="s">
        <v>171</v>
      </c>
      <c r="E102" s="129" t="s">
        <v>28</v>
      </c>
      <c r="F102" s="130" t="s">
        <v>589</v>
      </c>
      <c r="H102" s="131">
        <v>71.72</v>
      </c>
      <c r="I102" s="132"/>
      <c r="L102" s="128"/>
      <c r="M102" s="133"/>
      <c r="T102" s="134"/>
      <c r="AT102" s="129" t="s">
        <v>171</v>
      </c>
      <c r="AU102" s="129" t="s">
        <v>74</v>
      </c>
      <c r="AV102" s="9" t="s">
        <v>83</v>
      </c>
      <c r="AW102" s="9" t="s">
        <v>35</v>
      </c>
      <c r="AX102" s="9" t="s">
        <v>81</v>
      </c>
      <c r="AY102" s="129" t="s">
        <v>143</v>
      </c>
    </row>
    <row r="103" spans="2:65" s="1" customFormat="1" ht="21.75" customHeight="1">
      <c r="B103" s="29"/>
      <c r="C103" s="109" t="s">
        <v>165</v>
      </c>
      <c r="D103" s="109" t="s">
        <v>137</v>
      </c>
      <c r="E103" s="110" t="s">
        <v>354</v>
      </c>
      <c r="F103" s="111" t="s">
        <v>355</v>
      </c>
      <c r="G103" s="112" t="s">
        <v>342</v>
      </c>
      <c r="H103" s="113">
        <v>71.72</v>
      </c>
      <c r="I103" s="114">
        <v>100</v>
      </c>
      <c r="J103" s="115">
        <f>ROUND(I103*H103,2)</f>
        <v>7172</v>
      </c>
      <c r="K103" s="111" t="s">
        <v>141</v>
      </c>
      <c r="L103" s="29"/>
      <c r="M103" s="116" t="s">
        <v>28</v>
      </c>
      <c r="N103" s="117" t="s">
        <v>45</v>
      </c>
      <c r="P103" s="118">
        <f>O103*H103</f>
        <v>0</v>
      </c>
      <c r="Q103" s="118">
        <v>0</v>
      </c>
      <c r="R103" s="118">
        <f>Q103*H103</f>
        <v>0</v>
      </c>
      <c r="S103" s="118">
        <v>0</v>
      </c>
      <c r="T103" s="119">
        <f>S103*H103</f>
        <v>0</v>
      </c>
      <c r="AR103" s="120" t="s">
        <v>142</v>
      </c>
      <c r="AT103" s="120" t="s">
        <v>137</v>
      </c>
      <c r="AU103" s="120" t="s">
        <v>74</v>
      </c>
      <c r="AY103" s="14" t="s">
        <v>143</v>
      </c>
      <c r="BE103" s="121">
        <f>IF(N103="základní",J103,0)</f>
        <v>7172</v>
      </c>
      <c r="BF103" s="121">
        <f>IF(N103="snížená",J103,0)</f>
        <v>0</v>
      </c>
      <c r="BG103" s="121">
        <f>IF(N103="zákl. přenesená",J103,0)</f>
        <v>0</v>
      </c>
      <c r="BH103" s="121">
        <f>IF(N103="sníž. přenesená",J103,0)</f>
        <v>0</v>
      </c>
      <c r="BI103" s="121">
        <f>IF(N103="nulová",J103,0)</f>
        <v>0</v>
      </c>
      <c r="BJ103" s="14" t="s">
        <v>81</v>
      </c>
      <c r="BK103" s="121">
        <f>ROUND(I103*H103,2)</f>
        <v>7172</v>
      </c>
      <c r="BL103" s="14" t="s">
        <v>142</v>
      </c>
      <c r="BM103" s="120" t="s">
        <v>637</v>
      </c>
    </row>
    <row r="104" spans="2:47" s="1" customFormat="1" ht="12">
      <c r="B104" s="29"/>
      <c r="D104" s="122" t="s">
        <v>145</v>
      </c>
      <c r="F104" s="123" t="s">
        <v>357</v>
      </c>
      <c r="I104" s="124"/>
      <c r="L104" s="29"/>
      <c r="M104" s="125"/>
      <c r="T104" s="50"/>
      <c r="AT104" s="14" t="s">
        <v>145</v>
      </c>
      <c r="AU104" s="14" t="s">
        <v>74</v>
      </c>
    </row>
    <row r="105" spans="2:47" s="1" customFormat="1" ht="12">
      <c r="B105" s="29"/>
      <c r="D105" s="126" t="s">
        <v>147</v>
      </c>
      <c r="F105" s="127" t="s">
        <v>358</v>
      </c>
      <c r="I105" s="124"/>
      <c r="L105" s="29"/>
      <c r="M105" s="125"/>
      <c r="T105" s="50"/>
      <c r="AT105" s="14" t="s">
        <v>147</v>
      </c>
      <c r="AU105" s="14" t="s">
        <v>74</v>
      </c>
    </row>
    <row r="106" spans="2:65" s="1" customFormat="1" ht="24.2" customHeight="1">
      <c r="B106" s="29"/>
      <c r="C106" s="109" t="s">
        <v>173</v>
      </c>
      <c r="D106" s="109" t="s">
        <v>137</v>
      </c>
      <c r="E106" s="110" t="s">
        <v>360</v>
      </c>
      <c r="F106" s="111" t="s">
        <v>361</v>
      </c>
      <c r="G106" s="112" t="s">
        <v>342</v>
      </c>
      <c r="H106" s="113">
        <v>143.44</v>
      </c>
      <c r="I106" s="114">
        <v>10</v>
      </c>
      <c r="J106" s="115">
        <f>ROUND(I106*H106,2)</f>
        <v>1434.4</v>
      </c>
      <c r="K106" s="111" t="s">
        <v>141</v>
      </c>
      <c r="L106" s="29"/>
      <c r="M106" s="116" t="s">
        <v>28</v>
      </c>
      <c r="N106" s="117" t="s">
        <v>45</v>
      </c>
      <c r="P106" s="118">
        <f>O106*H106</f>
        <v>0</v>
      </c>
      <c r="Q106" s="118">
        <v>0</v>
      </c>
      <c r="R106" s="118">
        <f>Q106*H106</f>
        <v>0</v>
      </c>
      <c r="S106" s="118">
        <v>0</v>
      </c>
      <c r="T106" s="119">
        <f>S106*H106</f>
        <v>0</v>
      </c>
      <c r="AR106" s="120" t="s">
        <v>142</v>
      </c>
      <c r="AT106" s="120" t="s">
        <v>137</v>
      </c>
      <c r="AU106" s="120" t="s">
        <v>74</v>
      </c>
      <c r="AY106" s="14" t="s">
        <v>143</v>
      </c>
      <c r="BE106" s="121">
        <f>IF(N106="základní",J106,0)</f>
        <v>1434.4</v>
      </c>
      <c r="BF106" s="121">
        <f>IF(N106="snížená",J106,0)</f>
        <v>0</v>
      </c>
      <c r="BG106" s="121">
        <f>IF(N106="zákl. přenesená",J106,0)</f>
        <v>0</v>
      </c>
      <c r="BH106" s="121">
        <f>IF(N106="sníž. přenesená",J106,0)</f>
        <v>0</v>
      </c>
      <c r="BI106" s="121">
        <f>IF(N106="nulová",J106,0)</f>
        <v>0</v>
      </c>
      <c r="BJ106" s="14" t="s">
        <v>81</v>
      </c>
      <c r="BK106" s="121">
        <f>ROUND(I106*H106,2)</f>
        <v>1434.4</v>
      </c>
      <c r="BL106" s="14" t="s">
        <v>142</v>
      </c>
      <c r="BM106" s="120" t="s">
        <v>638</v>
      </c>
    </row>
    <row r="107" spans="2:47" s="1" customFormat="1" ht="19.5">
      <c r="B107" s="29"/>
      <c r="D107" s="122" t="s">
        <v>145</v>
      </c>
      <c r="F107" s="123" t="s">
        <v>363</v>
      </c>
      <c r="I107" s="124"/>
      <c r="L107" s="29"/>
      <c r="M107" s="125"/>
      <c r="T107" s="50"/>
      <c r="AT107" s="14" t="s">
        <v>145</v>
      </c>
      <c r="AU107" s="14" t="s">
        <v>74</v>
      </c>
    </row>
    <row r="108" spans="2:47" s="1" customFormat="1" ht="12">
      <c r="B108" s="29"/>
      <c r="D108" s="126" t="s">
        <v>147</v>
      </c>
      <c r="F108" s="127" t="s">
        <v>364</v>
      </c>
      <c r="I108" s="124"/>
      <c r="L108" s="29"/>
      <c r="M108" s="125"/>
      <c r="T108" s="50"/>
      <c r="AT108" s="14" t="s">
        <v>147</v>
      </c>
      <c r="AU108" s="14" t="s">
        <v>74</v>
      </c>
    </row>
    <row r="109" spans="2:51" s="9" customFormat="1" ht="12">
      <c r="B109" s="128"/>
      <c r="D109" s="122" t="s">
        <v>171</v>
      </c>
      <c r="E109" s="129" t="s">
        <v>28</v>
      </c>
      <c r="F109" s="130" t="s">
        <v>639</v>
      </c>
      <c r="H109" s="131">
        <v>143.44</v>
      </c>
      <c r="I109" s="132"/>
      <c r="L109" s="128"/>
      <c r="M109" s="133"/>
      <c r="T109" s="134"/>
      <c r="AT109" s="129" t="s">
        <v>171</v>
      </c>
      <c r="AU109" s="129" t="s">
        <v>74</v>
      </c>
      <c r="AV109" s="9" t="s">
        <v>83</v>
      </c>
      <c r="AW109" s="9" t="s">
        <v>35</v>
      </c>
      <c r="AX109" s="9" t="s">
        <v>81</v>
      </c>
      <c r="AY109" s="129" t="s">
        <v>143</v>
      </c>
    </row>
    <row r="110" spans="2:65" s="1" customFormat="1" ht="21.75" customHeight="1">
      <c r="B110" s="29"/>
      <c r="C110" s="109" t="s">
        <v>181</v>
      </c>
      <c r="D110" s="109" t="s">
        <v>137</v>
      </c>
      <c r="E110" s="110" t="s">
        <v>444</v>
      </c>
      <c r="F110" s="111" t="s">
        <v>445</v>
      </c>
      <c r="G110" s="112" t="s">
        <v>197</v>
      </c>
      <c r="H110" s="113">
        <v>245.667</v>
      </c>
      <c r="I110" s="114">
        <v>30</v>
      </c>
      <c r="J110" s="115">
        <f>ROUND(I110*H110,2)</f>
        <v>7370.01</v>
      </c>
      <c r="K110" s="111" t="s">
        <v>141</v>
      </c>
      <c r="L110" s="29"/>
      <c r="M110" s="116" t="s">
        <v>28</v>
      </c>
      <c r="N110" s="117" t="s">
        <v>45</v>
      </c>
      <c r="P110" s="118">
        <f>O110*H110</f>
        <v>0</v>
      </c>
      <c r="Q110" s="118">
        <v>0</v>
      </c>
      <c r="R110" s="118">
        <f>Q110*H110</f>
        <v>0</v>
      </c>
      <c r="S110" s="118">
        <v>0</v>
      </c>
      <c r="T110" s="119">
        <f>S110*H110</f>
        <v>0</v>
      </c>
      <c r="AR110" s="120" t="s">
        <v>142</v>
      </c>
      <c r="AT110" s="120" t="s">
        <v>137</v>
      </c>
      <c r="AU110" s="120" t="s">
        <v>74</v>
      </c>
      <c r="AY110" s="14" t="s">
        <v>143</v>
      </c>
      <c r="BE110" s="121">
        <f>IF(N110="základní",J110,0)</f>
        <v>7370.01</v>
      </c>
      <c r="BF110" s="121">
        <f>IF(N110="snížená",J110,0)</f>
        <v>0</v>
      </c>
      <c r="BG110" s="121">
        <f>IF(N110="zákl. přenesená",J110,0)</f>
        <v>0</v>
      </c>
      <c r="BH110" s="121">
        <f>IF(N110="sníž. přenesená",J110,0)</f>
        <v>0</v>
      </c>
      <c r="BI110" s="121">
        <f>IF(N110="nulová",J110,0)</f>
        <v>0</v>
      </c>
      <c r="BJ110" s="14" t="s">
        <v>81</v>
      </c>
      <c r="BK110" s="121">
        <f>ROUND(I110*H110,2)</f>
        <v>7370.01</v>
      </c>
      <c r="BL110" s="14" t="s">
        <v>142</v>
      </c>
      <c r="BM110" s="120" t="s">
        <v>640</v>
      </c>
    </row>
    <row r="111" spans="2:47" s="1" customFormat="1" ht="19.5">
      <c r="B111" s="29"/>
      <c r="D111" s="122" t="s">
        <v>145</v>
      </c>
      <c r="F111" s="123" t="s">
        <v>447</v>
      </c>
      <c r="I111" s="124"/>
      <c r="L111" s="29"/>
      <c r="M111" s="125"/>
      <c r="T111" s="50"/>
      <c r="AT111" s="14" t="s">
        <v>145</v>
      </c>
      <c r="AU111" s="14" t="s">
        <v>74</v>
      </c>
    </row>
    <row r="112" spans="2:47" s="1" customFormat="1" ht="12">
      <c r="B112" s="29"/>
      <c r="D112" s="126" t="s">
        <v>147</v>
      </c>
      <c r="F112" s="127" t="s">
        <v>448</v>
      </c>
      <c r="I112" s="124"/>
      <c r="L112" s="29"/>
      <c r="M112" s="125"/>
      <c r="T112" s="50"/>
      <c r="AT112" s="14" t="s">
        <v>147</v>
      </c>
      <c r="AU112" s="14" t="s">
        <v>74</v>
      </c>
    </row>
    <row r="113" spans="2:51" s="9" customFormat="1" ht="12">
      <c r="B113" s="128"/>
      <c r="D113" s="122" t="s">
        <v>171</v>
      </c>
      <c r="E113" s="129" t="s">
        <v>28</v>
      </c>
      <c r="F113" s="130" t="s">
        <v>641</v>
      </c>
      <c r="H113" s="131">
        <v>245.667</v>
      </c>
      <c r="I113" s="132"/>
      <c r="L113" s="128"/>
      <c r="M113" s="161"/>
      <c r="N113" s="162"/>
      <c r="O113" s="162"/>
      <c r="P113" s="162"/>
      <c r="Q113" s="162"/>
      <c r="R113" s="162"/>
      <c r="S113" s="162"/>
      <c r="T113" s="163"/>
      <c r="AT113" s="129" t="s">
        <v>171</v>
      </c>
      <c r="AU113" s="129" t="s">
        <v>74</v>
      </c>
      <c r="AV113" s="9" t="s">
        <v>83</v>
      </c>
      <c r="AW113" s="9" t="s">
        <v>35</v>
      </c>
      <c r="AX113" s="9" t="s">
        <v>81</v>
      </c>
      <c r="AY113" s="129" t="s">
        <v>143</v>
      </c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29"/>
    </row>
  </sheetData>
  <sheetProtection algorithmName="SHA-512" hashValue="3iTitv889p6zWn3utOJ1qgBjBevoB5xB+xSCzStI9IyfmxO25AJYI5n9Avpf1P9L7hSJ2Qqb63hUhN8QeXeIgA==" saltValue="hO2gNtM7GlT1h+yjpLqZiwIxe6mm5xCVoRDrbkpYXFqd9dvp3zbYpGwkHycTXYAnJ7xE/uVQwKLHoy19BSZAiw==" spinCount="100000" sheet="1" objects="1" scenarios="1" formatColumns="0" formatRows="0" autoFilter="0"/>
  <autoFilter ref="C84:K113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hyperlinks>
    <hyperlink ref="F88" r:id="rId1" display="https://podminky.urs.cz/item/CS_URS_2023_02/184808211"/>
    <hyperlink ref="F92" r:id="rId2" display="https://podminky.urs.cz/item/CS_URS_2023_02/184851256"/>
    <hyperlink ref="F96" r:id="rId3" display="https://podminky.urs.cz/item/CS_URS_2023_02/184911111"/>
    <hyperlink ref="F101" r:id="rId4" display="https://podminky.urs.cz/item/CS_URS_2023_02/185804312.1"/>
    <hyperlink ref="F105" r:id="rId5" display="https://podminky.urs.cz/item/CS_URS_2023_02/185851121"/>
    <hyperlink ref="F108" r:id="rId6" display="https://podminky.urs.cz/item/CS_URS_2023_02/185851129"/>
    <hyperlink ref="F112" r:id="rId7" display="https://podminky.urs.cz/item/CS_URS_2023_02/184806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9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Doubrava Daniel</dc:creator>
  <cp:keywords/>
  <dc:description/>
  <cp:lastModifiedBy>Divinová Hana Ing.</cp:lastModifiedBy>
  <cp:lastPrinted>2024-06-28T06:55:11Z</cp:lastPrinted>
  <dcterms:created xsi:type="dcterms:W3CDTF">2023-09-26T10:48:15Z</dcterms:created>
  <dcterms:modified xsi:type="dcterms:W3CDTF">2024-06-28T06:55:16Z</dcterms:modified>
  <cp:category/>
  <cp:version/>
  <cp:contentType/>
  <cp:contentStatus/>
</cp:coreProperties>
</file>