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F:\AKCE\Kolesovice_IP.23032\rozpocet a soupis praci\"/>
    </mc:Choice>
  </mc:AlternateContent>
  <xr:revisionPtr revIDLastSave="0" documentId="8_{D03DA7CB-065D-4165-8BB7-9FC214C0BDDD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Rekapitulace stavby" sheetId="1" r:id="rId1"/>
    <sheet name="SO -01 - Zemní práce" sheetId="2" r:id="rId2"/>
    <sheet name="SO-02.1 - Vegetační úprav..." sheetId="3" r:id="rId3"/>
    <sheet name="SO-02.2 - Vegetační úprav..." sheetId="4" r:id="rId4"/>
    <sheet name="SO-02.3 - Vegetační úprav..." sheetId="5" r:id="rId5"/>
    <sheet name="SO-02.4 - Vegetační úprav..." sheetId="6" r:id="rId6"/>
    <sheet name="SO-03 - Biotechnické objekty" sheetId="7" r:id="rId7"/>
    <sheet name="VRN - Vedlejší rozpočtové..." sheetId="8" r:id="rId8"/>
    <sheet name="Pokyny pro vyplnění" sheetId="9" r:id="rId9"/>
  </sheets>
  <definedNames>
    <definedName name="_xlnm._FilterDatabase" localSheetId="1" hidden="1">'SO -01 - Zemní práce'!$C$80:$K$103</definedName>
    <definedName name="_xlnm._FilterDatabase" localSheetId="2" hidden="1">'SO-02.1 - Vegetační úprav...'!$C$87:$K$243</definedName>
    <definedName name="_xlnm._FilterDatabase" localSheetId="3" hidden="1">'SO-02.2 - Vegetační úprav...'!$C$87:$K$135</definedName>
    <definedName name="_xlnm._FilterDatabase" localSheetId="4" hidden="1">'SO-02.3 - Vegetační úprav...'!$C$87:$K$137</definedName>
    <definedName name="_xlnm._FilterDatabase" localSheetId="5" hidden="1">'SO-02.4 - Vegetační úprav...'!$C$87:$K$135</definedName>
    <definedName name="_xlnm._FilterDatabase" localSheetId="6" hidden="1">'SO-03 - Biotechnické objekty'!$C$81:$K$91</definedName>
    <definedName name="_xlnm._FilterDatabase" localSheetId="7" hidden="1">'VRN - Vedlejší rozpočtové...'!$C$81:$K$104</definedName>
    <definedName name="_xlnm.Print_Titles" localSheetId="0">'Rekapitulace stavby'!$52:$52</definedName>
    <definedName name="_xlnm.Print_Titles" localSheetId="1">'SO -01 - Zemní práce'!$80:$80</definedName>
    <definedName name="_xlnm.Print_Titles" localSheetId="2">'SO-02.1 - Vegetační úprav...'!$87:$87</definedName>
    <definedName name="_xlnm.Print_Titles" localSheetId="3">'SO-02.2 - Vegetační úprav...'!$87:$87</definedName>
    <definedName name="_xlnm.Print_Titles" localSheetId="4">'SO-02.3 - Vegetační úprav...'!$87:$87</definedName>
    <definedName name="_xlnm.Print_Titles" localSheetId="5">'SO-02.4 - Vegetační úprav...'!$87:$87</definedName>
    <definedName name="_xlnm.Print_Titles" localSheetId="6">'SO-03 - Biotechnické objekty'!$81:$81</definedName>
    <definedName name="_xlnm.Print_Titles" localSheetId="7">'VRN - Vedlejší rozpočtové...'!$81:$81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1">'SO -01 - Zemní práce'!$C$4:$J$39,'SO -01 - Zemní práce'!$C$45:$J$62,'SO -01 - Zemní práce'!$C$68:$K$103</definedName>
    <definedName name="_xlnm.Print_Area" localSheetId="2">'SO-02.1 - Vegetační úprav...'!$C$4:$J$41,'SO-02.1 - Vegetační úprav...'!$C$47:$J$67,'SO-02.1 - Vegetační úprav...'!$C$73:$K$243</definedName>
    <definedName name="_xlnm.Print_Area" localSheetId="3">'SO-02.2 - Vegetační úprav...'!$C$4:$J$41,'SO-02.2 - Vegetační úprav...'!$C$47:$J$67,'SO-02.2 - Vegetační úprav...'!$C$73:$K$135</definedName>
    <definedName name="_xlnm.Print_Area" localSheetId="4">'SO-02.3 - Vegetační úprav...'!$C$4:$J$41,'SO-02.3 - Vegetační úprav...'!$C$47:$J$67,'SO-02.3 - Vegetační úprav...'!$C$73:$K$137</definedName>
    <definedName name="_xlnm.Print_Area" localSheetId="5">'SO-02.4 - Vegetační úprav...'!$C$4:$J$41,'SO-02.4 - Vegetační úprav...'!$C$47:$J$67,'SO-02.4 - Vegetační úprav...'!$C$73:$K$135</definedName>
    <definedName name="_xlnm.Print_Area" localSheetId="6">'SO-03 - Biotechnické objekty'!$C$4:$J$39,'SO-03 - Biotechnické objekty'!$C$45:$J$63,'SO-03 - Biotechnické objekty'!$C$69:$K$91</definedName>
    <definedName name="_xlnm.Print_Area" localSheetId="7">'VRN - Vedlejší rozpočtové...'!$C$4:$J$39,'VRN - Vedlejší rozpočtové...'!$C$45:$J$63,'VRN - Vedlejší rozpočtové...'!$C$69:$K$104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2" i="1" s="1"/>
  <c r="J35" i="8"/>
  <c r="AX62" i="1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2" i="8"/>
  <c r="BH92" i="8"/>
  <c r="BG92" i="8"/>
  <c r="BF92" i="8"/>
  <c r="T92" i="8"/>
  <c r="R92" i="8"/>
  <c r="P92" i="8"/>
  <c r="BI90" i="8"/>
  <c r="BH90" i="8"/>
  <c r="BG90" i="8"/>
  <c r="BF90" i="8"/>
  <c r="T90" i="8"/>
  <c r="R90" i="8"/>
  <c r="P90" i="8"/>
  <c r="BI86" i="8"/>
  <c r="BH86" i="8"/>
  <c r="BG86" i="8"/>
  <c r="BF86" i="8"/>
  <c r="T86" i="8"/>
  <c r="R86" i="8"/>
  <c r="P86" i="8"/>
  <c r="BI84" i="8"/>
  <c r="BH84" i="8"/>
  <c r="BG84" i="8"/>
  <c r="BF84" i="8"/>
  <c r="T84" i="8"/>
  <c r="R84" i="8"/>
  <c r="P84" i="8"/>
  <c r="J79" i="8"/>
  <c r="F78" i="8"/>
  <c r="F76" i="8"/>
  <c r="E74" i="8"/>
  <c r="J55" i="8"/>
  <c r="F54" i="8"/>
  <c r="F52" i="8"/>
  <c r="E50" i="8"/>
  <c r="J21" i="8"/>
  <c r="E21" i="8"/>
  <c r="J78" i="8" s="1"/>
  <c r="J20" i="8"/>
  <c r="J18" i="8"/>
  <c r="E18" i="8"/>
  <c r="F79" i="8"/>
  <c r="J17" i="8"/>
  <c r="J12" i="8"/>
  <c r="J52" i="8" s="1"/>
  <c r="E7" i="8"/>
  <c r="E72" i="8"/>
  <c r="J37" i="7"/>
  <c r="J36" i="7"/>
  <c r="AY61" i="1"/>
  <c r="J35" i="7"/>
  <c r="AX61" i="1"/>
  <c r="BI90" i="7"/>
  <c r="BH90" i="7"/>
  <c r="BG90" i="7"/>
  <c r="BF90" i="7"/>
  <c r="T90" i="7"/>
  <c r="T89" i="7" s="1"/>
  <c r="R90" i="7"/>
  <c r="R89" i="7" s="1"/>
  <c r="P90" i="7"/>
  <c r="P89" i="7"/>
  <c r="BI87" i="7"/>
  <c r="BH87" i="7"/>
  <c r="BG87" i="7"/>
  <c r="BF87" i="7"/>
  <c r="T87" i="7"/>
  <c r="R87" i="7"/>
  <c r="P87" i="7"/>
  <c r="BI85" i="7"/>
  <c r="BH85" i="7"/>
  <c r="BG85" i="7"/>
  <c r="BF85" i="7"/>
  <c r="T85" i="7"/>
  <c r="R85" i="7"/>
  <c r="P85" i="7"/>
  <c r="J79" i="7"/>
  <c r="F78" i="7"/>
  <c r="F76" i="7"/>
  <c r="E74" i="7"/>
  <c r="J55" i="7"/>
  <c r="F54" i="7"/>
  <c r="F52" i="7"/>
  <c r="E50" i="7"/>
  <c r="J21" i="7"/>
  <c r="E21" i="7"/>
  <c r="J78" i="7"/>
  <c r="J20" i="7"/>
  <c r="J18" i="7"/>
  <c r="E18" i="7"/>
  <c r="F79" i="7"/>
  <c r="J17" i="7"/>
  <c r="J12" i="7"/>
  <c r="J76" i="7" s="1"/>
  <c r="E7" i="7"/>
  <c r="E72" i="7" s="1"/>
  <c r="J39" i="6"/>
  <c r="J38" i="6"/>
  <c r="AY60" i="1"/>
  <c r="J37" i="6"/>
  <c r="AX60" i="1"/>
  <c r="BI134" i="6"/>
  <c r="BH134" i="6"/>
  <c r="BG134" i="6"/>
  <c r="BF134" i="6"/>
  <c r="T134" i="6"/>
  <c r="T133" i="6"/>
  <c r="R134" i="6"/>
  <c r="R133" i="6"/>
  <c r="P134" i="6"/>
  <c r="P133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0" i="6"/>
  <c r="BH120" i="6"/>
  <c r="BG120" i="6"/>
  <c r="BF120" i="6"/>
  <c r="T120" i="6"/>
  <c r="R120" i="6"/>
  <c r="P120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99" i="6"/>
  <c r="BH99" i="6"/>
  <c r="BG99" i="6"/>
  <c r="BF99" i="6"/>
  <c r="T99" i="6"/>
  <c r="R99" i="6"/>
  <c r="P99" i="6"/>
  <c r="BI95" i="6"/>
  <c r="BH95" i="6"/>
  <c r="BG95" i="6"/>
  <c r="BF95" i="6"/>
  <c r="T95" i="6"/>
  <c r="R95" i="6"/>
  <c r="P95" i="6"/>
  <c r="BI91" i="6"/>
  <c r="BH91" i="6"/>
  <c r="BG91" i="6"/>
  <c r="BF91" i="6"/>
  <c r="T91" i="6"/>
  <c r="R91" i="6"/>
  <c r="P91" i="6"/>
  <c r="J85" i="6"/>
  <c r="J84" i="6"/>
  <c r="F84" i="6"/>
  <c r="F82" i="6"/>
  <c r="E80" i="6"/>
  <c r="J59" i="6"/>
  <c r="J58" i="6"/>
  <c r="F58" i="6"/>
  <c r="F56" i="6"/>
  <c r="E54" i="6"/>
  <c r="J20" i="6"/>
  <c r="E20" i="6"/>
  <c r="F59" i="6"/>
  <c r="J19" i="6"/>
  <c r="J14" i="6"/>
  <c r="J56" i="6" s="1"/>
  <c r="E7" i="6"/>
  <c r="E50" i="6"/>
  <c r="J39" i="5"/>
  <c r="J38" i="5"/>
  <c r="AY59" i="1"/>
  <c r="J37" i="5"/>
  <c r="AX59" i="1"/>
  <c r="BI136" i="5"/>
  <c r="BH136" i="5"/>
  <c r="BG136" i="5"/>
  <c r="BF136" i="5"/>
  <c r="T136" i="5"/>
  <c r="T135" i="5" s="1"/>
  <c r="R136" i="5"/>
  <c r="R135" i="5"/>
  <c r="P136" i="5"/>
  <c r="P135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6" i="5"/>
  <c r="BH116" i="5"/>
  <c r="BG116" i="5"/>
  <c r="BF116" i="5"/>
  <c r="T116" i="5"/>
  <c r="R116" i="5"/>
  <c r="P116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85" i="5" s="1"/>
  <c r="J19" i="5"/>
  <c r="J14" i="5"/>
  <c r="J82" i="5"/>
  <c r="E7" i="5"/>
  <c r="E76" i="5"/>
  <c r="J39" i="4"/>
  <c r="J38" i="4"/>
  <c r="AY58" i="1"/>
  <c r="J37" i="4"/>
  <c r="AX58" i="1"/>
  <c r="BI134" i="4"/>
  <c r="BH134" i="4"/>
  <c r="BG134" i="4"/>
  <c r="BF134" i="4"/>
  <c r="T134" i="4"/>
  <c r="T133" i="4" s="1"/>
  <c r="R134" i="4"/>
  <c r="R133" i="4"/>
  <c r="P134" i="4"/>
  <c r="P133" i="4" s="1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1" i="4"/>
  <c r="BH91" i="4"/>
  <c r="BG91" i="4"/>
  <c r="BF91" i="4"/>
  <c r="T91" i="4"/>
  <c r="R91" i="4"/>
  <c r="P91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/>
  <c r="J19" i="4"/>
  <c r="J14" i="4"/>
  <c r="J82" i="4"/>
  <c r="E7" i="4"/>
  <c r="E76" i="4"/>
  <c r="J39" i="3"/>
  <c r="J38" i="3"/>
  <c r="AY57" i="1"/>
  <c r="J37" i="3"/>
  <c r="AX57" i="1" s="1"/>
  <c r="BI242" i="3"/>
  <c r="BH242" i="3"/>
  <c r="BG242" i="3"/>
  <c r="BF242" i="3"/>
  <c r="T242" i="3"/>
  <c r="T241" i="3" s="1"/>
  <c r="R242" i="3"/>
  <c r="R241" i="3"/>
  <c r="P242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/>
  <c r="J19" i="3"/>
  <c r="J14" i="3"/>
  <c r="J82" i="3"/>
  <c r="E7" i="3"/>
  <c r="E76" i="3"/>
  <c r="J37" i="2"/>
  <c r="J36" i="2"/>
  <c r="AY55" i="1" s="1"/>
  <c r="J35" i="2"/>
  <c r="AX55" i="1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9" i="2"/>
  <c r="BH89" i="2"/>
  <c r="F36" i="2" s="1"/>
  <c r="BG89" i="2"/>
  <c r="BF89" i="2"/>
  <c r="T89" i="2"/>
  <c r="R89" i="2"/>
  <c r="P89" i="2"/>
  <c r="BI87" i="2"/>
  <c r="BH87" i="2"/>
  <c r="BG87" i="2"/>
  <c r="BF87" i="2"/>
  <c r="T87" i="2"/>
  <c r="R87" i="2"/>
  <c r="P87" i="2"/>
  <c r="BI84" i="2"/>
  <c r="BH84" i="2"/>
  <c r="BG84" i="2"/>
  <c r="BF84" i="2"/>
  <c r="T84" i="2"/>
  <c r="R84" i="2"/>
  <c r="P84" i="2"/>
  <c r="J78" i="2"/>
  <c r="F77" i="2"/>
  <c r="F75" i="2"/>
  <c r="E73" i="2"/>
  <c r="J55" i="2"/>
  <c r="F54" i="2"/>
  <c r="F52" i="2"/>
  <c r="E50" i="2"/>
  <c r="J21" i="2"/>
  <c r="E21" i="2"/>
  <c r="J77" i="2"/>
  <c r="J20" i="2"/>
  <c r="J18" i="2"/>
  <c r="E18" i="2"/>
  <c r="F78" i="2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101" i="5"/>
  <c r="BK129" i="3"/>
  <c r="J95" i="4"/>
  <c r="BK95" i="6"/>
  <c r="J201" i="3"/>
  <c r="J127" i="3"/>
  <c r="J199" i="3"/>
  <c r="BK123" i="4"/>
  <c r="BK136" i="5"/>
  <c r="BK90" i="7"/>
  <c r="BK238" i="3"/>
  <c r="J101" i="3"/>
  <c r="BK99" i="3"/>
  <c r="J209" i="3"/>
  <c r="J114" i="4"/>
  <c r="J116" i="5"/>
  <c r="J95" i="6"/>
  <c r="J85" i="7"/>
  <c r="J115" i="3"/>
  <c r="J142" i="3"/>
  <c r="BK110" i="6"/>
  <c r="J92" i="2"/>
  <c r="J180" i="3"/>
  <c r="J132" i="5"/>
  <c r="J84" i="2"/>
  <c r="J145" i="3"/>
  <c r="J134" i="4"/>
  <c r="BK86" i="8"/>
  <c r="J99" i="3"/>
  <c r="BK126" i="4"/>
  <c r="J102" i="8"/>
  <c r="BK214" i="3"/>
  <c r="BK162" i="3"/>
  <c r="BK242" i="3"/>
  <c r="BK110" i="4"/>
  <c r="BK95" i="5"/>
  <c r="J120" i="6"/>
  <c r="BK209" i="3"/>
  <c r="BK95" i="3"/>
  <c r="J190" i="3"/>
  <c r="BK165" i="3"/>
  <c r="BK114" i="4"/>
  <c r="J126" i="6"/>
  <c r="BK84" i="8"/>
  <c r="BK231" i="3"/>
  <c r="BK206" i="3"/>
  <c r="J121" i="3"/>
  <c r="BK134" i="4"/>
  <c r="J91" i="5"/>
  <c r="BK123" i="6"/>
  <c r="J89" i="2"/>
  <c r="J165" i="3"/>
  <c r="BK120" i="4"/>
  <c r="J90" i="7"/>
  <c r="BK203" i="3"/>
  <c r="J148" i="3"/>
  <c r="BK112" i="5"/>
  <c r="BK96" i="2"/>
  <c r="BK101" i="3"/>
  <c r="J91" i="4"/>
  <c r="J91" i="6"/>
  <c r="J242" i="3"/>
  <c r="J118" i="3"/>
  <c r="J84" i="8"/>
  <c r="BK124" i="3"/>
  <c r="BK185" i="3"/>
  <c r="J193" i="3"/>
  <c r="J99" i="4"/>
  <c r="BK130" i="6"/>
  <c r="J96" i="8"/>
  <c r="AS56" i="1"/>
  <c r="J91" i="3"/>
  <c r="BK99" i="4"/>
  <c r="BK116" i="5"/>
  <c r="J110" i="6"/>
  <c r="J96" i="2"/>
  <c r="J203" i="3"/>
  <c r="J125" i="5"/>
  <c r="J172" i="3"/>
  <c r="J95" i="3"/>
  <c r="J99" i="6"/>
  <c r="BK182" i="3"/>
  <c r="BK220" i="3"/>
  <c r="J95" i="5"/>
  <c r="BK199" i="3"/>
  <c r="J212" i="3"/>
  <c r="J122" i="5"/>
  <c r="BK84" i="2"/>
  <c r="BK196" i="3"/>
  <c r="BK212" i="3"/>
  <c r="BK172" i="3"/>
  <c r="BK132" i="5"/>
  <c r="BK120" i="6"/>
  <c r="J99" i="8"/>
  <c r="J87" i="2"/>
  <c r="J174" i="3"/>
  <c r="BK159" i="3"/>
  <c r="J176" i="3"/>
  <c r="BK142" i="3"/>
  <c r="J231" i="3"/>
  <c r="BK176" i="3"/>
  <c r="J97" i="3"/>
  <c r="J126" i="4"/>
  <c r="J128" i="5"/>
  <c r="J105" i="5"/>
  <c r="J134" i="6"/>
  <c r="BK85" i="7"/>
  <c r="BK90" i="8"/>
  <c r="BK188" i="3"/>
  <c r="J238" i="3"/>
  <c r="BK228" i="3"/>
  <c r="BK103" i="4"/>
  <c r="BK122" i="5"/>
  <c r="J114" i="6"/>
  <c r="J86" i="8"/>
  <c r="J206" i="3"/>
  <c r="J235" i="3"/>
  <c r="J214" i="3"/>
  <c r="J196" i="3"/>
  <c r="J120" i="4"/>
  <c r="J103" i="4"/>
  <c r="J97" i="5"/>
  <c r="BK103" i="6"/>
  <c r="BK92" i="2"/>
  <c r="BK97" i="3"/>
  <c r="BK91" i="3"/>
  <c r="J129" i="3"/>
  <c r="BK118" i="3"/>
  <c r="J101" i="5"/>
  <c r="BK99" i="6"/>
  <c r="BK87" i="2"/>
  <c r="J100" i="2"/>
  <c r="J188" i="3"/>
  <c r="J185" i="3"/>
  <c r="BK125" i="5"/>
  <c r="BK114" i="6"/>
  <c r="J90" i="8"/>
  <c r="BK235" i="3"/>
  <c r="J162" i="3"/>
  <c r="J228" i="3"/>
  <c r="BK105" i="3"/>
  <c r="J182" i="3"/>
  <c r="BK218" i="3"/>
  <c r="BK127" i="3"/>
  <c r="J107" i="4"/>
  <c r="BK97" i="5"/>
  <c r="BK126" i="6"/>
  <c r="J107" i="6"/>
  <c r="BK102" i="8"/>
  <c r="BK89" i="2"/>
  <c r="BK190" i="3"/>
  <c r="BK145" i="3"/>
  <c r="J109" i="3"/>
  <c r="J159" i="3"/>
  <c r="J112" i="3"/>
  <c r="J222" i="3"/>
  <c r="J124" i="3"/>
  <c r="BK91" i="4"/>
  <c r="BK107" i="4"/>
  <c r="BK105" i="5"/>
  <c r="BK91" i="5"/>
  <c r="BK107" i="6"/>
  <c r="BK87" i="7"/>
  <c r="BK92" i="8"/>
  <c r="J220" i="3"/>
  <c r="BK193" i="3"/>
  <c r="BK201" i="3"/>
  <c r="J110" i="4"/>
  <c r="BK134" i="6"/>
  <c r="J92" i="8"/>
  <c r="BK100" i="2"/>
  <c r="J105" i="3"/>
  <c r="BK115" i="3"/>
  <c r="J218" i="3"/>
  <c r="BK95" i="4"/>
  <c r="J136" i="5"/>
  <c r="J130" i="6"/>
  <c r="BK96" i="8"/>
  <c r="BK222" i="3"/>
  <c r="BK180" i="3"/>
  <c r="BK174" i="3"/>
  <c r="J130" i="4"/>
  <c r="BK128" i="5"/>
  <c r="J123" i="6"/>
  <c r="J87" i="7"/>
  <c r="J224" i="3"/>
  <c r="BK148" i="3"/>
  <c r="BK112" i="3"/>
  <c r="J123" i="4"/>
  <c r="BK109" i="5"/>
  <c r="BK91" i="6"/>
  <c r="BK121" i="3"/>
  <c r="BK224" i="3"/>
  <c r="BK109" i="3"/>
  <c r="BK130" i="4"/>
  <c r="J109" i="5"/>
  <c r="J112" i="5"/>
  <c r="J103" i="6"/>
  <c r="BK99" i="8"/>
  <c r="BK90" i="4" l="1"/>
  <c r="J90" i="4"/>
  <c r="J65" i="4" s="1"/>
  <c r="R90" i="3"/>
  <c r="R89" i="3" s="1"/>
  <c r="R88" i="3" s="1"/>
  <c r="T90" i="4"/>
  <c r="T89" i="4"/>
  <c r="T88" i="4"/>
  <c r="BK90" i="5"/>
  <c r="J90" i="5"/>
  <c r="J65" i="5"/>
  <c r="BK90" i="6"/>
  <c r="BK89" i="6" s="1"/>
  <c r="BK88" i="6" s="1"/>
  <c r="J88" i="6" s="1"/>
  <c r="J63" i="6" s="1"/>
  <c r="J90" i="6"/>
  <c r="J65" i="6"/>
  <c r="P83" i="2"/>
  <c r="P82" i="2"/>
  <c r="P81" i="2"/>
  <c r="AU55" i="1"/>
  <c r="BK90" i="3"/>
  <c r="J90" i="3" s="1"/>
  <c r="J65" i="3" s="1"/>
  <c r="R90" i="5"/>
  <c r="R89" i="5"/>
  <c r="R88" i="5" s="1"/>
  <c r="T90" i="6"/>
  <c r="T89" i="6" s="1"/>
  <c r="T88" i="6" s="1"/>
  <c r="R83" i="2"/>
  <c r="R82" i="2"/>
  <c r="R81" i="2"/>
  <c r="P90" i="3"/>
  <c r="P89" i="3"/>
  <c r="P88" i="3"/>
  <c r="AU57" i="1"/>
  <c r="P90" i="4"/>
  <c r="P89" i="4"/>
  <c r="P88" i="4"/>
  <c r="AU58" i="1"/>
  <c r="P90" i="5"/>
  <c r="P89" i="5"/>
  <c r="P88" i="5"/>
  <c r="AU59" i="1" s="1"/>
  <c r="P90" i="6"/>
  <c r="P89" i="6" s="1"/>
  <c r="P88" i="6" s="1"/>
  <c r="AU60" i="1" s="1"/>
  <c r="R89" i="8"/>
  <c r="BK95" i="8"/>
  <c r="BK83" i="8" s="1"/>
  <c r="J83" i="8" s="1"/>
  <c r="J60" i="8" s="1"/>
  <c r="J95" i="8"/>
  <c r="J62" i="8"/>
  <c r="R95" i="8"/>
  <c r="R83" i="8" s="1"/>
  <c r="R82" i="8" s="1"/>
  <c r="BK83" i="2"/>
  <c r="J83" i="2"/>
  <c r="J61" i="2"/>
  <c r="T83" i="2"/>
  <c r="T82" i="2"/>
  <c r="T81" i="2"/>
  <c r="T90" i="3"/>
  <c r="T89" i="3"/>
  <c r="T88" i="3" s="1"/>
  <c r="R90" i="4"/>
  <c r="R89" i="4" s="1"/>
  <c r="R88" i="4" s="1"/>
  <c r="T90" i="5"/>
  <c r="T89" i="5"/>
  <c r="T88" i="5" s="1"/>
  <c r="R90" i="6"/>
  <c r="R89" i="6"/>
  <c r="R88" i="6"/>
  <c r="BK84" i="7"/>
  <c r="J84" i="7"/>
  <c r="J61" i="7"/>
  <c r="P84" i="7"/>
  <c r="P83" i="7"/>
  <c r="P82" i="7"/>
  <c r="AU61" i="1"/>
  <c r="R84" i="7"/>
  <c r="R83" i="7"/>
  <c r="R82" i="7"/>
  <c r="T84" i="7"/>
  <c r="T83" i="7" s="1"/>
  <c r="T82" i="7" s="1"/>
  <c r="BK89" i="8"/>
  <c r="J89" i="8" s="1"/>
  <c r="J61" i="8" s="1"/>
  <c r="P89" i="8"/>
  <c r="T89" i="8"/>
  <c r="P95" i="8"/>
  <c r="P83" i="8" s="1"/>
  <c r="P82" i="8" s="1"/>
  <c r="AU62" i="1" s="1"/>
  <c r="T95" i="8"/>
  <c r="F55" i="2"/>
  <c r="BK241" i="3"/>
  <c r="J241" i="3"/>
  <c r="J66" i="3"/>
  <c r="BK133" i="4"/>
  <c r="J133" i="4"/>
  <c r="J66" i="4"/>
  <c r="BK135" i="5"/>
  <c r="J135" i="5" s="1"/>
  <c r="J66" i="5" s="1"/>
  <c r="E71" i="2"/>
  <c r="J75" i="2"/>
  <c r="BK133" i="6"/>
  <c r="J133" i="6"/>
  <c r="J66" i="6"/>
  <c r="BK89" i="7"/>
  <c r="J89" i="7"/>
  <c r="J62" i="7"/>
  <c r="F55" i="8"/>
  <c r="J76" i="8"/>
  <c r="BE96" i="8"/>
  <c r="BE102" i="8"/>
  <c r="E48" i="8"/>
  <c r="J54" i="8"/>
  <c r="BE92" i="8"/>
  <c r="BE84" i="8"/>
  <c r="BE90" i="8"/>
  <c r="BE99" i="8"/>
  <c r="BE86" i="8"/>
  <c r="E48" i="7"/>
  <c r="J54" i="7"/>
  <c r="BE85" i="7"/>
  <c r="BE87" i="7"/>
  <c r="J52" i="7"/>
  <c r="F55" i="7"/>
  <c r="BE90" i="7"/>
  <c r="BE99" i="6"/>
  <c r="BE114" i="6"/>
  <c r="J82" i="6"/>
  <c r="BE95" i="6"/>
  <c r="F85" i="6"/>
  <c r="BE91" i="6"/>
  <c r="BE120" i="6"/>
  <c r="BE123" i="6"/>
  <c r="E76" i="6"/>
  <c r="BE110" i="6"/>
  <c r="BE103" i="6"/>
  <c r="BE107" i="6"/>
  <c r="BE126" i="6"/>
  <c r="BE130" i="6"/>
  <c r="BE134" i="6"/>
  <c r="E50" i="5"/>
  <c r="J56" i="5"/>
  <c r="F59" i="5"/>
  <c r="BE105" i="5"/>
  <c r="BE122" i="5"/>
  <c r="BE128" i="5"/>
  <c r="BE132" i="5"/>
  <c r="BE136" i="5"/>
  <c r="BE101" i="5"/>
  <c r="BE109" i="5"/>
  <c r="BE125" i="5"/>
  <c r="BE91" i="5"/>
  <c r="BE97" i="5"/>
  <c r="BE95" i="5"/>
  <c r="BE112" i="5"/>
  <c r="BE116" i="5"/>
  <c r="BE126" i="4"/>
  <c r="F59" i="4"/>
  <c r="BE114" i="4"/>
  <c r="BE120" i="4"/>
  <c r="J56" i="4"/>
  <c r="BE91" i="4"/>
  <c r="BE134" i="4"/>
  <c r="E50" i="4"/>
  <c r="BE123" i="4"/>
  <c r="BE130" i="4"/>
  <c r="BE95" i="4"/>
  <c r="BE99" i="4"/>
  <c r="BE103" i="4"/>
  <c r="BE107" i="4"/>
  <c r="BE110" i="4"/>
  <c r="BE97" i="3"/>
  <c r="BE99" i="3"/>
  <c r="BE105" i="3"/>
  <c r="BE112" i="3"/>
  <c r="BE115" i="3"/>
  <c r="BE121" i="3"/>
  <c r="BE162" i="3"/>
  <c r="BE165" i="3"/>
  <c r="BE180" i="3"/>
  <c r="BE185" i="3"/>
  <c r="BE190" i="3"/>
  <c r="BE203" i="3"/>
  <c r="BE212" i="3"/>
  <c r="BE220" i="3"/>
  <c r="BE235" i="3"/>
  <c r="E50" i="3"/>
  <c r="BE172" i="3"/>
  <c r="BE174" i="3"/>
  <c r="BE176" i="3"/>
  <c r="BE182" i="3"/>
  <c r="BE209" i="3"/>
  <c r="BE224" i="3"/>
  <c r="BE91" i="3"/>
  <c r="BE118" i="3"/>
  <c r="BE124" i="3"/>
  <c r="BE129" i="3"/>
  <c r="BE142" i="3"/>
  <c r="BE148" i="3"/>
  <c r="BE159" i="3"/>
  <c r="BE193" i="3"/>
  <c r="BE196" i="3"/>
  <c r="BE201" i="3"/>
  <c r="BE206" i="3"/>
  <c r="BE242" i="3"/>
  <c r="BK82" i="2"/>
  <c r="BK81" i="2"/>
  <c r="J81" i="2" s="1"/>
  <c r="J30" i="2" s="1"/>
  <c r="BE95" i="3"/>
  <c r="BE109" i="3"/>
  <c r="BE127" i="3"/>
  <c r="BE214" i="3"/>
  <c r="BE218" i="3"/>
  <c r="BE222" i="3"/>
  <c r="BE228" i="3"/>
  <c r="J56" i="3"/>
  <c r="BE238" i="3"/>
  <c r="F59" i="3"/>
  <c r="BE101" i="3"/>
  <c r="BE145" i="3"/>
  <c r="BE188" i="3"/>
  <c r="BE199" i="3"/>
  <c r="BE231" i="3"/>
  <c r="BE92" i="2"/>
  <c r="BE84" i="2"/>
  <c r="BE87" i="2"/>
  <c r="BE89" i="2"/>
  <c r="BE96" i="2"/>
  <c r="BE100" i="2"/>
  <c r="J54" i="2"/>
  <c r="BC55" i="1"/>
  <c r="F35" i="2"/>
  <c r="BB55" i="1"/>
  <c r="F39" i="5"/>
  <c r="BD59" i="1"/>
  <c r="F36" i="7"/>
  <c r="BC61" i="1"/>
  <c r="F37" i="7"/>
  <c r="BD61" i="1"/>
  <c r="F37" i="2"/>
  <c r="BD55" i="1"/>
  <c r="F38" i="4"/>
  <c r="BC58" i="1"/>
  <c r="F36" i="6"/>
  <c r="BA60" i="1"/>
  <c r="F34" i="7"/>
  <c r="BA61" i="1" s="1"/>
  <c r="J36" i="3"/>
  <c r="AW57" i="1" s="1"/>
  <c r="F34" i="8"/>
  <c r="BA62" i="1" s="1"/>
  <c r="J36" i="5"/>
  <c r="AW59" i="1"/>
  <c r="J34" i="7"/>
  <c r="AW61" i="1"/>
  <c r="F37" i="5"/>
  <c r="BB59" i="1"/>
  <c r="F37" i="4"/>
  <c r="BB58" i="1"/>
  <c r="F35" i="7"/>
  <c r="BB61" i="1"/>
  <c r="J34" i="2"/>
  <c r="AW55" i="1"/>
  <c r="F36" i="3"/>
  <c r="BA57" i="1"/>
  <c r="J34" i="8"/>
  <c r="AW62" i="1" s="1"/>
  <c r="F34" i="2"/>
  <c r="BA55" i="1" s="1"/>
  <c r="F35" i="8"/>
  <c r="BB62" i="1" s="1"/>
  <c r="J36" i="4"/>
  <c r="AW58" i="1"/>
  <c r="F37" i="6"/>
  <c r="BB60" i="1"/>
  <c r="F37" i="8"/>
  <c r="BD62" i="1"/>
  <c r="F39" i="3"/>
  <c r="BD57" i="1"/>
  <c r="AS54" i="1"/>
  <c r="F39" i="4"/>
  <c r="BD58" i="1"/>
  <c r="F38" i="6"/>
  <c r="BC60" i="1"/>
  <c r="F37" i="3"/>
  <c r="BB57" i="1"/>
  <c r="F36" i="4"/>
  <c r="BA58" i="1" s="1"/>
  <c r="F36" i="8"/>
  <c r="BC62" i="1" s="1"/>
  <c r="F39" i="6"/>
  <c r="BD60" i="1"/>
  <c r="F38" i="3"/>
  <c r="BC57" i="1"/>
  <c r="F38" i="5"/>
  <c r="BC59" i="1"/>
  <c r="J36" i="6"/>
  <c r="AW60" i="1"/>
  <c r="F36" i="5"/>
  <c r="BA59" i="1"/>
  <c r="T83" i="8" l="1"/>
  <c r="T82" i="8"/>
  <c r="BK89" i="5"/>
  <c r="BK88" i="5" s="1"/>
  <c r="J88" i="5" s="1"/>
  <c r="BK89" i="4"/>
  <c r="BK88" i="4" s="1"/>
  <c r="J88" i="4" s="1"/>
  <c r="J63" i="4" s="1"/>
  <c r="J89" i="4"/>
  <c r="J64" i="4"/>
  <c r="BK89" i="3"/>
  <c r="BK88" i="3"/>
  <c r="J88" i="3"/>
  <c r="J63" i="3" s="1"/>
  <c r="BK82" i="8"/>
  <c r="J82" i="8"/>
  <c r="J59" i="8"/>
  <c r="BK83" i="7"/>
  <c r="J83" i="7"/>
  <c r="J60" i="7"/>
  <c r="J89" i="6"/>
  <c r="J64" i="6"/>
  <c r="J89" i="5"/>
  <c r="J64" i="5" s="1"/>
  <c r="AG55" i="1"/>
  <c r="AN55" i="1" s="1"/>
  <c r="J59" i="2"/>
  <c r="J82" i="2"/>
  <c r="J60" i="2"/>
  <c r="J35" i="3"/>
  <c r="AV57" i="1" s="1"/>
  <c r="AT57" i="1" s="1"/>
  <c r="J33" i="7"/>
  <c r="AV61" i="1" s="1"/>
  <c r="AT61" i="1" s="1"/>
  <c r="BB56" i="1"/>
  <c r="AX56" i="1"/>
  <c r="BA56" i="1"/>
  <c r="AW56" i="1"/>
  <c r="F33" i="2"/>
  <c r="AZ55" i="1" s="1"/>
  <c r="F35" i="5"/>
  <c r="AZ59" i="1"/>
  <c r="F35" i="3"/>
  <c r="AZ57" i="1"/>
  <c r="J35" i="6"/>
  <c r="AV60" i="1"/>
  <c r="AT60" i="1" s="1"/>
  <c r="BC56" i="1"/>
  <c r="AY56" i="1"/>
  <c r="F33" i="7"/>
  <c r="AZ61" i="1" s="1"/>
  <c r="AU56" i="1"/>
  <c r="AU54" i="1"/>
  <c r="J35" i="4"/>
  <c r="AV58" i="1" s="1"/>
  <c r="AT58" i="1" s="1"/>
  <c r="J33" i="2"/>
  <c r="AV55" i="1" s="1"/>
  <c r="AT55" i="1" s="1"/>
  <c r="J35" i="5"/>
  <c r="AV59" i="1"/>
  <c r="AT59" i="1" s="1"/>
  <c r="BD56" i="1"/>
  <c r="F35" i="6"/>
  <c r="AZ60" i="1"/>
  <c r="J32" i="6"/>
  <c r="AG60" i="1"/>
  <c r="F35" i="4"/>
  <c r="AZ58" i="1" s="1"/>
  <c r="F33" i="8"/>
  <c r="AZ62" i="1"/>
  <c r="J33" i="8"/>
  <c r="AV62" i="1"/>
  <c r="AT62" i="1"/>
  <c r="J63" i="5" l="1"/>
  <c r="J32" i="5"/>
  <c r="AG59" i="1" s="1"/>
  <c r="AN59" i="1" s="1"/>
  <c r="BK82" i="7"/>
  <c r="J82" i="7"/>
  <c r="J59" i="7"/>
  <c r="J89" i="3"/>
  <c r="J64" i="3" s="1"/>
  <c r="AN60" i="1"/>
  <c r="J41" i="6"/>
  <c r="J41" i="5"/>
  <c r="J39" i="2"/>
  <c r="J32" i="3"/>
  <c r="AG57" i="1"/>
  <c r="BD54" i="1"/>
  <c r="W33" i="1"/>
  <c r="BA54" i="1"/>
  <c r="W30" i="1" s="1"/>
  <c r="AZ56" i="1"/>
  <c r="AV56" i="1" s="1"/>
  <c r="AT56" i="1" s="1"/>
  <c r="BB54" i="1"/>
  <c r="W31" i="1"/>
  <c r="J30" i="8"/>
  <c r="AG62" i="1"/>
  <c r="BC54" i="1"/>
  <c r="AY54" i="1"/>
  <c r="J32" i="4"/>
  <c r="AG58" i="1" s="1"/>
  <c r="J39" i="8" l="1"/>
  <c r="J41" i="3"/>
  <c r="J41" i="4"/>
  <c r="AN58" i="1"/>
  <c r="AN57" i="1"/>
  <c r="AN62" i="1"/>
  <c r="AG56" i="1"/>
  <c r="W32" i="1"/>
  <c r="AZ54" i="1"/>
  <c r="W29" i="1" s="1"/>
  <c r="AX54" i="1"/>
  <c r="AW54" i="1"/>
  <c r="AK30" i="1" s="1"/>
  <c r="J30" i="7"/>
  <c r="AG61" i="1" s="1"/>
  <c r="AN61" i="1" s="1"/>
  <c r="AN56" i="1" l="1"/>
  <c r="J39" i="7"/>
  <c r="AV54" i="1"/>
  <c r="AK29" i="1"/>
  <c r="AG54" i="1"/>
  <c r="AK26" i="1" s="1"/>
  <c r="AK35" i="1" l="1"/>
  <c r="AT54" i="1"/>
  <c r="AN54" i="1"/>
</calcChain>
</file>

<file path=xl/sharedStrings.xml><?xml version="1.0" encoding="utf-8"?>
<sst xmlns="http://schemas.openxmlformats.org/spreadsheetml/2006/main" count="4387" uniqueCount="779">
  <si>
    <t>Export Komplet</t>
  </si>
  <si>
    <t>VZ</t>
  </si>
  <si>
    <t>2.0</t>
  </si>
  <si>
    <t>ZAMOK</t>
  </si>
  <si>
    <t>False</t>
  </si>
  <si>
    <t>{579bb9d1-5fe6-4939-b9c3-794246965065}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</si>
  <si>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</si>
  <si>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</si>
  <si>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</si>
  <si>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</si>
  <si>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</si>
  <si>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</si>
  <si>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</si>
  <si>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</si>
  <si>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</si>
  <si>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</si>
  <si>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</si>
  <si>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Interakční prvek IP 171 v k.ú. Kolešovice</t>
  </si>
  <si>
    <t>KSO:</t>
  </si>
  <si>
    <t/>
  </si>
  <si>
    <t>CC-CZ:</t>
  </si>
  <si>
    <t>Místo:</t>
  </si>
  <si>
    <t>k.ú. Kolešovice</t>
  </si>
  <si>
    <t>Datum:</t>
  </si>
  <si>
    <t>6. 11. 2023</t>
  </si>
  <si>
    <t>Zadavatel:</t>
  </si>
  <si>
    <t>IČ:</t>
  </si>
  <si>
    <t>01312774</t>
  </si>
  <si>
    <t>ČR - SPÚ KPÚ pro Středočeský kraj a Prahu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</si>
  <si>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</si>
  <si>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</si>
  <si>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</si>
  <si>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</si>
  <si>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</si>
  <si>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</si>
  <si>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</si>
  <si>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63486466</t>
  </si>
  <si>
    <t>ATELIER FONTES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</si>
  <si>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</si>
  <si>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</si>
  <si>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</si>
  <si>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</si>
  <si>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</si>
  <si>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</si>
  <si>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</si>
  <si>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</si>
  <si>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</si>
  <si>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</si>
  <si>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</si>
  <si>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</si>
  <si>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</si>
  <si>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</si>
  <si>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</si>
  <si>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</si>
  <si>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</si>
  <si>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</si>
  <si>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</si>
  <si>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</si>
  <si>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</si>
  <si>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</si>
  <si>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</si>
  <si>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</si>
  <si>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</si>
  <si>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</si>
  <si>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</si>
  <si>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</si>
  <si>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</si>
  <si>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</si>
  <si>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</si>
  <si>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</si>
  <si>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</si>
  <si>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</si>
  <si>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</si>
  <si>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</si>
  <si>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</si>
  <si>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</si>
  <si>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</si>
  <si>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</si>
  <si>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</si>
  <si>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-01</t>
  </si>
  <si>
    <t>Zemní práce</t>
  </si>
  <si>
    <t>STA</t>
  </si>
  <si>
    <t>1</t>
  </si>
  <si>
    <t>{18bfbd35-a3a2-4f8f-ab4d-841585707340}</t>
  </si>
  <si>
    <t>2</t>
  </si>
  <si>
    <t>SO-02</t>
  </si>
  <si>
    <t>Vegetační úpravy</t>
  </si>
  <si>
    <t>{1b411e97-2b07-4c31-ac78-4e1c34a2746d}</t>
  </si>
  <si>
    <t>SO-02.1</t>
  </si>
  <si>
    <t>Vegetační úpravy - realizace</t>
  </si>
  <si>
    <t>Soupis</t>
  </si>
  <si>
    <t>{60605750-de68-4eae-9d0e-c6b32ff78573}</t>
  </si>
  <si>
    <t>SO-02.2</t>
  </si>
  <si>
    <t>Vegetační úpravy – následná péče v 1. roce</t>
  </si>
  <si>
    <t>{a65dcb6b-7029-425c-9a4e-b9fa52bf4c6a}</t>
  </si>
  <si>
    <t>SO-02.3</t>
  </si>
  <si>
    <t>Vegetační úpravy – následná péče ve 2. roce</t>
  </si>
  <si>
    <t>{77978441-74a3-444d-a71a-45372e25f6ce}</t>
  </si>
  <si>
    <t>SO-02.4</t>
  </si>
  <si>
    <t>Vegetační úpravy – následná péče ve 3. roce</t>
  </si>
  <si>
    <t>{1735bbde-a887-4b2f-bad4-659a3e7ff67c}</t>
  </si>
  <si>
    <t>SO-03</t>
  </si>
  <si>
    <t>Biotechnické objekty</t>
  </si>
  <si>
    <t>{f17a3083-00a7-46f2-9c2c-6319e73e6773}</t>
  </si>
  <si>
    <t>VRN</t>
  </si>
  <si>
    <t>Vedlejší rozpočtové náklady</t>
  </si>
  <si>
    <t>{810e2575-b979-45e5-936d-5b45e75e8bf5}</t>
  </si>
  <si>
    <t>KRYCÍ LIST SOUPISU PRACÍ</t>
  </si>
  <si>
    <t>Objekt:</t>
  </si>
  <si>
    <t>SO -01 - Zemní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</si>
  <si>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</si>
  <si>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</si>
  <si>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</si>
  <si>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</si>
  <si>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</si>
  <si>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</si>
  <si>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</si>
  <si>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</si>
  <si>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</si>
  <si>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</si>
  <si>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</si>
  <si>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</si>
  <si>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</si>
  <si>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</si>
  <si>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</si>
  <si>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</si>
  <si>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</si>
  <si>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</si>
  <si>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</si>
  <si>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</si>
  <si>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</si>
  <si>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</si>
  <si>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</si>
  <si>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121151116</t>
  </si>
  <si>
    <t>Sejmutí ornice strojně při souvislé ploše přes 100 do 500 m2, tl. vrstvy přes 300 do 400 mm</t>
  </si>
  <si>
    <t>m2</t>
  </si>
  <si>
    <t>CS ÚRS 2023 02</t>
  </si>
  <si>
    <t>4</t>
  </si>
  <si>
    <t>935204937</t>
  </si>
  <si>
    <t>Online PSC</t>
  </si>
  <si>
    <t>https://podminky.urs.cz/item/CS_URS_2023_02/121151116</t>
  </si>
  <si>
    <t>P</t>
  </si>
  <si>
    <t>Poznámka k položce:_x000D_
tl. 0,35m, plocha v půdorysu terénní deprese odměřena ze situace</t>
  </si>
  <si>
    <t>131551103</t>
  </si>
  <si>
    <t>Hloubení nezapažených jam a zářezů strojně s urovnáním dna do předepsaného profilu a spádu v hornině třídy těžitelnosti III skupiny 6 přes 50 do 100 m3</t>
  </si>
  <si>
    <t>m3</t>
  </si>
  <si>
    <t>1422906082</t>
  </si>
  <si>
    <t>https://podminky.urs.cz/item/CS_URS_2023_02/131551103</t>
  </si>
  <si>
    <t>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</si>
  <si>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</si>
  <si>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</si>
  <si>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-765704553</t>
  </si>
  <si>
    <t>https://podminky.urs.cz/item/CS_URS_2023_02/162351103</t>
  </si>
  <si>
    <t>Poznámka k položce:_x000D_
zemina z hloubení terénní deprese, vzd. 60m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</si>
  <si>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</si>
  <si>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</si>
  <si>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-1208595152</t>
  </si>
  <si>
    <t>https://podminky.urs.cz/item/CS_URS_2023_02/162351104</t>
  </si>
  <si>
    <t>Poznámka k položce:_x000D_
převoz ornice na vzd. 800m</t>
  </si>
  <si>
    <t>VV</t>
  </si>
  <si>
    <t>300*0,35</t>
  </si>
  <si>
    <t>5</t>
  </si>
  <si>
    <t>181351103</t>
  </si>
  <si>
    <t>Rozprostření a urovnání ornice v rovině nebo ve svahu sklonu do 1:5 strojně při souvislé ploše přes 100 do 500 m2, tl. vrstvy do 200 mm</t>
  </si>
  <si>
    <t>619714823</t>
  </si>
  <si>
    <t>https://podminky.urs.cz/item/CS_URS_2023_02/181351103</t>
  </si>
  <si>
    <t>Poznámka k položce:_x000D_
rozprostření ornice na cílovém pozemku KN 262/4 , tl. ornice 0,15m</t>
  </si>
  <si>
    <t>105,000*0,15</t>
  </si>
  <si>
    <t>6</t>
  </si>
  <si>
    <t>181351113</t>
  </si>
  <si>
    <t>Rozprostření a urovnání ornice v rovině nebo ve svahu sklonu do 1:5 strojně při souvislé ploše přes 500 m2, tl. vrstvy do 200 mm</t>
  </si>
  <si>
    <t>-983296536</t>
  </si>
  <si>
    <t>https://podminky.urs.cz/item/CS_URS_2023_02/181351113</t>
  </si>
  <si>
    <t>Poznámka k položce:_x000D_
rozprostření výkopku v severní části KN 520/32, tl. 0,1 m</t>
  </si>
  <si>
    <t>100*0,1</t>
  </si>
  <si>
    <t>SO-02 - Vegetační úpravy</t>
  </si>
  <si>
    <t>Soupis:</t>
  </si>
  <si>
    <t>SO-02.1 - Vegetační úpravy - realizace</t>
  </si>
  <si>
    <t xml:space="preserve">    998 - Přesun hmot</t>
  </si>
  <si>
    <t>111151131</t>
  </si>
  <si>
    <t>Pokosení trávníku při souvislé ploše do 1000 m2 lučního v rovině nebo svahu do 1:5</t>
  </si>
  <si>
    <t>-919066136</t>
  </si>
  <si>
    <t>https://podminky.urs.cz/item/CS_URS_2023_02/111151131</t>
  </si>
  <si>
    <t>Poznámka k položce:_x000D_
travnatá plocha v S části KN 520/32 + plocha 8</t>
  </si>
  <si>
    <t>750+50</t>
  </si>
  <si>
    <t>185803105</t>
  </si>
  <si>
    <t>Shrabání pokoseného porostu a organických naplavenin s odvozem do 20 km travního porostu</t>
  </si>
  <si>
    <t>ha</t>
  </si>
  <si>
    <t>1562751819</t>
  </si>
  <si>
    <t>https://podminky.urs.cz/item/CS_URS_2023_02/185803105</t>
  </si>
  <si>
    <t>111200211</t>
  </si>
  <si>
    <t>Příprava půdy pod porostem chemicky herbicidem celoplošně v rovině nebo na svahu do 1:5</t>
  </si>
  <si>
    <t>-1112523824</t>
  </si>
  <si>
    <t>https://podminky.urs.cz/item/CS_URS_2023_02/111200211</t>
  </si>
  <si>
    <t>M</t>
  </si>
  <si>
    <t>RMAT0001</t>
  </si>
  <si>
    <t>herbicid selektivní dle TZ</t>
  </si>
  <si>
    <t>litr</t>
  </si>
  <si>
    <t>8</t>
  </si>
  <si>
    <t>421596805</t>
  </si>
  <si>
    <t>0,27*2,5 'Přepočtené koeficientem množství</t>
  </si>
  <si>
    <t>119005131</t>
  </si>
  <si>
    <t>Vytyčení výsadeb s rozmístěním rostlin dle projektové dokumentace zapojených nebo v záhonu, plochy přes 100 m2 ve sponu</t>
  </si>
  <si>
    <t>-198286645</t>
  </si>
  <si>
    <t>https://podminky.urs.cz/item/CS_URS_2023_02/119005131</t>
  </si>
  <si>
    <t>Poznámka k položce:_x000D_
plochy 1.2.3.5</t>
  </si>
  <si>
    <t>290+560+1030+730</t>
  </si>
  <si>
    <t>119005155</t>
  </si>
  <si>
    <t>Vytyčení výsadeb s rozmístěním rostlin dle projektové dokumentace solitérních přes 50 kusů</t>
  </si>
  <si>
    <t>kus</t>
  </si>
  <si>
    <t>-1415860888</t>
  </si>
  <si>
    <t>https://podminky.urs.cz/item/CS_URS_2023_02/119005155</t>
  </si>
  <si>
    <t>Poznámka k položce:_x000D_
plochy 4.6.7.8.</t>
  </si>
  <si>
    <t>32+33+11+7</t>
  </si>
  <si>
    <t>7</t>
  </si>
  <si>
    <t>183551313</t>
  </si>
  <si>
    <t>Úprava zemědělské půdy - orba střední, hl. do 0,24 m, na ploše jednotlivě do 5 ha, o sklonu do 5°</t>
  </si>
  <si>
    <t>-974069261</t>
  </si>
  <si>
    <t>https://podminky.urs.cz/item/CS_URS_2023_02/183551313</t>
  </si>
  <si>
    <t xml:space="preserve">Poznámka k položce:_x000D_
plochy 2-7 vč. políčka </t>
  </si>
  <si>
    <t>183408322</t>
  </si>
  <si>
    <t>Smykování na plochách jednotlivě do 1 ha, v půdě střední</t>
  </si>
  <si>
    <t>1794905122</t>
  </si>
  <si>
    <t>https://podminky.urs.cz/item/CS_URS_2023_02/183408322</t>
  </si>
  <si>
    <t xml:space="preserve">Poznámka k položce:_x000D_
plochy 2-7 bez políčka </t>
  </si>
  <si>
    <t>9</t>
  </si>
  <si>
    <t>183551413</t>
  </si>
  <si>
    <t>Úprava zemědělské půdy - orba rotačním kypřičem, hl. do 0,15 m, na ploše jednotlivě do 5 ha, o sklonu do 5°</t>
  </si>
  <si>
    <t>-2076208996</t>
  </si>
  <si>
    <t>https://podminky.urs.cz/item/CS_URS_2023_02/183551413</t>
  </si>
  <si>
    <t>Poznámka k položce:_x000D_
 plochy 2-7 bez políčka, při  této operaci bude do půdy zapraven kondicionér</t>
  </si>
  <si>
    <t>10</t>
  </si>
  <si>
    <t>183552513</t>
  </si>
  <si>
    <t>Úprava zemědělské půdy - hnojení vápennými hnojivy při dávce do 2 t/ha na ploše jednotlivě do 5 ha, o sklonu do 5°</t>
  </si>
  <si>
    <t>1489998211</t>
  </si>
  <si>
    <t>https://podminky.urs.cz/item/CS_URS_2023_02/183552513</t>
  </si>
  <si>
    <t>Poznámka k položce:_x000D_
celoplošná aplikace půdního kondicionéru na bázi silikátů</t>
  </si>
  <si>
    <t>11</t>
  </si>
  <si>
    <t>026.R4</t>
  </si>
  <si>
    <t>Půdní kondicionér dle TZ</t>
  </si>
  <si>
    <t>kg</t>
  </si>
  <si>
    <t>-1379334288</t>
  </si>
  <si>
    <t>Poznámka k položce:_x000D_
typu Agrosil, celoplošná aplikace: 10kg/100m2 plochy</t>
  </si>
  <si>
    <t>"plošná aplikace"  5700/100*10</t>
  </si>
  <si>
    <t>12</t>
  </si>
  <si>
    <t>183111114</t>
  </si>
  <si>
    <t>Hloubení jamek pro vysazování rostlin v zemině skupiny 1 až 4 bez výměny půdy v rovině nebo na svahu do 1:5, objemu přes 0,01 do 0,02 m3</t>
  </si>
  <si>
    <t>1676290416</t>
  </si>
  <si>
    <t>https://podminky.urs.cz/item/CS_URS_2023_02/183111114</t>
  </si>
  <si>
    <t>Poznámka k položce:_x000D_
keře</t>
  </si>
  <si>
    <t>13</t>
  </si>
  <si>
    <t>184102110</t>
  </si>
  <si>
    <t>Výsadba dřeviny s balem do předem vyhloubené jamky se zalitím v rovině nebo na svahu do 1:5, při průměru balu do 100 mm</t>
  </si>
  <si>
    <t>-1030552266</t>
  </si>
  <si>
    <t>https://podminky.urs.cz/item/CS_URS_2023_02/184102110</t>
  </si>
  <si>
    <t>14</t>
  </si>
  <si>
    <t>02608.R02</t>
  </si>
  <si>
    <t>Listnaté keře, kontejner, výška 60/100 cm</t>
  </si>
  <si>
    <t>1775955288</t>
  </si>
  <si>
    <t>"Růže šípková" 32</t>
  </si>
  <si>
    <t>"kalina obecná" 8</t>
  </si>
  <si>
    <t>"hloh sp."  18</t>
  </si>
  <si>
    <t>"Slivoň trnka" 18</t>
  </si>
  <si>
    <t>"ptačí zob obecný" 46</t>
  </si>
  <si>
    <t>"brslen evropský " 42</t>
  </si>
  <si>
    <t>"líska obecná" 11</t>
  </si>
  <si>
    <t>"řešetlák počistivý " 31</t>
  </si>
  <si>
    <t>"zimolez obecný" 18</t>
  </si>
  <si>
    <t>"vrba jíva" 7</t>
  </si>
  <si>
    <t>"vrba popelavá" 7</t>
  </si>
  <si>
    <t>Součet</t>
  </si>
  <si>
    <t>183101113</t>
  </si>
  <si>
    <t>Hloubení jamek pro vysazování rostlin v zemině skupiny 1 až 4 bez výměny půdy v rovině nebo na svahu do 1:5, objemu přes 0,02 do 0,05 m3</t>
  </si>
  <si>
    <t>-1141790724</t>
  </si>
  <si>
    <t>https://podminky.urs.cz/item/CS_URS_2023_02/183101113</t>
  </si>
  <si>
    <t>Poznámka k položce:_x000D_
poloodrostky</t>
  </si>
  <si>
    <t>16</t>
  </si>
  <si>
    <t>184102111</t>
  </si>
  <si>
    <t>Výsadba dřeviny s balem do předem vyhloubené jamky se zalitím v rovině nebo na svahu do 1:5, při průměru balu přes 100 do 200 mm</t>
  </si>
  <si>
    <t>265103115</t>
  </si>
  <si>
    <t>https://podminky.urs.cz/item/CS_URS_2023_02/184102111</t>
  </si>
  <si>
    <t>"poloodrostky" 166</t>
  </si>
  <si>
    <t>17</t>
  </si>
  <si>
    <t>02601.R</t>
  </si>
  <si>
    <t>Sazenice dřevin listnaté, poloodrostky 0,8 - 1,2 m, obalované</t>
  </si>
  <si>
    <t>-125141461</t>
  </si>
  <si>
    <t>"lípa malolistá" 25</t>
  </si>
  <si>
    <t>"habr obecný" 27</t>
  </si>
  <si>
    <t>"javor babyka" 25</t>
  </si>
  <si>
    <t>"javor mléč" 37</t>
  </si>
  <si>
    <t>"dub zimní" 30</t>
  </si>
  <si>
    <t>"dub letní" 5</t>
  </si>
  <si>
    <t>"vrba bílá" 5</t>
  </si>
  <si>
    <t>"třešeň ptačí/jabloň domácí/ hrušeň obecná - plané druhy" 7</t>
  </si>
  <si>
    <t>"jeřáb obecný" 5</t>
  </si>
  <si>
    <t>18</t>
  </si>
  <si>
    <t>183101114</t>
  </si>
  <si>
    <t>Hloubení jamek pro vysazování rostlin v zemině skupiny 1 až 4 bez výměny půdy v rovině nebo na svahu do 1:5, objemu přes 0,05 do 0,125 m3</t>
  </si>
  <si>
    <t>-812785694</t>
  </si>
  <si>
    <t>https://podminky.urs.cz/item/CS_URS_2023_02/183101114</t>
  </si>
  <si>
    <t>Poznámka k položce:_x000D_
stromy s individuální ochranou</t>
  </si>
  <si>
    <t>19</t>
  </si>
  <si>
    <t>184201112</t>
  </si>
  <si>
    <t>Výsadba stromů bez balu do předem vyhloubené jamky se zalitím v rovině nebo na svahu do 1:5, při výšce kmene přes 1,8 do 2,5 m</t>
  </si>
  <si>
    <t>571147606</t>
  </si>
  <si>
    <t>https://podminky.urs.cz/item/CS_URS_2023_02/184201112</t>
  </si>
  <si>
    <t>Poznámka k položce:_x000D_
ovocné vysokokmeny a prostokořenné odrostky jeřábu</t>
  </si>
  <si>
    <t>20</t>
  </si>
  <si>
    <t>02603.R</t>
  </si>
  <si>
    <t>Sazenice odrostků ovocných dřevin, vysokokmeny se zapěstovanou korunkou,  PK</t>
  </si>
  <si>
    <t>355847477</t>
  </si>
  <si>
    <t xml:space="preserve">Poznámka k položce:_x000D_
Prostokořenné vysokokmeny. Případné tvarové nebo druhé odchylky od PD podléhají předchozímu odsouhlasení zástupcem investora. </t>
  </si>
  <si>
    <t>včetně komparativního řezu při výsadbě</t>
  </si>
  <si>
    <t>"třešeň ptačí" 2</t>
  </si>
  <si>
    <t>"jabloň domácí" 2</t>
  </si>
  <si>
    <t>"hrušeň obecná" 1</t>
  </si>
  <si>
    <t>02604.R</t>
  </si>
  <si>
    <t>Sazenice dřevin v 1,5 - 2,0 m, PK</t>
  </si>
  <si>
    <t>-343142127</t>
  </si>
  <si>
    <t>"jeřáb obecný sladkoplodý" 2</t>
  </si>
  <si>
    <t>22</t>
  </si>
  <si>
    <t>184102112</t>
  </si>
  <si>
    <t>Výsadba dřeviny s balem do předem vyhloubené jamky se zalitím v rovině nebo na svahu do 1:5, při průměru balu přes 200 do 300 mm</t>
  </si>
  <si>
    <t>659336830</t>
  </si>
  <si>
    <t>https://podminky.urs.cz/item/CS_URS_2023_02/184102112</t>
  </si>
  <si>
    <t>23</t>
  </si>
  <si>
    <t>02605.R</t>
  </si>
  <si>
    <t>Sazenice odrostlých dřevin v 2,0 - 2,5m, obalované</t>
  </si>
  <si>
    <t>2136312914</t>
  </si>
  <si>
    <t>"lípa sp. " 2</t>
  </si>
  <si>
    <t>"javor babyka " 1</t>
  </si>
  <si>
    <t>24</t>
  </si>
  <si>
    <t>181451121</t>
  </si>
  <si>
    <t>Založení trávníku na půdě předem připravené plochy přes 1000 m2 výsevem včetně utažení lučního v rovině nebo na svahu do 1:5</t>
  </si>
  <si>
    <t>-933618498</t>
  </si>
  <si>
    <t>https://podminky.urs.cz/item/CS_URS_2023_02/181451121</t>
  </si>
  <si>
    <t>25</t>
  </si>
  <si>
    <t>181411.R01</t>
  </si>
  <si>
    <t>Osivo travní dle TZ - sadové mezipásy</t>
  </si>
  <si>
    <t>-1144469615</t>
  </si>
  <si>
    <t>Poznámka k položce:_x000D_
plocha * výsevek,výsevová dávka 30g/m2</t>
  </si>
  <si>
    <t>3400*30/1000</t>
  </si>
  <si>
    <t>26</t>
  </si>
  <si>
    <t>181411.R05</t>
  </si>
  <si>
    <t>Osivo travní dle TZ - komunikační jetelotravní směs</t>
  </si>
  <si>
    <t>164344407</t>
  </si>
  <si>
    <t>Poznámka k položce:_x000D_
plocha * výsevek (10g na m2)</t>
  </si>
  <si>
    <t>2000*10/1000</t>
  </si>
  <si>
    <t>27</t>
  </si>
  <si>
    <t>184. R09</t>
  </si>
  <si>
    <t xml:space="preserve">Natření kmene dřeviny proti korní spále včetně materiálu (speciální nátěr) </t>
  </si>
  <si>
    <t>-937916593</t>
  </si>
  <si>
    <t>Poznámka k položce:_x000D_
materiál: ochranný nátěr na kmeny proti korní spále způsobené teplotními vlivy</t>
  </si>
  <si>
    <t>28</t>
  </si>
  <si>
    <t>184215412</t>
  </si>
  <si>
    <t>Zhotovení závlahové mísy u solitérních dřevin v rovině nebo na svahu do 1:5, o průměru mísy přes 0,5 do 1 m</t>
  </si>
  <si>
    <t>300789378</t>
  </si>
  <si>
    <t>https://podminky.urs.cz/item/CS_URS_2023_02/184215412</t>
  </si>
  <si>
    <t>10+166+238</t>
  </si>
  <si>
    <t>29</t>
  </si>
  <si>
    <t>348951270.R</t>
  </si>
  <si>
    <t>Oplocení lesních kultur dřevěnými kůly s pletivem, kůly průměru 120-150 mm, v osové vzdálenosti 3 m, oplocení výšky 1,6 m, dle TZ</t>
  </si>
  <si>
    <t>m</t>
  </si>
  <si>
    <t>-1265448000</t>
  </si>
  <si>
    <t>Poznámka k položce:_x000D_
dočasná ochrana skupinových výsadeb</t>
  </si>
  <si>
    <t>98+110+138+125</t>
  </si>
  <si>
    <t>30</t>
  </si>
  <si>
    <t>348951271.R</t>
  </si>
  <si>
    <t>Vrata do oplocení kultur pro vjezd techniky, šíře min. 2,5 m</t>
  </si>
  <si>
    <t>-32876502</t>
  </si>
  <si>
    <t>Poznámka k položce:_x000D_
skupinové výsadby  1-9, dle tz</t>
  </si>
  <si>
    <t>1+1+2+2</t>
  </si>
  <si>
    <t>31</t>
  </si>
  <si>
    <t>184215112.R</t>
  </si>
  <si>
    <t>Ukotvení dřeviny kůly jedním kůlem, délky přes 1 do 2 m</t>
  </si>
  <si>
    <t>-1002809592</t>
  </si>
  <si>
    <t>Poznámka k položce:_x000D_
bambucovým kůlem, včetně vyvázání dřeviny</t>
  </si>
  <si>
    <t>32</t>
  </si>
  <si>
    <t>60591.R01</t>
  </si>
  <si>
    <t>Vyvazovací kůl ke dřevinám bambusový, délka 1,8 m, průměr 15-20mm</t>
  </si>
  <si>
    <t>1032371294</t>
  </si>
  <si>
    <t>Poznámka k položce:_x000D_
k poloodrostkům</t>
  </si>
  <si>
    <t>33</t>
  </si>
  <si>
    <t>026.R3</t>
  </si>
  <si>
    <t>Aplikace půdního kondicionéru či pomocné půdní látky při výsadbě dřeviny</t>
  </si>
  <si>
    <t>-409753688</t>
  </si>
  <si>
    <t xml:space="preserve">Poznámka k položce:_x000D_
aplikace a promíšení se zeminou: _x000D_
- půdního kondicionéru na bázi silikátů_x000D_
- hydroabsorbentu do výsadbové jámy_x000D_
</t>
  </si>
  <si>
    <t>"stromy, keře" 166+238+10</t>
  </si>
  <si>
    <t>34</t>
  </si>
  <si>
    <t>026.R4.1</t>
  </si>
  <si>
    <t>-1716953233</t>
  </si>
  <si>
    <t>Poznámka k položce:_x000D_
na bázi silikátů (typu Agrosil)</t>
  </si>
  <si>
    <t>"ke každé sazenici dle TZ,  16g ke keři, 40g ke stromu, 100g k soliterům" (10*100+166*40+238*16)/1000</t>
  </si>
  <si>
    <t>35</t>
  </si>
  <si>
    <t>026.R5</t>
  </si>
  <si>
    <t>Hydroabsorbent do výsadbové jámy dle TZ</t>
  </si>
  <si>
    <t>904031318</t>
  </si>
  <si>
    <t>Poznámka k položce:_x000D_
příčně zesíťovaný polyakrylát draselný (typu hydrogel)</t>
  </si>
  <si>
    <t>"HYDROABSORBENT : 13g ke keři, 30g ke stromu, 80g na soliter"(10*80+166*30+238*13)/1000</t>
  </si>
  <si>
    <t>36</t>
  </si>
  <si>
    <t>026.R06</t>
  </si>
  <si>
    <t>Aplikace kořenového hydrogelu namáčením kořenového systému sazenic</t>
  </si>
  <si>
    <t>-1844851214</t>
  </si>
  <si>
    <t>Poznámka k položce:_x000D_
ovocné vysokokmeny a jeřáb sladkoplodý  PK, včetně materiálu = ochranný kořenový hydrogel</t>
  </si>
  <si>
    <t>37</t>
  </si>
  <si>
    <t>184215132</t>
  </si>
  <si>
    <t>Ukotvení dřeviny kůly v rovině nebo na svahu do 1:5 třemi kůly, délky přes 1 do 2 m</t>
  </si>
  <si>
    <t>1522825641</t>
  </si>
  <si>
    <t>https://podminky.urs.cz/item/CS_URS_2023_02/184215132</t>
  </si>
  <si>
    <t>Poznámka k položce:_x000D_
Ukotvení kmene úvazkem jen stromy (10ks)</t>
  </si>
  <si>
    <t>76</t>
  </si>
  <si>
    <t>38</t>
  </si>
  <si>
    <t>60591253</t>
  </si>
  <si>
    <t>kůl vyvazovací dřevěný impregnovaný D 8cm dl 2m</t>
  </si>
  <si>
    <t>-1726938502</t>
  </si>
  <si>
    <t>76*3 'Přepočtené koeficientem množství</t>
  </si>
  <si>
    <t>39</t>
  </si>
  <si>
    <t>60591255</t>
  </si>
  <si>
    <t>kůl vyvazovací dřevěný impregnovaný D 8cm dl 2,5m</t>
  </si>
  <si>
    <t>-890681283</t>
  </si>
  <si>
    <t xml:space="preserve">Poznámka k položce:_x000D_
bude pouzit jako signální kůl u výsadeb v ploše 8, horní část bude opatřena signální barvou, u vrby bude doplněn úvazkem </t>
  </si>
  <si>
    <t>40</t>
  </si>
  <si>
    <t>184.R01</t>
  </si>
  <si>
    <t>samosvorná ochrana kmene dřeviny</t>
  </si>
  <si>
    <t>-601273061</t>
  </si>
  <si>
    <t>Poznámka k položce:_x000D_
  včetně instalace a materiálu délky 1.1m, k vrbě plocha 8</t>
  </si>
  <si>
    <t>41</t>
  </si>
  <si>
    <t>184813121</t>
  </si>
  <si>
    <t>Ochrana dřevin před okusem zvěří ručně v rovině nebo ve svahu do 1:5, pletivem, výšky do 2 m</t>
  </si>
  <si>
    <t>-1998734967</t>
  </si>
  <si>
    <t>https://podminky.urs.cz/item/CS_URS_2023_02/184813121</t>
  </si>
  <si>
    <t>Poznámka k položce:_x000D_
okolo kůlů, lesnické pletivo 160/23/15, délka pletiva 2m ke stromu, 36m ke keři, instalace dle TZ,  plochy 4.6.7</t>
  </si>
  <si>
    <t>32+33+11 "z toho 10 stromů, 66 keřů"</t>
  </si>
  <si>
    <t>42</t>
  </si>
  <si>
    <t>184813134</t>
  </si>
  <si>
    <t>Ochrana dřevin před okusem zvěří chemicky nátěrem, v rovině nebo ve svahu do 1:5 listnatých, výšky přes 70 cm</t>
  </si>
  <si>
    <t>100 kus</t>
  </si>
  <si>
    <t>352582735</t>
  </si>
  <si>
    <t>https://podminky.urs.cz/item/CS_URS_2023_02/184813134</t>
  </si>
  <si>
    <t>Poznámka k položce:_x000D_
včetně materiálu</t>
  </si>
  <si>
    <t>43</t>
  </si>
  <si>
    <t>184911431</t>
  </si>
  <si>
    <t>Mulčování vysazených rostlin mulčovací kůrou, tl. přes 100 do 150 mm v rovině nebo na svahu do 1:5</t>
  </si>
  <si>
    <t>-564881114</t>
  </si>
  <si>
    <t>https://podminky.urs.cz/item/CS_URS_2023_02/184911431</t>
  </si>
  <si>
    <t xml:space="preserve">Poznámka k položce:_x000D_
individ. chráněné rostliny  mulč s průměrem 0.8m2 +mulč plošný u keřů plochy 1-6 +mulč individ. ostatních výsadeb s průměrem 0.4m2_x000D_
plochy 4.6.7.8 0.8m2 na sazenici, plochy 1.2.3.5 0.4m2 na sazenici </t>
  </si>
  <si>
    <t>0.4*(24+62+152+68)+0.8*(32+33+11+7)</t>
  </si>
  <si>
    <t>44</t>
  </si>
  <si>
    <t>103911.R</t>
  </si>
  <si>
    <t>Kůrodřevní hmota pro mulčování rostlin</t>
  </si>
  <si>
    <t>-198496386</t>
  </si>
  <si>
    <t>Poznámka k položce:_x000D_
tloušťka vrstvy 15 cm, výpočet plocha*objem</t>
  </si>
  <si>
    <t>188,8*0.15</t>
  </si>
  <si>
    <t>45</t>
  </si>
  <si>
    <t>913312111.R</t>
  </si>
  <si>
    <t>Hraniční značka dřevěný kůl</t>
  </si>
  <si>
    <t>971626660</t>
  </si>
  <si>
    <t>https://podminky.urs.cz/item/CS_URS_2023_02/913312111.R</t>
  </si>
  <si>
    <t>Poznámka k položce:_x000D_
materiál: hraniční značka železničný pražec dřevěný,  150x260x2600</t>
  </si>
  <si>
    <t>998</t>
  </si>
  <si>
    <t>Přesun hmot</t>
  </si>
  <si>
    <t>46</t>
  </si>
  <si>
    <t>998231311</t>
  </si>
  <si>
    <t>Přesun hmot pro sadovnické a krajinářské úpravy - strojně dopravní vzdálenost do 5000 m</t>
  </si>
  <si>
    <t>t</t>
  </si>
  <si>
    <t>837907030</t>
  </si>
  <si>
    <t>https://podminky.urs.cz/item/CS_URS_2023_02/998231311</t>
  </si>
  <si>
    <t>SO-02.2 - Vegetační úpravy – následná péče v 1. roce</t>
  </si>
  <si>
    <t>111151231</t>
  </si>
  <si>
    <t>Pokosení trávníku při souvislé ploše přes 1000 do 10000 m2 lučního v rovině nebo svahu do 1:5</t>
  </si>
  <si>
    <t>437342900</t>
  </si>
  <si>
    <t>https://podminky.urs.cz/item/CS_URS_2023_02/111151231</t>
  </si>
  <si>
    <t>Poznámka k položce:_x000D_
s vyhrabáním a odvozem hmoty, plocha travnatá kolem terénní deprese, vč. plochy deprese, 3x ročně</t>
  </si>
  <si>
    <t>(2000+300)*3</t>
  </si>
  <si>
    <t>-1107837118</t>
  </si>
  <si>
    <t>Poznámka k položce:_x000D_
včetně materiálu, 2x ročně an zimní a letní okus</t>
  </si>
  <si>
    <t>7*2/100</t>
  </si>
  <si>
    <t>184851253</t>
  </si>
  <si>
    <t>Strojní ožínání sazenic celoplošné sklon do 1:5 při viditelnosti dobré, výšky přes 60 cm</t>
  </si>
  <si>
    <t>-2083847106</t>
  </si>
  <si>
    <t>https://podminky.urs.cz/item/CS_URS_2023_02/184851253</t>
  </si>
  <si>
    <t xml:space="preserve">Poznámka k položce:_x000D_
s ponecháním hmoty na místě, 3x ročně </t>
  </si>
  <si>
    <t xml:space="preserve"> "plochy mezi oplocenkami, plochy 4 a 6" (360+450+480)/1000*3</t>
  </si>
  <si>
    <t>184851613</t>
  </si>
  <si>
    <t>Strojní ožínání sazenic v pruzích sklon do 1:5 při viditelnosti dobré, výšky přes 60 cm</t>
  </si>
  <si>
    <t>-1909981601</t>
  </si>
  <si>
    <t>https://podminky.urs.cz/item/CS_URS_2023_02/184851613</t>
  </si>
  <si>
    <t>Poznámka k položce:_x000D_
včetně přihrabání pokosené hmoty k sazenicím a vytvoření vrstvy mulče, 3x ročně</t>
  </si>
  <si>
    <t>"skupinové ochrany 1,2,3,5" (290+560+1030+730)/10000*3</t>
  </si>
  <si>
    <t>184852321</t>
  </si>
  <si>
    <t>Řez stromů prováděný lezeckou technikou výchovný (S-RV) špičáky a keřové stromy, výšky do 4 m</t>
  </si>
  <si>
    <t>588176206</t>
  </si>
  <si>
    <t>https://podminky.urs.cz/item/CS_URS_2023_02/184852321</t>
  </si>
  <si>
    <t>"plochách 4.6.7.8" 10</t>
  </si>
  <si>
    <t>185804213</t>
  </si>
  <si>
    <t>Vypletí v rovině nebo na svahu do 1:5 dřevin solitérních</t>
  </si>
  <si>
    <t>-1705674118</t>
  </si>
  <si>
    <t>https://podminky.urs.cz/item/CS_URS_2023_02/185804213</t>
  </si>
  <si>
    <t>Poznámka k položce:_x000D_
vypletí kořenových mís všech  výsadeb, 3x ročně, plocha cca 0,6 m2</t>
  </si>
  <si>
    <t>414*3*0,6</t>
  </si>
  <si>
    <t>185804312</t>
  </si>
  <si>
    <t>Zalití rostlin vodou plochy záhonů jednotlivě přes 20 m2</t>
  </si>
  <si>
    <t>-769390503</t>
  </si>
  <si>
    <t>https://podminky.urs.cz/item/CS_URS_2023_02/185804312</t>
  </si>
  <si>
    <t>"zálivka stromů 15 x ročně - 20l/strom" 15*166*20/1000</t>
  </si>
  <si>
    <t>"zálivka keřů 15 x ročně - 10l/keř" 15*238*10/1000</t>
  </si>
  <si>
    <t>"zálivka soliterů 15 x ročně - 25l/soliter" 15*10*25/1000</t>
  </si>
  <si>
    <t>185851121</t>
  </si>
  <si>
    <t>Dovoz vody pro zálivku rostlin na vzdálenost do 1000 m</t>
  </si>
  <si>
    <t>-172073014</t>
  </si>
  <si>
    <t>https://podminky.urs.cz/item/CS_URS_2023_02/185851121</t>
  </si>
  <si>
    <t>Poznámka k položce:_x000D_
na vzdálenost do 5000 m</t>
  </si>
  <si>
    <t>185851129</t>
  </si>
  <si>
    <t>Dovoz vody pro zálivku rostlin Příplatek k ceně za každých dalších i započatých 1000 m</t>
  </si>
  <si>
    <t>-1496045925</t>
  </si>
  <si>
    <t>https://podminky.urs.cz/item/CS_URS_2023_02/185851129</t>
  </si>
  <si>
    <t>4*89,25</t>
  </si>
  <si>
    <t>184911421</t>
  </si>
  <si>
    <t>Mulčování vysazených rostlin mulčovací kůrou, tl. do 100 mm v rovině nebo na svahu do 1:5</t>
  </si>
  <si>
    <t>-1677153935</t>
  </si>
  <si>
    <t>https://podminky.urs.cz/item/CS_URS_2023_02/184911421</t>
  </si>
  <si>
    <t xml:space="preserve">Poznámka k položce:_x000D_
tloušťka vrstvy 5 cm, </t>
  </si>
  <si>
    <t>-936929835</t>
  </si>
  <si>
    <t>Poznámka k položce:_x000D_
tloušťka vrstvy 5 cm, výpočet plocha*objem</t>
  </si>
  <si>
    <t>188,8*0.05</t>
  </si>
  <si>
    <t>-8450733</t>
  </si>
  <si>
    <t>SO-02.3 - Vegetační úpravy – následná péče ve 2. roce</t>
  </si>
  <si>
    <t>Poznámka k položce:_x000D_
s vyhrabáním a odvozem hmoty, plocha travnatá kolem terénní deprese, vč. plochy deprese, 2x ročně</t>
  </si>
  <si>
    <t>(2000+300)*2</t>
  </si>
  <si>
    <t>184806111</t>
  </si>
  <si>
    <t>Řez stromů, keřů nebo růží průklestem stromů netrnitých, o průměru koruny do 2 m</t>
  </si>
  <si>
    <t>-270430621</t>
  </si>
  <si>
    <t>https://podminky.urs.cz/item/CS_URS_2023_02/184806111</t>
  </si>
  <si>
    <t xml:space="preserve">Poznámka k položce:_x000D_
s ponecháním hmoty na místě, 2x ročně </t>
  </si>
  <si>
    <t xml:space="preserve"> "plochy mezi oplocenkami, plochy 4 a 6" (360+450+480)/1000*2</t>
  </si>
  <si>
    <t>Poznámka k položce:_x000D_
včetně přihrabání pokosené hmoty k sazenicím a vytvoření vrstvy mulče, 2x ročně</t>
  </si>
  <si>
    <t>"skupinové ochrany 1,2,3,5" (290+560+1030+730)/10000*2</t>
  </si>
  <si>
    <t>Poznámka k položce:_x000D_
vypletí kořenových mís všech  výsadeb, 2x ročně, plocha cca 0,6 m2</t>
  </si>
  <si>
    <t>414*2*0,6</t>
  </si>
  <si>
    <t>SO-02.4 - Vegetační úpravy – následná péče ve 3. roce</t>
  </si>
  <si>
    <t>SO-03 - Biotechnické objekty</t>
  </si>
  <si>
    <t>184906.r01</t>
  </si>
  <si>
    <t>Objekt plazník, biotechnický, dle TZ</t>
  </si>
  <si>
    <t>-1638155743</t>
  </si>
  <si>
    <t xml:space="preserve">Poznámka k položce:_x000D_
Zřízení objektu včetně materiálu _x000D_
Plazník: 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 (lze použít zeminu pro rekultivaci)_x000D_
</t>
  </si>
  <si>
    <t>184909.R02</t>
  </si>
  <si>
    <t>Broukoviště - biotechnický objekt</t>
  </si>
  <si>
    <t>-796265822</t>
  </si>
  <si>
    <t xml:space="preserve">Poznámka k položce:_x000D_
zřízení objektu včetně materiálu: 5 kmenů průměru 30-35. délky 2-4m, zemina k zasypání a utěsnění 2m3, vč. zemních prací </t>
  </si>
  <si>
    <t>CS ÚRS 2022 01</t>
  </si>
  <si>
    <t>1609386855</t>
  </si>
  <si>
    <t>https://podminky.urs.cz/item/CS_URS_2022_01/998231311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</si>
  <si>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</si>
  <si>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</si>
  <si>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</si>
  <si>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0345.R02</t>
  </si>
  <si>
    <t>Povinná publicita dle zadání investora</t>
  </si>
  <si>
    <t>soubor</t>
  </si>
  <si>
    <t>1024</t>
  </si>
  <si>
    <t>265049166</t>
  </si>
  <si>
    <t>Poznámka k položce:_x000D_
Výroba a instalace informační tabule na staveništi</t>
  </si>
  <si>
    <t>034503000</t>
  </si>
  <si>
    <t>Informační tabule na staveništi</t>
  </si>
  <si>
    <t>-2124510728</t>
  </si>
  <si>
    <t>https://podminky.urs.cz/item/CS_URS_2023_02/034503000</t>
  </si>
  <si>
    <t>Poznámka k položce:_x000D_
Montáž pevných informačních panelů (značek) dle zadání investora (umístění z přírodního materiálu, kámen dřevo)</t>
  </si>
  <si>
    <t>VRN1</t>
  </si>
  <si>
    <t>Průzkumné, geodetické a projektové práce</t>
  </si>
  <si>
    <t>012103000</t>
  </si>
  <si>
    <t>Geodetické práce před výstavbou</t>
  </si>
  <si>
    <t>bod</t>
  </si>
  <si>
    <t>211320871</t>
  </si>
  <si>
    <t>https://podminky.urs.cz/item/CS_URS_2023_02/012103000</t>
  </si>
  <si>
    <t>013254000</t>
  </si>
  <si>
    <t>Dokumentace skutečného provedení stavby</t>
  </si>
  <si>
    <t>1120759344</t>
  </si>
  <si>
    <t>https://podminky.urs.cz/item/CS_URS_2023_02/013254000</t>
  </si>
  <si>
    <t xml:space="preserve">Poznámka k položce:_x000D_
včetně zaměření skupinových ochran výsadeb a solitérů </t>
  </si>
  <si>
    <t>VRN3</t>
  </si>
  <si>
    <t>Zařízení staveniště</t>
  </si>
  <si>
    <t>030001000</t>
  </si>
  <si>
    <t>-2109806185</t>
  </si>
  <si>
    <t>https://podminky.urs.cz/item/CS_URS_2023_02/030001000</t>
  </si>
  <si>
    <t>Poznámka k položce:_x000D_
náklady na stavební buňku, wc</t>
  </si>
  <si>
    <t>031103000</t>
  </si>
  <si>
    <t>Projektové práce pro zařízení staveniště</t>
  </si>
  <si>
    <t>96650128</t>
  </si>
  <si>
    <t>https://podminky.urs.cz/item/CS_URS_2023_02/031103000</t>
  </si>
  <si>
    <t>"havarijní a povodňový plán - včetně projednání s vodoprávním úřadem a obcí" 1</t>
  </si>
  <si>
    <t>039002000</t>
  </si>
  <si>
    <t>Zrušení zařízení staveniště</t>
  </si>
  <si>
    <t>-1466990669</t>
  </si>
  <si>
    <t>https://podminky.urs.cz/item/CS_URS_2023_02/039002000</t>
  </si>
  <si>
    <t>Poznámka k položce:_x000D_
Rozebrání, bourání a odvoz zařízení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</si>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</sst>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62351103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131551103" TargetMode="External"/><Relationship Id="rId1" Type="http://schemas.openxmlformats.org/officeDocument/2006/relationships/hyperlink" Target="https://podminky.urs.cz/item/CS_URS_2023_02/121151116" TargetMode="External"/><Relationship Id="rId6" Type="http://schemas.openxmlformats.org/officeDocument/2006/relationships/hyperlink" Target="https://podminky.urs.cz/item/CS_URS_2023_02/181351113" TargetMode="External"/><Relationship Id="rId5" Type="http://schemas.openxmlformats.org/officeDocument/2006/relationships/hyperlink" Target="https://podminky.urs.cz/item/CS_URS_2023_02/181351103" TargetMode="External"/><Relationship Id="rId4" Type="http://schemas.openxmlformats.org/officeDocument/2006/relationships/hyperlink" Target="https://podminky.urs.cz/item/CS_URS_2023_02/162351104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3551413" TargetMode="External"/><Relationship Id="rId13" Type="http://schemas.openxmlformats.org/officeDocument/2006/relationships/hyperlink" Target="https://podminky.urs.cz/item/CS_URS_2023_02/184102111" TargetMode="External"/><Relationship Id="rId18" Type="http://schemas.openxmlformats.org/officeDocument/2006/relationships/hyperlink" Target="https://podminky.urs.cz/item/CS_URS_2023_02/184215412" TargetMode="External"/><Relationship Id="rId3" Type="http://schemas.openxmlformats.org/officeDocument/2006/relationships/hyperlink" Target="https://podminky.urs.cz/item/CS_URS_2023_02/111200211" TargetMode="External"/><Relationship Id="rId21" Type="http://schemas.openxmlformats.org/officeDocument/2006/relationships/hyperlink" Target="https://podminky.urs.cz/item/CS_URS_2023_02/184813134" TargetMode="External"/><Relationship Id="rId7" Type="http://schemas.openxmlformats.org/officeDocument/2006/relationships/hyperlink" Target="https://podminky.urs.cz/item/CS_URS_2023_02/183408322" TargetMode="External"/><Relationship Id="rId12" Type="http://schemas.openxmlformats.org/officeDocument/2006/relationships/hyperlink" Target="https://podminky.urs.cz/item/CS_URS_2023_02/183101113" TargetMode="External"/><Relationship Id="rId17" Type="http://schemas.openxmlformats.org/officeDocument/2006/relationships/hyperlink" Target="https://podminky.urs.cz/item/CS_URS_2023_02/181451121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185803105" TargetMode="External"/><Relationship Id="rId16" Type="http://schemas.openxmlformats.org/officeDocument/2006/relationships/hyperlink" Target="https://podminky.urs.cz/item/CS_URS_2023_02/184102112" TargetMode="External"/><Relationship Id="rId20" Type="http://schemas.openxmlformats.org/officeDocument/2006/relationships/hyperlink" Target="https://podminky.urs.cz/item/CS_URS_2023_02/184813121" TargetMode="External"/><Relationship Id="rId1" Type="http://schemas.openxmlformats.org/officeDocument/2006/relationships/hyperlink" Target="https://podminky.urs.cz/item/CS_URS_2023_02/111151131" TargetMode="External"/><Relationship Id="rId6" Type="http://schemas.openxmlformats.org/officeDocument/2006/relationships/hyperlink" Target="https://podminky.urs.cz/item/CS_URS_2023_02/183551313" TargetMode="External"/><Relationship Id="rId11" Type="http://schemas.openxmlformats.org/officeDocument/2006/relationships/hyperlink" Target="https://podminky.urs.cz/item/CS_URS_2023_02/184102110" TargetMode="External"/><Relationship Id="rId24" Type="http://schemas.openxmlformats.org/officeDocument/2006/relationships/hyperlink" Target="https://podminky.urs.cz/item/CS_URS_2023_02/998231311" TargetMode="External"/><Relationship Id="rId5" Type="http://schemas.openxmlformats.org/officeDocument/2006/relationships/hyperlink" Target="https://podminky.urs.cz/item/CS_URS_2023_02/119005155" TargetMode="External"/><Relationship Id="rId15" Type="http://schemas.openxmlformats.org/officeDocument/2006/relationships/hyperlink" Target="https://podminky.urs.cz/item/CS_URS_2023_02/184201112" TargetMode="External"/><Relationship Id="rId23" Type="http://schemas.openxmlformats.org/officeDocument/2006/relationships/hyperlink" Target="https://podminky.urs.cz/item/CS_URS_2023_02/913312111.R" TargetMode="External"/><Relationship Id="rId10" Type="http://schemas.openxmlformats.org/officeDocument/2006/relationships/hyperlink" Target="https://podminky.urs.cz/item/CS_URS_2023_02/183111114" TargetMode="External"/><Relationship Id="rId19" Type="http://schemas.openxmlformats.org/officeDocument/2006/relationships/hyperlink" Target="https://podminky.urs.cz/item/CS_URS_2023_02/184215132" TargetMode="External"/><Relationship Id="rId4" Type="http://schemas.openxmlformats.org/officeDocument/2006/relationships/hyperlink" Target="https://podminky.urs.cz/item/CS_URS_2023_02/119005131" TargetMode="External"/><Relationship Id="rId9" Type="http://schemas.openxmlformats.org/officeDocument/2006/relationships/hyperlink" Target="https://podminky.urs.cz/item/CS_URS_2023_02/183552513" TargetMode="External"/><Relationship Id="rId14" Type="http://schemas.openxmlformats.org/officeDocument/2006/relationships/hyperlink" Target="https://podminky.urs.cz/item/CS_URS_2023_02/183101114" TargetMode="External"/><Relationship Id="rId22" Type="http://schemas.openxmlformats.org/officeDocument/2006/relationships/hyperlink" Target="https://podminky.urs.cz/item/CS_URS_2023_02/1849114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5851121" TargetMode="External"/><Relationship Id="rId3" Type="http://schemas.openxmlformats.org/officeDocument/2006/relationships/hyperlink" Target="https://podminky.urs.cz/item/CS_URS_2023_02/184851253" TargetMode="External"/><Relationship Id="rId7" Type="http://schemas.openxmlformats.org/officeDocument/2006/relationships/hyperlink" Target="https://podminky.urs.cz/item/CS_URS_2023_02/185804312" TargetMode="External"/><Relationship Id="rId12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84813134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04213" TargetMode="External"/><Relationship Id="rId11" Type="http://schemas.openxmlformats.org/officeDocument/2006/relationships/hyperlink" Target="https://podminky.urs.cz/item/CS_URS_2023_02/998231311" TargetMode="External"/><Relationship Id="rId5" Type="http://schemas.openxmlformats.org/officeDocument/2006/relationships/hyperlink" Target="https://podminky.urs.cz/item/CS_URS_2023_02/184852321" TargetMode="External"/><Relationship Id="rId10" Type="http://schemas.openxmlformats.org/officeDocument/2006/relationships/hyperlink" Target="https://podminky.urs.cz/item/CS_URS_2023_02/184911421" TargetMode="External"/><Relationship Id="rId4" Type="http://schemas.openxmlformats.org/officeDocument/2006/relationships/hyperlink" Target="https://podminky.urs.cz/item/CS_URS_2023_02/184851613" TargetMode="External"/><Relationship Id="rId9" Type="http://schemas.openxmlformats.org/officeDocument/2006/relationships/hyperlink" Target="https://podminky.urs.cz/item/CS_URS_2023_02/18585112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5804312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3_02/184813134" TargetMode="External"/><Relationship Id="rId7" Type="http://schemas.openxmlformats.org/officeDocument/2006/relationships/hyperlink" Target="https://podminky.urs.cz/item/CS_URS_2023_02/185804213" TargetMode="External"/><Relationship Id="rId12" Type="http://schemas.openxmlformats.org/officeDocument/2006/relationships/hyperlink" Target="https://podminky.urs.cz/item/CS_URS_2023_02/998231311" TargetMode="External"/><Relationship Id="rId2" Type="http://schemas.openxmlformats.org/officeDocument/2006/relationships/hyperlink" Target="https://podminky.urs.cz/item/CS_URS_2023_02/18480611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4852321" TargetMode="External"/><Relationship Id="rId11" Type="http://schemas.openxmlformats.org/officeDocument/2006/relationships/hyperlink" Target="https://podminky.urs.cz/item/CS_URS_2023_02/184911421" TargetMode="External"/><Relationship Id="rId5" Type="http://schemas.openxmlformats.org/officeDocument/2006/relationships/hyperlink" Target="https://podminky.urs.cz/item/CS_URS_2023_02/184851613" TargetMode="External"/><Relationship Id="rId10" Type="http://schemas.openxmlformats.org/officeDocument/2006/relationships/hyperlink" Target="https://podminky.urs.cz/item/CS_URS_2023_02/185851129" TargetMode="External"/><Relationship Id="rId4" Type="http://schemas.openxmlformats.org/officeDocument/2006/relationships/hyperlink" Target="https://podminky.urs.cz/item/CS_URS_2023_02/184851253" TargetMode="External"/><Relationship Id="rId9" Type="http://schemas.openxmlformats.org/officeDocument/2006/relationships/hyperlink" Target="https://podminky.urs.cz/item/CS_URS_2023_02/18585112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5851121" TargetMode="External"/><Relationship Id="rId3" Type="http://schemas.openxmlformats.org/officeDocument/2006/relationships/hyperlink" Target="https://podminky.urs.cz/item/CS_URS_2023_02/184851253" TargetMode="External"/><Relationship Id="rId7" Type="http://schemas.openxmlformats.org/officeDocument/2006/relationships/hyperlink" Target="https://podminky.urs.cz/item/CS_URS_2023_02/185804312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https://podminky.urs.cz/item/CS_URS_2023_02/184813134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185804213" TargetMode="External"/><Relationship Id="rId11" Type="http://schemas.openxmlformats.org/officeDocument/2006/relationships/hyperlink" Target="https://podminky.urs.cz/item/CS_URS_2023_02/998231311" TargetMode="External"/><Relationship Id="rId5" Type="http://schemas.openxmlformats.org/officeDocument/2006/relationships/hyperlink" Target="https://podminky.urs.cz/item/CS_URS_2023_02/184852321" TargetMode="External"/><Relationship Id="rId10" Type="http://schemas.openxmlformats.org/officeDocument/2006/relationships/hyperlink" Target="https://podminky.urs.cz/item/CS_URS_2023_02/184911421" TargetMode="External"/><Relationship Id="rId4" Type="http://schemas.openxmlformats.org/officeDocument/2006/relationships/hyperlink" Target="https://podminky.urs.cz/item/CS_URS_2023_02/184851613" TargetMode="External"/><Relationship Id="rId9" Type="http://schemas.openxmlformats.org/officeDocument/2006/relationships/hyperlink" Target="https://podminky.urs.cz/item/CS_URS_2023_02/185851129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podminky.urs.cz/item/CS_URS_2022_01/99823131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13254000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3_02/012103000" TargetMode="External"/><Relationship Id="rId1" Type="http://schemas.openxmlformats.org/officeDocument/2006/relationships/hyperlink" Target="https://podminky.urs.cz/item/CS_URS_2023_02/034503000" TargetMode="External"/><Relationship Id="rId6" Type="http://schemas.openxmlformats.org/officeDocument/2006/relationships/hyperlink" Target="https://podminky.urs.cz/item/CS_URS_2023_02/039002000" TargetMode="External"/><Relationship Id="rId5" Type="http://schemas.openxmlformats.org/officeDocument/2006/relationships/hyperlink" Target="https://podminky.urs.cz/item/CS_URS_2023_02/031103000" TargetMode="External"/><Relationship Id="rId4" Type="http://schemas.openxmlformats.org/officeDocument/2006/relationships/hyperlink" Target="https://podminky.urs.cz/item/CS_URS_2023_02/03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0"/>
      <c r="BE5" s="287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0"/>
      <c r="BE6" s="288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8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8"/>
      <c r="BS8" s="17" t="s">
        <v>6</v>
      </c>
    </row>
    <row r="9" spans="1:74" ht="14.45" customHeight="1">
      <c r="B9" s="20"/>
      <c r="AR9" s="20"/>
      <c r="BE9" s="288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88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19</v>
      </c>
      <c r="AR11" s="20"/>
      <c r="BE11" s="288"/>
      <c r="BS11" s="17" t="s">
        <v>6</v>
      </c>
    </row>
    <row r="12" spans="1:74" ht="6.95" customHeight="1">
      <c r="B12" s="20"/>
      <c r="AR12" s="20"/>
      <c r="BE12" s="288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88"/>
      <c r="BS13" s="17" t="s">
        <v>6</v>
      </c>
    </row>
    <row r="14" spans="1:74" ht="12.75">
      <c r="B14" s="20"/>
      <c r="E14" s="293" t="s">
        <v>31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7" t="s">
        <v>29</v>
      </c>
      <c r="AN14" s="29" t="s">
        <v>31</v>
      </c>
      <c r="AR14" s="20"/>
      <c r="BE14" s="288"/>
      <c r="BS14" s="17" t="s">
        <v>6</v>
      </c>
    </row>
    <row r="15" spans="1:74" ht="6.95" customHeight="1">
      <c r="B15" s="20"/>
      <c r="AR15" s="20"/>
      <c r="BE15" s="288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19</v>
      </c>
      <c r="AR16" s="20"/>
      <c r="BE16" s="288"/>
      <c r="BS16" s="17" t="s">
        <v>4</v>
      </c>
    </row>
    <row r="17" spans="2:71" ht="18.399999999999999" customHeight="1">
      <c r="B17" s="20"/>
      <c r="E17" s="25" t="s">
        <v>33</v>
      </c>
      <c r="AK17" s="27" t="s">
        <v>29</v>
      </c>
      <c r="AN17" s="25" t="s">
        <v>19</v>
      </c>
      <c r="AR17" s="20"/>
      <c r="BE17" s="288"/>
      <c r="BS17" s="17" t="s">
        <v>34</v>
      </c>
    </row>
    <row r="18" spans="2:71" ht="6.95" customHeight="1">
      <c r="B18" s="20"/>
      <c r="AR18" s="20"/>
      <c r="BE18" s="288"/>
      <c r="BS18" s="17" t="s">
        <v>6</v>
      </c>
    </row>
    <row r="19" spans="2:71" ht="12" customHeight="1">
      <c r="B19" s="20"/>
      <c r="D19" s="27" t="s">
        <v>35</v>
      </c>
      <c r="AK19" s="27" t="s">
        <v>26</v>
      </c>
      <c r="AN19" s="25" t="s">
        <v>36</v>
      </c>
      <c r="AR19" s="20"/>
      <c r="BE19" s="288"/>
      <c r="BS19" s="17" t="s">
        <v>6</v>
      </c>
    </row>
    <row r="20" spans="2:71" ht="18.399999999999999" customHeight="1">
      <c r="B20" s="20"/>
      <c r="E20" s="25" t="s">
        <v>37</v>
      </c>
      <c r="AK20" s="27" t="s">
        <v>29</v>
      </c>
      <c r="AN20" s="25" t="s">
        <v>19</v>
      </c>
      <c r="AR20" s="20"/>
      <c r="BE20" s="288"/>
      <c r="BS20" s="17" t="s">
        <v>4</v>
      </c>
    </row>
    <row r="21" spans="2:71" ht="6.95" customHeight="1">
      <c r="B21" s="20"/>
      <c r="AR21" s="20"/>
      <c r="BE21" s="288"/>
    </row>
    <row r="22" spans="2:71" ht="12" customHeight="1">
      <c r="B22" s="20"/>
      <c r="D22" s="27" t="s">
        <v>38</v>
      </c>
      <c r="AR22" s="20"/>
      <c r="BE22" s="288"/>
    </row>
    <row r="23" spans="2:71" ht="47.25" customHeight="1">
      <c r="B23" s="20"/>
      <c r="E23" s="295" t="s">
        <v>39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R23" s="20"/>
      <c r="BE23" s="288"/>
    </row>
    <row r="24" spans="2:71" ht="6.95" customHeight="1">
      <c r="B24" s="20"/>
      <c r="AR24" s="20"/>
      <c r="BE24" s="288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8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6">
        <f>ROUND(AG54,2)</f>
        <v>0</v>
      </c>
      <c r="AL26" s="297"/>
      <c r="AM26" s="297"/>
      <c r="AN26" s="297"/>
      <c r="AO26" s="297"/>
      <c r="AR26" s="32"/>
      <c r="BE26" s="288"/>
    </row>
    <row r="27" spans="2:71" s="1" customFormat="1" ht="6.95" customHeight="1">
      <c r="B27" s="32"/>
      <c r="AR27" s="32"/>
      <c r="BE27" s="288"/>
    </row>
    <row r="28" spans="2:71" s="1" customFormat="1" ht="12.75">
      <c r="B28" s="32"/>
      <c r="L28" s="298" t="s">
        <v>41</v>
      </c>
      <c r="M28" s="298"/>
      <c r="N28" s="298"/>
      <c r="O28" s="298"/>
      <c r="P28" s="298"/>
      <c r="W28" s="298" t="s">
        <v>42</v>
      </c>
      <c r="X28" s="298"/>
      <c r="Y28" s="298"/>
      <c r="Z28" s="298"/>
      <c r="AA28" s="298"/>
      <c r="AB28" s="298"/>
      <c r="AC28" s="298"/>
      <c r="AD28" s="298"/>
      <c r="AE28" s="298"/>
      <c r="AK28" s="298" t="s">
        <v>43</v>
      </c>
      <c r="AL28" s="298"/>
      <c r="AM28" s="298"/>
      <c r="AN28" s="298"/>
      <c r="AO28" s="298"/>
      <c r="AR28" s="32"/>
      <c r="BE28" s="288"/>
    </row>
    <row r="29" spans="2:71" s="2" customFormat="1" ht="14.45" customHeight="1">
      <c r="B29" s="36"/>
      <c r="D29" s="27" t="s">
        <v>44</v>
      </c>
      <c r="F29" s="27" t="s">
        <v>45</v>
      </c>
      <c r="L29" s="301">
        <v>0.21</v>
      </c>
      <c r="M29" s="300"/>
      <c r="N29" s="300"/>
      <c r="O29" s="300"/>
      <c r="P29" s="300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K29" s="299">
        <f>ROUND(AV54, 2)</f>
        <v>0</v>
      </c>
      <c r="AL29" s="300"/>
      <c r="AM29" s="300"/>
      <c r="AN29" s="300"/>
      <c r="AO29" s="300"/>
      <c r="AR29" s="36"/>
      <c r="BE29" s="289"/>
    </row>
    <row r="30" spans="2:71" s="2" customFormat="1" ht="14.45" customHeight="1">
      <c r="B30" s="36"/>
      <c r="F30" s="27" t="s">
        <v>46</v>
      </c>
      <c r="L30" s="301">
        <v>0.15</v>
      </c>
      <c r="M30" s="300"/>
      <c r="N30" s="300"/>
      <c r="O30" s="300"/>
      <c r="P30" s="300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K30" s="299">
        <f>ROUND(AW54, 2)</f>
        <v>0</v>
      </c>
      <c r="AL30" s="300"/>
      <c r="AM30" s="300"/>
      <c r="AN30" s="300"/>
      <c r="AO30" s="300"/>
      <c r="AR30" s="36"/>
      <c r="BE30" s="289"/>
    </row>
    <row r="31" spans="2:71" s="2" customFormat="1" ht="14.45" hidden="1" customHeight="1">
      <c r="B31" s="36"/>
      <c r="F31" s="27" t="s">
        <v>47</v>
      </c>
      <c r="L31" s="301">
        <v>0.21</v>
      </c>
      <c r="M31" s="300"/>
      <c r="N31" s="300"/>
      <c r="O31" s="300"/>
      <c r="P31" s="300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K31" s="299">
        <v>0</v>
      </c>
      <c r="AL31" s="300"/>
      <c r="AM31" s="300"/>
      <c r="AN31" s="300"/>
      <c r="AO31" s="300"/>
      <c r="AR31" s="36"/>
      <c r="BE31" s="289"/>
    </row>
    <row r="32" spans="2:71" s="2" customFormat="1" ht="14.45" hidden="1" customHeight="1">
      <c r="B32" s="36"/>
      <c r="F32" s="27" t="s">
        <v>48</v>
      </c>
      <c r="L32" s="301">
        <v>0.15</v>
      </c>
      <c r="M32" s="300"/>
      <c r="N32" s="300"/>
      <c r="O32" s="300"/>
      <c r="P32" s="300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K32" s="299">
        <v>0</v>
      </c>
      <c r="AL32" s="300"/>
      <c r="AM32" s="300"/>
      <c r="AN32" s="300"/>
      <c r="AO32" s="300"/>
      <c r="AR32" s="36"/>
      <c r="BE32" s="289"/>
    </row>
    <row r="33" spans="2:44" s="2" customFormat="1" ht="14.45" hidden="1" customHeight="1">
      <c r="B33" s="36"/>
      <c r="F33" s="27" t="s">
        <v>49</v>
      </c>
      <c r="L33" s="301">
        <v>0</v>
      </c>
      <c r="M33" s="300"/>
      <c r="N33" s="300"/>
      <c r="O33" s="300"/>
      <c r="P33" s="300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K33" s="299">
        <v>0</v>
      </c>
      <c r="AL33" s="300"/>
      <c r="AM33" s="300"/>
      <c r="AN33" s="300"/>
      <c r="AO33" s="300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305" t="s">
        <v>52</v>
      </c>
      <c r="Y35" s="303"/>
      <c r="Z35" s="303"/>
      <c r="AA35" s="303"/>
      <c r="AB35" s="303"/>
      <c r="AC35" s="39"/>
      <c r="AD35" s="39"/>
      <c r="AE35" s="39"/>
      <c r="AF35" s="39"/>
      <c r="AG35" s="39"/>
      <c r="AH35" s="39"/>
      <c r="AI35" s="39"/>
      <c r="AJ35" s="39"/>
      <c r="AK35" s="302">
        <f>SUM(AK26:AK33)</f>
        <v>0</v>
      </c>
      <c r="AL35" s="303"/>
      <c r="AM35" s="303"/>
      <c r="AN35" s="303"/>
      <c r="AO35" s="304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53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23032</v>
      </c>
      <c r="AR44" s="45"/>
    </row>
    <row r="45" spans="2:44" s="4" customFormat="1" ht="36.950000000000003" customHeight="1">
      <c r="B45" s="46"/>
      <c r="C45" s="47" t="s">
        <v>16</v>
      </c>
      <c r="L45" s="265" t="str">
        <f>K6</f>
        <v>Interakční prvek IP 171 v k.ú. Kolešovice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k.ú. Kolešovice</v>
      </c>
      <c r="AI47" s="27" t="s">
        <v>23</v>
      </c>
      <c r="AM47" s="267" t="str">
        <f>IF(AN8= "","",AN8)</f>
        <v>6. 11. 2023</v>
      </c>
      <c r="AN47" s="267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ČR - SPÚ KPÚ pro Středočeský kraj a Prahu</v>
      </c>
      <c r="AI49" s="27" t="s">
        <v>32</v>
      </c>
      <c r="AM49" s="268" t="str">
        <f>IF(E17="","",E17)</f>
        <v xml:space="preserve"> </v>
      </c>
      <c r="AN49" s="269"/>
      <c r="AO49" s="269"/>
      <c r="AP49" s="269"/>
      <c r="AR49" s="32"/>
      <c r="AS49" s="270" t="s">
        <v>54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30</v>
      </c>
      <c r="L50" s="3" t="str">
        <f>IF(E14= "Vyplň údaj","",E14)</f>
        <v/>
      </c>
      <c r="AI50" s="27" t="s">
        <v>35</v>
      </c>
      <c r="AM50" s="268" t="str">
        <f>IF(E20="","",E20)</f>
        <v>ATELIER FONTES s.r.o.</v>
      </c>
      <c r="AN50" s="269"/>
      <c r="AO50" s="269"/>
      <c r="AP50" s="269"/>
      <c r="AR50" s="32"/>
      <c r="AS50" s="272"/>
      <c r="AT50" s="273"/>
      <c r="BD50" s="53"/>
    </row>
    <row r="51" spans="1:91" s="1" customFormat="1" ht="10.9" customHeight="1">
      <c r="B51" s="32"/>
      <c r="AR51" s="32"/>
      <c r="AS51" s="272"/>
      <c r="AT51" s="273"/>
      <c r="BD51" s="53"/>
    </row>
    <row r="52" spans="1:91" s="1" customFormat="1" ht="29.25" customHeight="1">
      <c r="B52" s="32"/>
      <c r="C52" s="274" t="s">
        <v>55</v>
      </c>
      <c r="D52" s="275"/>
      <c r="E52" s="275"/>
      <c r="F52" s="275"/>
      <c r="G52" s="275"/>
      <c r="H52" s="54"/>
      <c r="I52" s="277" t="s">
        <v>56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6" t="s">
        <v>57</v>
      </c>
      <c r="AH52" s="275"/>
      <c r="AI52" s="275"/>
      <c r="AJ52" s="275"/>
      <c r="AK52" s="275"/>
      <c r="AL52" s="275"/>
      <c r="AM52" s="275"/>
      <c r="AN52" s="277" t="s">
        <v>58</v>
      </c>
      <c r="AO52" s="275"/>
      <c r="AP52" s="275"/>
      <c r="AQ52" s="55" t="s">
        <v>59</v>
      </c>
      <c r="AR52" s="32"/>
      <c r="AS52" s="56" t="s">
        <v>60</v>
      </c>
      <c r="AT52" s="57" t="s">
        <v>61</v>
      </c>
      <c r="AU52" s="57" t="s">
        <v>62</v>
      </c>
      <c r="AV52" s="57" t="s">
        <v>63</v>
      </c>
      <c r="AW52" s="57" t="s">
        <v>64</v>
      </c>
      <c r="AX52" s="57" t="s">
        <v>65</v>
      </c>
      <c r="AY52" s="57" t="s">
        <v>66</v>
      </c>
      <c r="AZ52" s="57" t="s">
        <v>67</v>
      </c>
      <c r="BA52" s="57" t="s">
        <v>68</v>
      </c>
      <c r="BB52" s="57" t="s">
        <v>69</v>
      </c>
      <c r="BC52" s="57" t="s">
        <v>70</v>
      </c>
      <c r="BD52" s="58" t="s">
        <v>71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72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5">
        <f>ROUND(AG55+AG56+AG61+AG62,2)</f>
        <v>0</v>
      </c>
      <c r="AH54" s="285"/>
      <c r="AI54" s="285"/>
      <c r="AJ54" s="285"/>
      <c r="AK54" s="285"/>
      <c r="AL54" s="285"/>
      <c r="AM54" s="285"/>
      <c r="AN54" s="286">
        <f t="shared" ref="AN54:AN62" si="0">SUM(AG54,AT54)</f>
        <v>0</v>
      </c>
      <c r="AO54" s="286"/>
      <c r="AP54" s="286"/>
      <c r="AQ54" s="64" t="s">
        <v>19</v>
      </c>
      <c r="AR54" s="60"/>
      <c r="AS54" s="65">
        <f>ROUND(AS55+AS56+AS61+AS62,2)</f>
        <v>0</v>
      </c>
      <c r="AT54" s="66">
        <f t="shared" ref="AT54:AT62" si="1">ROUND(SUM(AV54:AW54),2)</f>
        <v>0</v>
      </c>
      <c r="AU54" s="67">
        <f>ROUND(AU55+AU56+AU61+AU62,5)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ROUND(AZ55+AZ56+AZ61+AZ62,2)</f>
        <v>0</v>
      </c>
      <c r="BA54" s="66">
        <f>ROUND(BA55+BA56+BA61+BA62,2)</f>
        <v>0</v>
      </c>
      <c r="BB54" s="66">
        <f>ROUND(BB55+BB56+BB61+BB62,2)</f>
        <v>0</v>
      </c>
      <c r="BC54" s="66">
        <f>ROUND(BC55+BC56+BC61+BC62,2)</f>
        <v>0</v>
      </c>
      <c r="BD54" s="68">
        <f>ROUND(BD55+BD56+BD61+BD62,2)</f>
        <v>0</v>
      </c>
      <c r="BS54" s="69" t="s">
        <v>73</v>
      </c>
      <c r="BT54" s="69" t="s">
        <v>74</v>
      </c>
      <c r="BU54" s="70" t="s">
        <v>75</v>
      </c>
      <c r="BV54" s="69" t="s">
        <v>76</v>
      </c>
      <c r="BW54" s="69" t="s">
        <v>5</v>
      </c>
      <c r="BX54" s="69" t="s">
        <v>77</v>
      </c>
      <c r="CL54" s="69" t="s">
        <v>19</v>
      </c>
    </row>
    <row r="55" spans="1:91" s="6" customFormat="1" ht="16.5" customHeight="1">
      <c r="A55" s="71" t="s">
        <v>78</v>
      </c>
      <c r="B55" s="72"/>
      <c r="C55" s="73"/>
      <c r="D55" s="280" t="s">
        <v>79</v>
      </c>
      <c r="E55" s="280"/>
      <c r="F55" s="280"/>
      <c r="G55" s="280"/>
      <c r="H55" s="280"/>
      <c r="I55" s="74"/>
      <c r="J55" s="280" t="s">
        <v>80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78">
        <f>'SO -01 - Zemní práce'!J30</f>
        <v>0</v>
      </c>
      <c r="AH55" s="279"/>
      <c r="AI55" s="279"/>
      <c r="AJ55" s="279"/>
      <c r="AK55" s="279"/>
      <c r="AL55" s="279"/>
      <c r="AM55" s="279"/>
      <c r="AN55" s="278">
        <f t="shared" si="0"/>
        <v>0</v>
      </c>
      <c r="AO55" s="279"/>
      <c r="AP55" s="279"/>
      <c r="AQ55" s="75" t="s">
        <v>81</v>
      </c>
      <c r="AR55" s="72"/>
      <c r="AS55" s="76">
        <v>0</v>
      </c>
      <c r="AT55" s="77">
        <f t="shared" si="1"/>
        <v>0</v>
      </c>
      <c r="AU55" s="78">
        <f>'SO -01 - Zemní práce'!P81</f>
        <v>0</v>
      </c>
      <c r="AV55" s="77">
        <f>'SO -01 - Zemní práce'!J33</f>
        <v>0</v>
      </c>
      <c r="AW55" s="77">
        <f>'SO -01 - Zemní práce'!J34</f>
        <v>0</v>
      </c>
      <c r="AX55" s="77">
        <f>'SO -01 - Zemní práce'!J35</f>
        <v>0</v>
      </c>
      <c r="AY55" s="77">
        <f>'SO -01 - Zemní práce'!J36</f>
        <v>0</v>
      </c>
      <c r="AZ55" s="77">
        <f>'SO -01 - Zemní práce'!F33</f>
        <v>0</v>
      </c>
      <c r="BA55" s="77">
        <f>'SO -01 - Zemní práce'!F34</f>
        <v>0</v>
      </c>
      <c r="BB55" s="77">
        <f>'SO -01 - Zemní práce'!F35</f>
        <v>0</v>
      </c>
      <c r="BC55" s="77">
        <f>'SO -01 - Zemní práce'!F36</f>
        <v>0</v>
      </c>
      <c r="BD55" s="79">
        <f>'SO -01 - Zemní práce'!F37</f>
        <v>0</v>
      </c>
      <c r="BT55" s="80" t="s">
        <v>82</v>
      </c>
      <c r="BV55" s="80" t="s">
        <v>76</v>
      </c>
      <c r="BW55" s="80" t="s">
        <v>83</v>
      </c>
      <c r="BX55" s="80" t="s">
        <v>5</v>
      </c>
      <c r="CL55" s="80" t="s">
        <v>19</v>
      </c>
      <c r="CM55" s="80" t="s">
        <v>84</v>
      </c>
    </row>
    <row r="56" spans="1:91" s="6" customFormat="1" ht="16.5" customHeight="1">
      <c r="B56" s="72"/>
      <c r="C56" s="73"/>
      <c r="D56" s="280" t="s">
        <v>85</v>
      </c>
      <c r="E56" s="280"/>
      <c r="F56" s="280"/>
      <c r="G56" s="280"/>
      <c r="H56" s="280"/>
      <c r="I56" s="74"/>
      <c r="J56" s="280" t="s">
        <v>86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ROUND(SUM(AG57:AG60),2)</f>
        <v>0</v>
      </c>
      <c r="AH56" s="279"/>
      <c r="AI56" s="279"/>
      <c r="AJ56" s="279"/>
      <c r="AK56" s="279"/>
      <c r="AL56" s="279"/>
      <c r="AM56" s="279"/>
      <c r="AN56" s="278">
        <f t="shared" si="0"/>
        <v>0</v>
      </c>
      <c r="AO56" s="279"/>
      <c r="AP56" s="279"/>
      <c r="AQ56" s="75" t="s">
        <v>81</v>
      </c>
      <c r="AR56" s="72"/>
      <c r="AS56" s="76">
        <f>ROUND(SUM(AS57:AS60),2)</f>
        <v>0</v>
      </c>
      <c r="AT56" s="77">
        <f t="shared" si="1"/>
        <v>0</v>
      </c>
      <c r="AU56" s="78">
        <f>ROUND(SUM(AU57:AU60),5)</f>
        <v>0</v>
      </c>
      <c r="AV56" s="77">
        <f>ROUND(AZ56*L29,2)</f>
        <v>0</v>
      </c>
      <c r="AW56" s="77">
        <f>ROUND(BA56*L30,2)</f>
        <v>0</v>
      </c>
      <c r="AX56" s="77">
        <f>ROUND(BB56*L29,2)</f>
        <v>0</v>
      </c>
      <c r="AY56" s="77">
        <f>ROUND(BC56*L30,2)</f>
        <v>0</v>
      </c>
      <c r="AZ56" s="77">
        <f>ROUND(SUM(AZ57:AZ60),2)</f>
        <v>0</v>
      </c>
      <c r="BA56" s="77">
        <f>ROUND(SUM(BA57:BA60),2)</f>
        <v>0</v>
      </c>
      <c r="BB56" s="77">
        <f>ROUND(SUM(BB57:BB60),2)</f>
        <v>0</v>
      </c>
      <c r="BC56" s="77">
        <f>ROUND(SUM(BC57:BC60),2)</f>
        <v>0</v>
      </c>
      <c r="BD56" s="79">
        <f>ROUND(SUM(BD57:BD60),2)</f>
        <v>0</v>
      </c>
      <c r="BS56" s="80" t="s">
        <v>73</v>
      </c>
      <c r="BT56" s="80" t="s">
        <v>82</v>
      </c>
      <c r="BU56" s="80" t="s">
        <v>75</v>
      </c>
      <c r="BV56" s="80" t="s">
        <v>76</v>
      </c>
      <c r="BW56" s="80" t="s">
        <v>87</v>
      </c>
      <c r="BX56" s="80" t="s">
        <v>5</v>
      </c>
      <c r="CL56" s="80" t="s">
        <v>19</v>
      </c>
      <c r="CM56" s="80" t="s">
        <v>84</v>
      </c>
    </row>
    <row r="57" spans="1:91" s="3" customFormat="1" ht="16.5" customHeight="1">
      <c r="A57" s="71" t="s">
        <v>78</v>
      </c>
      <c r="B57" s="45"/>
      <c r="C57" s="9"/>
      <c r="D57" s="9"/>
      <c r="E57" s="282" t="s">
        <v>88</v>
      </c>
      <c r="F57" s="282"/>
      <c r="G57" s="282"/>
      <c r="H57" s="282"/>
      <c r="I57" s="282"/>
      <c r="J57" s="9"/>
      <c r="K57" s="282" t="s">
        <v>89</v>
      </c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3">
        <f>'SO-02.1 - Vegetační úprav...'!J32</f>
        <v>0</v>
      </c>
      <c r="AH57" s="284"/>
      <c r="AI57" s="284"/>
      <c r="AJ57" s="284"/>
      <c r="AK57" s="284"/>
      <c r="AL57" s="284"/>
      <c r="AM57" s="284"/>
      <c r="AN57" s="283">
        <f t="shared" si="0"/>
        <v>0</v>
      </c>
      <c r="AO57" s="284"/>
      <c r="AP57" s="284"/>
      <c r="AQ57" s="81" t="s">
        <v>90</v>
      </c>
      <c r="AR57" s="45"/>
      <c r="AS57" s="82">
        <v>0</v>
      </c>
      <c r="AT57" s="83">
        <f t="shared" si="1"/>
        <v>0</v>
      </c>
      <c r="AU57" s="84">
        <f>'SO-02.1 - Vegetační úprav...'!P88</f>
        <v>0</v>
      </c>
      <c r="AV57" s="83">
        <f>'SO-02.1 - Vegetační úprav...'!J35</f>
        <v>0</v>
      </c>
      <c r="AW57" s="83">
        <f>'SO-02.1 - Vegetační úprav...'!J36</f>
        <v>0</v>
      </c>
      <c r="AX57" s="83">
        <f>'SO-02.1 - Vegetační úprav...'!J37</f>
        <v>0</v>
      </c>
      <c r="AY57" s="83">
        <f>'SO-02.1 - Vegetační úprav...'!J38</f>
        <v>0</v>
      </c>
      <c r="AZ57" s="83">
        <f>'SO-02.1 - Vegetační úprav...'!F35</f>
        <v>0</v>
      </c>
      <c r="BA57" s="83">
        <f>'SO-02.1 - Vegetační úprav...'!F36</f>
        <v>0</v>
      </c>
      <c r="BB57" s="83">
        <f>'SO-02.1 - Vegetační úprav...'!F37</f>
        <v>0</v>
      </c>
      <c r="BC57" s="83">
        <f>'SO-02.1 - Vegetační úprav...'!F38</f>
        <v>0</v>
      </c>
      <c r="BD57" s="85">
        <f>'SO-02.1 - Vegetační úprav...'!F39</f>
        <v>0</v>
      </c>
      <c r="BT57" s="25" t="s">
        <v>84</v>
      </c>
      <c r="BV57" s="25" t="s">
        <v>76</v>
      </c>
      <c r="BW57" s="25" t="s">
        <v>91</v>
      </c>
      <c r="BX57" s="25" t="s">
        <v>87</v>
      </c>
      <c r="CL57" s="25" t="s">
        <v>19</v>
      </c>
    </row>
    <row r="58" spans="1:91" s="3" customFormat="1" ht="23.25" customHeight="1">
      <c r="A58" s="71" t="s">
        <v>78</v>
      </c>
      <c r="B58" s="45"/>
      <c r="C58" s="9"/>
      <c r="D58" s="9"/>
      <c r="E58" s="282" t="s">
        <v>92</v>
      </c>
      <c r="F58" s="282"/>
      <c r="G58" s="282"/>
      <c r="H58" s="282"/>
      <c r="I58" s="282"/>
      <c r="J58" s="9"/>
      <c r="K58" s="282" t="s">
        <v>93</v>
      </c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3">
        <f>'SO-02.2 - Vegetační úprav...'!J32</f>
        <v>0</v>
      </c>
      <c r="AH58" s="284"/>
      <c r="AI58" s="284"/>
      <c r="AJ58" s="284"/>
      <c r="AK58" s="284"/>
      <c r="AL58" s="284"/>
      <c r="AM58" s="284"/>
      <c r="AN58" s="283">
        <f t="shared" si="0"/>
        <v>0</v>
      </c>
      <c r="AO58" s="284"/>
      <c r="AP58" s="284"/>
      <c r="AQ58" s="81" t="s">
        <v>90</v>
      </c>
      <c r="AR58" s="45"/>
      <c r="AS58" s="82">
        <v>0</v>
      </c>
      <c r="AT58" s="83">
        <f t="shared" si="1"/>
        <v>0</v>
      </c>
      <c r="AU58" s="84">
        <f>'SO-02.2 - Vegetační úprav...'!P88</f>
        <v>0</v>
      </c>
      <c r="AV58" s="83">
        <f>'SO-02.2 - Vegetační úprav...'!J35</f>
        <v>0</v>
      </c>
      <c r="AW58" s="83">
        <f>'SO-02.2 - Vegetační úprav...'!J36</f>
        <v>0</v>
      </c>
      <c r="AX58" s="83">
        <f>'SO-02.2 - Vegetační úprav...'!J37</f>
        <v>0</v>
      </c>
      <c r="AY58" s="83">
        <f>'SO-02.2 - Vegetační úprav...'!J38</f>
        <v>0</v>
      </c>
      <c r="AZ58" s="83">
        <f>'SO-02.2 - Vegetační úprav...'!F35</f>
        <v>0</v>
      </c>
      <c r="BA58" s="83">
        <f>'SO-02.2 - Vegetační úprav...'!F36</f>
        <v>0</v>
      </c>
      <c r="BB58" s="83">
        <f>'SO-02.2 - Vegetační úprav...'!F37</f>
        <v>0</v>
      </c>
      <c r="BC58" s="83">
        <f>'SO-02.2 - Vegetační úprav...'!F38</f>
        <v>0</v>
      </c>
      <c r="BD58" s="85">
        <f>'SO-02.2 - Vegetační úprav...'!F39</f>
        <v>0</v>
      </c>
      <c r="BT58" s="25" t="s">
        <v>84</v>
      </c>
      <c r="BV58" s="25" t="s">
        <v>76</v>
      </c>
      <c r="BW58" s="25" t="s">
        <v>94</v>
      </c>
      <c r="BX58" s="25" t="s">
        <v>87</v>
      </c>
      <c r="CL58" s="25" t="s">
        <v>19</v>
      </c>
    </row>
    <row r="59" spans="1:91" s="3" customFormat="1" ht="23.25" customHeight="1">
      <c r="A59" s="71" t="s">
        <v>78</v>
      </c>
      <c r="B59" s="45"/>
      <c r="C59" s="9"/>
      <c r="D59" s="9"/>
      <c r="E59" s="282" t="s">
        <v>95</v>
      </c>
      <c r="F59" s="282"/>
      <c r="G59" s="282"/>
      <c r="H59" s="282"/>
      <c r="I59" s="282"/>
      <c r="J59" s="9"/>
      <c r="K59" s="282" t="s">
        <v>96</v>
      </c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283">
        <f>'SO-02.3 - Vegetační úprav...'!J32</f>
        <v>0</v>
      </c>
      <c r="AH59" s="284"/>
      <c r="AI59" s="284"/>
      <c r="AJ59" s="284"/>
      <c r="AK59" s="284"/>
      <c r="AL59" s="284"/>
      <c r="AM59" s="284"/>
      <c r="AN59" s="283">
        <f t="shared" si="0"/>
        <v>0</v>
      </c>
      <c r="AO59" s="284"/>
      <c r="AP59" s="284"/>
      <c r="AQ59" s="81" t="s">
        <v>90</v>
      </c>
      <c r="AR59" s="45"/>
      <c r="AS59" s="82">
        <v>0</v>
      </c>
      <c r="AT59" s="83">
        <f t="shared" si="1"/>
        <v>0</v>
      </c>
      <c r="AU59" s="84">
        <f>'SO-02.3 - Vegetační úprav...'!P88</f>
        <v>0</v>
      </c>
      <c r="AV59" s="83">
        <f>'SO-02.3 - Vegetační úprav...'!J35</f>
        <v>0</v>
      </c>
      <c r="AW59" s="83">
        <f>'SO-02.3 - Vegetační úprav...'!J36</f>
        <v>0</v>
      </c>
      <c r="AX59" s="83">
        <f>'SO-02.3 - Vegetační úprav...'!J37</f>
        <v>0</v>
      </c>
      <c r="AY59" s="83">
        <f>'SO-02.3 - Vegetační úprav...'!J38</f>
        <v>0</v>
      </c>
      <c r="AZ59" s="83">
        <f>'SO-02.3 - Vegetační úprav...'!F35</f>
        <v>0</v>
      </c>
      <c r="BA59" s="83">
        <f>'SO-02.3 - Vegetační úprav...'!F36</f>
        <v>0</v>
      </c>
      <c r="BB59" s="83">
        <f>'SO-02.3 - Vegetační úprav...'!F37</f>
        <v>0</v>
      </c>
      <c r="BC59" s="83">
        <f>'SO-02.3 - Vegetační úprav...'!F38</f>
        <v>0</v>
      </c>
      <c r="BD59" s="85">
        <f>'SO-02.3 - Vegetační úprav...'!F39</f>
        <v>0</v>
      </c>
      <c r="BT59" s="25" t="s">
        <v>84</v>
      </c>
      <c r="BV59" s="25" t="s">
        <v>76</v>
      </c>
      <c r="BW59" s="25" t="s">
        <v>97</v>
      </c>
      <c r="BX59" s="25" t="s">
        <v>87</v>
      </c>
      <c r="CL59" s="25" t="s">
        <v>19</v>
      </c>
    </row>
    <row r="60" spans="1:91" s="3" customFormat="1" ht="23.25" customHeight="1">
      <c r="A60" s="71" t="s">
        <v>78</v>
      </c>
      <c r="B60" s="45"/>
      <c r="C60" s="9"/>
      <c r="D60" s="9"/>
      <c r="E60" s="282" t="s">
        <v>98</v>
      </c>
      <c r="F60" s="282"/>
      <c r="G60" s="282"/>
      <c r="H60" s="282"/>
      <c r="I60" s="282"/>
      <c r="J60" s="9"/>
      <c r="K60" s="282" t="s">
        <v>99</v>
      </c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3">
        <f>'SO-02.4 - Vegetační úprav...'!J32</f>
        <v>0</v>
      </c>
      <c r="AH60" s="284"/>
      <c r="AI60" s="284"/>
      <c r="AJ60" s="284"/>
      <c r="AK60" s="284"/>
      <c r="AL60" s="284"/>
      <c r="AM60" s="284"/>
      <c r="AN60" s="283">
        <f t="shared" si="0"/>
        <v>0</v>
      </c>
      <c r="AO60" s="284"/>
      <c r="AP60" s="284"/>
      <c r="AQ60" s="81" t="s">
        <v>90</v>
      </c>
      <c r="AR60" s="45"/>
      <c r="AS60" s="82">
        <v>0</v>
      </c>
      <c r="AT60" s="83">
        <f t="shared" si="1"/>
        <v>0</v>
      </c>
      <c r="AU60" s="84">
        <f>'SO-02.4 - Vegetační úprav...'!P88</f>
        <v>0</v>
      </c>
      <c r="AV60" s="83">
        <f>'SO-02.4 - Vegetační úprav...'!J35</f>
        <v>0</v>
      </c>
      <c r="AW60" s="83">
        <f>'SO-02.4 - Vegetační úprav...'!J36</f>
        <v>0</v>
      </c>
      <c r="AX60" s="83">
        <f>'SO-02.4 - Vegetační úprav...'!J37</f>
        <v>0</v>
      </c>
      <c r="AY60" s="83">
        <f>'SO-02.4 - Vegetační úprav...'!J38</f>
        <v>0</v>
      </c>
      <c r="AZ60" s="83">
        <f>'SO-02.4 - Vegetační úprav...'!F35</f>
        <v>0</v>
      </c>
      <c r="BA60" s="83">
        <f>'SO-02.4 - Vegetační úprav...'!F36</f>
        <v>0</v>
      </c>
      <c r="BB60" s="83">
        <f>'SO-02.4 - Vegetační úprav...'!F37</f>
        <v>0</v>
      </c>
      <c r="BC60" s="83">
        <f>'SO-02.4 - Vegetační úprav...'!F38</f>
        <v>0</v>
      </c>
      <c r="BD60" s="85">
        <f>'SO-02.4 - Vegetační úprav...'!F39</f>
        <v>0</v>
      </c>
      <c r="BT60" s="25" t="s">
        <v>84</v>
      </c>
      <c r="BV60" s="25" t="s">
        <v>76</v>
      </c>
      <c r="BW60" s="25" t="s">
        <v>100</v>
      </c>
      <c r="BX60" s="25" t="s">
        <v>87</v>
      </c>
      <c r="CL60" s="25" t="s">
        <v>19</v>
      </c>
    </row>
    <row r="61" spans="1:91" s="6" customFormat="1" ht="16.5" customHeight="1">
      <c r="A61" s="71" t="s">
        <v>78</v>
      </c>
      <c r="B61" s="72"/>
      <c r="C61" s="73"/>
      <c r="D61" s="280" t="s">
        <v>101</v>
      </c>
      <c r="E61" s="280"/>
      <c r="F61" s="280"/>
      <c r="G61" s="280"/>
      <c r="H61" s="280"/>
      <c r="I61" s="74"/>
      <c r="J61" s="280" t="s">
        <v>102</v>
      </c>
      <c r="K61" s="280"/>
      <c r="L61" s="280"/>
      <c r="M61" s="280"/>
      <c r="N61" s="280"/>
      <c r="O61" s="280"/>
      <c r="P61" s="280"/>
      <c r="Q61" s="280"/>
      <c r="R61" s="280"/>
      <c r="S61" s="280"/>
      <c r="T61" s="280"/>
      <c r="U61" s="280"/>
      <c r="V61" s="280"/>
      <c r="W61" s="280"/>
      <c r="X61" s="280"/>
      <c r="Y61" s="280"/>
      <c r="Z61" s="280"/>
      <c r="AA61" s="280"/>
      <c r="AB61" s="280"/>
      <c r="AC61" s="280"/>
      <c r="AD61" s="280"/>
      <c r="AE61" s="280"/>
      <c r="AF61" s="280"/>
      <c r="AG61" s="278">
        <f>'SO-03 - Biotechnické objekty'!J30</f>
        <v>0</v>
      </c>
      <c r="AH61" s="279"/>
      <c r="AI61" s="279"/>
      <c r="AJ61" s="279"/>
      <c r="AK61" s="279"/>
      <c r="AL61" s="279"/>
      <c r="AM61" s="279"/>
      <c r="AN61" s="278">
        <f t="shared" si="0"/>
        <v>0</v>
      </c>
      <c r="AO61" s="279"/>
      <c r="AP61" s="279"/>
      <c r="AQ61" s="75" t="s">
        <v>81</v>
      </c>
      <c r="AR61" s="72"/>
      <c r="AS61" s="76">
        <v>0</v>
      </c>
      <c r="AT61" s="77">
        <f t="shared" si="1"/>
        <v>0</v>
      </c>
      <c r="AU61" s="78">
        <f>'SO-03 - Biotechnické objekty'!P82</f>
        <v>0</v>
      </c>
      <c r="AV61" s="77">
        <f>'SO-03 - Biotechnické objekty'!J33</f>
        <v>0</v>
      </c>
      <c r="AW61" s="77">
        <f>'SO-03 - Biotechnické objekty'!J34</f>
        <v>0</v>
      </c>
      <c r="AX61" s="77">
        <f>'SO-03 - Biotechnické objekty'!J35</f>
        <v>0</v>
      </c>
      <c r="AY61" s="77">
        <f>'SO-03 - Biotechnické objekty'!J36</f>
        <v>0</v>
      </c>
      <c r="AZ61" s="77">
        <f>'SO-03 - Biotechnické objekty'!F33</f>
        <v>0</v>
      </c>
      <c r="BA61" s="77">
        <f>'SO-03 - Biotechnické objekty'!F34</f>
        <v>0</v>
      </c>
      <c r="BB61" s="77">
        <f>'SO-03 - Biotechnické objekty'!F35</f>
        <v>0</v>
      </c>
      <c r="BC61" s="77">
        <f>'SO-03 - Biotechnické objekty'!F36</f>
        <v>0</v>
      </c>
      <c r="BD61" s="79">
        <f>'SO-03 - Biotechnické objekty'!F37</f>
        <v>0</v>
      </c>
      <c r="BT61" s="80" t="s">
        <v>82</v>
      </c>
      <c r="BV61" s="80" t="s">
        <v>76</v>
      </c>
      <c r="BW61" s="80" t="s">
        <v>103</v>
      </c>
      <c r="BX61" s="80" t="s">
        <v>5</v>
      </c>
      <c r="CL61" s="80" t="s">
        <v>19</v>
      </c>
      <c r="CM61" s="80" t="s">
        <v>84</v>
      </c>
    </row>
    <row r="62" spans="1:91" s="6" customFormat="1" ht="16.5" customHeight="1">
      <c r="A62" s="71" t="s">
        <v>78</v>
      </c>
      <c r="B62" s="72"/>
      <c r="C62" s="73"/>
      <c r="D62" s="280" t="s">
        <v>104</v>
      </c>
      <c r="E62" s="280"/>
      <c r="F62" s="280"/>
      <c r="G62" s="280"/>
      <c r="H62" s="280"/>
      <c r="I62" s="74"/>
      <c r="J62" s="280" t="s">
        <v>105</v>
      </c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78">
        <f>'VRN - Vedlejší rozpočtové...'!J30</f>
        <v>0</v>
      </c>
      <c r="AH62" s="279"/>
      <c r="AI62" s="279"/>
      <c r="AJ62" s="279"/>
      <c r="AK62" s="279"/>
      <c r="AL62" s="279"/>
      <c r="AM62" s="279"/>
      <c r="AN62" s="278">
        <f t="shared" si="0"/>
        <v>0</v>
      </c>
      <c r="AO62" s="279"/>
      <c r="AP62" s="279"/>
      <c r="AQ62" s="75" t="s">
        <v>81</v>
      </c>
      <c r="AR62" s="72"/>
      <c r="AS62" s="86">
        <v>0</v>
      </c>
      <c r="AT62" s="87">
        <f t="shared" si="1"/>
        <v>0</v>
      </c>
      <c r="AU62" s="88">
        <f>'VRN - Vedlejší rozpočtové...'!P82</f>
        <v>0</v>
      </c>
      <c r="AV62" s="87">
        <f>'VRN - Vedlejší rozpočtové...'!J33</f>
        <v>0</v>
      </c>
      <c r="AW62" s="87">
        <f>'VRN - Vedlejší rozpočtové...'!J34</f>
        <v>0</v>
      </c>
      <c r="AX62" s="87">
        <f>'VRN - Vedlejší rozpočtové...'!J35</f>
        <v>0</v>
      </c>
      <c r="AY62" s="87">
        <f>'VRN - Vedlejší rozpočtové...'!J36</f>
        <v>0</v>
      </c>
      <c r="AZ62" s="87">
        <f>'VRN - Vedlejší rozpočtové...'!F33</f>
        <v>0</v>
      </c>
      <c r="BA62" s="87">
        <f>'VRN - Vedlejší rozpočtové...'!F34</f>
        <v>0</v>
      </c>
      <c r="BB62" s="87">
        <f>'VRN - Vedlejší rozpočtové...'!F35</f>
        <v>0</v>
      </c>
      <c r="BC62" s="87">
        <f>'VRN - Vedlejší rozpočtové...'!F36</f>
        <v>0</v>
      </c>
      <c r="BD62" s="89">
        <f>'VRN - Vedlejší rozpočtové...'!F37</f>
        <v>0</v>
      </c>
      <c r="BT62" s="80" t="s">
        <v>82</v>
      </c>
      <c r="BV62" s="80" t="s">
        <v>76</v>
      </c>
      <c r="BW62" s="80" t="s">
        <v>106</v>
      </c>
      <c r="BX62" s="80" t="s">
        <v>5</v>
      </c>
      <c r="CL62" s="80" t="s">
        <v>19</v>
      </c>
      <c r="CM62" s="80" t="s">
        <v>84</v>
      </c>
    </row>
    <row r="63" spans="1:91" s="1" customFormat="1" ht="30" customHeight="1">
      <c r="B63" s="32"/>
      <c r="AR63" s="32"/>
    </row>
    <row r="64" spans="1:91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32"/>
    </row>
  </sheetData>
  <sheetProtection algorithmName="SHA-512" hashValue="fnF0r5EcG++MaV0wWY1R4HBEsWfCop3y8fWBWY5szVlT4bLPXvj3scVgAJdY5nnNyBNXhpHQipLvi3tANfk7eA==" saltValue="ccp7Ry8bCmnxp6Qo+Tw72eGkRqXimpcjjC+9E0et4JhH++i7ZYdyovQ+mWpAeqVYPs5GXQf8kbhQjJN49XoRCg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SO -01 - Zemní práce'!C2" display="/" xr:uid="{00000000-0004-0000-0000-000000000000}"/>
    <hyperlink ref="A57" location="'SO-02.1 - Vegetační úprav...'!C2" display="/" xr:uid="{00000000-0004-0000-0000-000001000000}"/>
    <hyperlink ref="A58" location="'SO-02.2 - Vegetační úprav...'!C2" display="/" xr:uid="{00000000-0004-0000-0000-000002000000}"/>
    <hyperlink ref="A59" location="'SO-02.3 - Vegetační úprav...'!C2" display="/" xr:uid="{00000000-0004-0000-0000-000003000000}"/>
    <hyperlink ref="A60" location="'SO-02.4 - Vegetační úprav...'!C2" display="/" xr:uid="{00000000-0004-0000-0000-000004000000}"/>
    <hyperlink ref="A61" location="'SO-03 - Biotechnické objekty'!C2" display="/" xr:uid="{00000000-0004-0000-0000-000005000000}"/>
    <hyperlink ref="A62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6.5" customHeight="1">
      <c r="B9" s="32"/>
      <c r="E9" s="265" t="s">
        <v>109</v>
      </c>
      <c r="F9" s="308"/>
      <c r="G9" s="308"/>
      <c r="H9" s="308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6. 11. 2023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9" t="str">
        <f>'Rekapitulace stavby'!E14</f>
        <v>Vyplň údaj</v>
      </c>
      <c r="F18" s="290"/>
      <c r="G18" s="290"/>
      <c r="H18" s="290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29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26</v>
      </c>
      <c r="J23" s="25" t="s">
        <v>36</v>
      </c>
      <c r="L23" s="32"/>
    </row>
    <row r="24" spans="2:12" s="1" customFormat="1" ht="18" customHeight="1">
      <c r="B24" s="32"/>
      <c r="E24" s="25" t="s">
        <v>37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1"/>
      <c r="E27" s="295" t="s">
        <v>19</v>
      </c>
      <c r="F27" s="295"/>
      <c r="G27" s="295"/>
      <c r="H27" s="295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40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2" t="s">
        <v>44</v>
      </c>
      <c r="E33" s="27" t="s">
        <v>45</v>
      </c>
      <c r="F33" s="83">
        <f>ROUND((SUM(BE81:BE103)),  2)</f>
        <v>0</v>
      </c>
      <c r="I33" s="93">
        <v>0.21</v>
      </c>
      <c r="J33" s="83">
        <f>ROUND(((SUM(BE81:BE103))*I33),  2)</f>
        <v>0</v>
      </c>
      <c r="L33" s="32"/>
    </row>
    <row r="34" spans="2:12" s="1" customFormat="1" ht="14.45" customHeight="1">
      <c r="B34" s="32"/>
      <c r="E34" s="27" t="s">
        <v>46</v>
      </c>
      <c r="F34" s="83">
        <f>ROUND((SUM(BF81:BF103)),  2)</f>
        <v>0</v>
      </c>
      <c r="I34" s="93">
        <v>0.15</v>
      </c>
      <c r="J34" s="83">
        <f>ROUND(((SUM(BF81:BF103))*I34),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3">
        <f>ROUND((SUM(BG81:BG103)),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3">
        <f>ROUND((SUM(BH81:BH103)),  2)</f>
        <v>0</v>
      </c>
      <c r="I36" s="93">
        <v>0.15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ROUND((SUM(BI81:BI103)),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50</v>
      </c>
      <c r="E39" s="54"/>
      <c r="F39" s="54"/>
      <c r="G39" s="96" t="s">
        <v>51</v>
      </c>
      <c r="H39" s="97" t="s">
        <v>52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6" t="str">
        <f>E7</f>
        <v>Interakční prvek IP 171 v k.ú. Kolešovice</v>
      </c>
      <c r="F48" s="307"/>
      <c r="G48" s="307"/>
      <c r="H48" s="307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6.5" customHeight="1">
      <c r="B50" s="32"/>
      <c r="E50" s="265" t="str">
        <f>E9</f>
        <v>SO -01 - Zemní práce</v>
      </c>
      <c r="F50" s="308"/>
      <c r="G50" s="308"/>
      <c r="H50" s="308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Kolešovice</v>
      </c>
      <c r="I52" s="27" t="s">
        <v>23</v>
      </c>
      <c r="J52" s="49" t="str">
        <f>IF(J12="","",J12)</f>
        <v>6. 11. 2023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ČR - SPÚ KPÚ pro Středočeský kraj a Prahu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ATELIER FONTES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111</v>
      </c>
      <c r="D57" s="94"/>
      <c r="E57" s="94"/>
      <c r="F57" s="94"/>
      <c r="G57" s="94"/>
      <c r="H57" s="94"/>
      <c r="I57" s="94"/>
      <c r="J57" s="101" t="s">
        <v>112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72</v>
      </c>
      <c r="J59" s="63">
        <f>J81</f>
        <v>0</v>
      </c>
      <c r="L59" s="32"/>
      <c r="AU59" s="17" t="s">
        <v>113</v>
      </c>
    </row>
    <row r="60" spans="2:47" s="8" customFormat="1" ht="24.95" customHeight="1">
      <c r="B60" s="103"/>
      <c r="D60" s="104" t="s">
        <v>114</v>
      </c>
      <c r="E60" s="105"/>
      <c r="F60" s="105"/>
      <c r="G60" s="105"/>
      <c r="H60" s="105"/>
      <c r="I60" s="105"/>
      <c r="J60" s="106">
        <f>J82</f>
        <v>0</v>
      </c>
      <c r="L60" s="103"/>
    </row>
    <row r="61" spans="2:47" s="9" customFormat="1" ht="19.899999999999999" customHeight="1">
      <c r="B61" s="107"/>
      <c r="D61" s="108" t="s">
        <v>115</v>
      </c>
      <c r="E61" s="109"/>
      <c r="F61" s="109"/>
      <c r="G61" s="109"/>
      <c r="H61" s="109"/>
      <c r="I61" s="109"/>
      <c r="J61" s="110">
        <f>J83</f>
        <v>0</v>
      </c>
      <c r="L61" s="107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116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6" t="str">
        <f>E7</f>
        <v>Interakční prvek IP 171 v k.ú. Kolešovice</v>
      </c>
      <c r="F71" s="307"/>
      <c r="G71" s="307"/>
      <c r="H71" s="307"/>
      <c r="L71" s="32"/>
    </row>
    <row r="72" spans="2:20" s="1" customFormat="1" ht="12" customHeight="1">
      <c r="B72" s="32"/>
      <c r="C72" s="27" t="s">
        <v>108</v>
      </c>
      <c r="L72" s="32"/>
    </row>
    <row r="73" spans="2:20" s="1" customFormat="1" ht="16.5" customHeight="1">
      <c r="B73" s="32"/>
      <c r="E73" s="265" t="str">
        <f>E9</f>
        <v>SO -01 - Zemní práce</v>
      </c>
      <c r="F73" s="308"/>
      <c r="G73" s="308"/>
      <c r="H73" s="308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k.ú. Kolešovice</v>
      </c>
      <c r="I75" s="27" t="s">
        <v>23</v>
      </c>
      <c r="J75" s="49" t="str">
        <f>IF(J12="","",J12)</f>
        <v>6. 11. 2023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25</v>
      </c>
      <c r="F77" s="25" t="str">
        <f>E15</f>
        <v>ČR - SPÚ KPÚ pro Středočeský kraj a Prahu</v>
      </c>
      <c r="I77" s="27" t="s">
        <v>32</v>
      </c>
      <c r="J77" s="30" t="str">
        <f>E21</f>
        <v xml:space="preserve"> </v>
      </c>
      <c r="L77" s="32"/>
    </row>
    <row r="78" spans="2:20" s="1" customFormat="1" ht="25.7" customHeight="1">
      <c r="B78" s="32"/>
      <c r="C78" s="27" t="s">
        <v>30</v>
      </c>
      <c r="F78" s="25" t="str">
        <f>IF(E18="","",E18)</f>
        <v>Vyplň údaj</v>
      </c>
      <c r="I78" s="27" t="s">
        <v>35</v>
      </c>
      <c r="J78" s="30" t="str">
        <f>E24</f>
        <v>ATELIER FONTES s.r.o.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11"/>
      <c r="C80" s="112" t="s">
        <v>117</v>
      </c>
      <c r="D80" s="113" t="s">
        <v>59</v>
      </c>
      <c r="E80" s="113" t="s">
        <v>55</v>
      </c>
      <c r="F80" s="113" t="s">
        <v>56</v>
      </c>
      <c r="G80" s="113" t="s">
        <v>118</v>
      </c>
      <c r="H80" s="113" t="s">
        <v>119</v>
      </c>
      <c r="I80" s="113" t="s">
        <v>120</v>
      </c>
      <c r="J80" s="113" t="s">
        <v>112</v>
      </c>
      <c r="K80" s="114" t="s">
        <v>121</v>
      </c>
      <c r="L80" s="111"/>
      <c r="M80" s="56" t="s">
        <v>19</v>
      </c>
      <c r="N80" s="57" t="s">
        <v>44</v>
      </c>
      <c r="O80" s="57" t="s">
        <v>122</v>
      </c>
      <c r="P80" s="57" t="s">
        <v>123</v>
      </c>
      <c r="Q80" s="57" t="s">
        <v>124</v>
      </c>
      <c r="R80" s="57" t="s">
        <v>125</v>
      </c>
      <c r="S80" s="57" t="s">
        <v>126</v>
      </c>
      <c r="T80" s="58" t="s">
        <v>127</v>
      </c>
    </row>
    <row r="81" spans="2:65" s="1" customFormat="1" ht="22.9" customHeight="1">
      <c r="B81" s="32"/>
      <c r="C81" s="61" t="s">
        <v>128</v>
      </c>
      <c r="J81" s="115">
        <f>BK81</f>
        <v>0</v>
      </c>
      <c r="L81" s="32"/>
      <c r="M81" s="59"/>
      <c r="N81" s="50"/>
      <c r="O81" s="50"/>
      <c r="P81" s="116">
        <f>P82</f>
        <v>0</v>
      </c>
      <c r="Q81" s="50"/>
      <c r="R81" s="116">
        <f>R82</f>
        <v>0</v>
      </c>
      <c r="S81" s="50"/>
      <c r="T81" s="117">
        <f>T82</f>
        <v>0</v>
      </c>
      <c r="AT81" s="17" t="s">
        <v>73</v>
      </c>
      <c r="AU81" s="17" t="s">
        <v>113</v>
      </c>
      <c r="BK81" s="118">
        <f>BK82</f>
        <v>0</v>
      </c>
    </row>
    <row r="82" spans="2:65" s="11" customFormat="1" ht="25.9" customHeight="1">
      <c r="B82" s="119"/>
      <c r="D82" s="120" t="s">
        <v>73</v>
      </c>
      <c r="E82" s="121" t="s">
        <v>129</v>
      </c>
      <c r="F82" s="121" t="s">
        <v>130</v>
      </c>
      <c r="I82" s="122"/>
      <c r="J82" s="123">
        <f>BK82</f>
        <v>0</v>
      </c>
      <c r="L82" s="119"/>
      <c r="M82" s="124"/>
      <c r="P82" s="125">
        <f>P83</f>
        <v>0</v>
      </c>
      <c r="R82" s="125">
        <f>R83</f>
        <v>0</v>
      </c>
      <c r="T82" s="126">
        <f>T83</f>
        <v>0</v>
      </c>
      <c r="AR82" s="120" t="s">
        <v>82</v>
      </c>
      <c r="AT82" s="127" t="s">
        <v>73</v>
      </c>
      <c r="AU82" s="127" t="s">
        <v>74</v>
      </c>
      <c r="AY82" s="120" t="s">
        <v>131</v>
      </c>
      <c r="BK82" s="128">
        <f>BK83</f>
        <v>0</v>
      </c>
    </row>
    <row r="83" spans="2:65" s="11" customFormat="1" ht="22.9" customHeight="1">
      <c r="B83" s="119"/>
      <c r="D83" s="120" t="s">
        <v>73</v>
      </c>
      <c r="E83" s="129" t="s">
        <v>82</v>
      </c>
      <c r="F83" s="129" t="s">
        <v>80</v>
      </c>
      <c r="I83" s="122"/>
      <c r="J83" s="130">
        <f>BK83</f>
        <v>0</v>
      </c>
      <c r="L83" s="119"/>
      <c r="M83" s="124"/>
      <c r="P83" s="125">
        <f>SUM(P84:P103)</f>
        <v>0</v>
      </c>
      <c r="R83" s="125">
        <f>SUM(R84:R103)</f>
        <v>0</v>
      </c>
      <c r="T83" s="126">
        <f>SUM(T84:T103)</f>
        <v>0</v>
      </c>
      <c r="AR83" s="120" t="s">
        <v>82</v>
      </c>
      <c r="AT83" s="127" t="s">
        <v>73</v>
      </c>
      <c r="AU83" s="127" t="s">
        <v>82</v>
      </c>
      <c r="AY83" s="120" t="s">
        <v>131</v>
      </c>
      <c r="BK83" s="128">
        <f>SUM(BK84:BK103)</f>
        <v>0</v>
      </c>
    </row>
    <row r="84" spans="2:65" s="1" customFormat="1" ht="16.5" customHeight="1">
      <c r="B84" s="32"/>
      <c r="C84" s="131" t="s">
        <v>82</v>
      </c>
      <c r="D84" s="131" t="s">
        <v>132</v>
      </c>
      <c r="E84" s="132" t="s">
        <v>133</v>
      </c>
      <c r="F84" s="133" t="s">
        <v>134</v>
      </c>
      <c r="G84" s="134" t="s">
        <v>135</v>
      </c>
      <c r="H84" s="135">
        <v>300</v>
      </c>
      <c r="I84" s="136"/>
      <c r="J84" s="137">
        <f>ROUND(I84*H84,2)</f>
        <v>0</v>
      </c>
      <c r="K84" s="133" t="s">
        <v>136</v>
      </c>
      <c r="L84" s="32"/>
      <c r="M84" s="138" t="s">
        <v>19</v>
      </c>
      <c r="N84" s="139" t="s">
        <v>45</v>
      </c>
      <c r="P84" s="140">
        <f>O84*H84</f>
        <v>0</v>
      </c>
      <c r="Q84" s="140">
        <v>0</v>
      </c>
      <c r="R84" s="140">
        <f>Q84*H84</f>
        <v>0</v>
      </c>
      <c r="S84" s="140">
        <v>0</v>
      </c>
      <c r="T84" s="141">
        <f>S84*H84</f>
        <v>0</v>
      </c>
      <c r="AR84" s="142" t="s">
        <v>137</v>
      </c>
      <c r="AT84" s="142" t="s">
        <v>132</v>
      </c>
      <c r="AU84" s="142" t="s">
        <v>84</v>
      </c>
      <c r="AY84" s="17" t="s">
        <v>131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7" t="s">
        <v>82</v>
      </c>
      <c r="BK84" s="143">
        <f>ROUND(I84*H84,2)</f>
        <v>0</v>
      </c>
      <c r="BL84" s="17" t="s">
        <v>137</v>
      </c>
      <c r="BM84" s="142" t="s">
        <v>138</v>
      </c>
    </row>
    <row r="85" spans="2:65" s="1" customFormat="1" ht="11.25">
      <c r="B85" s="32"/>
      <c r="D85" s="144" t="s">
        <v>139</v>
      </c>
      <c r="F85" s="145" t="s">
        <v>140</v>
      </c>
      <c r="I85" s="146"/>
      <c r="L85" s="32"/>
      <c r="M85" s="147"/>
      <c r="T85" s="53"/>
      <c r="AT85" s="17" t="s">
        <v>139</v>
      </c>
      <c r="AU85" s="17" t="s">
        <v>84</v>
      </c>
    </row>
    <row r="86" spans="2:65" s="1" customFormat="1" ht="19.5">
      <c r="B86" s="32"/>
      <c r="D86" s="148" t="s">
        <v>141</v>
      </c>
      <c r="F86" s="149" t="s">
        <v>142</v>
      </c>
      <c r="I86" s="146"/>
      <c r="L86" s="32"/>
      <c r="M86" s="147"/>
      <c r="T86" s="53"/>
      <c r="AT86" s="17" t="s">
        <v>141</v>
      </c>
      <c r="AU86" s="17" t="s">
        <v>84</v>
      </c>
    </row>
    <row r="87" spans="2:65" s="1" customFormat="1" ht="24.2" customHeight="1">
      <c r="B87" s="32"/>
      <c r="C87" s="131" t="s">
        <v>84</v>
      </c>
      <c r="D87" s="131" t="s">
        <v>132</v>
      </c>
      <c r="E87" s="132" t="s">
        <v>143</v>
      </c>
      <c r="F87" s="133" t="s">
        <v>144</v>
      </c>
      <c r="G87" s="134" t="s">
        <v>145</v>
      </c>
      <c r="H87" s="135">
        <v>100</v>
      </c>
      <c r="I87" s="136"/>
      <c r="J87" s="137">
        <f>ROUND(I87*H87,2)</f>
        <v>0</v>
      </c>
      <c r="K87" s="133" t="s">
        <v>136</v>
      </c>
      <c r="L87" s="32"/>
      <c r="M87" s="138" t="s">
        <v>19</v>
      </c>
      <c r="N87" s="139" t="s">
        <v>45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137</v>
      </c>
      <c r="AT87" s="142" t="s">
        <v>132</v>
      </c>
      <c r="AU87" s="142" t="s">
        <v>84</v>
      </c>
      <c r="AY87" s="17" t="s">
        <v>131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7" t="s">
        <v>82</v>
      </c>
      <c r="BK87" s="143">
        <f>ROUND(I87*H87,2)</f>
        <v>0</v>
      </c>
      <c r="BL87" s="17" t="s">
        <v>137</v>
      </c>
      <c r="BM87" s="142" t="s">
        <v>146</v>
      </c>
    </row>
    <row r="88" spans="2:65" s="1" customFormat="1" ht="11.25">
      <c r="B88" s="32"/>
      <c r="D88" s="144" t="s">
        <v>139</v>
      </c>
      <c r="F88" s="145" t="s">
        <v>147</v>
      </c>
      <c r="I88" s="146"/>
      <c r="L88" s="32"/>
      <c r="M88" s="147"/>
      <c r="T88" s="53"/>
      <c r="AT88" s="17" t="s">
        <v>139</v>
      </c>
      <c r="AU88" s="17" t="s">
        <v>84</v>
      </c>
    </row>
    <row r="89" spans="2:65" s="1" customFormat="1" ht="37.9" customHeight="1">
      <c r="B89" s="32"/>
      <c r="C89" s="131" t="s">
        <v>148</v>
      </c>
      <c r="D89" s="131" t="s">
        <v>132</v>
      </c>
      <c r="E89" s="132" t="s">
        <v>149</v>
      </c>
      <c r="F89" s="133" t="s">
        <v>150</v>
      </c>
      <c r="G89" s="134" t="s">
        <v>145</v>
      </c>
      <c r="H89" s="135">
        <v>100</v>
      </c>
      <c r="I89" s="136"/>
      <c r="J89" s="137">
        <f>ROUND(I89*H89,2)</f>
        <v>0</v>
      </c>
      <c r="K89" s="133" t="s">
        <v>136</v>
      </c>
      <c r="L89" s="32"/>
      <c r="M89" s="138" t="s">
        <v>19</v>
      </c>
      <c r="N89" s="139" t="s">
        <v>45</v>
      </c>
      <c r="P89" s="140">
        <f>O89*H89</f>
        <v>0</v>
      </c>
      <c r="Q89" s="140">
        <v>0</v>
      </c>
      <c r="R89" s="140">
        <f>Q89*H89</f>
        <v>0</v>
      </c>
      <c r="S89" s="140">
        <v>0</v>
      </c>
      <c r="T89" s="141">
        <f>S89*H89</f>
        <v>0</v>
      </c>
      <c r="AR89" s="142" t="s">
        <v>137</v>
      </c>
      <c r="AT89" s="142" t="s">
        <v>132</v>
      </c>
      <c r="AU89" s="142" t="s">
        <v>84</v>
      </c>
      <c r="AY89" s="17" t="s">
        <v>131</v>
      </c>
      <c r="BE89" s="143">
        <f>IF(N89="základní",J89,0)</f>
        <v>0</v>
      </c>
      <c r="BF89" s="143">
        <f>IF(N89="snížená",J89,0)</f>
        <v>0</v>
      </c>
      <c r="BG89" s="143">
        <f>IF(N89="zákl. přenesená",J89,0)</f>
        <v>0</v>
      </c>
      <c r="BH89" s="143">
        <f>IF(N89="sníž. přenesená",J89,0)</f>
        <v>0</v>
      </c>
      <c r="BI89" s="143">
        <f>IF(N89="nulová",J89,0)</f>
        <v>0</v>
      </c>
      <c r="BJ89" s="17" t="s">
        <v>82</v>
      </c>
      <c r="BK89" s="143">
        <f>ROUND(I89*H89,2)</f>
        <v>0</v>
      </c>
      <c r="BL89" s="17" t="s">
        <v>137</v>
      </c>
      <c r="BM89" s="142" t="s">
        <v>151</v>
      </c>
    </row>
    <row r="90" spans="2:65" s="1" customFormat="1" ht="11.25">
      <c r="B90" s="32"/>
      <c r="D90" s="144" t="s">
        <v>139</v>
      </c>
      <c r="F90" s="145" t="s">
        <v>152</v>
      </c>
      <c r="I90" s="146"/>
      <c r="L90" s="32"/>
      <c r="M90" s="147"/>
      <c r="T90" s="53"/>
      <c r="AT90" s="17" t="s">
        <v>139</v>
      </c>
      <c r="AU90" s="17" t="s">
        <v>84</v>
      </c>
    </row>
    <row r="91" spans="2:65" s="1" customFormat="1" ht="19.5">
      <c r="B91" s="32"/>
      <c r="D91" s="148" t="s">
        <v>141</v>
      </c>
      <c r="F91" s="149" t="s">
        <v>153</v>
      </c>
      <c r="I91" s="146"/>
      <c r="L91" s="32"/>
      <c r="M91" s="147"/>
      <c r="T91" s="53"/>
      <c r="AT91" s="17" t="s">
        <v>141</v>
      </c>
      <c r="AU91" s="17" t="s">
        <v>84</v>
      </c>
    </row>
    <row r="92" spans="2:65" s="1" customFormat="1" ht="37.9" customHeight="1">
      <c r="B92" s="32"/>
      <c r="C92" s="131" t="s">
        <v>137</v>
      </c>
      <c r="D92" s="131" t="s">
        <v>132</v>
      </c>
      <c r="E92" s="132" t="s">
        <v>154</v>
      </c>
      <c r="F92" s="133" t="s">
        <v>155</v>
      </c>
      <c r="G92" s="134" t="s">
        <v>145</v>
      </c>
      <c r="H92" s="135">
        <v>105</v>
      </c>
      <c r="I92" s="136"/>
      <c r="J92" s="137">
        <f>ROUND(I92*H92,2)</f>
        <v>0</v>
      </c>
      <c r="K92" s="133" t="s">
        <v>136</v>
      </c>
      <c r="L92" s="32"/>
      <c r="M92" s="138" t="s">
        <v>19</v>
      </c>
      <c r="N92" s="139" t="s">
        <v>45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137</v>
      </c>
      <c r="AT92" s="142" t="s">
        <v>132</v>
      </c>
      <c r="AU92" s="142" t="s">
        <v>84</v>
      </c>
      <c r="AY92" s="17" t="s">
        <v>131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82</v>
      </c>
      <c r="BK92" s="143">
        <f>ROUND(I92*H92,2)</f>
        <v>0</v>
      </c>
      <c r="BL92" s="17" t="s">
        <v>137</v>
      </c>
      <c r="BM92" s="142" t="s">
        <v>156</v>
      </c>
    </row>
    <row r="93" spans="2:65" s="1" customFormat="1" ht="11.25">
      <c r="B93" s="32"/>
      <c r="D93" s="144" t="s">
        <v>139</v>
      </c>
      <c r="F93" s="145" t="s">
        <v>157</v>
      </c>
      <c r="I93" s="146"/>
      <c r="L93" s="32"/>
      <c r="M93" s="147"/>
      <c r="T93" s="53"/>
      <c r="AT93" s="17" t="s">
        <v>139</v>
      </c>
      <c r="AU93" s="17" t="s">
        <v>84</v>
      </c>
    </row>
    <row r="94" spans="2:65" s="1" customFormat="1" ht="19.5">
      <c r="B94" s="32"/>
      <c r="D94" s="148" t="s">
        <v>141</v>
      </c>
      <c r="F94" s="149" t="s">
        <v>158</v>
      </c>
      <c r="I94" s="146"/>
      <c r="L94" s="32"/>
      <c r="M94" s="147"/>
      <c r="T94" s="53"/>
      <c r="AT94" s="17" t="s">
        <v>141</v>
      </c>
      <c r="AU94" s="17" t="s">
        <v>84</v>
      </c>
    </row>
    <row r="95" spans="2:65" s="12" customFormat="1" ht="11.25">
      <c r="B95" s="150"/>
      <c r="D95" s="148" t="s">
        <v>159</v>
      </c>
      <c r="E95" s="151" t="s">
        <v>19</v>
      </c>
      <c r="F95" s="152" t="s">
        <v>160</v>
      </c>
      <c r="H95" s="153">
        <v>105</v>
      </c>
      <c r="I95" s="154"/>
      <c r="L95" s="150"/>
      <c r="M95" s="155"/>
      <c r="T95" s="156"/>
      <c r="AT95" s="151" t="s">
        <v>159</v>
      </c>
      <c r="AU95" s="151" t="s">
        <v>84</v>
      </c>
      <c r="AV95" s="12" t="s">
        <v>84</v>
      </c>
      <c r="AW95" s="12" t="s">
        <v>34</v>
      </c>
      <c r="AX95" s="12" t="s">
        <v>82</v>
      </c>
      <c r="AY95" s="151" t="s">
        <v>131</v>
      </c>
    </row>
    <row r="96" spans="2:65" s="1" customFormat="1" ht="24.2" customHeight="1">
      <c r="B96" s="32"/>
      <c r="C96" s="131" t="s">
        <v>161</v>
      </c>
      <c r="D96" s="131" t="s">
        <v>132</v>
      </c>
      <c r="E96" s="132" t="s">
        <v>162</v>
      </c>
      <c r="F96" s="133" t="s">
        <v>163</v>
      </c>
      <c r="G96" s="134" t="s">
        <v>135</v>
      </c>
      <c r="H96" s="135">
        <v>15.75</v>
      </c>
      <c r="I96" s="136"/>
      <c r="J96" s="137">
        <f>ROUND(I96*H96,2)</f>
        <v>0</v>
      </c>
      <c r="K96" s="133" t="s">
        <v>136</v>
      </c>
      <c r="L96" s="32"/>
      <c r="M96" s="138" t="s">
        <v>19</v>
      </c>
      <c r="N96" s="139" t="s">
        <v>45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137</v>
      </c>
      <c r="AT96" s="142" t="s">
        <v>132</v>
      </c>
      <c r="AU96" s="142" t="s">
        <v>84</v>
      </c>
      <c r="AY96" s="17" t="s">
        <v>131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82</v>
      </c>
      <c r="BK96" s="143">
        <f>ROUND(I96*H96,2)</f>
        <v>0</v>
      </c>
      <c r="BL96" s="17" t="s">
        <v>137</v>
      </c>
      <c r="BM96" s="142" t="s">
        <v>164</v>
      </c>
    </row>
    <row r="97" spans="2:65" s="1" customFormat="1" ht="11.25">
      <c r="B97" s="32"/>
      <c r="D97" s="144" t="s">
        <v>139</v>
      </c>
      <c r="F97" s="145" t="s">
        <v>165</v>
      </c>
      <c r="I97" s="146"/>
      <c r="L97" s="32"/>
      <c r="M97" s="147"/>
      <c r="T97" s="53"/>
      <c r="AT97" s="17" t="s">
        <v>139</v>
      </c>
      <c r="AU97" s="17" t="s">
        <v>84</v>
      </c>
    </row>
    <row r="98" spans="2:65" s="1" customFormat="1" ht="19.5">
      <c r="B98" s="32"/>
      <c r="D98" s="148" t="s">
        <v>141</v>
      </c>
      <c r="F98" s="149" t="s">
        <v>166</v>
      </c>
      <c r="I98" s="146"/>
      <c r="L98" s="32"/>
      <c r="M98" s="147"/>
      <c r="T98" s="53"/>
      <c r="AT98" s="17" t="s">
        <v>141</v>
      </c>
      <c r="AU98" s="17" t="s">
        <v>84</v>
      </c>
    </row>
    <row r="99" spans="2:65" s="12" customFormat="1" ht="11.25">
      <c r="B99" s="150"/>
      <c r="D99" s="148" t="s">
        <v>159</v>
      </c>
      <c r="E99" s="151" t="s">
        <v>19</v>
      </c>
      <c r="F99" s="152" t="s">
        <v>167</v>
      </c>
      <c r="H99" s="153">
        <v>15.75</v>
      </c>
      <c r="I99" s="154"/>
      <c r="L99" s="150"/>
      <c r="M99" s="155"/>
      <c r="T99" s="156"/>
      <c r="AT99" s="151" t="s">
        <v>159</v>
      </c>
      <c r="AU99" s="151" t="s">
        <v>84</v>
      </c>
      <c r="AV99" s="12" t="s">
        <v>84</v>
      </c>
      <c r="AW99" s="12" t="s">
        <v>34</v>
      </c>
      <c r="AX99" s="12" t="s">
        <v>82</v>
      </c>
      <c r="AY99" s="151" t="s">
        <v>131</v>
      </c>
    </row>
    <row r="100" spans="2:65" s="1" customFormat="1" ht="24.2" customHeight="1">
      <c r="B100" s="32"/>
      <c r="C100" s="131" t="s">
        <v>168</v>
      </c>
      <c r="D100" s="131" t="s">
        <v>132</v>
      </c>
      <c r="E100" s="132" t="s">
        <v>169</v>
      </c>
      <c r="F100" s="133" t="s">
        <v>170</v>
      </c>
      <c r="G100" s="134" t="s">
        <v>135</v>
      </c>
      <c r="H100" s="135">
        <v>10</v>
      </c>
      <c r="I100" s="136"/>
      <c r="J100" s="137">
        <f>ROUND(I100*H100,2)</f>
        <v>0</v>
      </c>
      <c r="K100" s="133" t="s">
        <v>136</v>
      </c>
      <c r="L100" s="32"/>
      <c r="M100" s="138" t="s">
        <v>19</v>
      </c>
      <c r="N100" s="139" t="s">
        <v>45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137</v>
      </c>
      <c r="AT100" s="142" t="s">
        <v>132</v>
      </c>
      <c r="AU100" s="142" t="s">
        <v>84</v>
      </c>
      <c r="AY100" s="17" t="s">
        <v>131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82</v>
      </c>
      <c r="BK100" s="143">
        <f>ROUND(I100*H100,2)</f>
        <v>0</v>
      </c>
      <c r="BL100" s="17" t="s">
        <v>137</v>
      </c>
      <c r="BM100" s="142" t="s">
        <v>171</v>
      </c>
    </row>
    <row r="101" spans="2:65" s="1" customFormat="1" ht="11.25">
      <c r="B101" s="32"/>
      <c r="D101" s="144" t="s">
        <v>139</v>
      </c>
      <c r="F101" s="145" t="s">
        <v>172</v>
      </c>
      <c r="I101" s="146"/>
      <c r="L101" s="32"/>
      <c r="M101" s="147"/>
      <c r="T101" s="53"/>
      <c r="AT101" s="17" t="s">
        <v>139</v>
      </c>
      <c r="AU101" s="17" t="s">
        <v>84</v>
      </c>
    </row>
    <row r="102" spans="2:65" s="1" customFormat="1" ht="19.5">
      <c r="B102" s="32"/>
      <c r="D102" s="148" t="s">
        <v>141</v>
      </c>
      <c r="F102" s="149" t="s">
        <v>173</v>
      </c>
      <c r="I102" s="146"/>
      <c r="L102" s="32"/>
      <c r="M102" s="147"/>
      <c r="T102" s="53"/>
      <c r="AT102" s="17" t="s">
        <v>141</v>
      </c>
      <c r="AU102" s="17" t="s">
        <v>84</v>
      </c>
    </row>
    <row r="103" spans="2:65" s="12" customFormat="1" ht="11.25">
      <c r="B103" s="150"/>
      <c r="D103" s="148" t="s">
        <v>159</v>
      </c>
      <c r="E103" s="151" t="s">
        <v>19</v>
      </c>
      <c r="F103" s="152" t="s">
        <v>174</v>
      </c>
      <c r="H103" s="153">
        <v>10</v>
      </c>
      <c r="I103" s="154"/>
      <c r="L103" s="150"/>
      <c r="M103" s="157"/>
      <c r="N103" s="158"/>
      <c r="O103" s="158"/>
      <c r="P103" s="158"/>
      <c r="Q103" s="158"/>
      <c r="R103" s="158"/>
      <c r="S103" s="158"/>
      <c r="T103" s="159"/>
      <c r="AT103" s="151" t="s">
        <v>159</v>
      </c>
      <c r="AU103" s="151" t="s">
        <v>84</v>
      </c>
      <c r="AV103" s="12" t="s">
        <v>84</v>
      </c>
      <c r="AW103" s="12" t="s">
        <v>34</v>
      </c>
      <c r="AX103" s="12" t="s">
        <v>82</v>
      </c>
      <c r="AY103" s="151" t="s">
        <v>131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5VvaxlZLDU2LTkwFP0WQPrMkRQ9nSWxTuQ74NuQTWSxi8XDg13xoXShz/drdPKHuZ0ZVPGiHfuoo6aDNDmhWnw==" saltValue="GDDfzJFdfybfg13pZcUh8Wmkc7eBL8s7wRxvD2q+Ad6og0OJOCtLjWygFQ9DreRSOFLGZEw6B9KXy6sUQAEfIQ==" spinCount="100000" sheet="1" objects="1" scenarios="1" formatColumns="0" formatRows="0" autoFilter="0"/>
  <autoFilter ref="C80:K103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88" r:id="rId2" xr:uid="{00000000-0004-0000-0100-000001000000}"/>
    <hyperlink ref="F90" r:id="rId3" xr:uid="{00000000-0004-0000-0100-000002000000}"/>
    <hyperlink ref="F93" r:id="rId4" xr:uid="{00000000-0004-0000-0100-000003000000}"/>
    <hyperlink ref="F97" r:id="rId5" xr:uid="{00000000-0004-0000-0100-000004000000}"/>
    <hyperlink ref="F101" r:id="rId6" xr:uid="{00000000-0004-0000-01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ht="12" customHeight="1">
      <c r="B8" s="20"/>
      <c r="D8" s="27" t="s">
        <v>108</v>
      </c>
      <c r="L8" s="20"/>
    </row>
    <row r="9" spans="2:46" s="1" customFormat="1" ht="16.5" customHeight="1">
      <c r="B9" s="32"/>
      <c r="E9" s="306" t="s">
        <v>175</v>
      </c>
      <c r="F9" s="308"/>
      <c r="G9" s="308"/>
      <c r="H9" s="308"/>
      <c r="L9" s="32"/>
    </row>
    <row r="10" spans="2:46" s="1" customFormat="1" ht="12" customHeight="1">
      <c r="B10" s="32"/>
      <c r="D10" s="27" t="s">
        <v>176</v>
      </c>
      <c r="L10" s="32"/>
    </row>
    <row r="11" spans="2:46" s="1" customFormat="1" ht="16.5" customHeight="1">
      <c r="B11" s="32"/>
      <c r="E11" s="265" t="s">
        <v>177</v>
      </c>
      <c r="F11" s="308"/>
      <c r="G11" s="308"/>
      <c r="H11" s="30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6. 11. 2023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19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9" t="str">
        <f>'Rekapitulace stavby'!E14</f>
        <v>Vyplň údaj</v>
      </c>
      <c r="F20" s="290"/>
      <c r="G20" s="290"/>
      <c r="H20" s="290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26</v>
      </c>
      <c r="J22" s="25" t="s">
        <v>36</v>
      </c>
      <c r="L22" s="32"/>
    </row>
    <row r="23" spans="2:12" s="1" customFormat="1" ht="18" customHeight="1">
      <c r="B23" s="32"/>
      <c r="E23" s="25" t="s">
        <v>37</v>
      </c>
      <c r="I23" s="27" t="s">
        <v>29</v>
      </c>
      <c r="J23" s="25" t="s">
        <v>19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26</v>
      </c>
      <c r="J25" s="25" t="s">
        <v>36</v>
      </c>
      <c r="L25" s="32"/>
    </row>
    <row r="26" spans="2:12" s="1" customFormat="1" ht="18" customHeight="1">
      <c r="B26" s="32"/>
      <c r="E26" s="25" t="s">
        <v>37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1"/>
      <c r="E29" s="295" t="s">
        <v>19</v>
      </c>
      <c r="F29" s="295"/>
      <c r="G29" s="295"/>
      <c r="H29" s="295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40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2" t="s">
        <v>44</v>
      </c>
      <c r="E35" s="27" t="s">
        <v>45</v>
      </c>
      <c r="F35" s="83">
        <f>ROUND((SUM(BE88:BE243)),  2)</f>
        <v>0</v>
      </c>
      <c r="I35" s="93">
        <v>0.21</v>
      </c>
      <c r="J35" s="83">
        <f>ROUND(((SUM(BE88:BE243))*I35),  2)</f>
        <v>0</v>
      </c>
      <c r="L35" s="32"/>
    </row>
    <row r="36" spans="2:12" s="1" customFormat="1" ht="14.45" customHeight="1">
      <c r="B36" s="32"/>
      <c r="E36" s="27" t="s">
        <v>46</v>
      </c>
      <c r="F36" s="83">
        <f>ROUND((SUM(BF88:BF243)),  2)</f>
        <v>0</v>
      </c>
      <c r="I36" s="93">
        <v>0.15</v>
      </c>
      <c r="J36" s="83">
        <f>ROUND(((SUM(BF88:BF243))*I36),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3">
        <f>ROUND((SUM(BG88:BG243)),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3">
        <f>ROUND((SUM(BH88:BH243)),  2)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3">
        <f>ROUND((SUM(BI88:BI243)),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50</v>
      </c>
      <c r="E41" s="54"/>
      <c r="F41" s="54"/>
      <c r="G41" s="96" t="s">
        <v>51</v>
      </c>
      <c r="H41" s="97" t="s">
        <v>52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06" t="str">
        <f>E7</f>
        <v>Interakční prvek IP 171 v k.ú. Kolešovice</v>
      </c>
      <c r="F50" s="307"/>
      <c r="G50" s="307"/>
      <c r="H50" s="307"/>
      <c r="L50" s="32"/>
    </row>
    <row r="51" spans="2:47" ht="12" customHeight="1">
      <c r="B51" s="20"/>
      <c r="C51" s="27" t="s">
        <v>108</v>
      </c>
      <c r="L51" s="20"/>
    </row>
    <row r="52" spans="2:47" s="1" customFormat="1" ht="16.5" customHeight="1">
      <c r="B52" s="32"/>
      <c r="E52" s="306" t="s">
        <v>175</v>
      </c>
      <c r="F52" s="308"/>
      <c r="G52" s="308"/>
      <c r="H52" s="308"/>
      <c r="L52" s="32"/>
    </row>
    <row r="53" spans="2:47" s="1" customFormat="1" ht="12" customHeight="1">
      <c r="B53" s="32"/>
      <c r="C53" s="27" t="s">
        <v>176</v>
      </c>
      <c r="L53" s="32"/>
    </row>
    <row r="54" spans="2:47" s="1" customFormat="1" ht="16.5" customHeight="1">
      <c r="B54" s="32"/>
      <c r="E54" s="265" t="str">
        <f>E11</f>
        <v>SO-02.1 - Vegetační úpravy - realizace</v>
      </c>
      <c r="F54" s="308"/>
      <c r="G54" s="308"/>
      <c r="H54" s="308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Kolešovice</v>
      </c>
      <c r="I56" s="27" t="s">
        <v>23</v>
      </c>
      <c r="J56" s="49" t="str">
        <f>IF(J14="","",J14)</f>
        <v>6. 11. 2023</v>
      </c>
      <c r="L56" s="32"/>
    </row>
    <row r="57" spans="2:47" s="1" customFormat="1" ht="6.95" customHeight="1">
      <c r="B57" s="32"/>
      <c r="L57" s="32"/>
    </row>
    <row r="58" spans="2:47" s="1" customFormat="1" ht="25.7" customHeight="1">
      <c r="B58" s="32"/>
      <c r="C58" s="27" t="s">
        <v>25</v>
      </c>
      <c r="F58" s="25" t="str">
        <f>E17</f>
        <v>ČR - SPÚ KPÚ pro Středočeský kraj a Prahu</v>
      </c>
      <c r="I58" s="27" t="s">
        <v>32</v>
      </c>
      <c r="J58" s="30" t="str">
        <f>E23</f>
        <v>ATELIER FONTES s.r.o.</v>
      </c>
      <c r="L58" s="32"/>
    </row>
    <row r="59" spans="2:47" s="1" customFormat="1" ht="25.7" customHeight="1">
      <c r="B59" s="32"/>
      <c r="C59" s="27" t="s">
        <v>30</v>
      </c>
      <c r="F59" s="25" t="str">
        <f>IF(E20="","",E20)</f>
        <v>Vyplň údaj</v>
      </c>
      <c r="I59" s="27" t="s">
        <v>35</v>
      </c>
      <c r="J59" s="30" t="str">
        <f>E26</f>
        <v>ATELIER FONTES s.r.o.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111</v>
      </c>
      <c r="D61" s="94"/>
      <c r="E61" s="94"/>
      <c r="F61" s="94"/>
      <c r="G61" s="94"/>
      <c r="H61" s="94"/>
      <c r="I61" s="94"/>
      <c r="J61" s="101" t="s">
        <v>112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72</v>
      </c>
      <c r="J63" s="63">
        <f>J88</f>
        <v>0</v>
      </c>
      <c r="L63" s="32"/>
      <c r="AU63" s="17" t="s">
        <v>113</v>
      </c>
    </row>
    <row r="64" spans="2:47" s="8" customFormat="1" ht="24.95" customHeight="1">
      <c r="B64" s="103"/>
      <c r="D64" s="104" t="s">
        <v>114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115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178</v>
      </c>
      <c r="E66" s="109"/>
      <c r="F66" s="109"/>
      <c r="G66" s="109"/>
      <c r="H66" s="109"/>
      <c r="I66" s="109"/>
      <c r="J66" s="110">
        <f>J241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116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6" t="str">
        <f>E7</f>
        <v>Interakční prvek IP 171 v k.ú. Kolešovice</v>
      </c>
      <c r="F76" s="307"/>
      <c r="G76" s="307"/>
      <c r="H76" s="307"/>
      <c r="L76" s="32"/>
    </row>
    <row r="77" spans="2:12" ht="12" customHeight="1">
      <c r="B77" s="20"/>
      <c r="C77" s="27" t="s">
        <v>108</v>
      </c>
      <c r="L77" s="20"/>
    </row>
    <row r="78" spans="2:12" s="1" customFormat="1" ht="16.5" customHeight="1">
      <c r="B78" s="32"/>
      <c r="E78" s="306" t="s">
        <v>175</v>
      </c>
      <c r="F78" s="308"/>
      <c r="G78" s="308"/>
      <c r="H78" s="308"/>
      <c r="L78" s="32"/>
    </row>
    <row r="79" spans="2:12" s="1" customFormat="1" ht="12" customHeight="1">
      <c r="B79" s="32"/>
      <c r="C79" s="27" t="s">
        <v>176</v>
      </c>
      <c r="L79" s="32"/>
    </row>
    <row r="80" spans="2:12" s="1" customFormat="1" ht="16.5" customHeight="1">
      <c r="B80" s="32"/>
      <c r="E80" s="265" t="str">
        <f>E11</f>
        <v>SO-02.1 - Vegetační úpravy - realizace</v>
      </c>
      <c r="F80" s="308"/>
      <c r="G80" s="308"/>
      <c r="H80" s="308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Kolešovice</v>
      </c>
      <c r="I82" s="27" t="s">
        <v>23</v>
      </c>
      <c r="J82" s="49" t="str">
        <f>IF(J14="","",J14)</f>
        <v>6. 11. 2023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7" t="s">
        <v>25</v>
      </c>
      <c r="F84" s="25" t="str">
        <f>E17</f>
        <v>ČR - SPÚ KPÚ pro Středočeský kraj a Prahu</v>
      </c>
      <c r="I84" s="27" t="s">
        <v>32</v>
      </c>
      <c r="J84" s="30" t="str">
        <f>E23</f>
        <v>ATELIER FONTES s.r.o.</v>
      </c>
      <c r="L84" s="32"/>
    </row>
    <row r="85" spans="2:65" s="1" customFormat="1" ht="25.7" customHeight="1">
      <c r="B85" s="32"/>
      <c r="C85" s="27" t="s">
        <v>30</v>
      </c>
      <c r="F85" s="25" t="str">
        <f>IF(E20="","",E20)</f>
        <v>Vyplň údaj</v>
      </c>
      <c r="I85" s="27" t="s">
        <v>35</v>
      </c>
      <c r="J85" s="30" t="str">
        <f>E26</f>
        <v>ATELIER FONTES s.r.o.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59</v>
      </c>
      <c r="E87" s="113" t="s">
        <v>55</v>
      </c>
      <c r="F87" s="113" t="s">
        <v>56</v>
      </c>
      <c r="G87" s="113" t="s">
        <v>118</v>
      </c>
      <c r="H87" s="113" t="s">
        <v>119</v>
      </c>
      <c r="I87" s="113" t="s">
        <v>120</v>
      </c>
      <c r="J87" s="113" t="s">
        <v>112</v>
      </c>
      <c r="K87" s="114" t="s">
        <v>121</v>
      </c>
      <c r="L87" s="111"/>
      <c r="M87" s="56" t="s">
        <v>19</v>
      </c>
      <c r="N87" s="57" t="s">
        <v>44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9" customHeight="1">
      <c r="B88" s="32"/>
      <c r="C88" s="61" t="s">
        <v>128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18.923081999999997</v>
      </c>
      <c r="S88" s="50"/>
      <c r="T88" s="117">
        <f>T89</f>
        <v>0</v>
      </c>
      <c r="AT88" s="17" t="s">
        <v>73</v>
      </c>
      <c r="AU88" s="17" t="s">
        <v>113</v>
      </c>
      <c r="BK88" s="118">
        <f>BK89</f>
        <v>0</v>
      </c>
    </row>
    <row r="89" spans="2:65" s="11" customFormat="1" ht="25.9" customHeight="1">
      <c r="B89" s="119"/>
      <c r="D89" s="120" t="s">
        <v>73</v>
      </c>
      <c r="E89" s="121" t="s">
        <v>129</v>
      </c>
      <c r="F89" s="121" t="s">
        <v>130</v>
      </c>
      <c r="I89" s="122"/>
      <c r="J89" s="123">
        <f>BK89</f>
        <v>0</v>
      </c>
      <c r="L89" s="119"/>
      <c r="M89" s="124"/>
      <c r="P89" s="125">
        <f>P90+P241</f>
        <v>0</v>
      </c>
      <c r="R89" s="125">
        <f>R90+R241</f>
        <v>18.923081999999997</v>
      </c>
      <c r="T89" s="126">
        <f>T90+T241</f>
        <v>0</v>
      </c>
      <c r="AR89" s="120" t="s">
        <v>82</v>
      </c>
      <c r="AT89" s="127" t="s">
        <v>73</v>
      </c>
      <c r="AU89" s="127" t="s">
        <v>74</v>
      </c>
      <c r="AY89" s="120" t="s">
        <v>131</v>
      </c>
      <c r="BK89" s="128">
        <f>BK90+BK241</f>
        <v>0</v>
      </c>
    </row>
    <row r="90" spans="2:65" s="11" customFormat="1" ht="22.9" customHeight="1">
      <c r="B90" s="119"/>
      <c r="D90" s="120" t="s">
        <v>73</v>
      </c>
      <c r="E90" s="129" t="s">
        <v>82</v>
      </c>
      <c r="F90" s="129" t="s">
        <v>80</v>
      </c>
      <c r="I90" s="122"/>
      <c r="J90" s="130">
        <f>BK90</f>
        <v>0</v>
      </c>
      <c r="L90" s="119"/>
      <c r="M90" s="124"/>
      <c r="P90" s="125">
        <f>SUM(P91:P240)</f>
        <v>0</v>
      </c>
      <c r="R90" s="125">
        <f>SUM(R91:R240)</f>
        <v>18.923081999999997</v>
      </c>
      <c r="T90" s="126">
        <f>SUM(T91:T240)</f>
        <v>0</v>
      </c>
      <c r="AR90" s="120" t="s">
        <v>82</v>
      </c>
      <c r="AT90" s="127" t="s">
        <v>73</v>
      </c>
      <c r="AU90" s="127" t="s">
        <v>82</v>
      </c>
      <c r="AY90" s="120" t="s">
        <v>131</v>
      </c>
      <c r="BK90" s="128">
        <f>SUM(BK91:BK240)</f>
        <v>0</v>
      </c>
    </row>
    <row r="91" spans="2:65" s="1" customFormat="1" ht="16.5" customHeight="1">
      <c r="B91" s="32"/>
      <c r="C91" s="131" t="s">
        <v>82</v>
      </c>
      <c r="D91" s="131" t="s">
        <v>132</v>
      </c>
      <c r="E91" s="132" t="s">
        <v>179</v>
      </c>
      <c r="F91" s="133" t="s">
        <v>180</v>
      </c>
      <c r="G91" s="134" t="s">
        <v>135</v>
      </c>
      <c r="H91" s="135">
        <v>800</v>
      </c>
      <c r="I91" s="136"/>
      <c r="J91" s="137">
        <f>ROUND(I91*H91,2)</f>
        <v>0</v>
      </c>
      <c r="K91" s="133" t="s">
        <v>136</v>
      </c>
      <c r="L91" s="32"/>
      <c r="M91" s="138" t="s">
        <v>19</v>
      </c>
      <c r="N91" s="139" t="s">
        <v>45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137</v>
      </c>
      <c r="AT91" s="142" t="s">
        <v>132</v>
      </c>
      <c r="AU91" s="142" t="s">
        <v>84</v>
      </c>
      <c r="AY91" s="17" t="s">
        <v>131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82</v>
      </c>
      <c r="BK91" s="143">
        <f>ROUND(I91*H91,2)</f>
        <v>0</v>
      </c>
      <c r="BL91" s="17" t="s">
        <v>137</v>
      </c>
      <c r="BM91" s="142" t="s">
        <v>181</v>
      </c>
    </row>
    <row r="92" spans="2:65" s="1" customFormat="1" ht="11.25">
      <c r="B92" s="32"/>
      <c r="D92" s="144" t="s">
        <v>139</v>
      </c>
      <c r="F92" s="145" t="s">
        <v>182</v>
      </c>
      <c r="I92" s="146"/>
      <c r="L92" s="32"/>
      <c r="M92" s="147"/>
      <c r="T92" s="53"/>
      <c r="AT92" s="17" t="s">
        <v>139</v>
      </c>
      <c r="AU92" s="17" t="s">
        <v>84</v>
      </c>
    </row>
    <row r="93" spans="2:65" s="1" customFormat="1" ht="19.5">
      <c r="B93" s="32"/>
      <c r="D93" s="148" t="s">
        <v>141</v>
      </c>
      <c r="F93" s="149" t="s">
        <v>183</v>
      </c>
      <c r="I93" s="146"/>
      <c r="L93" s="32"/>
      <c r="M93" s="147"/>
      <c r="T93" s="53"/>
      <c r="AT93" s="17" t="s">
        <v>141</v>
      </c>
      <c r="AU93" s="17" t="s">
        <v>84</v>
      </c>
    </row>
    <row r="94" spans="2:65" s="12" customFormat="1" ht="11.25">
      <c r="B94" s="150"/>
      <c r="D94" s="148" t="s">
        <v>159</v>
      </c>
      <c r="E94" s="151" t="s">
        <v>19</v>
      </c>
      <c r="F94" s="152" t="s">
        <v>184</v>
      </c>
      <c r="H94" s="153">
        <v>800</v>
      </c>
      <c r="I94" s="154"/>
      <c r="L94" s="150"/>
      <c r="M94" s="155"/>
      <c r="T94" s="156"/>
      <c r="AT94" s="151" t="s">
        <v>159</v>
      </c>
      <c r="AU94" s="151" t="s">
        <v>84</v>
      </c>
      <c r="AV94" s="12" t="s">
        <v>84</v>
      </c>
      <c r="AW94" s="12" t="s">
        <v>34</v>
      </c>
      <c r="AX94" s="12" t="s">
        <v>82</v>
      </c>
      <c r="AY94" s="151" t="s">
        <v>131</v>
      </c>
    </row>
    <row r="95" spans="2:65" s="1" customFormat="1" ht="16.5" customHeight="1">
      <c r="B95" s="32"/>
      <c r="C95" s="131" t="s">
        <v>84</v>
      </c>
      <c r="D95" s="131" t="s">
        <v>132</v>
      </c>
      <c r="E95" s="132" t="s">
        <v>185</v>
      </c>
      <c r="F95" s="133" t="s">
        <v>186</v>
      </c>
      <c r="G95" s="134" t="s">
        <v>187</v>
      </c>
      <c r="H95" s="135">
        <v>0.08</v>
      </c>
      <c r="I95" s="136"/>
      <c r="J95" s="137">
        <f>ROUND(I95*H95,2)</f>
        <v>0</v>
      </c>
      <c r="K95" s="133" t="s">
        <v>136</v>
      </c>
      <c r="L95" s="32"/>
      <c r="M95" s="138" t="s">
        <v>19</v>
      </c>
      <c r="N95" s="139" t="s">
        <v>45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137</v>
      </c>
      <c r="AT95" s="142" t="s">
        <v>132</v>
      </c>
      <c r="AU95" s="142" t="s">
        <v>84</v>
      </c>
      <c r="AY95" s="17" t="s">
        <v>131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82</v>
      </c>
      <c r="BK95" s="143">
        <f>ROUND(I95*H95,2)</f>
        <v>0</v>
      </c>
      <c r="BL95" s="17" t="s">
        <v>137</v>
      </c>
      <c r="BM95" s="142" t="s">
        <v>188</v>
      </c>
    </row>
    <row r="96" spans="2:65" s="1" customFormat="1" ht="11.25">
      <c r="B96" s="32"/>
      <c r="D96" s="144" t="s">
        <v>139</v>
      </c>
      <c r="F96" s="145" t="s">
        <v>189</v>
      </c>
      <c r="I96" s="146"/>
      <c r="L96" s="32"/>
      <c r="M96" s="147"/>
      <c r="T96" s="53"/>
      <c r="AT96" s="17" t="s">
        <v>139</v>
      </c>
      <c r="AU96" s="17" t="s">
        <v>84</v>
      </c>
    </row>
    <row r="97" spans="2:65" s="1" customFormat="1" ht="16.5" customHeight="1">
      <c r="B97" s="32"/>
      <c r="C97" s="131" t="s">
        <v>148</v>
      </c>
      <c r="D97" s="131" t="s">
        <v>132</v>
      </c>
      <c r="E97" s="132" t="s">
        <v>190</v>
      </c>
      <c r="F97" s="133" t="s">
        <v>191</v>
      </c>
      <c r="G97" s="134" t="s">
        <v>187</v>
      </c>
      <c r="H97" s="135">
        <v>0.27</v>
      </c>
      <c r="I97" s="136"/>
      <c r="J97" s="137">
        <f>ROUND(I97*H97,2)</f>
        <v>0</v>
      </c>
      <c r="K97" s="133" t="s">
        <v>136</v>
      </c>
      <c r="L97" s="32"/>
      <c r="M97" s="138" t="s">
        <v>19</v>
      </c>
      <c r="N97" s="139" t="s">
        <v>45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137</v>
      </c>
      <c r="AT97" s="142" t="s">
        <v>132</v>
      </c>
      <c r="AU97" s="142" t="s">
        <v>84</v>
      </c>
      <c r="AY97" s="17" t="s">
        <v>131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82</v>
      </c>
      <c r="BK97" s="143">
        <f>ROUND(I97*H97,2)</f>
        <v>0</v>
      </c>
      <c r="BL97" s="17" t="s">
        <v>137</v>
      </c>
      <c r="BM97" s="142" t="s">
        <v>192</v>
      </c>
    </row>
    <row r="98" spans="2:65" s="1" customFormat="1" ht="11.25">
      <c r="B98" s="32"/>
      <c r="D98" s="144" t="s">
        <v>139</v>
      </c>
      <c r="F98" s="145" t="s">
        <v>193</v>
      </c>
      <c r="I98" s="146"/>
      <c r="L98" s="32"/>
      <c r="M98" s="147"/>
      <c r="T98" s="53"/>
      <c r="AT98" s="17" t="s">
        <v>139</v>
      </c>
      <c r="AU98" s="17" t="s">
        <v>84</v>
      </c>
    </row>
    <row r="99" spans="2:65" s="1" customFormat="1" ht="16.5" customHeight="1">
      <c r="B99" s="32"/>
      <c r="C99" s="160" t="s">
        <v>137</v>
      </c>
      <c r="D99" s="160" t="s">
        <v>194</v>
      </c>
      <c r="E99" s="161" t="s">
        <v>195</v>
      </c>
      <c r="F99" s="162" t="s">
        <v>196</v>
      </c>
      <c r="G99" s="163" t="s">
        <v>197</v>
      </c>
      <c r="H99" s="164">
        <v>0.67500000000000004</v>
      </c>
      <c r="I99" s="165"/>
      <c r="J99" s="166">
        <f>ROUND(I99*H99,2)</f>
        <v>0</v>
      </c>
      <c r="K99" s="162" t="s">
        <v>19</v>
      </c>
      <c r="L99" s="167"/>
      <c r="M99" s="168" t="s">
        <v>19</v>
      </c>
      <c r="N99" s="169" t="s">
        <v>45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198</v>
      </c>
      <c r="AT99" s="142" t="s">
        <v>194</v>
      </c>
      <c r="AU99" s="142" t="s">
        <v>84</v>
      </c>
      <c r="AY99" s="17" t="s">
        <v>131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82</v>
      </c>
      <c r="BK99" s="143">
        <f>ROUND(I99*H99,2)</f>
        <v>0</v>
      </c>
      <c r="BL99" s="17" t="s">
        <v>137</v>
      </c>
      <c r="BM99" s="142" t="s">
        <v>199</v>
      </c>
    </row>
    <row r="100" spans="2:65" s="12" customFormat="1" ht="11.25">
      <c r="B100" s="150"/>
      <c r="D100" s="148" t="s">
        <v>159</v>
      </c>
      <c r="F100" s="152" t="s">
        <v>200</v>
      </c>
      <c r="H100" s="153">
        <v>0.67500000000000004</v>
      </c>
      <c r="I100" s="154"/>
      <c r="L100" s="150"/>
      <c r="M100" s="155"/>
      <c r="T100" s="156"/>
      <c r="AT100" s="151" t="s">
        <v>159</v>
      </c>
      <c r="AU100" s="151" t="s">
        <v>84</v>
      </c>
      <c r="AV100" s="12" t="s">
        <v>84</v>
      </c>
      <c r="AW100" s="12" t="s">
        <v>4</v>
      </c>
      <c r="AX100" s="12" t="s">
        <v>82</v>
      </c>
      <c r="AY100" s="151" t="s">
        <v>131</v>
      </c>
    </row>
    <row r="101" spans="2:65" s="1" customFormat="1" ht="24.2" customHeight="1">
      <c r="B101" s="32"/>
      <c r="C101" s="131" t="s">
        <v>161</v>
      </c>
      <c r="D101" s="131" t="s">
        <v>132</v>
      </c>
      <c r="E101" s="132" t="s">
        <v>201</v>
      </c>
      <c r="F101" s="133" t="s">
        <v>202</v>
      </c>
      <c r="G101" s="134" t="s">
        <v>135</v>
      </c>
      <c r="H101" s="135">
        <v>2610</v>
      </c>
      <c r="I101" s="136"/>
      <c r="J101" s="137">
        <f>ROUND(I101*H101,2)</f>
        <v>0</v>
      </c>
      <c r="K101" s="133" t="s">
        <v>136</v>
      </c>
      <c r="L101" s="32"/>
      <c r="M101" s="138" t="s">
        <v>19</v>
      </c>
      <c r="N101" s="139" t="s">
        <v>45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137</v>
      </c>
      <c r="AT101" s="142" t="s">
        <v>132</v>
      </c>
      <c r="AU101" s="142" t="s">
        <v>84</v>
      </c>
      <c r="AY101" s="17" t="s">
        <v>131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82</v>
      </c>
      <c r="BK101" s="143">
        <f>ROUND(I101*H101,2)</f>
        <v>0</v>
      </c>
      <c r="BL101" s="17" t="s">
        <v>137</v>
      </c>
      <c r="BM101" s="142" t="s">
        <v>203</v>
      </c>
    </row>
    <row r="102" spans="2:65" s="1" customFormat="1" ht="11.25">
      <c r="B102" s="32"/>
      <c r="D102" s="144" t="s">
        <v>139</v>
      </c>
      <c r="F102" s="145" t="s">
        <v>204</v>
      </c>
      <c r="I102" s="146"/>
      <c r="L102" s="32"/>
      <c r="M102" s="147"/>
      <c r="T102" s="53"/>
      <c r="AT102" s="17" t="s">
        <v>139</v>
      </c>
      <c r="AU102" s="17" t="s">
        <v>84</v>
      </c>
    </row>
    <row r="103" spans="2:65" s="1" customFormat="1" ht="19.5">
      <c r="B103" s="32"/>
      <c r="D103" s="148" t="s">
        <v>141</v>
      </c>
      <c r="F103" s="149" t="s">
        <v>205</v>
      </c>
      <c r="I103" s="146"/>
      <c r="L103" s="32"/>
      <c r="M103" s="147"/>
      <c r="T103" s="53"/>
      <c r="AT103" s="17" t="s">
        <v>141</v>
      </c>
      <c r="AU103" s="17" t="s">
        <v>84</v>
      </c>
    </row>
    <row r="104" spans="2:65" s="12" customFormat="1" ht="11.25">
      <c r="B104" s="150"/>
      <c r="D104" s="148" t="s">
        <v>159</v>
      </c>
      <c r="E104" s="151" t="s">
        <v>19</v>
      </c>
      <c r="F104" s="152" t="s">
        <v>206</v>
      </c>
      <c r="H104" s="153">
        <v>2610</v>
      </c>
      <c r="I104" s="154"/>
      <c r="L104" s="150"/>
      <c r="M104" s="155"/>
      <c r="T104" s="156"/>
      <c r="AT104" s="151" t="s">
        <v>159</v>
      </c>
      <c r="AU104" s="151" t="s">
        <v>84</v>
      </c>
      <c r="AV104" s="12" t="s">
        <v>84</v>
      </c>
      <c r="AW104" s="12" t="s">
        <v>34</v>
      </c>
      <c r="AX104" s="12" t="s">
        <v>82</v>
      </c>
      <c r="AY104" s="151" t="s">
        <v>131</v>
      </c>
    </row>
    <row r="105" spans="2:65" s="1" customFormat="1" ht="16.5" customHeight="1">
      <c r="B105" s="32"/>
      <c r="C105" s="131" t="s">
        <v>168</v>
      </c>
      <c r="D105" s="131" t="s">
        <v>132</v>
      </c>
      <c r="E105" s="132" t="s">
        <v>207</v>
      </c>
      <c r="F105" s="133" t="s">
        <v>208</v>
      </c>
      <c r="G105" s="134" t="s">
        <v>209</v>
      </c>
      <c r="H105" s="135">
        <v>83</v>
      </c>
      <c r="I105" s="136"/>
      <c r="J105" s="137">
        <f>ROUND(I105*H105,2)</f>
        <v>0</v>
      </c>
      <c r="K105" s="133" t="s">
        <v>136</v>
      </c>
      <c r="L105" s="32"/>
      <c r="M105" s="138" t="s">
        <v>19</v>
      </c>
      <c r="N105" s="139" t="s">
        <v>45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137</v>
      </c>
      <c r="AT105" s="142" t="s">
        <v>132</v>
      </c>
      <c r="AU105" s="142" t="s">
        <v>84</v>
      </c>
      <c r="AY105" s="17" t="s">
        <v>131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82</v>
      </c>
      <c r="BK105" s="143">
        <f>ROUND(I105*H105,2)</f>
        <v>0</v>
      </c>
      <c r="BL105" s="17" t="s">
        <v>137</v>
      </c>
      <c r="BM105" s="142" t="s">
        <v>210</v>
      </c>
    </row>
    <row r="106" spans="2:65" s="1" customFormat="1" ht="11.25">
      <c r="B106" s="32"/>
      <c r="D106" s="144" t="s">
        <v>139</v>
      </c>
      <c r="F106" s="145" t="s">
        <v>211</v>
      </c>
      <c r="I106" s="146"/>
      <c r="L106" s="32"/>
      <c r="M106" s="147"/>
      <c r="T106" s="53"/>
      <c r="AT106" s="17" t="s">
        <v>139</v>
      </c>
      <c r="AU106" s="17" t="s">
        <v>84</v>
      </c>
    </row>
    <row r="107" spans="2:65" s="1" customFormat="1" ht="19.5">
      <c r="B107" s="32"/>
      <c r="D107" s="148" t="s">
        <v>141</v>
      </c>
      <c r="F107" s="149" t="s">
        <v>212</v>
      </c>
      <c r="I107" s="146"/>
      <c r="L107" s="32"/>
      <c r="M107" s="147"/>
      <c r="T107" s="53"/>
      <c r="AT107" s="17" t="s">
        <v>141</v>
      </c>
      <c r="AU107" s="17" t="s">
        <v>84</v>
      </c>
    </row>
    <row r="108" spans="2:65" s="12" customFormat="1" ht="11.25">
      <c r="B108" s="150"/>
      <c r="D108" s="148" t="s">
        <v>159</v>
      </c>
      <c r="E108" s="151" t="s">
        <v>19</v>
      </c>
      <c r="F108" s="152" t="s">
        <v>213</v>
      </c>
      <c r="H108" s="153">
        <v>83</v>
      </c>
      <c r="I108" s="154"/>
      <c r="L108" s="150"/>
      <c r="M108" s="155"/>
      <c r="T108" s="156"/>
      <c r="AT108" s="151" t="s">
        <v>159</v>
      </c>
      <c r="AU108" s="151" t="s">
        <v>84</v>
      </c>
      <c r="AV108" s="12" t="s">
        <v>84</v>
      </c>
      <c r="AW108" s="12" t="s">
        <v>34</v>
      </c>
      <c r="AX108" s="12" t="s">
        <v>82</v>
      </c>
      <c r="AY108" s="151" t="s">
        <v>131</v>
      </c>
    </row>
    <row r="109" spans="2:65" s="1" customFormat="1" ht="21.75" customHeight="1">
      <c r="B109" s="32"/>
      <c r="C109" s="131" t="s">
        <v>214</v>
      </c>
      <c r="D109" s="131" t="s">
        <v>132</v>
      </c>
      <c r="E109" s="132" t="s">
        <v>215</v>
      </c>
      <c r="F109" s="133" t="s">
        <v>216</v>
      </c>
      <c r="G109" s="134" t="s">
        <v>187</v>
      </c>
      <c r="H109" s="135">
        <v>0.8</v>
      </c>
      <c r="I109" s="136"/>
      <c r="J109" s="137">
        <f>ROUND(I109*H109,2)</f>
        <v>0</v>
      </c>
      <c r="K109" s="133" t="s">
        <v>136</v>
      </c>
      <c r="L109" s="32"/>
      <c r="M109" s="138" t="s">
        <v>19</v>
      </c>
      <c r="N109" s="139" t="s">
        <v>45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137</v>
      </c>
      <c r="AT109" s="142" t="s">
        <v>132</v>
      </c>
      <c r="AU109" s="142" t="s">
        <v>84</v>
      </c>
      <c r="AY109" s="17" t="s">
        <v>131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82</v>
      </c>
      <c r="BK109" s="143">
        <f>ROUND(I109*H109,2)</f>
        <v>0</v>
      </c>
      <c r="BL109" s="17" t="s">
        <v>137</v>
      </c>
      <c r="BM109" s="142" t="s">
        <v>217</v>
      </c>
    </row>
    <row r="110" spans="2:65" s="1" customFormat="1" ht="11.25">
      <c r="B110" s="32"/>
      <c r="D110" s="144" t="s">
        <v>139</v>
      </c>
      <c r="F110" s="145" t="s">
        <v>218</v>
      </c>
      <c r="I110" s="146"/>
      <c r="L110" s="32"/>
      <c r="M110" s="147"/>
      <c r="T110" s="53"/>
      <c r="AT110" s="17" t="s">
        <v>139</v>
      </c>
      <c r="AU110" s="17" t="s">
        <v>84</v>
      </c>
    </row>
    <row r="111" spans="2:65" s="1" customFormat="1" ht="19.5">
      <c r="B111" s="32"/>
      <c r="D111" s="148" t="s">
        <v>141</v>
      </c>
      <c r="F111" s="149" t="s">
        <v>219</v>
      </c>
      <c r="I111" s="146"/>
      <c r="L111" s="32"/>
      <c r="M111" s="147"/>
      <c r="T111" s="53"/>
      <c r="AT111" s="17" t="s">
        <v>141</v>
      </c>
      <c r="AU111" s="17" t="s">
        <v>84</v>
      </c>
    </row>
    <row r="112" spans="2:65" s="1" customFormat="1" ht="16.5" customHeight="1">
      <c r="B112" s="32"/>
      <c r="C112" s="131" t="s">
        <v>198</v>
      </c>
      <c r="D112" s="131" t="s">
        <v>132</v>
      </c>
      <c r="E112" s="132" t="s">
        <v>220</v>
      </c>
      <c r="F112" s="133" t="s">
        <v>221</v>
      </c>
      <c r="G112" s="134" t="s">
        <v>187</v>
      </c>
      <c r="H112" s="135">
        <v>0.56999999999999995</v>
      </c>
      <c r="I112" s="136"/>
      <c r="J112" s="137">
        <f>ROUND(I112*H112,2)</f>
        <v>0</v>
      </c>
      <c r="K112" s="133" t="s">
        <v>136</v>
      </c>
      <c r="L112" s="32"/>
      <c r="M112" s="138" t="s">
        <v>19</v>
      </c>
      <c r="N112" s="139" t="s">
        <v>45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137</v>
      </c>
      <c r="AT112" s="142" t="s">
        <v>132</v>
      </c>
      <c r="AU112" s="142" t="s">
        <v>84</v>
      </c>
      <c r="AY112" s="17" t="s">
        <v>131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82</v>
      </c>
      <c r="BK112" s="143">
        <f>ROUND(I112*H112,2)</f>
        <v>0</v>
      </c>
      <c r="BL112" s="17" t="s">
        <v>137</v>
      </c>
      <c r="BM112" s="142" t="s">
        <v>222</v>
      </c>
    </row>
    <row r="113" spans="2:65" s="1" customFormat="1" ht="11.25">
      <c r="B113" s="32"/>
      <c r="D113" s="144" t="s">
        <v>139</v>
      </c>
      <c r="F113" s="145" t="s">
        <v>223</v>
      </c>
      <c r="I113" s="146"/>
      <c r="L113" s="32"/>
      <c r="M113" s="147"/>
      <c r="T113" s="53"/>
      <c r="AT113" s="17" t="s">
        <v>139</v>
      </c>
      <c r="AU113" s="17" t="s">
        <v>84</v>
      </c>
    </row>
    <row r="114" spans="2:65" s="1" customFormat="1" ht="19.5">
      <c r="B114" s="32"/>
      <c r="D114" s="148" t="s">
        <v>141</v>
      </c>
      <c r="F114" s="149" t="s">
        <v>224</v>
      </c>
      <c r="I114" s="146"/>
      <c r="L114" s="32"/>
      <c r="M114" s="147"/>
      <c r="T114" s="53"/>
      <c r="AT114" s="17" t="s">
        <v>141</v>
      </c>
      <c r="AU114" s="17" t="s">
        <v>84</v>
      </c>
    </row>
    <row r="115" spans="2:65" s="1" customFormat="1" ht="21.75" customHeight="1">
      <c r="B115" s="32"/>
      <c r="C115" s="131" t="s">
        <v>225</v>
      </c>
      <c r="D115" s="131" t="s">
        <v>132</v>
      </c>
      <c r="E115" s="132" t="s">
        <v>226</v>
      </c>
      <c r="F115" s="133" t="s">
        <v>227</v>
      </c>
      <c r="G115" s="134" t="s">
        <v>187</v>
      </c>
      <c r="H115" s="135">
        <v>0.56999999999999995</v>
      </c>
      <c r="I115" s="136"/>
      <c r="J115" s="137">
        <f>ROUND(I115*H115,2)</f>
        <v>0</v>
      </c>
      <c r="K115" s="133" t="s">
        <v>136</v>
      </c>
      <c r="L115" s="32"/>
      <c r="M115" s="138" t="s">
        <v>19</v>
      </c>
      <c r="N115" s="139" t="s">
        <v>45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137</v>
      </c>
      <c r="AT115" s="142" t="s">
        <v>132</v>
      </c>
      <c r="AU115" s="142" t="s">
        <v>84</v>
      </c>
      <c r="AY115" s="17" t="s">
        <v>131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82</v>
      </c>
      <c r="BK115" s="143">
        <f>ROUND(I115*H115,2)</f>
        <v>0</v>
      </c>
      <c r="BL115" s="17" t="s">
        <v>137</v>
      </c>
      <c r="BM115" s="142" t="s">
        <v>228</v>
      </c>
    </row>
    <row r="116" spans="2:65" s="1" customFormat="1" ht="11.25">
      <c r="B116" s="32"/>
      <c r="D116" s="144" t="s">
        <v>139</v>
      </c>
      <c r="F116" s="145" t="s">
        <v>229</v>
      </c>
      <c r="I116" s="146"/>
      <c r="L116" s="32"/>
      <c r="M116" s="147"/>
      <c r="T116" s="53"/>
      <c r="AT116" s="17" t="s">
        <v>139</v>
      </c>
      <c r="AU116" s="17" t="s">
        <v>84</v>
      </c>
    </row>
    <row r="117" spans="2:65" s="1" customFormat="1" ht="19.5">
      <c r="B117" s="32"/>
      <c r="D117" s="148" t="s">
        <v>141</v>
      </c>
      <c r="F117" s="149" t="s">
        <v>230</v>
      </c>
      <c r="I117" s="146"/>
      <c r="L117" s="32"/>
      <c r="M117" s="147"/>
      <c r="T117" s="53"/>
      <c r="AT117" s="17" t="s">
        <v>141</v>
      </c>
      <c r="AU117" s="17" t="s">
        <v>84</v>
      </c>
    </row>
    <row r="118" spans="2:65" s="1" customFormat="1" ht="24.2" customHeight="1">
      <c r="B118" s="32"/>
      <c r="C118" s="131" t="s">
        <v>231</v>
      </c>
      <c r="D118" s="131" t="s">
        <v>132</v>
      </c>
      <c r="E118" s="132" t="s">
        <v>232</v>
      </c>
      <c r="F118" s="133" t="s">
        <v>233</v>
      </c>
      <c r="G118" s="134" t="s">
        <v>187</v>
      </c>
      <c r="H118" s="135">
        <v>0.56999999999999995</v>
      </c>
      <c r="I118" s="136"/>
      <c r="J118" s="137">
        <f>ROUND(I118*H118,2)</f>
        <v>0</v>
      </c>
      <c r="K118" s="133" t="s">
        <v>136</v>
      </c>
      <c r="L118" s="32"/>
      <c r="M118" s="138" t="s">
        <v>19</v>
      </c>
      <c r="N118" s="139" t="s">
        <v>45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137</v>
      </c>
      <c r="AT118" s="142" t="s">
        <v>132</v>
      </c>
      <c r="AU118" s="142" t="s">
        <v>84</v>
      </c>
      <c r="AY118" s="17" t="s">
        <v>131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82</v>
      </c>
      <c r="BK118" s="143">
        <f>ROUND(I118*H118,2)</f>
        <v>0</v>
      </c>
      <c r="BL118" s="17" t="s">
        <v>137</v>
      </c>
      <c r="BM118" s="142" t="s">
        <v>234</v>
      </c>
    </row>
    <row r="119" spans="2:65" s="1" customFormat="1" ht="11.25">
      <c r="B119" s="32"/>
      <c r="D119" s="144" t="s">
        <v>139</v>
      </c>
      <c r="F119" s="145" t="s">
        <v>235</v>
      </c>
      <c r="I119" s="146"/>
      <c r="L119" s="32"/>
      <c r="M119" s="147"/>
      <c r="T119" s="53"/>
      <c r="AT119" s="17" t="s">
        <v>139</v>
      </c>
      <c r="AU119" s="17" t="s">
        <v>84</v>
      </c>
    </row>
    <row r="120" spans="2:65" s="1" customFormat="1" ht="19.5">
      <c r="B120" s="32"/>
      <c r="D120" s="148" t="s">
        <v>141</v>
      </c>
      <c r="F120" s="149" t="s">
        <v>236</v>
      </c>
      <c r="I120" s="146"/>
      <c r="L120" s="32"/>
      <c r="M120" s="147"/>
      <c r="T120" s="53"/>
      <c r="AT120" s="17" t="s">
        <v>141</v>
      </c>
      <c r="AU120" s="17" t="s">
        <v>84</v>
      </c>
    </row>
    <row r="121" spans="2:65" s="1" customFormat="1" ht="16.5" customHeight="1">
      <c r="B121" s="32"/>
      <c r="C121" s="160" t="s">
        <v>237</v>
      </c>
      <c r="D121" s="160" t="s">
        <v>194</v>
      </c>
      <c r="E121" s="161" t="s">
        <v>238</v>
      </c>
      <c r="F121" s="162" t="s">
        <v>239</v>
      </c>
      <c r="G121" s="163" t="s">
        <v>240</v>
      </c>
      <c r="H121" s="164">
        <v>570</v>
      </c>
      <c r="I121" s="165"/>
      <c r="J121" s="166">
        <f>ROUND(I121*H121,2)</f>
        <v>0</v>
      </c>
      <c r="K121" s="162" t="s">
        <v>19</v>
      </c>
      <c r="L121" s="167"/>
      <c r="M121" s="168" t="s">
        <v>19</v>
      </c>
      <c r="N121" s="169" t="s">
        <v>45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198</v>
      </c>
      <c r="AT121" s="142" t="s">
        <v>194</v>
      </c>
      <c r="AU121" s="142" t="s">
        <v>84</v>
      </c>
      <c r="AY121" s="17" t="s">
        <v>131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82</v>
      </c>
      <c r="BK121" s="143">
        <f>ROUND(I121*H121,2)</f>
        <v>0</v>
      </c>
      <c r="BL121" s="17" t="s">
        <v>137</v>
      </c>
      <c r="BM121" s="142" t="s">
        <v>241</v>
      </c>
    </row>
    <row r="122" spans="2:65" s="1" customFormat="1" ht="19.5">
      <c r="B122" s="32"/>
      <c r="D122" s="148" t="s">
        <v>141</v>
      </c>
      <c r="F122" s="149" t="s">
        <v>242</v>
      </c>
      <c r="I122" s="146"/>
      <c r="L122" s="32"/>
      <c r="M122" s="147"/>
      <c r="T122" s="53"/>
      <c r="AT122" s="17" t="s">
        <v>141</v>
      </c>
      <c r="AU122" s="17" t="s">
        <v>84</v>
      </c>
    </row>
    <row r="123" spans="2:65" s="12" customFormat="1" ht="11.25">
      <c r="B123" s="150"/>
      <c r="D123" s="148" t="s">
        <v>159</v>
      </c>
      <c r="E123" s="151" t="s">
        <v>19</v>
      </c>
      <c r="F123" s="152" t="s">
        <v>243</v>
      </c>
      <c r="H123" s="153">
        <v>570</v>
      </c>
      <c r="I123" s="154"/>
      <c r="L123" s="150"/>
      <c r="M123" s="155"/>
      <c r="T123" s="156"/>
      <c r="AT123" s="151" t="s">
        <v>159</v>
      </c>
      <c r="AU123" s="151" t="s">
        <v>84</v>
      </c>
      <c r="AV123" s="12" t="s">
        <v>84</v>
      </c>
      <c r="AW123" s="12" t="s">
        <v>34</v>
      </c>
      <c r="AX123" s="12" t="s">
        <v>82</v>
      </c>
      <c r="AY123" s="151" t="s">
        <v>131</v>
      </c>
    </row>
    <row r="124" spans="2:65" s="1" customFormat="1" ht="24.2" customHeight="1">
      <c r="B124" s="32"/>
      <c r="C124" s="131" t="s">
        <v>244</v>
      </c>
      <c r="D124" s="131" t="s">
        <v>132</v>
      </c>
      <c r="E124" s="132" t="s">
        <v>245</v>
      </c>
      <c r="F124" s="133" t="s">
        <v>246</v>
      </c>
      <c r="G124" s="134" t="s">
        <v>209</v>
      </c>
      <c r="H124" s="135">
        <v>238</v>
      </c>
      <c r="I124" s="136"/>
      <c r="J124" s="137">
        <f>ROUND(I124*H124,2)</f>
        <v>0</v>
      </c>
      <c r="K124" s="133" t="s">
        <v>136</v>
      </c>
      <c r="L124" s="32"/>
      <c r="M124" s="138" t="s">
        <v>19</v>
      </c>
      <c r="N124" s="139" t="s">
        <v>45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137</v>
      </c>
      <c r="AT124" s="142" t="s">
        <v>132</v>
      </c>
      <c r="AU124" s="142" t="s">
        <v>84</v>
      </c>
      <c r="AY124" s="17" t="s">
        <v>131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82</v>
      </c>
      <c r="BK124" s="143">
        <f>ROUND(I124*H124,2)</f>
        <v>0</v>
      </c>
      <c r="BL124" s="17" t="s">
        <v>137</v>
      </c>
      <c r="BM124" s="142" t="s">
        <v>247</v>
      </c>
    </row>
    <row r="125" spans="2:65" s="1" customFormat="1" ht="11.25">
      <c r="B125" s="32"/>
      <c r="D125" s="144" t="s">
        <v>139</v>
      </c>
      <c r="F125" s="145" t="s">
        <v>248</v>
      </c>
      <c r="I125" s="146"/>
      <c r="L125" s="32"/>
      <c r="M125" s="147"/>
      <c r="T125" s="53"/>
      <c r="AT125" s="17" t="s">
        <v>139</v>
      </c>
      <c r="AU125" s="17" t="s">
        <v>84</v>
      </c>
    </row>
    <row r="126" spans="2:65" s="1" customFormat="1" ht="19.5">
      <c r="B126" s="32"/>
      <c r="D126" s="148" t="s">
        <v>141</v>
      </c>
      <c r="F126" s="149" t="s">
        <v>249</v>
      </c>
      <c r="I126" s="146"/>
      <c r="L126" s="32"/>
      <c r="M126" s="147"/>
      <c r="T126" s="53"/>
      <c r="AT126" s="17" t="s">
        <v>141</v>
      </c>
      <c r="AU126" s="17" t="s">
        <v>84</v>
      </c>
    </row>
    <row r="127" spans="2:65" s="1" customFormat="1" ht="24.2" customHeight="1">
      <c r="B127" s="32"/>
      <c r="C127" s="131" t="s">
        <v>250</v>
      </c>
      <c r="D127" s="131" t="s">
        <v>132</v>
      </c>
      <c r="E127" s="132" t="s">
        <v>251</v>
      </c>
      <c r="F127" s="133" t="s">
        <v>252</v>
      </c>
      <c r="G127" s="134" t="s">
        <v>209</v>
      </c>
      <c r="H127" s="135">
        <v>238</v>
      </c>
      <c r="I127" s="136"/>
      <c r="J127" s="137">
        <f>ROUND(I127*H127,2)</f>
        <v>0</v>
      </c>
      <c r="K127" s="133" t="s">
        <v>136</v>
      </c>
      <c r="L127" s="32"/>
      <c r="M127" s="138" t="s">
        <v>19</v>
      </c>
      <c r="N127" s="139" t="s">
        <v>45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137</v>
      </c>
      <c r="AT127" s="142" t="s">
        <v>132</v>
      </c>
      <c r="AU127" s="142" t="s">
        <v>84</v>
      </c>
      <c r="AY127" s="17" t="s">
        <v>131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82</v>
      </c>
      <c r="BK127" s="143">
        <f>ROUND(I127*H127,2)</f>
        <v>0</v>
      </c>
      <c r="BL127" s="17" t="s">
        <v>137</v>
      </c>
      <c r="BM127" s="142" t="s">
        <v>253</v>
      </c>
    </row>
    <row r="128" spans="2:65" s="1" customFormat="1" ht="11.25">
      <c r="B128" s="32"/>
      <c r="D128" s="144" t="s">
        <v>139</v>
      </c>
      <c r="F128" s="145" t="s">
        <v>254</v>
      </c>
      <c r="I128" s="146"/>
      <c r="L128" s="32"/>
      <c r="M128" s="147"/>
      <c r="T128" s="53"/>
      <c r="AT128" s="17" t="s">
        <v>139</v>
      </c>
      <c r="AU128" s="17" t="s">
        <v>84</v>
      </c>
    </row>
    <row r="129" spans="2:65" s="1" customFormat="1" ht="16.5" customHeight="1">
      <c r="B129" s="32"/>
      <c r="C129" s="160" t="s">
        <v>255</v>
      </c>
      <c r="D129" s="160" t="s">
        <v>194</v>
      </c>
      <c r="E129" s="161" t="s">
        <v>256</v>
      </c>
      <c r="F129" s="162" t="s">
        <v>257</v>
      </c>
      <c r="G129" s="163" t="s">
        <v>209</v>
      </c>
      <c r="H129" s="164">
        <v>238</v>
      </c>
      <c r="I129" s="165"/>
      <c r="J129" s="166">
        <f>ROUND(I129*H129,2)</f>
        <v>0</v>
      </c>
      <c r="K129" s="162" t="s">
        <v>19</v>
      </c>
      <c r="L129" s="167"/>
      <c r="M129" s="168" t="s">
        <v>19</v>
      </c>
      <c r="N129" s="169" t="s">
        <v>45</v>
      </c>
      <c r="P129" s="140">
        <f>O129*H129</f>
        <v>0</v>
      </c>
      <c r="Q129" s="140">
        <v>2E-3</v>
      </c>
      <c r="R129" s="140">
        <f>Q129*H129</f>
        <v>0.47600000000000003</v>
      </c>
      <c r="S129" s="140">
        <v>0</v>
      </c>
      <c r="T129" s="141">
        <f>S129*H129</f>
        <v>0</v>
      </c>
      <c r="AR129" s="142" t="s">
        <v>198</v>
      </c>
      <c r="AT129" s="142" t="s">
        <v>194</v>
      </c>
      <c r="AU129" s="142" t="s">
        <v>84</v>
      </c>
      <c r="AY129" s="17" t="s">
        <v>131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82</v>
      </c>
      <c r="BK129" s="143">
        <f>ROUND(I129*H129,2)</f>
        <v>0</v>
      </c>
      <c r="BL129" s="17" t="s">
        <v>137</v>
      </c>
      <c r="BM129" s="142" t="s">
        <v>258</v>
      </c>
    </row>
    <row r="130" spans="2:65" s="12" customFormat="1" ht="11.25">
      <c r="B130" s="150"/>
      <c r="D130" s="148" t="s">
        <v>159</v>
      </c>
      <c r="E130" s="151" t="s">
        <v>19</v>
      </c>
      <c r="F130" s="152" t="s">
        <v>259</v>
      </c>
      <c r="H130" s="153">
        <v>32</v>
      </c>
      <c r="I130" s="154"/>
      <c r="L130" s="150"/>
      <c r="M130" s="155"/>
      <c r="T130" s="156"/>
      <c r="AT130" s="151" t="s">
        <v>159</v>
      </c>
      <c r="AU130" s="151" t="s">
        <v>84</v>
      </c>
      <c r="AV130" s="12" t="s">
        <v>84</v>
      </c>
      <c r="AW130" s="12" t="s">
        <v>34</v>
      </c>
      <c r="AX130" s="12" t="s">
        <v>74</v>
      </c>
      <c r="AY130" s="151" t="s">
        <v>131</v>
      </c>
    </row>
    <row r="131" spans="2:65" s="12" customFormat="1" ht="11.25">
      <c r="B131" s="150"/>
      <c r="D131" s="148" t="s">
        <v>159</v>
      </c>
      <c r="E131" s="151" t="s">
        <v>19</v>
      </c>
      <c r="F131" s="152" t="s">
        <v>260</v>
      </c>
      <c r="H131" s="153">
        <v>8</v>
      </c>
      <c r="I131" s="154"/>
      <c r="L131" s="150"/>
      <c r="M131" s="155"/>
      <c r="T131" s="156"/>
      <c r="AT131" s="151" t="s">
        <v>159</v>
      </c>
      <c r="AU131" s="151" t="s">
        <v>84</v>
      </c>
      <c r="AV131" s="12" t="s">
        <v>84</v>
      </c>
      <c r="AW131" s="12" t="s">
        <v>34</v>
      </c>
      <c r="AX131" s="12" t="s">
        <v>74</v>
      </c>
      <c r="AY131" s="151" t="s">
        <v>131</v>
      </c>
    </row>
    <row r="132" spans="2:65" s="12" customFormat="1" ht="11.25">
      <c r="B132" s="150"/>
      <c r="D132" s="148" t="s">
        <v>159</v>
      </c>
      <c r="E132" s="151" t="s">
        <v>19</v>
      </c>
      <c r="F132" s="152" t="s">
        <v>261</v>
      </c>
      <c r="H132" s="153">
        <v>18</v>
      </c>
      <c r="I132" s="154"/>
      <c r="L132" s="150"/>
      <c r="M132" s="155"/>
      <c r="T132" s="156"/>
      <c r="AT132" s="151" t="s">
        <v>159</v>
      </c>
      <c r="AU132" s="151" t="s">
        <v>84</v>
      </c>
      <c r="AV132" s="12" t="s">
        <v>84</v>
      </c>
      <c r="AW132" s="12" t="s">
        <v>34</v>
      </c>
      <c r="AX132" s="12" t="s">
        <v>74</v>
      </c>
      <c r="AY132" s="151" t="s">
        <v>131</v>
      </c>
    </row>
    <row r="133" spans="2:65" s="12" customFormat="1" ht="11.25">
      <c r="B133" s="150"/>
      <c r="D133" s="148" t="s">
        <v>159</v>
      </c>
      <c r="E133" s="151" t="s">
        <v>19</v>
      </c>
      <c r="F133" s="152" t="s">
        <v>262</v>
      </c>
      <c r="H133" s="153">
        <v>18</v>
      </c>
      <c r="I133" s="154"/>
      <c r="L133" s="150"/>
      <c r="M133" s="155"/>
      <c r="T133" s="156"/>
      <c r="AT133" s="151" t="s">
        <v>159</v>
      </c>
      <c r="AU133" s="151" t="s">
        <v>84</v>
      </c>
      <c r="AV133" s="12" t="s">
        <v>84</v>
      </c>
      <c r="AW133" s="12" t="s">
        <v>34</v>
      </c>
      <c r="AX133" s="12" t="s">
        <v>74</v>
      </c>
      <c r="AY133" s="151" t="s">
        <v>131</v>
      </c>
    </row>
    <row r="134" spans="2:65" s="12" customFormat="1" ht="11.25">
      <c r="B134" s="150"/>
      <c r="D134" s="148" t="s">
        <v>159</v>
      </c>
      <c r="E134" s="151" t="s">
        <v>19</v>
      </c>
      <c r="F134" s="152" t="s">
        <v>263</v>
      </c>
      <c r="H134" s="153">
        <v>46</v>
      </c>
      <c r="I134" s="154"/>
      <c r="L134" s="150"/>
      <c r="M134" s="155"/>
      <c r="T134" s="156"/>
      <c r="AT134" s="151" t="s">
        <v>159</v>
      </c>
      <c r="AU134" s="151" t="s">
        <v>84</v>
      </c>
      <c r="AV134" s="12" t="s">
        <v>84</v>
      </c>
      <c r="AW134" s="12" t="s">
        <v>34</v>
      </c>
      <c r="AX134" s="12" t="s">
        <v>74</v>
      </c>
      <c r="AY134" s="151" t="s">
        <v>131</v>
      </c>
    </row>
    <row r="135" spans="2:65" s="12" customFormat="1" ht="11.25">
      <c r="B135" s="150"/>
      <c r="D135" s="148" t="s">
        <v>159</v>
      </c>
      <c r="E135" s="151" t="s">
        <v>19</v>
      </c>
      <c r="F135" s="152" t="s">
        <v>264</v>
      </c>
      <c r="H135" s="153">
        <v>42</v>
      </c>
      <c r="I135" s="154"/>
      <c r="L135" s="150"/>
      <c r="M135" s="155"/>
      <c r="T135" s="156"/>
      <c r="AT135" s="151" t="s">
        <v>159</v>
      </c>
      <c r="AU135" s="151" t="s">
        <v>84</v>
      </c>
      <c r="AV135" s="12" t="s">
        <v>84</v>
      </c>
      <c r="AW135" s="12" t="s">
        <v>34</v>
      </c>
      <c r="AX135" s="12" t="s">
        <v>74</v>
      </c>
      <c r="AY135" s="151" t="s">
        <v>131</v>
      </c>
    </row>
    <row r="136" spans="2:65" s="12" customFormat="1" ht="11.25">
      <c r="B136" s="150"/>
      <c r="D136" s="148" t="s">
        <v>159</v>
      </c>
      <c r="E136" s="151" t="s">
        <v>19</v>
      </c>
      <c r="F136" s="152" t="s">
        <v>265</v>
      </c>
      <c r="H136" s="153">
        <v>11</v>
      </c>
      <c r="I136" s="154"/>
      <c r="L136" s="150"/>
      <c r="M136" s="155"/>
      <c r="T136" s="156"/>
      <c r="AT136" s="151" t="s">
        <v>159</v>
      </c>
      <c r="AU136" s="151" t="s">
        <v>84</v>
      </c>
      <c r="AV136" s="12" t="s">
        <v>84</v>
      </c>
      <c r="AW136" s="12" t="s">
        <v>34</v>
      </c>
      <c r="AX136" s="12" t="s">
        <v>74</v>
      </c>
      <c r="AY136" s="151" t="s">
        <v>131</v>
      </c>
    </row>
    <row r="137" spans="2:65" s="12" customFormat="1" ht="11.25">
      <c r="B137" s="150"/>
      <c r="D137" s="148" t="s">
        <v>159</v>
      </c>
      <c r="E137" s="151" t="s">
        <v>19</v>
      </c>
      <c r="F137" s="152" t="s">
        <v>266</v>
      </c>
      <c r="H137" s="153">
        <v>31</v>
      </c>
      <c r="I137" s="154"/>
      <c r="L137" s="150"/>
      <c r="M137" s="155"/>
      <c r="T137" s="156"/>
      <c r="AT137" s="151" t="s">
        <v>159</v>
      </c>
      <c r="AU137" s="151" t="s">
        <v>84</v>
      </c>
      <c r="AV137" s="12" t="s">
        <v>84</v>
      </c>
      <c r="AW137" s="12" t="s">
        <v>34</v>
      </c>
      <c r="AX137" s="12" t="s">
        <v>74</v>
      </c>
      <c r="AY137" s="151" t="s">
        <v>131</v>
      </c>
    </row>
    <row r="138" spans="2:65" s="12" customFormat="1" ht="11.25">
      <c r="B138" s="150"/>
      <c r="D138" s="148" t="s">
        <v>159</v>
      </c>
      <c r="E138" s="151" t="s">
        <v>19</v>
      </c>
      <c r="F138" s="152" t="s">
        <v>267</v>
      </c>
      <c r="H138" s="153">
        <v>18</v>
      </c>
      <c r="I138" s="154"/>
      <c r="L138" s="150"/>
      <c r="M138" s="155"/>
      <c r="T138" s="156"/>
      <c r="AT138" s="151" t="s">
        <v>159</v>
      </c>
      <c r="AU138" s="151" t="s">
        <v>84</v>
      </c>
      <c r="AV138" s="12" t="s">
        <v>84</v>
      </c>
      <c r="AW138" s="12" t="s">
        <v>34</v>
      </c>
      <c r="AX138" s="12" t="s">
        <v>74</v>
      </c>
      <c r="AY138" s="151" t="s">
        <v>131</v>
      </c>
    </row>
    <row r="139" spans="2:65" s="12" customFormat="1" ht="11.25">
      <c r="B139" s="150"/>
      <c r="D139" s="148" t="s">
        <v>159</v>
      </c>
      <c r="E139" s="151" t="s">
        <v>19</v>
      </c>
      <c r="F139" s="152" t="s">
        <v>268</v>
      </c>
      <c r="H139" s="153">
        <v>7</v>
      </c>
      <c r="I139" s="154"/>
      <c r="L139" s="150"/>
      <c r="M139" s="155"/>
      <c r="T139" s="156"/>
      <c r="AT139" s="151" t="s">
        <v>159</v>
      </c>
      <c r="AU139" s="151" t="s">
        <v>84</v>
      </c>
      <c r="AV139" s="12" t="s">
        <v>84</v>
      </c>
      <c r="AW139" s="12" t="s">
        <v>34</v>
      </c>
      <c r="AX139" s="12" t="s">
        <v>74</v>
      </c>
      <c r="AY139" s="151" t="s">
        <v>131</v>
      </c>
    </row>
    <row r="140" spans="2:65" s="12" customFormat="1" ht="11.25">
      <c r="B140" s="150"/>
      <c r="D140" s="148" t="s">
        <v>159</v>
      </c>
      <c r="E140" s="151" t="s">
        <v>19</v>
      </c>
      <c r="F140" s="152" t="s">
        <v>269</v>
      </c>
      <c r="H140" s="153">
        <v>7</v>
      </c>
      <c r="I140" s="154"/>
      <c r="L140" s="150"/>
      <c r="M140" s="155"/>
      <c r="T140" s="156"/>
      <c r="AT140" s="151" t="s">
        <v>159</v>
      </c>
      <c r="AU140" s="151" t="s">
        <v>84</v>
      </c>
      <c r="AV140" s="12" t="s">
        <v>84</v>
      </c>
      <c r="AW140" s="12" t="s">
        <v>34</v>
      </c>
      <c r="AX140" s="12" t="s">
        <v>74</v>
      </c>
      <c r="AY140" s="151" t="s">
        <v>131</v>
      </c>
    </row>
    <row r="141" spans="2:65" s="13" customFormat="1" ht="11.25">
      <c r="B141" s="170"/>
      <c r="D141" s="148" t="s">
        <v>159</v>
      </c>
      <c r="E141" s="171" t="s">
        <v>19</v>
      </c>
      <c r="F141" s="172" t="s">
        <v>270</v>
      </c>
      <c r="H141" s="173">
        <v>238</v>
      </c>
      <c r="I141" s="174"/>
      <c r="L141" s="170"/>
      <c r="M141" s="175"/>
      <c r="T141" s="176"/>
      <c r="AT141" s="171" t="s">
        <v>159</v>
      </c>
      <c r="AU141" s="171" t="s">
        <v>84</v>
      </c>
      <c r="AV141" s="13" t="s">
        <v>137</v>
      </c>
      <c r="AW141" s="13" t="s">
        <v>34</v>
      </c>
      <c r="AX141" s="13" t="s">
        <v>82</v>
      </c>
      <c r="AY141" s="171" t="s">
        <v>131</v>
      </c>
    </row>
    <row r="142" spans="2:65" s="1" customFormat="1" ht="24.2" customHeight="1">
      <c r="B142" s="32"/>
      <c r="C142" s="131" t="s">
        <v>8</v>
      </c>
      <c r="D142" s="131" t="s">
        <v>132</v>
      </c>
      <c r="E142" s="132" t="s">
        <v>271</v>
      </c>
      <c r="F142" s="133" t="s">
        <v>272</v>
      </c>
      <c r="G142" s="134" t="s">
        <v>209</v>
      </c>
      <c r="H142" s="135">
        <v>166</v>
      </c>
      <c r="I142" s="136"/>
      <c r="J142" s="137">
        <f>ROUND(I142*H142,2)</f>
        <v>0</v>
      </c>
      <c r="K142" s="133" t="s">
        <v>136</v>
      </c>
      <c r="L142" s="32"/>
      <c r="M142" s="138" t="s">
        <v>19</v>
      </c>
      <c r="N142" s="139" t="s">
        <v>45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137</v>
      </c>
      <c r="AT142" s="142" t="s">
        <v>132</v>
      </c>
      <c r="AU142" s="142" t="s">
        <v>84</v>
      </c>
      <c r="AY142" s="17" t="s">
        <v>131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82</v>
      </c>
      <c r="BK142" s="143">
        <f>ROUND(I142*H142,2)</f>
        <v>0</v>
      </c>
      <c r="BL142" s="17" t="s">
        <v>137</v>
      </c>
      <c r="BM142" s="142" t="s">
        <v>273</v>
      </c>
    </row>
    <row r="143" spans="2:65" s="1" customFormat="1" ht="11.25">
      <c r="B143" s="32"/>
      <c r="D143" s="144" t="s">
        <v>139</v>
      </c>
      <c r="F143" s="145" t="s">
        <v>274</v>
      </c>
      <c r="I143" s="146"/>
      <c r="L143" s="32"/>
      <c r="M143" s="147"/>
      <c r="T143" s="53"/>
      <c r="AT143" s="17" t="s">
        <v>139</v>
      </c>
      <c r="AU143" s="17" t="s">
        <v>84</v>
      </c>
    </row>
    <row r="144" spans="2:65" s="1" customFormat="1" ht="19.5">
      <c r="B144" s="32"/>
      <c r="D144" s="148" t="s">
        <v>141</v>
      </c>
      <c r="F144" s="149" t="s">
        <v>275</v>
      </c>
      <c r="I144" s="146"/>
      <c r="L144" s="32"/>
      <c r="M144" s="147"/>
      <c r="T144" s="53"/>
      <c r="AT144" s="17" t="s">
        <v>141</v>
      </c>
      <c r="AU144" s="17" t="s">
        <v>84</v>
      </c>
    </row>
    <row r="145" spans="2:65" s="1" customFormat="1" ht="24.2" customHeight="1">
      <c r="B145" s="32"/>
      <c r="C145" s="131" t="s">
        <v>276</v>
      </c>
      <c r="D145" s="131" t="s">
        <v>132</v>
      </c>
      <c r="E145" s="132" t="s">
        <v>277</v>
      </c>
      <c r="F145" s="133" t="s">
        <v>278</v>
      </c>
      <c r="G145" s="134" t="s">
        <v>209</v>
      </c>
      <c r="H145" s="135">
        <v>166</v>
      </c>
      <c r="I145" s="136"/>
      <c r="J145" s="137">
        <f>ROUND(I145*H145,2)</f>
        <v>0</v>
      </c>
      <c r="K145" s="133" t="s">
        <v>136</v>
      </c>
      <c r="L145" s="32"/>
      <c r="M145" s="138" t="s">
        <v>19</v>
      </c>
      <c r="N145" s="139" t="s">
        <v>45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137</v>
      </c>
      <c r="AT145" s="142" t="s">
        <v>132</v>
      </c>
      <c r="AU145" s="142" t="s">
        <v>84</v>
      </c>
      <c r="AY145" s="17" t="s">
        <v>131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82</v>
      </c>
      <c r="BK145" s="143">
        <f>ROUND(I145*H145,2)</f>
        <v>0</v>
      </c>
      <c r="BL145" s="17" t="s">
        <v>137</v>
      </c>
      <c r="BM145" s="142" t="s">
        <v>279</v>
      </c>
    </row>
    <row r="146" spans="2:65" s="1" customFormat="1" ht="11.25">
      <c r="B146" s="32"/>
      <c r="D146" s="144" t="s">
        <v>139</v>
      </c>
      <c r="F146" s="145" t="s">
        <v>280</v>
      </c>
      <c r="I146" s="146"/>
      <c r="L146" s="32"/>
      <c r="M146" s="147"/>
      <c r="T146" s="53"/>
      <c r="AT146" s="17" t="s">
        <v>139</v>
      </c>
      <c r="AU146" s="17" t="s">
        <v>84</v>
      </c>
    </row>
    <row r="147" spans="2:65" s="12" customFormat="1" ht="11.25">
      <c r="B147" s="150"/>
      <c r="D147" s="148" t="s">
        <v>159</v>
      </c>
      <c r="E147" s="151" t="s">
        <v>19</v>
      </c>
      <c r="F147" s="152" t="s">
        <v>281</v>
      </c>
      <c r="H147" s="153">
        <v>166</v>
      </c>
      <c r="I147" s="154"/>
      <c r="L147" s="150"/>
      <c r="M147" s="155"/>
      <c r="T147" s="156"/>
      <c r="AT147" s="151" t="s">
        <v>159</v>
      </c>
      <c r="AU147" s="151" t="s">
        <v>84</v>
      </c>
      <c r="AV147" s="12" t="s">
        <v>84</v>
      </c>
      <c r="AW147" s="12" t="s">
        <v>34</v>
      </c>
      <c r="AX147" s="12" t="s">
        <v>82</v>
      </c>
      <c r="AY147" s="151" t="s">
        <v>131</v>
      </c>
    </row>
    <row r="148" spans="2:65" s="1" customFormat="1" ht="16.5" customHeight="1">
      <c r="B148" s="32"/>
      <c r="C148" s="160" t="s">
        <v>282</v>
      </c>
      <c r="D148" s="160" t="s">
        <v>194</v>
      </c>
      <c r="E148" s="161" t="s">
        <v>283</v>
      </c>
      <c r="F148" s="162" t="s">
        <v>284</v>
      </c>
      <c r="G148" s="163" t="s">
        <v>209</v>
      </c>
      <c r="H148" s="164">
        <v>166</v>
      </c>
      <c r="I148" s="165"/>
      <c r="J148" s="166">
        <f>ROUND(I148*H148,2)</f>
        <v>0</v>
      </c>
      <c r="K148" s="162" t="s">
        <v>19</v>
      </c>
      <c r="L148" s="167"/>
      <c r="M148" s="168" t="s">
        <v>19</v>
      </c>
      <c r="N148" s="169" t="s">
        <v>45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198</v>
      </c>
      <c r="AT148" s="142" t="s">
        <v>194</v>
      </c>
      <c r="AU148" s="142" t="s">
        <v>84</v>
      </c>
      <c r="AY148" s="17" t="s">
        <v>131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82</v>
      </c>
      <c r="BK148" s="143">
        <f>ROUND(I148*H148,2)</f>
        <v>0</v>
      </c>
      <c r="BL148" s="17" t="s">
        <v>137</v>
      </c>
      <c r="BM148" s="142" t="s">
        <v>285</v>
      </c>
    </row>
    <row r="149" spans="2:65" s="12" customFormat="1" ht="11.25">
      <c r="B149" s="150"/>
      <c r="D149" s="148" t="s">
        <v>159</v>
      </c>
      <c r="E149" s="151" t="s">
        <v>19</v>
      </c>
      <c r="F149" s="152" t="s">
        <v>286</v>
      </c>
      <c r="H149" s="153">
        <v>25</v>
      </c>
      <c r="I149" s="154"/>
      <c r="L149" s="150"/>
      <c r="M149" s="155"/>
      <c r="T149" s="156"/>
      <c r="AT149" s="151" t="s">
        <v>159</v>
      </c>
      <c r="AU149" s="151" t="s">
        <v>84</v>
      </c>
      <c r="AV149" s="12" t="s">
        <v>84</v>
      </c>
      <c r="AW149" s="12" t="s">
        <v>34</v>
      </c>
      <c r="AX149" s="12" t="s">
        <v>74</v>
      </c>
      <c r="AY149" s="151" t="s">
        <v>131</v>
      </c>
    </row>
    <row r="150" spans="2:65" s="12" customFormat="1" ht="11.25">
      <c r="B150" s="150"/>
      <c r="D150" s="148" t="s">
        <v>159</v>
      </c>
      <c r="E150" s="151" t="s">
        <v>19</v>
      </c>
      <c r="F150" s="152" t="s">
        <v>287</v>
      </c>
      <c r="H150" s="153">
        <v>27</v>
      </c>
      <c r="I150" s="154"/>
      <c r="L150" s="150"/>
      <c r="M150" s="155"/>
      <c r="T150" s="156"/>
      <c r="AT150" s="151" t="s">
        <v>159</v>
      </c>
      <c r="AU150" s="151" t="s">
        <v>84</v>
      </c>
      <c r="AV150" s="12" t="s">
        <v>84</v>
      </c>
      <c r="AW150" s="12" t="s">
        <v>34</v>
      </c>
      <c r="AX150" s="12" t="s">
        <v>74</v>
      </c>
      <c r="AY150" s="151" t="s">
        <v>131</v>
      </c>
    </row>
    <row r="151" spans="2:65" s="12" customFormat="1" ht="11.25">
      <c r="B151" s="150"/>
      <c r="D151" s="148" t="s">
        <v>159</v>
      </c>
      <c r="E151" s="151" t="s">
        <v>19</v>
      </c>
      <c r="F151" s="152" t="s">
        <v>288</v>
      </c>
      <c r="H151" s="153">
        <v>25</v>
      </c>
      <c r="I151" s="154"/>
      <c r="L151" s="150"/>
      <c r="M151" s="155"/>
      <c r="T151" s="156"/>
      <c r="AT151" s="151" t="s">
        <v>159</v>
      </c>
      <c r="AU151" s="151" t="s">
        <v>84</v>
      </c>
      <c r="AV151" s="12" t="s">
        <v>84</v>
      </c>
      <c r="AW151" s="12" t="s">
        <v>34</v>
      </c>
      <c r="AX151" s="12" t="s">
        <v>74</v>
      </c>
      <c r="AY151" s="151" t="s">
        <v>131</v>
      </c>
    </row>
    <row r="152" spans="2:65" s="12" customFormat="1" ht="11.25">
      <c r="B152" s="150"/>
      <c r="D152" s="148" t="s">
        <v>159</v>
      </c>
      <c r="E152" s="151" t="s">
        <v>19</v>
      </c>
      <c r="F152" s="152" t="s">
        <v>289</v>
      </c>
      <c r="H152" s="153">
        <v>37</v>
      </c>
      <c r="I152" s="154"/>
      <c r="L152" s="150"/>
      <c r="M152" s="155"/>
      <c r="T152" s="156"/>
      <c r="AT152" s="151" t="s">
        <v>159</v>
      </c>
      <c r="AU152" s="151" t="s">
        <v>84</v>
      </c>
      <c r="AV152" s="12" t="s">
        <v>84</v>
      </c>
      <c r="AW152" s="12" t="s">
        <v>34</v>
      </c>
      <c r="AX152" s="12" t="s">
        <v>74</v>
      </c>
      <c r="AY152" s="151" t="s">
        <v>131</v>
      </c>
    </row>
    <row r="153" spans="2:65" s="12" customFormat="1" ht="11.25">
      <c r="B153" s="150"/>
      <c r="D153" s="148" t="s">
        <v>159</v>
      </c>
      <c r="E153" s="151" t="s">
        <v>19</v>
      </c>
      <c r="F153" s="152" t="s">
        <v>290</v>
      </c>
      <c r="H153" s="153">
        <v>30</v>
      </c>
      <c r="I153" s="154"/>
      <c r="L153" s="150"/>
      <c r="M153" s="155"/>
      <c r="T153" s="156"/>
      <c r="AT153" s="151" t="s">
        <v>159</v>
      </c>
      <c r="AU153" s="151" t="s">
        <v>84</v>
      </c>
      <c r="AV153" s="12" t="s">
        <v>84</v>
      </c>
      <c r="AW153" s="12" t="s">
        <v>34</v>
      </c>
      <c r="AX153" s="12" t="s">
        <v>74</v>
      </c>
      <c r="AY153" s="151" t="s">
        <v>131</v>
      </c>
    </row>
    <row r="154" spans="2:65" s="12" customFormat="1" ht="11.25">
      <c r="B154" s="150"/>
      <c r="D154" s="148" t="s">
        <v>159</v>
      </c>
      <c r="E154" s="151" t="s">
        <v>19</v>
      </c>
      <c r="F154" s="152" t="s">
        <v>291</v>
      </c>
      <c r="H154" s="153">
        <v>5</v>
      </c>
      <c r="I154" s="154"/>
      <c r="L154" s="150"/>
      <c r="M154" s="155"/>
      <c r="T154" s="156"/>
      <c r="AT154" s="151" t="s">
        <v>159</v>
      </c>
      <c r="AU154" s="151" t="s">
        <v>84</v>
      </c>
      <c r="AV154" s="12" t="s">
        <v>84</v>
      </c>
      <c r="AW154" s="12" t="s">
        <v>34</v>
      </c>
      <c r="AX154" s="12" t="s">
        <v>74</v>
      </c>
      <c r="AY154" s="151" t="s">
        <v>131</v>
      </c>
    </row>
    <row r="155" spans="2:65" s="12" customFormat="1" ht="11.25">
      <c r="B155" s="150"/>
      <c r="D155" s="148" t="s">
        <v>159</v>
      </c>
      <c r="E155" s="151" t="s">
        <v>19</v>
      </c>
      <c r="F155" s="152" t="s">
        <v>292</v>
      </c>
      <c r="H155" s="153">
        <v>5</v>
      </c>
      <c r="I155" s="154"/>
      <c r="L155" s="150"/>
      <c r="M155" s="155"/>
      <c r="T155" s="156"/>
      <c r="AT155" s="151" t="s">
        <v>159</v>
      </c>
      <c r="AU155" s="151" t="s">
        <v>84</v>
      </c>
      <c r="AV155" s="12" t="s">
        <v>84</v>
      </c>
      <c r="AW155" s="12" t="s">
        <v>34</v>
      </c>
      <c r="AX155" s="12" t="s">
        <v>74</v>
      </c>
      <c r="AY155" s="151" t="s">
        <v>131</v>
      </c>
    </row>
    <row r="156" spans="2:65" s="12" customFormat="1" ht="11.25">
      <c r="B156" s="150"/>
      <c r="D156" s="148" t="s">
        <v>159</v>
      </c>
      <c r="E156" s="151" t="s">
        <v>19</v>
      </c>
      <c r="F156" s="152" t="s">
        <v>293</v>
      </c>
      <c r="H156" s="153">
        <v>7</v>
      </c>
      <c r="I156" s="154"/>
      <c r="L156" s="150"/>
      <c r="M156" s="155"/>
      <c r="T156" s="156"/>
      <c r="AT156" s="151" t="s">
        <v>159</v>
      </c>
      <c r="AU156" s="151" t="s">
        <v>84</v>
      </c>
      <c r="AV156" s="12" t="s">
        <v>84</v>
      </c>
      <c r="AW156" s="12" t="s">
        <v>34</v>
      </c>
      <c r="AX156" s="12" t="s">
        <v>74</v>
      </c>
      <c r="AY156" s="151" t="s">
        <v>131</v>
      </c>
    </row>
    <row r="157" spans="2:65" s="12" customFormat="1" ht="11.25">
      <c r="B157" s="150"/>
      <c r="D157" s="148" t="s">
        <v>159</v>
      </c>
      <c r="E157" s="151" t="s">
        <v>19</v>
      </c>
      <c r="F157" s="152" t="s">
        <v>294</v>
      </c>
      <c r="H157" s="153">
        <v>5</v>
      </c>
      <c r="I157" s="154"/>
      <c r="L157" s="150"/>
      <c r="M157" s="155"/>
      <c r="T157" s="156"/>
      <c r="AT157" s="151" t="s">
        <v>159</v>
      </c>
      <c r="AU157" s="151" t="s">
        <v>84</v>
      </c>
      <c r="AV157" s="12" t="s">
        <v>84</v>
      </c>
      <c r="AW157" s="12" t="s">
        <v>34</v>
      </c>
      <c r="AX157" s="12" t="s">
        <v>74</v>
      </c>
      <c r="AY157" s="151" t="s">
        <v>131</v>
      </c>
    </row>
    <row r="158" spans="2:65" s="13" customFormat="1" ht="11.25">
      <c r="B158" s="170"/>
      <c r="D158" s="148" t="s">
        <v>159</v>
      </c>
      <c r="E158" s="171" t="s">
        <v>19</v>
      </c>
      <c r="F158" s="172" t="s">
        <v>270</v>
      </c>
      <c r="H158" s="173">
        <v>166</v>
      </c>
      <c r="I158" s="174"/>
      <c r="L158" s="170"/>
      <c r="M158" s="175"/>
      <c r="T158" s="176"/>
      <c r="AT158" s="171" t="s">
        <v>159</v>
      </c>
      <c r="AU158" s="171" t="s">
        <v>84</v>
      </c>
      <c r="AV158" s="13" t="s">
        <v>137</v>
      </c>
      <c r="AW158" s="13" t="s">
        <v>34</v>
      </c>
      <c r="AX158" s="13" t="s">
        <v>82</v>
      </c>
      <c r="AY158" s="171" t="s">
        <v>131</v>
      </c>
    </row>
    <row r="159" spans="2:65" s="1" customFormat="1" ht="24.2" customHeight="1">
      <c r="B159" s="32"/>
      <c r="C159" s="131" t="s">
        <v>295</v>
      </c>
      <c r="D159" s="131" t="s">
        <v>132</v>
      </c>
      <c r="E159" s="132" t="s">
        <v>296</v>
      </c>
      <c r="F159" s="133" t="s">
        <v>297</v>
      </c>
      <c r="G159" s="134" t="s">
        <v>209</v>
      </c>
      <c r="H159" s="135">
        <v>10</v>
      </c>
      <c r="I159" s="136"/>
      <c r="J159" s="137">
        <f>ROUND(I159*H159,2)</f>
        <v>0</v>
      </c>
      <c r="K159" s="133" t="s">
        <v>136</v>
      </c>
      <c r="L159" s="32"/>
      <c r="M159" s="138" t="s">
        <v>19</v>
      </c>
      <c r="N159" s="139" t="s">
        <v>45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137</v>
      </c>
      <c r="AT159" s="142" t="s">
        <v>132</v>
      </c>
      <c r="AU159" s="142" t="s">
        <v>84</v>
      </c>
      <c r="AY159" s="17" t="s">
        <v>131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82</v>
      </c>
      <c r="BK159" s="143">
        <f>ROUND(I159*H159,2)</f>
        <v>0</v>
      </c>
      <c r="BL159" s="17" t="s">
        <v>137</v>
      </c>
      <c r="BM159" s="142" t="s">
        <v>298</v>
      </c>
    </row>
    <row r="160" spans="2:65" s="1" customFormat="1" ht="11.25">
      <c r="B160" s="32"/>
      <c r="D160" s="144" t="s">
        <v>139</v>
      </c>
      <c r="F160" s="145" t="s">
        <v>299</v>
      </c>
      <c r="I160" s="146"/>
      <c r="L160" s="32"/>
      <c r="M160" s="147"/>
      <c r="T160" s="53"/>
      <c r="AT160" s="17" t="s">
        <v>139</v>
      </c>
      <c r="AU160" s="17" t="s">
        <v>84</v>
      </c>
    </row>
    <row r="161" spans="2:65" s="1" customFormat="1" ht="19.5">
      <c r="B161" s="32"/>
      <c r="D161" s="148" t="s">
        <v>141</v>
      </c>
      <c r="F161" s="149" t="s">
        <v>300</v>
      </c>
      <c r="I161" s="146"/>
      <c r="L161" s="32"/>
      <c r="M161" s="147"/>
      <c r="T161" s="53"/>
      <c r="AT161" s="17" t="s">
        <v>141</v>
      </c>
      <c r="AU161" s="17" t="s">
        <v>84</v>
      </c>
    </row>
    <row r="162" spans="2:65" s="1" customFormat="1" ht="24.2" customHeight="1">
      <c r="B162" s="32"/>
      <c r="C162" s="131" t="s">
        <v>301</v>
      </c>
      <c r="D162" s="131" t="s">
        <v>132</v>
      </c>
      <c r="E162" s="132" t="s">
        <v>302</v>
      </c>
      <c r="F162" s="133" t="s">
        <v>303</v>
      </c>
      <c r="G162" s="134" t="s">
        <v>209</v>
      </c>
      <c r="H162" s="135">
        <v>7</v>
      </c>
      <c r="I162" s="136"/>
      <c r="J162" s="137">
        <f>ROUND(I162*H162,2)</f>
        <v>0</v>
      </c>
      <c r="K162" s="133" t="s">
        <v>136</v>
      </c>
      <c r="L162" s="32"/>
      <c r="M162" s="138" t="s">
        <v>19</v>
      </c>
      <c r="N162" s="139" t="s">
        <v>45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137</v>
      </c>
      <c r="AT162" s="142" t="s">
        <v>132</v>
      </c>
      <c r="AU162" s="142" t="s">
        <v>84</v>
      </c>
      <c r="AY162" s="17" t="s">
        <v>131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82</v>
      </c>
      <c r="BK162" s="143">
        <f>ROUND(I162*H162,2)</f>
        <v>0</v>
      </c>
      <c r="BL162" s="17" t="s">
        <v>137</v>
      </c>
      <c r="BM162" s="142" t="s">
        <v>304</v>
      </c>
    </row>
    <row r="163" spans="2:65" s="1" customFormat="1" ht="11.25">
      <c r="B163" s="32"/>
      <c r="D163" s="144" t="s">
        <v>139</v>
      </c>
      <c r="F163" s="145" t="s">
        <v>305</v>
      </c>
      <c r="I163" s="146"/>
      <c r="L163" s="32"/>
      <c r="M163" s="147"/>
      <c r="T163" s="53"/>
      <c r="AT163" s="17" t="s">
        <v>139</v>
      </c>
      <c r="AU163" s="17" t="s">
        <v>84</v>
      </c>
    </row>
    <row r="164" spans="2:65" s="1" customFormat="1" ht="19.5">
      <c r="B164" s="32"/>
      <c r="D164" s="148" t="s">
        <v>141</v>
      </c>
      <c r="F164" s="149" t="s">
        <v>306</v>
      </c>
      <c r="I164" s="146"/>
      <c r="L164" s="32"/>
      <c r="M164" s="147"/>
      <c r="T164" s="53"/>
      <c r="AT164" s="17" t="s">
        <v>141</v>
      </c>
      <c r="AU164" s="17" t="s">
        <v>84</v>
      </c>
    </row>
    <row r="165" spans="2:65" s="1" customFormat="1" ht="16.5" customHeight="1">
      <c r="B165" s="32"/>
      <c r="C165" s="160" t="s">
        <v>307</v>
      </c>
      <c r="D165" s="160" t="s">
        <v>194</v>
      </c>
      <c r="E165" s="161" t="s">
        <v>308</v>
      </c>
      <c r="F165" s="162" t="s">
        <v>309</v>
      </c>
      <c r="G165" s="163" t="s">
        <v>209</v>
      </c>
      <c r="H165" s="164">
        <v>5</v>
      </c>
      <c r="I165" s="165"/>
      <c r="J165" s="166">
        <f>ROUND(I165*H165,2)</f>
        <v>0</v>
      </c>
      <c r="K165" s="162" t="s">
        <v>19</v>
      </c>
      <c r="L165" s="167"/>
      <c r="M165" s="168" t="s">
        <v>19</v>
      </c>
      <c r="N165" s="169" t="s">
        <v>45</v>
      </c>
      <c r="P165" s="140">
        <f>O165*H165</f>
        <v>0</v>
      </c>
      <c r="Q165" s="140">
        <v>4.0000000000000001E-3</v>
      </c>
      <c r="R165" s="140">
        <f>Q165*H165</f>
        <v>0.02</v>
      </c>
      <c r="S165" s="140">
        <v>0</v>
      </c>
      <c r="T165" s="141">
        <f>S165*H165</f>
        <v>0</v>
      </c>
      <c r="AR165" s="142" t="s">
        <v>198</v>
      </c>
      <c r="AT165" s="142" t="s">
        <v>194</v>
      </c>
      <c r="AU165" s="142" t="s">
        <v>84</v>
      </c>
      <c r="AY165" s="17" t="s">
        <v>131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82</v>
      </c>
      <c r="BK165" s="143">
        <f>ROUND(I165*H165,2)</f>
        <v>0</v>
      </c>
      <c r="BL165" s="17" t="s">
        <v>137</v>
      </c>
      <c r="BM165" s="142" t="s">
        <v>310</v>
      </c>
    </row>
    <row r="166" spans="2:65" s="1" customFormat="1" ht="19.5">
      <c r="B166" s="32"/>
      <c r="D166" s="148" t="s">
        <v>141</v>
      </c>
      <c r="F166" s="149" t="s">
        <v>311</v>
      </c>
      <c r="I166" s="146"/>
      <c r="L166" s="32"/>
      <c r="M166" s="147"/>
      <c r="T166" s="53"/>
      <c r="AT166" s="17" t="s">
        <v>141</v>
      </c>
      <c r="AU166" s="17" t="s">
        <v>84</v>
      </c>
    </row>
    <row r="167" spans="2:65" s="14" customFormat="1" ht="11.25">
      <c r="B167" s="177"/>
      <c r="D167" s="148" t="s">
        <v>159</v>
      </c>
      <c r="E167" s="178" t="s">
        <v>19</v>
      </c>
      <c r="F167" s="179" t="s">
        <v>312</v>
      </c>
      <c r="H167" s="178" t="s">
        <v>19</v>
      </c>
      <c r="I167" s="180"/>
      <c r="L167" s="177"/>
      <c r="M167" s="181"/>
      <c r="T167" s="182"/>
      <c r="AT167" s="178" t="s">
        <v>159</v>
      </c>
      <c r="AU167" s="178" t="s">
        <v>84</v>
      </c>
      <c r="AV167" s="14" t="s">
        <v>82</v>
      </c>
      <c r="AW167" s="14" t="s">
        <v>34</v>
      </c>
      <c r="AX167" s="14" t="s">
        <v>74</v>
      </c>
      <c r="AY167" s="178" t="s">
        <v>131</v>
      </c>
    </row>
    <row r="168" spans="2:65" s="12" customFormat="1" ht="11.25">
      <c r="B168" s="150"/>
      <c r="D168" s="148" t="s">
        <v>159</v>
      </c>
      <c r="E168" s="151" t="s">
        <v>19</v>
      </c>
      <c r="F168" s="152" t="s">
        <v>313</v>
      </c>
      <c r="H168" s="153">
        <v>2</v>
      </c>
      <c r="I168" s="154"/>
      <c r="L168" s="150"/>
      <c r="M168" s="155"/>
      <c r="T168" s="156"/>
      <c r="AT168" s="151" t="s">
        <v>159</v>
      </c>
      <c r="AU168" s="151" t="s">
        <v>84</v>
      </c>
      <c r="AV168" s="12" t="s">
        <v>84</v>
      </c>
      <c r="AW168" s="12" t="s">
        <v>34</v>
      </c>
      <c r="AX168" s="12" t="s">
        <v>74</v>
      </c>
      <c r="AY168" s="151" t="s">
        <v>131</v>
      </c>
    </row>
    <row r="169" spans="2:65" s="12" customFormat="1" ht="11.25">
      <c r="B169" s="150"/>
      <c r="D169" s="148" t="s">
        <v>159</v>
      </c>
      <c r="E169" s="151" t="s">
        <v>19</v>
      </c>
      <c r="F169" s="152" t="s">
        <v>314</v>
      </c>
      <c r="H169" s="153">
        <v>2</v>
      </c>
      <c r="I169" s="154"/>
      <c r="L169" s="150"/>
      <c r="M169" s="155"/>
      <c r="T169" s="156"/>
      <c r="AT169" s="151" t="s">
        <v>159</v>
      </c>
      <c r="AU169" s="151" t="s">
        <v>84</v>
      </c>
      <c r="AV169" s="12" t="s">
        <v>84</v>
      </c>
      <c r="AW169" s="12" t="s">
        <v>34</v>
      </c>
      <c r="AX169" s="12" t="s">
        <v>74</v>
      </c>
      <c r="AY169" s="151" t="s">
        <v>131</v>
      </c>
    </row>
    <row r="170" spans="2:65" s="12" customFormat="1" ht="11.25">
      <c r="B170" s="150"/>
      <c r="D170" s="148" t="s">
        <v>159</v>
      </c>
      <c r="E170" s="151" t="s">
        <v>19</v>
      </c>
      <c r="F170" s="152" t="s">
        <v>315</v>
      </c>
      <c r="H170" s="153">
        <v>1</v>
      </c>
      <c r="I170" s="154"/>
      <c r="L170" s="150"/>
      <c r="M170" s="155"/>
      <c r="T170" s="156"/>
      <c r="AT170" s="151" t="s">
        <v>159</v>
      </c>
      <c r="AU170" s="151" t="s">
        <v>84</v>
      </c>
      <c r="AV170" s="12" t="s">
        <v>84</v>
      </c>
      <c r="AW170" s="12" t="s">
        <v>34</v>
      </c>
      <c r="AX170" s="12" t="s">
        <v>74</v>
      </c>
      <c r="AY170" s="151" t="s">
        <v>131</v>
      </c>
    </row>
    <row r="171" spans="2:65" s="13" customFormat="1" ht="11.25">
      <c r="B171" s="170"/>
      <c r="D171" s="148" t="s">
        <v>159</v>
      </c>
      <c r="E171" s="171" t="s">
        <v>19</v>
      </c>
      <c r="F171" s="172" t="s">
        <v>270</v>
      </c>
      <c r="H171" s="173">
        <v>5</v>
      </c>
      <c r="I171" s="174"/>
      <c r="L171" s="170"/>
      <c r="M171" s="175"/>
      <c r="T171" s="176"/>
      <c r="AT171" s="171" t="s">
        <v>159</v>
      </c>
      <c r="AU171" s="171" t="s">
        <v>84</v>
      </c>
      <c r="AV171" s="13" t="s">
        <v>137</v>
      </c>
      <c r="AW171" s="13" t="s">
        <v>34</v>
      </c>
      <c r="AX171" s="13" t="s">
        <v>82</v>
      </c>
      <c r="AY171" s="171" t="s">
        <v>131</v>
      </c>
    </row>
    <row r="172" spans="2:65" s="1" customFormat="1" ht="16.5" customHeight="1">
      <c r="B172" s="32"/>
      <c r="C172" s="160" t="s">
        <v>7</v>
      </c>
      <c r="D172" s="160" t="s">
        <v>194</v>
      </c>
      <c r="E172" s="161" t="s">
        <v>316</v>
      </c>
      <c r="F172" s="162" t="s">
        <v>317</v>
      </c>
      <c r="G172" s="163" t="s">
        <v>209</v>
      </c>
      <c r="H172" s="164">
        <v>2</v>
      </c>
      <c r="I172" s="165"/>
      <c r="J172" s="166">
        <f>ROUND(I172*H172,2)</f>
        <v>0</v>
      </c>
      <c r="K172" s="162" t="s">
        <v>19</v>
      </c>
      <c r="L172" s="167"/>
      <c r="M172" s="168" t="s">
        <v>19</v>
      </c>
      <c r="N172" s="169" t="s">
        <v>45</v>
      </c>
      <c r="P172" s="140">
        <f>O172*H172</f>
        <v>0</v>
      </c>
      <c r="Q172" s="140">
        <v>2E-3</v>
      </c>
      <c r="R172" s="140">
        <f>Q172*H172</f>
        <v>4.0000000000000001E-3</v>
      </c>
      <c r="S172" s="140">
        <v>0</v>
      </c>
      <c r="T172" s="141">
        <f>S172*H172</f>
        <v>0</v>
      </c>
      <c r="AR172" s="142" t="s">
        <v>198</v>
      </c>
      <c r="AT172" s="142" t="s">
        <v>194</v>
      </c>
      <c r="AU172" s="142" t="s">
        <v>84</v>
      </c>
      <c r="AY172" s="17" t="s">
        <v>131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82</v>
      </c>
      <c r="BK172" s="143">
        <f>ROUND(I172*H172,2)</f>
        <v>0</v>
      </c>
      <c r="BL172" s="17" t="s">
        <v>137</v>
      </c>
      <c r="BM172" s="142" t="s">
        <v>318</v>
      </c>
    </row>
    <row r="173" spans="2:65" s="12" customFormat="1" ht="11.25">
      <c r="B173" s="150"/>
      <c r="D173" s="148" t="s">
        <v>159</v>
      </c>
      <c r="E173" s="151" t="s">
        <v>19</v>
      </c>
      <c r="F173" s="152" t="s">
        <v>319</v>
      </c>
      <c r="H173" s="153">
        <v>2</v>
      </c>
      <c r="I173" s="154"/>
      <c r="L173" s="150"/>
      <c r="M173" s="155"/>
      <c r="T173" s="156"/>
      <c r="AT173" s="151" t="s">
        <v>159</v>
      </c>
      <c r="AU173" s="151" t="s">
        <v>84</v>
      </c>
      <c r="AV173" s="12" t="s">
        <v>84</v>
      </c>
      <c r="AW173" s="12" t="s">
        <v>34</v>
      </c>
      <c r="AX173" s="12" t="s">
        <v>82</v>
      </c>
      <c r="AY173" s="151" t="s">
        <v>131</v>
      </c>
    </row>
    <row r="174" spans="2:65" s="1" customFormat="1" ht="24.2" customHeight="1">
      <c r="B174" s="32"/>
      <c r="C174" s="131" t="s">
        <v>320</v>
      </c>
      <c r="D174" s="131" t="s">
        <v>132</v>
      </c>
      <c r="E174" s="132" t="s">
        <v>321</v>
      </c>
      <c r="F174" s="133" t="s">
        <v>322</v>
      </c>
      <c r="G174" s="134" t="s">
        <v>209</v>
      </c>
      <c r="H174" s="135">
        <v>3</v>
      </c>
      <c r="I174" s="136"/>
      <c r="J174" s="137">
        <f>ROUND(I174*H174,2)</f>
        <v>0</v>
      </c>
      <c r="K174" s="133" t="s">
        <v>136</v>
      </c>
      <c r="L174" s="32"/>
      <c r="M174" s="138" t="s">
        <v>19</v>
      </c>
      <c r="N174" s="139" t="s">
        <v>45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137</v>
      </c>
      <c r="AT174" s="142" t="s">
        <v>132</v>
      </c>
      <c r="AU174" s="142" t="s">
        <v>84</v>
      </c>
      <c r="AY174" s="17" t="s">
        <v>131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82</v>
      </c>
      <c r="BK174" s="143">
        <f>ROUND(I174*H174,2)</f>
        <v>0</v>
      </c>
      <c r="BL174" s="17" t="s">
        <v>137</v>
      </c>
      <c r="BM174" s="142" t="s">
        <v>323</v>
      </c>
    </row>
    <row r="175" spans="2:65" s="1" customFormat="1" ht="11.25">
      <c r="B175" s="32"/>
      <c r="D175" s="144" t="s">
        <v>139</v>
      </c>
      <c r="F175" s="145" t="s">
        <v>324</v>
      </c>
      <c r="I175" s="146"/>
      <c r="L175" s="32"/>
      <c r="M175" s="147"/>
      <c r="T175" s="53"/>
      <c r="AT175" s="17" t="s">
        <v>139</v>
      </c>
      <c r="AU175" s="17" t="s">
        <v>84</v>
      </c>
    </row>
    <row r="176" spans="2:65" s="1" customFormat="1" ht="16.5" customHeight="1">
      <c r="B176" s="32"/>
      <c r="C176" s="160" t="s">
        <v>325</v>
      </c>
      <c r="D176" s="160" t="s">
        <v>194</v>
      </c>
      <c r="E176" s="161" t="s">
        <v>326</v>
      </c>
      <c r="F176" s="162" t="s">
        <v>327</v>
      </c>
      <c r="G176" s="163" t="s">
        <v>209</v>
      </c>
      <c r="H176" s="164">
        <v>3</v>
      </c>
      <c r="I176" s="165"/>
      <c r="J176" s="166">
        <f>ROUND(I176*H176,2)</f>
        <v>0</v>
      </c>
      <c r="K176" s="162" t="s">
        <v>19</v>
      </c>
      <c r="L176" s="167"/>
      <c r="M176" s="168" t="s">
        <v>19</v>
      </c>
      <c r="N176" s="169" t="s">
        <v>45</v>
      </c>
      <c r="P176" s="140">
        <f>O176*H176</f>
        <v>0</v>
      </c>
      <c r="Q176" s="140">
        <v>4.0000000000000001E-3</v>
      </c>
      <c r="R176" s="140">
        <f>Q176*H176</f>
        <v>1.2E-2</v>
      </c>
      <c r="S176" s="140">
        <v>0</v>
      </c>
      <c r="T176" s="141">
        <f>S176*H176</f>
        <v>0</v>
      </c>
      <c r="AR176" s="142" t="s">
        <v>198</v>
      </c>
      <c r="AT176" s="142" t="s">
        <v>194</v>
      </c>
      <c r="AU176" s="142" t="s">
        <v>84</v>
      </c>
      <c r="AY176" s="17" t="s">
        <v>131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82</v>
      </c>
      <c r="BK176" s="143">
        <f>ROUND(I176*H176,2)</f>
        <v>0</v>
      </c>
      <c r="BL176" s="17" t="s">
        <v>137</v>
      </c>
      <c r="BM176" s="142" t="s">
        <v>328</v>
      </c>
    </row>
    <row r="177" spans="2:65" s="12" customFormat="1" ht="11.25">
      <c r="B177" s="150"/>
      <c r="D177" s="148" t="s">
        <v>159</v>
      </c>
      <c r="E177" s="151" t="s">
        <v>19</v>
      </c>
      <c r="F177" s="152" t="s">
        <v>329</v>
      </c>
      <c r="H177" s="153">
        <v>2</v>
      </c>
      <c r="I177" s="154"/>
      <c r="L177" s="150"/>
      <c r="M177" s="155"/>
      <c r="T177" s="156"/>
      <c r="AT177" s="151" t="s">
        <v>159</v>
      </c>
      <c r="AU177" s="151" t="s">
        <v>84</v>
      </c>
      <c r="AV177" s="12" t="s">
        <v>84</v>
      </c>
      <c r="AW177" s="12" t="s">
        <v>34</v>
      </c>
      <c r="AX177" s="12" t="s">
        <v>74</v>
      </c>
      <c r="AY177" s="151" t="s">
        <v>131</v>
      </c>
    </row>
    <row r="178" spans="2:65" s="12" customFormat="1" ht="11.25">
      <c r="B178" s="150"/>
      <c r="D178" s="148" t="s">
        <v>159</v>
      </c>
      <c r="E178" s="151" t="s">
        <v>19</v>
      </c>
      <c r="F178" s="152" t="s">
        <v>330</v>
      </c>
      <c r="H178" s="153">
        <v>1</v>
      </c>
      <c r="I178" s="154"/>
      <c r="L178" s="150"/>
      <c r="M178" s="155"/>
      <c r="T178" s="156"/>
      <c r="AT178" s="151" t="s">
        <v>159</v>
      </c>
      <c r="AU178" s="151" t="s">
        <v>84</v>
      </c>
      <c r="AV178" s="12" t="s">
        <v>84</v>
      </c>
      <c r="AW178" s="12" t="s">
        <v>34</v>
      </c>
      <c r="AX178" s="12" t="s">
        <v>74</v>
      </c>
      <c r="AY178" s="151" t="s">
        <v>131</v>
      </c>
    </row>
    <row r="179" spans="2:65" s="13" customFormat="1" ht="11.25">
      <c r="B179" s="170"/>
      <c r="D179" s="148" t="s">
        <v>159</v>
      </c>
      <c r="E179" s="171" t="s">
        <v>19</v>
      </c>
      <c r="F179" s="172" t="s">
        <v>270</v>
      </c>
      <c r="H179" s="173">
        <v>3</v>
      </c>
      <c r="I179" s="174"/>
      <c r="L179" s="170"/>
      <c r="M179" s="175"/>
      <c r="T179" s="176"/>
      <c r="AT179" s="171" t="s">
        <v>159</v>
      </c>
      <c r="AU179" s="171" t="s">
        <v>84</v>
      </c>
      <c r="AV179" s="13" t="s">
        <v>137</v>
      </c>
      <c r="AW179" s="13" t="s">
        <v>34</v>
      </c>
      <c r="AX179" s="13" t="s">
        <v>82</v>
      </c>
      <c r="AY179" s="171" t="s">
        <v>131</v>
      </c>
    </row>
    <row r="180" spans="2:65" s="1" customFormat="1" ht="24.2" customHeight="1">
      <c r="B180" s="32"/>
      <c r="C180" s="131" t="s">
        <v>331</v>
      </c>
      <c r="D180" s="131" t="s">
        <v>132</v>
      </c>
      <c r="E180" s="132" t="s">
        <v>332</v>
      </c>
      <c r="F180" s="133" t="s">
        <v>333</v>
      </c>
      <c r="G180" s="134" t="s">
        <v>135</v>
      </c>
      <c r="H180" s="135">
        <v>5400</v>
      </c>
      <c r="I180" s="136"/>
      <c r="J180" s="137">
        <f>ROUND(I180*H180,2)</f>
        <v>0</v>
      </c>
      <c r="K180" s="133" t="s">
        <v>136</v>
      </c>
      <c r="L180" s="32"/>
      <c r="M180" s="138" t="s">
        <v>19</v>
      </c>
      <c r="N180" s="139" t="s">
        <v>45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137</v>
      </c>
      <c r="AT180" s="142" t="s">
        <v>132</v>
      </c>
      <c r="AU180" s="142" t="s">
        <v>84</v>
      </c>
      <c r="AY180" s="17" t="s">
        <v>131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82</v>
      </c>
      <c r="BK180" s="143">
        <f>ROUND(I180*H180,2)</f>
        <v>0</v>
      </c>
      <c r="BL180" s="17" t="s">
        <v>137</v>
      </c>
      <c r="BM180" s="142" t="s">
        <v>334</v>
      </c>
    </row>
    <row r="181" spans="2:65" s="1" customFormat="1" ht="11.25">
      <c r="B181" s="32"/>
      <c r="D181" s="144" t="s">
        <v>139</v>
      </c>
      <c r="F181" s="145" t="s">
        <v>335</v>
      </c>
      <c r="I181" s="146"/>
      <c r="L181" s="32"/>
      <c r="M181" s="147"/>
      <c r="T181" s="53"/>
      <c r="AT181" s="17" t="s">
        <v>139</v>
      </c>
      <c r="AU181" s="17" t="s">
        <v>84</v>
      </c>
    </row>
    <row r="182" spans="2:65" s="1" customFormat="1" ht="16.5" customHeight="1">
      <c r="B182" s="32"/>
      <c r="C182" s="160" t="s">
        <v>336</v>
      </c>
      <c r="D182" s="160" t="s">
        <v>194</v>
      </c>
      <c r="E182" s="161" t="s">
        <v>337</v>
      </c>
      <c r="F182" s="162" t="s">
        <v>338</v>
      </c>
      <c r="G182" s="163" t="s">
        <v>240</v>
      </c>
      <c r="H182" s="164">
        <v>102</v>
      </c>
      <c r="I182" s="165"/>
      <c r="J182" s="166">
        <f>ROUND(I182*H182,2)</f>
        <v>0</v>
      </c>
      <c r="K182" s="162" t="s">
        <v>19</v>
      </c>
      <c r="L182" s="167"/>
      <c r="M182" s="168" t="s">
        <v>19</v>
      </c>
      <c r="N182" s="169" t="s">
        <v>45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198</v>
      </c>
      <c r="AT182" s="142" t="s">
        <v>194</v>
      </c>
      <c r="AU182" s="142" t="s">
        <v>84</v>
      </c>
      <c r="AY182" s="17" t="s">
        <v>131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82</v>
      </c>
      <c r="BK182" s="143">
        <f>ROUND(I182*H182,2)</f>
        <v>0</v>
      </c>
      <c r="BL182" s="17" t="s">
        <v>137</v>
      </c>
      <c r="BM182" s="142" t="s">
        <v>339</v>
      </c>
    </row>
    <row r="183" spans="2:65" s="1" customFormat="1" ht="19.5">
      <c r="B183" s="32"/>
      <c r="D183" s="148" t="s">
        <v>141</v>
      </c>
      <c r="F183" s="149" t="s">
        <v>340</v>
      </c>
      <c r="I183" s="146"/>
      <c r="L183" s="32"/>
      <c r="M183" s="147"/>
      <c r="T183" s="53"/>
      <c r="AT183" s="17" t="s">
        <v>141</v>
      </c>
      <c r="AU183" s="17" t="s">
        <v>84</v>
      </c>
    </row>
    <row r="184" spans="2:65" s="12" customFormat="1" ht="11.25">
      <c r="B184" s="150"/>
      <c r="D184" s="148" t="s">
        <v>159</v>
      </c>
      <c r="E184" s="151" t="s">
        <v>19</v>
      </c>
      <c r="F184" s="152" t="s">
        <v>341</v>
      </c>
      <c r="H184" s="153">
        <v>102</v>
      </c>
      <c r="I184" s="154"/>
      <c r="L184" s="150"/>
      <c r="M184" s="155"/>
      <c r="T184" s="156"/>
      <c r="AT184" s="151" t="s">
        <v>159</v>
      </c>
      <c r="AU184" s="151" t="s">
        <v>84</v>
      </c>
      <c r="AV184" s="12" t="s">
        <v>84</v>
      </c>
      <c r="AW184" s="12" t="s">
        <v>34</v>
      </c>
      <c r="AX184" s="12" t="s">
        <v>82</v>
      </c>
      <c r="AY184" s="151" t="s">
        <v>131</v>
      </c>
    </row>
    <row r="185" spans="2:65" s="1" customFormat="1" ht="16.5" customHeight="1">
      <c r="B185" s="32"/>
      <c r="C185" s="160" t="s">
        <v>342</v>
      </c>
      <c r="D185" s="160" t="s">
        <v>194</v>
      </c>
      <c r="E185" s="161" t="s">
        <v>343</v>
      </c>
      <c r="F185" s="162" t="s">
        <v>344</v>
      </c>
      <c r="G185" s="163" t="s">
        <v>240</v>
      </c>
      <c r="H185" s="164">
        <v>20</v>
      </c>
      <c r="I185" s="165"/>
      <c r="J185" s="166">
        <f>ROUND(I185*H185,2)</f>
        <v>0</v>
      </c>
      <c r="K185" s="162" t="s">
        <v>19</v>
      </c>
      <c r="L185" s="167"/>
      <c r="M185" s="168" t="s">
        <v>19</v>
      </c>
      <c r="N185" s="169" t="s">
        <v>45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198</v>
      </c>
      <c r="AT185" s="142" t="s">
        <v>194</v>
      </c>
      <c r="AU185" s="142" t="s">
        <v>84</v>
      </c>
      <c r="AY185" s="17" t="s">
        <v>131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82</v>
      </c>
      <c r="BK185" s="143">
        <f>ROUND(I185*H185,2)</f>
        <v>0</v>
      </c>
      <c r="BL185" s="17" t="s">
        <v>137</v>
      </c>
      <c r="BM185" s="142" t="s">
        <v>345</v>
      </c>
    </row>
    <row r="186" spans="2:65" s="1" customFormat="1" ht="19.5">
      <c r="B186" s="32"/>
      <c r="D186" s="148" t="s">
        <v>141</v>
      </c>
      <c r="F186" s="149" t="s">
        <v>346</v>
      </c>
      <c r="I186" s="146"/>
      <c r="L186" s="32"/>
      <c r="M186" s="147"/>
      <c r="T186" s="53"/>
      <c r="AT186" s="17" t="s">
        <v>141</v>
      </c>
      <c r="AU186" s="17" t="s">
        <v>84</v>
      </c>
    </row>
    <row r="187" spans="2:65" s="12" customFormat="1" ht="11.25">
      <c r="B187" s="150"/>
      <c r="D187" s="148" t="s">
        <v>159</v>
      </c>
      <c r="E187" s="151" t="s">
        <v>19</v>
      </c>
      <c r="F187" s="152" t="s">
        <v>347</v>
      </c>
      <c r="H187" s="153">
        <v>20</v>
      </c>
      <c r="I187" s="154"/>
      <c r="L187" s="150"/>
      <c r="M187" s="155"/>
      <c r="T187" s="156"/>
      <c r="AT187" s="151" t="s">
        <v>159</v>
      </c>
      <c r="AU187" s="151" t="s">
        <v>84</v>
      </c>
      <c r="AV187" s="12" t="s">
        <v>84</v>
      </c>
      <c r="AW187" s="12" t="s">
        <v>34</v>
      </c>
      <c r="AX187" s="12" t="s">
        <v>82</v>
      </c>
      <c r="AY187" s="151" t="s">
        <v>131</v>
      </c>
    </row>
    <row r="188" spans="2:65" s="1" customFormat="1" ht="16.5" customHeight="1">
      <c r="B188" s="32"/>
      <c r="C188" s="131" t="s">
        <v>348</v>
      </c>
      <c r="D188" s="131" t="s">
        <v>132</v>
      </c>
      <c r="E188" s="132" t="s">
        <v>349</v>
      </c>
      <c r="F188" s="133" t="s">
        <v>350</v>
      </c>
      <c r="G188" s="134" t="s">
        <v>209</v>
      </c>
      <c r="H188" s="135">
        <v>10</v>
      </c>
      <c r="I188" s="136"/>
      <c r="J188" s="137">
        <f>ROUND(I188*H188,2)</f>
        <v>0</v>
      </c>
      <c r="K188" s="133" t="s">
        <v>19</v>
      </c>
      <c r="L188" s="32"/>
      <c r="M188" s="138" t="s">
        <v>19</v>
      </c>
      <c r="N188" s="139" t="s">
        <v>45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137</v>
      </c>
      <c r="AT188" s="142" t="s">
        <v>132</v>
      </c>
      <c r="AU188" s="142" t="s">
        <v>84</v>
      </c>
      <c r="AY188" s="17" t="s">
        <v>131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82</v>
      </c>
      <c r="BK188" s="143">
        <f>ROUND(I188*H188,2)</f>
        <v>0</v>
      </c>
      <c r="BL188" s="17" t="s">
        <v>137</v>
      </c>
      <c r="BM188" s="142" t="s">
        <v>351</v>
      </c>
    </row>
    <row r="189" spans="2:65" s="1" customFormat="1" ht="19.5">
      <c r="B189" s="32"/>
      <c r="D189" s="148" t="s">
        <v>141</v>
      </c>
      <c r="F189" s="149" t="s">
        <v>352</v>
      </c>
      <c r="I189" s="146"/>
      <c r="L189" s="32"/>
      <c r="M189" s="147"/>
      <c r="T189" s="53"/>
      <c r="AT189" s="17" t="s">
        <v>141</v>
      </c>
      <c r="AU189" s="17" t="s">
        <v>84</v>
      </c>
    </row>
    <row r="190" spans="2:65" s="1" customFormat="1" ht="21.75" customHeight="1">
      <c r="B190" s="32"/>
      <c r="C190" s="131" t="s">
        <v>353</v>
      </c>
      <c r="D190" s="131" t="s">
        <v>132</v>
      </c>
      <c r="E190" s="132" t="s">
        <v>354</v>
      </c>
      <c r="F190" s="133" t="s">
        <v>355</v>
      </c>
      <c r="G190" s="134" t="s">
        <v>209</v>
      </c>
      <c r="H190" s="135">
        <v>414</v>
      </c>
      <c r="I190" s="136"/>
      <c r="J190" s="137">
        <f>ROUND(I190*H190,2)</f>
        <v>0</v>
      </c>
      <c r="K190" s="133" t="s">
        <v>136</v>
      </c>
      <c r="L190" s="32"/>
      <c r="M190" s="138" t="s">
        <v>19</v>
      </c>
      <c r="N190" s="139" t="s">
        <v>45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137</v>
      </c>
      <c r="AT190" s="142" t="s">
        <v>132</v>
      </c>
      <c r="AU190" s="142" t="s">
        <v>84</v>
      </c>
      <c r="AY190" s="17" t="s">
        <v>131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82</v>
      </c>
      <c r="BK190" s="143">
        <f>ROUND(I190*H190,2)</f>
        <v>0</v>
      </c>
      <c r="BL190" s="17" t="s">
        <v>137</v>
      </c>
      <c r="BM190" s="142" t="s">
        <v>356</v>
      </c>
    </row>
    <row r="191" spans="2:65" s="1" customFormat="1" ht="11.25">
      <c r="B191" s="32"/>
      <c r="D191" s="144" t="s">
        <v>139</v>
      </c>
      <c r="F191" s="145" t="s">
        <v>357</v>
      </c>
      <c r="I191" s="146"/>
      <c r="L191" s="32"/>
      <c r="M191" s="147"/>
      <c r="T191" s="53"/>
      <c r="AT191" s="17" t="s">
        <v>139</v>
      </c>
      <c r="AU191" s="17" t="s">
        <v>84</v>
      </c>
    </row>
    <row r="192" spans="2:65" s="12" customFormat="1" ht="11.25">
      <c r="B192" s="150"/>
      <c r="D192" s="148" t="s">
        <v>159</v>
      </c>
      <c r="E192" s="151" t="s">
        <v>19</v>
      </c>
      <c r="F192" s="152" t="s">
        <v>358</v>
      </c>
      <c r="H192" s="153">
        <v>414</v>
      </c>
      <c r="I192" s="154"/>
      <c r="L192" s="150"/>
      <c r="M192" s="155"/>
      <c r="T192" s="156"/>
      <c r="AT192" s="151" t="s">
        <v>159</v>
      </c>
      <c r="AU192" s="151" t="s">
        <v>84</v>
      </c>
      <c r="AV192" s="12" t="s">
        <v>84</v>
      </c>
      <c r="AW192" s="12" t="s">
        <v>34</v>
      </c>
      <c r="AX192" s="12" t="s">
        <v>82</v>
      </c>
      <c r="AY192" s="151" t="s">
        <v>131</v>
      </c>
    </row>
    <row r="193" spans="2:65" s="1" customFormat="1" ht="24.2" customHeight="1">
      <c r="B193" s="32"/>
      <c r="C193" s="131" t="s">
        <v>359</v>
      </c>
      <c r="D193" s="131" t="s">
        <v>132</v>
      </c>
      <c r="E193" s="132" t="s">
        <v>360</v>
      </c>
      <c r="F193" s="133" t="s">
        <v>361</v>
      </c>
      <c r="G193" s="134" t="s">
        <v>362</v>
      </c>
      <c r="H193" s="135">
        <v>471</v>
      </c>
      <c r="I193" s="136"/>
      <c r="J193" s="137">
        <f>ROUND(I193*H193,2)</f>
        <v>0</v>
      </c>
      <c r="K193" s="133" t="s">
        <v>19</v>
      </c>
      <c r="L193" s="32"/>
      <c r="M193" s="138" t="s">
        <v>19</v>
      </c>
      <c r="N193" s="139" t="s">
        <v>45</v>
      </c>
      <c r="P193" s="140">
        <f>O193*H193</f>
        <v>0</v>
      </c>
      <c r="Q193" s="140">
        <v>0.02</v>
      </c>
      <c r="R193" s="140">
        <f>Q193*H193</f>
        <v>9.42</v>
      </c>
      <c r="S193" s="140">
        <v>0</v>
      </c>
      <c r="T193" s="141">
        <f>S193*H193</f>
        <v>0</v>
      </c>
      <c r="AR193" s="142" t="s">
        <v>137</v>
      </c>
      <c r="AT193" s="142" t="s">
        <v>132</v>
      </c>
      <c r="AU193" s="142" t="s">
        <v>84</v>
      </c>
      <c r="AY193" s="17" t="s">
        <v>131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82</v>
      </c>
      <c r="BK193" s="143">
        <f>ROUND(I193*H193,2)</f>
        <v>0</v>
      </c>
      <c r="BL193" s="17" t="s">
        <v>137</v>
      </c>
      <c r="BM193" s="142" t="s">
        <v>363</v>
      </c>
    </row>
    <row r="194" spans="2:65" s="1" customFormat="1" ht="19.5">
      <c r="B194" s="32"/>
      <c r="D194" s="148" t="s">
        <v>141</v>
      </c>
      <c r="F194" s="149" t="s">
        <v>364</v>
      </c>
      <c r="I194" s="146"/>
      <c r="L194" s="32"/>
      <c r="M194" s="147"/>
      <c r="T194" s="53"/>
      <c r="AT194" s="17" t="s">
        <v>141</v>
      </c>
      <c r="AU194" s="17" t="s">
        <v>84</v>
      </c>
    </row>
    <row r="195" spans="2:65" s="12" customFormat="1" ht="11.25">
      <c r="B195" s="150"/>
      <c r="D195" s="148" t="s">
        <v>159</v>
      </c>
      <c r="E195" s="151" t="s">
        <v>19</v>
      </c>
      <c r="F195" s="152" t="s">
        <v>365</v>
      </c>
      <c r="H195" s="153">
        <v>471</v>
      </c>
      <c r="I195" s="154"/>
      <c r="L195" s="150"/>
      <c r="M195" s="155"/>
      <c r="T195" s="156"/>
      <c r="AT195" s="151" t="s">
        <v>159</v>
      </c>
      <c r="AU195" s="151" t="s">
        <v>84</v>
      </c>
      <c r="AV195" s="12" t="s">
        <v>84</v>
      </c>
      <c r="AW195" s="12" t="s">
        <v>34</v>
      </c>
      <c r="AX195" s="12" t="s">
        <v>82</v>
      </c>
      <c r="AY195" s="151" t="s">
        <v>131</v>
      </c>
    </row>
    <row r="196" spans="2:65" s="1" customFormat="1" ht="16.5" customHeight="1">
      <c r="B196" s="32"/>
      <c r="C196" s="131" t="s">
        <v>366</v>
      </c>
      <c r="D196" s="131" t="s">
        <v>132</v>
      </c>
      <c r="E196" s="132" t="s">
        <v>367</v>
      </c>
      <c r="F196" s="133" t="s">
        <v>368</v>
      </c>
      <c r="G196" s="134" t="s">
        <v>209</v>
      </c>
      <c r="H196" s="135">
        <v>6</v>
      </c>
      <c r="I196" s="136"/>
      <c r="J196" s="137">
        <f>ROUND(I196*H196,2)</f>
        <v>0</v>
      </c>
      <c r="K196" s="133" t="s">
        <v>19</v>
      </c>
      <c r="L196" s="32"/>
      <c r="M196" s="138" t="s">
        <v>19</v>
      </c>
      <c r="N196" s="139" t="s">
        <v>45</v>
      </c>
      <c r="P196" s="140">
        <f>O196*H196</f>
        <v>0</v>
      </c>
      <c r="Q196" s="140">
        <v>0.1</v>
      </c>
      <c r="R196" s="140">
        <f>Q196*H196</f>
        <v>0.60000000000000009</v>
      </c>
      <c r="S196" s="140">
        <v>0</v>
      </c>
      <c r="T196" s="141">
        <f>S196*H196</f>
        <v>0</v>
      </c>
      <c r="AR196" s="142" t="s">
        <v>137</v>
      </c>
      <c r="AT196" s="142" t="s">
        <v>132</v>
      </c>
      <c r="AU196" s="142" t="s">
        <v>84</v>
      </c>
      <c r="AY196" s="17" t="s">
        <v>131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82</v>
      </c>
      <c r="BK196" s="143">
        <f>ROUND(I196*H196,2)</f>
        <v>0</v>
      </c>
      <c r="BL196" s="17" t="s">
        <v>137</v>
      </c>
      <c r="BM196" s="142" t="s">
        <v>369</v>
      </c>
    </row>
    <row r="197" spans="2:65" s="1" customFormat="1" ht="19.5">
      <c r="B197" s="32"/>
      <c r="D197" s="148" t="s">
        <v>141</v>
      </c>
      <c r="F197" s="149" t="s">
        <v>370</v>
      </c>
      <c r="I197" s="146"/>
      <c r="L197" s="32"/>
      <c r="M197" s="147"/>
      <c r="T197" s="53"/>
      <c r="AT197" s="17" t="s">
        <v>141</v>
      </c>
      <c r="AU197" s="17" t="s">
        <v>84</v>
      </c>
    </row>
    <row r="198" spans="2:65" s="12" customFormat="1" ht="11.25">
      <c r="B198" s="150"/>
      <c r="D198" s="148" t="s">
        <v>159</v>
      </c>
      <c r="E198" s="151" t="s">
        <v>19</v>
      </c>
      <c r="F198" s="152" t="s">
        <v>371</v>
      </c>
      <c r="H198" s="153">
        <v>6</v>
      </c>
      <c r="I198" s="154"/>
      <c r="L198" s="150"/>
      <c r="M198" s="155"/>
      <c r="T198" s="156"/>
      <c r="AT198" s="151" t="s">
        <v>159</v>
      </c>
      <c r="AU198" s="151" t="s">
        <v>84</v>
      </c>
      <c r="AV198" s="12" t="s">
        <v>84</v>
      </c>
      <c r="AW198" s="12" t="s">
        <v>34</v>
      </c>
      <c r="AX198" s="12" t="s">
        <v>82</v>
      </c>
      <c r="AY198" s="151" t="s">
        <v>131</v>
      </c>
    </row>
    <row r="199" spans="2:65" s="1" customFormat="1" ht="16.5" customHeight="1">
      <c r="B199" s="32"/>
      <c r="C199" s="131" t="s">
        <v>372</v>
      </c>
      <c r="D199" s="131" t="s">
        <v>132</v>
      </c>
      <c r="E199" s="132" t="s">
        <v>373</v>
      </c>
      <c r="F199" s="133" t="s">
        <v>374</v>
      </c>
      <c r="G199" s="134" t="s">
        <v>209</v>
      </c>
      <c r="H199" s="135">
        <v>166</v>
      </c>
      <c r="I199" s="136"/>
      <c r="J199" s="137">
        <f>ROUND(I199*H199,2)</f>
        <v>0</v>
      </c>
      <c r="K199" s="133" t="s">
        <v>19</v>
      </c>
      <c r="L199" s="32"/>
      <c r="M199" s="138" t="s">
        <v>19</v>
      </c>
      <c r="N199" s="139" t="s">
        <v>45</v>
      </c>
      <c r="P199" s="140">
        <f>O199*H199</f>
        <v>0</v>
      </c>
      <c r="Q199" s="140">
        <v>5.0000000000000002E-5</v>
      </c>
      <c r="R199" s="140">
        <f>Q199*H199</f>
        <v>8.3000000000000001E-3</v>
      </c>
      <c r="S199" s="140">
        <v>0</v>
      </c>
      <c r="T199" s="141">
        <f>S199*H199</f>
        <v>0</v>
      </c>
      <c r="AR199" s="142" t="s">
        <v>137</v>
      </c>
      <c r="AT199" s="142" t="s">
        <v>132</v>
      </c>
      <c r="AU199" s="142" t="s">
        <v>84</v>
      </c>
      <c r="AY199" s="17" t="s">
        <v>131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82</v>
      </c>
      <c r="BK199" s="143">
        <f>ROUND(I199*H199,2)</f>
        <v>0</v>
      </c>
      <c r="BL199" s="17" t="s">
        <v>137</v>
      </c>
      <c r="BM199" s="142" t="s">
        <v>375</v>
      </c>
    </row>
    <row r="200" spans="2:65" s="1" customFormat="1" ht="19.5">
      <c r="B200" s="32"/>
      <c r="D200" s="148" t="s">
        <v>141</v>
      </c>
      <c r="F200" s="149" t="s">
        <v>376</v>
      </c>
      <c r="I200" s="146"/>
      <c r="L200" s="32"/>
      <c r="M200" s="147"/>
      <c r="T200" s="53"/>
      <c r="AT200" s="17" t="s">
        <v>141</v>
      </c>
      <c r="AU200" s="17" t="s">
        <v>84</v>
      </c>
    </row>
    <row r="201" spans="2:65" s="1" customFormat="1" ht="16.5" customHeight="1">
      <c r="B201" s="32"/>
      <c r="C201" s="160" t="s">
        <v>377</v>
      </c>
      <c r="D201" s="160" t="s">
        <v>194</v>
      </c>
      <c r="E201" s="161" t="s">
        <v>378</v>
      </c>
      <c r="F201" s="162" t="s">
        <v>379</v>
      </c>
      <c r="G201" s="163" t="s">
        <v>209</v>
      </c>
      <c r="H201" s="164">
        <v>166</v>
      </c>
      <c r="I201" s="165"/>
      <c r="J201" s="166">
        <f>ROUND(I201*H201,2)</f>
        <v>0</v>
      </c>
      <c r="K201" s="162" t="s">
        <v>19</v>
      </c>
      <c r="L201" s="167"/>
      <c r="M201" s="168" t="s">
        <v>19</v>
      </c>
      <c r="N201" s="169" t="s">
        <v>45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198</v>
      </c>
      <c r="AT201" s="142" t="s">
        <v>194</v>
      </c>
      <c r="AU201" s="142" t="s">
        <v>84</v>
      </c>
      <c r="AY201" s="17" t="s">
        <v>131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82</v>
      </c>
      <c r="BK201" s="143">
        <f>ROUND(I201*H201,2)</f>
        <v>0</v>
      </c>
      <c r="BL201" s="17" t="s">
        <v>137</v>
      </c>
      <c r="BM201" s="142" t="s">
        <v>380</v>
      </c>
    </row>
    <row r="202" spans="2:65" s="1" customFormat="1" ht="19.5">
      <c r="B202" s="32"/>
      <c r="D202" s="148" t="s">
        <v>141</v>
      </c>
      <c r="F202" s="149" t="s">
        <v>381</v>
      </c>
      <c r="I202" s="146"/>
      <c r="L202" s="32"/>
      <c r="M202" s="147"/>
      <c r="T202" s="53"/>
      <c r="AT202" s="17" t="s">
        <v>141</v>
      </c>
      <c r="AU202" s="17" t="s">
        <v>84</v>
      </c>
    </row>
    <row r="203" spans="2:65" s="1" customFormat="1" ht="16.5" customHeight="1">
      <c r="B203" s="32"/>
      <c r="C203" s="131" t="s">
        <v>382</v>
      </c>
      <c r="D203" s="131" t="s">
        <v>132</v>
      </c>
      <c r="E203" s="132" t="s">
        <v>383</v>
      </c>
      <c r="F203" s="133" t="s">
        <v>384</v>
      </c>
      <c r="G203" s="134" t="s">
        <v>209</v>
      </c>
      <c r="H203" s="135">
        <v>414</v>
      </c>
      <c r="I203" s="136"/>
      <c r="J203" s="137">
        <f>ROUND(I203*H203,2)</f>
        <v>0</v>
      </c>
      <c r="K203" s="133" t="s">
        <v>19</v>
      </c>
      <c r="L203" s="32"/>
      <c r="M203" s="138" t="s">
        <v>19</v>
      </c>
      <c r="N203" s="139" t="s">
        <v>45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137</v>
      </c>
      <c r="AT203" s="142" t="s">
        <v>132</v>
      </c>
      <c r="AU203" s="142" t="s">
        <v>84</v>
      </c>
      <c r="AY203" s="17" t="s">
        <v>131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82</v>
      </c>
      <c r="BK203" s="143">
        <f>ROUND(I203*H203,2)</f>
        <v>0</v>
      </c>
      <c r="BL203" s="17" t="s">
        <v>137</v>
      </c>
      <c r="BM203" s="142" t="s">
        <v>385</v>
      </c>
    </row>
    <row r="204" spans="2:65" s="1" customFormat="1" ht="48.75">
      <c r="B204" s="32"/>
      <c r="D204" s="148" t="s">
        <v>141</v>
      </c>
      <c r="F204" s="149" t="s">
        <v>386</v>
      </c>
      <c r="I204" s="146"/>
      <c r="L204" s="32"/>
      <c r="M204" s="147"/>
      <c r="T204" s="53"/>
      <c r="AT204" s="17" t="s">
        <v>141</v>
      </c>
      <c r="AU204" s="17" t="s">
        <v>84</v>
      </c>
    </row>
    <row r="205" spans="2:65" s="12" customFormat="1" ht="11.25">
      <c r="B205" s="150"/>
      <c r="D205" s="148" t="s">
        <v>159</v>
      </c>
      <c r="E205" s="151" t="s">
        <v>19</v>
      </c>
      <c r="F205" s="152" t="s">
        <v>387</v>
      </c>
      <c r="H205" s="153">
        <v>414</v>
      </c>
      <c r="I205" s="154"/>
      <c r="L205" s="150"/>
      <c r="M205" s="155"/>
      <c r="T205" s="156"/>
      <c r="AT205" s="151" t="s">
        <v>159</v>
      </c>
      <c r="AU205" s="151" t="s">
        <v>84</v>
      </c>
      <c r="AV205" s="12" t="s">
        <v>84</v>
      </c>
      <c r="AW205" s="12" t="s">
        <v>34</v>
      </c>
      <c r="AX205" s="12" t="s">
        <v>82</v>
      </c>
      <c r="AY205" s="151" t="s">
        <v>131</v>
      </c>
    </row>
    <row r="206" spans="2:65" s="1" customFormat="1" ht="16.5" customHeight="1">
      <c r="B206" s="32"/>
      <c r="C206" s="160" t="s">
        <v>388</v>
      </c>
      <c r="D206" s="160" t="s">
        <v>194</v>
      </c>
      <c r="E206" s="161" t="s">
        <v>389</v>
      </c>
      <c r="F206" s="162" t="s">
        <v>239</v>
      </c>
      <c r="G206" s="163" t="s">
        <v>240</v>
      </c>
      <c r="H206" s="164">
        <v>11.448</v>
      </c>
      <c r="I206" s="165"/>
      <c r="J206" s="166">
        <f>ROUND(I206*H206,2)</f>
        <v>0</v>
      </c>
      <c r="K206" s="162" t="s">
        <v>19</v>
      </c>
      <c r="L206" s="167"/>
      <c r="M206" s="168" t="s">
        <v>19</v>
      </c>
      <c r="N206" s="169" t="s">
        <v>45</v>
      </c>
      <c r="P206" s="140">
        <f>O206*H206</f>
        <v>0</v>
      </c>
      <c r="Q206" s="140">
        <v>1E-3</v>
      </c>
      <c r="R206" s="140">
        <f>Q206*H206</f>
        <v>1.1448E-2</v>
      </c>
      <c r="S206" s="140">
        <v>0</v>
      </c>
      <c r="T206" s="141">
        <f>S206*H206</f>
        <v>0</v>
      </c>
      <c r="AR206" s="142" t="s">
        <v>198</v>
      </c>
      <c r="AT206" s="142" t="s">
        <v>194</v>
      </c>
      <c r="AU206" s="142" t="s">
        <v>84</v>
      </c>
      <c r="AY206" s="17" t="s">
        <v>131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82</v>
      </c>
      <c r="BK206" s="143">
        <f>ROUND(I206*H206,2)</f>
        <v>0</v>
      </c>
      <c r="BL206" s="17" t="s">
        <v>137</v>
      </c>
      <c r="BM206" s="142" t="s">
        <v>390</v>
      </c>
    </row>
    <row r="207" spans="2:65" s="1" customFormat="1" ht="19.5">
      <c r="B207" s="32"/>
      <c r="D207" s="148" t="s">
        <v>141</v>
      </c>
      <c r="F207" s="149" t="s">
        <v>391</v>
      </c>
      <c r="I207" s="146"/>
      <c r="L207" s="32"/>
      <c r="M207" s="147"/>
      <c r="T207" s="53"/>
      <c r="AT207" s="17" t="s">
        <v>141</v>
      </c>
      <c r="AU207" s="17" t="s">
        <v>84</v>
      </c>
    </row>
    <row r="208" spans="2:65" s="12" customFormat="1" ht="11.25">
      <c r="B208" s="150"/>
      <c r="D208" s="148" t="s">
        <v>159</v>
      </c>
      <c r="E208" s="151" t="s">
        <v>19</v>
      </c>
      <c r="F208" s="152" t="s">
        <v>392</v>
      </c>
      <c r="H208" s="153">
        <v>11.448</v>
      </c>
      <c r="I208" s="154"/>
      <c r="L208" s="150"/>
      <c r="M208" s="155"/>
      <c r="T208" s="156"/>
      <c r="AT208" s="151" t="s">
        <v>159</v>
      </c>
      <c r="AU208" s="151" t="s">
        <v>84</v>
      </c>
      <c r="AV208" s="12" t="s">
        <v>84</v>
      </c>
      <c r="AW208" s="12" t="s">
        <v>34</v>
      </c>
      <c r="AX208" s="12" t="s">
        <v>82</v>
      </c>
      <c r="AY208" s="151" t="s">
        <v>131</v>
      </c>
    </row>
    <row r="209" spans="2:65" s="1" customFormat="1" ht="16.5" customHeight="1">
      <c r="B209" s="32"/>
      <c r="C209" s="160" t="s">
        <v>393</v>
      </c>
      <c r="D209" s="160" t="s">
        <v>194</v>
      </c>
      <c r="E209" s="161" t="s">
        <v>394</v>
      </c>
      <c r="F209" s="162" t="s">
        <v>395</v>
      </c>
      <c r="G209" s="163" t="s">
        <v>240</v>
      </c>
      <c r="H209" s="164">
        <v>8.8740000000000006</v>
      </c>
      <c r="I209" s="165"/>
      <c r="J209" s="166">
        <f>ROUND(I209*H209,2)</f>
        <v>0</v>
      </c>
      <c r="K209" s="162" t="s">
        <v>19</v>
      </c>
      <c r="L209" s="167"/>
      <c r="M209" s="168" t="s">
        <v>19</v>
      </c>
      <c r="N209" s="169" t="s">
        <v>45</v>
      </c>
      <c r="P209" s="140">
        <f>O209*H209</f>
        <v>0</v>
      </c>
      <c r="Q209" s="140">
        <v>1E-3</v>
      </c>
      <c r="R209" s="140">
        <f>Q209*H209</f>
        <v>8.8739999999999999E-3</v>
      </c>
      <c r="S209" s="140">
        <v>0</v>
      </c>
      <c r="T209" s="141">
        <f>S209*H209</f>
        <v>0</v>
      </c>
      <c r="AR209" s="142" t="s">
        <v>198</v>
      </c>
      <c r="AT209" s="142" t="s">
        <v>194</v>
      </c>
      <c r="AU209" s="142" t="s">
        <v>84</v>
      </c>
      <c r="AY209" s="17" t="s">
        <v>131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82</v>
      </c>
      <c r="BK209" s="143">
        <f>ROUND(I209*H209,2)</f>
        <v>0</v>
      </c>
      <c r="BL209" s="17" t="s">
        <v>137</v>
      </c>
      <c r="BM209" s="142" t="s">
        <v>396</v>
      </c>
    </row>
    <row r="210" spans="2:65" s="1" customFormat="1" ht="19.5">
      <c r="B210" s="32"/>
      <c r="D210" s="148" t="s">
        <v>141</v>
      </c>
      <c r="F210" s="149" t="s">
        <v>397</v>
      </c>
      <c r="I210" s="146"/>
      <c r="L210" s="32"/>
      <c r="M210" s="147"/>
      <c r="T210" s="53"/>
      <c r="AT210" s="17" t="s">
        <v>141</v>
      </c>
      <c r="AU210" s="17" t="s">
        <v>84</v>
      </c>
    </row>
    <row r="211" spans="2:65" s="12" customFormat="1" ht="11.25">
      <c r="B211" s="150"/>
      <c r="D211" s="148" t="s">
        <v>159</v>
      </c>
      <c r="E211" s="151" t="s">
        <v>19</v>
      </c>
      <c r="F211" s="152" t="s">
        <v>398</v>
      </c>
      <c r="H211" s="153">
        <v>8.8740000000000006</v>
      </c>
      <c r="I211" s="154"/>
      <c r="L211" s="150"/>
      <c r="M211" s="155"/>
      <c r="T211" s="156"/>
      <c r="AT211" s="151" t="s">
        <v>159</v>
      </c>
      <c r="AU211" s="151" t="s">
        <v>84</v>
      </c>
      <c r="AV211" s="12" t="s">
        <v>84</v>
      </c>
      <c r="AW211" s="12" t="s">
        <v>34</v>
      </c>
      <c r="AX211" s="12" t="s">
        <v>82</v>
      </c>
      <c r="AY211" s="151" t="s">
        <v>131</v>
      </c>
    </row>
    <row r="212" spans="2:65" s="1" customFormat="1" ht="16.5" customHeight="1">
      <c r="B212" s="32"/>
      <c r="C212" s="131" t="s">
        <v>399</v>
      </c>
      <c r="D212" s="131" t="s">
        <v>132</v>
      </c>
      <c r="E212" s="132" t="s">
        <v>400</v>
      </c>
      <c r="F212" s="133" t="s">
        <v>401</v>
      </c>
      <c r="G212" s="134" t="s">
        <v>209</v>
      </c>
      <c r="H212" s="135">
        <v>7</v>
      </c>
      <c r="I212" s="136"/>
      <c r="J212" s="137">
        <f>ROUND(I212*H212,2)</f>
        <v>0</v>
      </c>
      <c r="K212" s="133" t="s">
        <v>19</v>
      </c>
      <c r="L212" s="32"/>
      <c r="M212" s="138" t="s">
        <v>19</v>
      </c>
      <c r="N212" s="139" t="s">
        <v>45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137</v>
      </c>
      <c r="AT212" s="142" t="s">
        <v>132</v>
      </c>
      <c r="AU212" s="142" t="s">
        <v>84</v>
      </c>
      <c r="AY212" s="17" t="s">
        <v>131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82</v>
      </c>
      <c r="BK212" s="143">
        <f>ROUND(I212*H212,2)</f>
        <v>0</v>
      </c>
      <c r="BL212" s="17" t="s">
        <v>137</v>
      </c>
      <c r="BM212" s="142" t="s">
        <v>402</v>
      </c>
    </row>
    <row r="213" spans="2:65" s="1" customFormat="1" ht="19.5">
      <c r="B213" s="32"/>
      <c r="D213" s="148" t="s">
        <v>141</v>
      </c>
      <c r="F213" s="149" t="s">
        <v>403</v>
      </c>
      <c r="I213" s="146"/>
      <c r="L213" s="32"/>
      <c r="M213" s="147"/>
      <c r="T213" s="53"/>
      <c r="AT213" s="17" t="s">
        <v>141</v>
      </c>
      <c r="AU213" s="17" t="s">
        <v>84</v>
      </c>
    </row>
    <row r="214" spans="2:65" s="1" customFormat="1" ht="16.5" customHeight="1">
      <c r="B214" s="32"/>
      <c r="C214" s="131" t="s">
        <v>404</v>
      </c>
      <c r="D214" s="131" t="s">
        <v>132</v>
      </c>
      <c r="E214" s="132" t="s">
        <v>405</v>
      </c>
      <c r="F214" s="133" t="s">
        <v>406</v>
      </c>
      <c r="G214" s="134" t="s">
        <v>209</v>
      </c>
      <c r="H214" s="135">
        <v>76</v>
      </c>
      <c r="I214" s="136"/>
      <c r="J214" s="137">
        <f>ROUND(I214*H214,2)</f>
        <v>0</v>
      </c>
      <c r="K214" s="133" t="s">
        <v>136</v>
      </c>
      <c r="L214" s="32"/>
      <c r="M214" s="138" t="s">
        <v>19</v>
      </c>
      <c r="N214" s="139" t="s">
        <v>45</v>
      </c>
      <c r="P214" s="140">
        <f>O214*H214</f>
        <v>0</v>
      </c>
      <c r="Q214" s="140">
        <v>5.0000000000000002E-5</v>
      </c>
      <c r="R214" s="140">
        <f>Q214*H214</f>
        <v>3.8E-3</v>
      </c>
      <c r="S214" s="140">
        <v>0</v>
      </c>
      <c r="T214" s="141">
        <f>S214*H214</f>
        <v>0</v>
      </c>
      <c r="AR214" s="142" t="s">
        <v>137</v>
      </c>
      <c r="AT214" s="142" t="s">
        <v>132</v>
      </c>
      <c r="AU214" s="142" t="s">
        <v>84</v>
      </c>
      <c r="AY214" s="17" t="s">
        <v>131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82</v>
      </c>
      <c r="BK214" s="143">
        <f>ROUND(I214*H214,2)</f>
        <v>0</v>
      </c>
      <c r="BL214" s="17" t="s">
        <v>137</v>
      </c>
      <c r="BM214" s="142" t="s">
        <v>407</v>
      </c>
    </row>
    <row r="215" spans="2:65" s="1" customFormat="1" ht="11.25">
      <c r="B215" s="32"/>
      <c r="D215" s="144" t="s">
        <v>139</v>
      </c>
      <c r="F215" s="145" t="s">
        <v>408</v>
      </c>
      <c r="I215" s="146"/>
      <c r="L215" s="32"/>
      <c r="M215" s="147"/>
      <c r="T215" s="53"/>
      <c r="AT215" s="17" t="s">
        <v>139</v>
      </c>
      <c r="AU215" s="17" t="s">
        <v>84</v>
      </c>
    </row>
    <row r="216" spans="2:65" s="1" customFormat="1" ht="19.5">
      <c r="B216" s="32"/>
      <c r="D216" s="148" t="s">
        <v>141</v>
      </c>
      <c r="F216" s="149" t="s">
        <v>409</v>
      </c>
      <c r="I216" s="146"/>
      <c r="L216" s="32"/>
      <c r="M216" s="147"/>
      <c r="T216" s="53"/>
      <c r="AT216" s="17" t="s">
        <v>141</v>
      </c>
      <c r="AU216" s="17" t="s">
        <v>84</v>
      </c>
    </row>
    <row r="217" spans="2:65" s="12" customFormat="1" ht="11.25">
      <c r="B217" s="150"/>
      <c r="D217" s="148" t="s">
        <v>159</v>
      </c>
      <c r="E217" s="151" t="s">
        <v>19</v>
      </c>
      <c r="F217" s="152" t="s">
        <v>410</v>
      </c>
      <c r="H217" s="153">
        <v>76</v>
      </c>
      <c r="I217" s="154"/>
      <c r="L217" s="150"/>
      <c r="M217" s="155"/>
      <c r="T217" s="156"/>
      <c r="AT217" s="151" t="s">
        <v>159</v>
      </c>
      <c r="AU217" s="151" t="s">
        <v>84</v>
      </c>
      <c r="AV217" s="12" t="s">
        <v>84</v>
      </c>
      <c r="AW217" s="12" t="s">
        <v>34</v>
      </c>
      <c r="AX217" s="12" t="s">
        <v>82</v>
      </c>
      <c r="AY217" s="151" t="s">
        <v>131</v>
      </c>
    </row>
    <row r="218" spans="2:65" s="1" customFormat="1" ht="16.5" customHeight="1">
      <c r="B218" s="32"/>
      <c r="C218" s="160" t="s">
        <v>411</v>
      </c>
      <c r="D218" s="160" t="s">
        <v>194</v>
      </c>
      <c r="E218" s="161" t="s">
        <v>412</v>
      </c>
      <c r="F218" s="162" t="s">
        <v>413</v>
      </c>
      <c r="G218" s="163" t="s">
        <v>209</v>
      </c>
      <c r="H218" s="164">
        <v>228</v>
      </c>
      <c r="I218" s="165"/>
      <c r="J218" s="166">
        <f>ROUND(I218*H218,2)</f>
        <v>0</v>
      </c>
      <c r="K218" s="162" t="s">
        <v>136</v>
      </c>
      <c r="L218" s="167"/>
      <c r="M218" s="168" t="s">
        <v>19</v>
      </c>
      <c r="N218" s="169" t="s">
        <v>45</v>
      </c>
      <c r="P218" s="140">
        <f>O218*H218</f>
        <v>0</v>
      </c>
      <c r="Q218" s="140">
        <v>4.7200000000000002E-3</v>
      </c>
      <c r="R218" s="140">
        <f>Q218*H218</f>
        <v>1.07616</v>
      </c>
      <c r="S218" s="140">
        <v>0</v>
      </c>
      <c r="T218" s="141">
        <f>S218*H218</f>
        <v>0</v>
      </c>
      <c r="AR218" s="142" t="s">
        <v>198</v>
      </c>
      <c r="AT218" s="142" t="s">
        <v>194</v>
      </c>
      <c r="AU218" s="142" t="s">
        <v>84</v>
      </c>
      <c r="AY218" s="17" t="s">
        <v>131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82</v>
      </c>
      <c r="BK218" s="143">
        <f>ROUND(I218*H218,2)</f>
        <v>0</v>
      </c>
      <c r="BL218" s="17" t="s">
        <v>137</v>
      </c>
      <c r="BM218" s="142" t="s">
        <v>414</v>
      </c>
    </row>
    <row r="219" spans="2:65" s="12" customFormat="1" ht="11.25">
      <c r="B219" s="150"/>
      <c r="D219" s="148" t="s">
        <v>159</v>
      </c>
      <c r="F219" s="152" t="s">
        <v>415</v>
      </c>
      <c r="H219" s="153">
        <v>228</v>
      </c>
      <c r="I219" s="154"/>
      <c r="L219" s="150"/>
      <c r="M219" s="155"/>
      <c r="T219" s="156"/>
      <c r="AT219" s="151" t="s">
        <v>159</v>
      </c>
      <c r="AU219" s="151" t="s">
        <v>84</v>
      </c>
      <c r="AV219" s="12" t="s">
        <v>84</v>
      </c>
      <c r="AW219" s="12" t="s">
        <v>4</v>
      </c>
      <c r="AX219" s="12" t="s">
        <v>82</v>
      </c>
      <c r="AY219" s="151" t="s">
        <v>131</v>
      </c>
    </row>
    <row r="220" spans="2:65" s="1" customFormat="1" ht="16.5" customHeight="1">
      <c r="B220" s="32"/>
      <c r="C220" s="160" t="s">
        <v>416</v>
      </c>
      <c r="D220" s="160" t="s">
        <v>194</v>
      </c>
      <c r="E220" s="161" t="s">
        <v>417</v>
      </c>
      <c r="F220" s="162" t="s">
        <v>418</v>
      </c>
      <c r="G220" s="163" t="s">
        <v>209</v>
      </c>
      <c r="H220" s="164">
        <v>7</v>
      </c>
      <c r="I220" s="165"/>
      <c r="J220" s="166">
        <f>ROUND(I220*H220,2)</f>
        <v>0</v>
      </c>
      <c r="K220" s="162" t="s">
        <v>136</v>
      </c>
      <c r="L220" s="167"/>
      <c r="M220" s="168" t="s">
        <v>19</v>
      </c>
      <c r="N220" s="169" t="s">
        <v>45</v>
      </c>
      <c r="P220" s="140">
        <f>O220*H220</f>
        <v>0</v>
      </c>
      <c r="Q220" s="140">
        <v>5.8999999999999999E-3</v>
      </c>
      <c r="R220" s="140">
        <f>Q220*H220</f>
        <v>4.1299999999999996E-2</v>
      </c>
      <c r="S220" s="140">
        <v>0</v>
      </c>
      <c r="T220" s="141">
        <f>S220*H220</f>
        <v>0</v>
      </c>
      <c r="AR220" s="142" t="s">
        <v>198</v>
      </c>
      <c r="AT220" s="142" t="s">
        <v>194</v>
      </c>
      <c r="AU220" s="142" t="s">
        <v>84</v>
      </c>
      <c r="AY220" s="17" t="s">
        <v>131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82</v>
      </c>
      <c r="BK220" s="143">
        <f>ROUND(I220*H220,2)</f>
        <v>0</v>
      </c>
      <c r="BL220" s="17" t="s">
        <v>137</v>
      </c>
      <c r="BM220" s="142" t="s">
        <v>419</v>
      </c>
    </row>
    <row r="221" spans="2:65" s="1" customFormat="1" ht="19.5">
      <c r="B221" s="32"/>
      <c r="D221" s="148" t="s">
        <v>141</v>
      </c>
      <c r="F221" s="149" t="s">
        <v>420</v>
      </c>
      <c r="I221" s="146"/>
      <c r="L221" s="32"/>
      <c r="M221" s="147"/>
      <c r="T221" s="53"/>
      <c r="AT221" s="17" t="s">
        <v>141</v>
      </c>
      <c r="AU221" s="17" t="s">
        <v>84</v>
      </c>
    </row>
    <row r="222" spans="2:65" s="1" customFormat="1" ht="16.5" customHeight="1">
      <c r="B222" s="32"/>
      <c r="C222" s="160" t="s">
        <v>421</v>
      </c>
      <c r="D222" s="160" t="s">
        <v>194</v>
      </c>
      <c r="E222" s="161" t="s">
        <v>422</v>
      </c>
      <c r="F222" s="162" t="s">
        <v>423</v>
      </c>
      <c r="G222" s="163" t="s">
        <v>209</v>
      </c>
      <c r="H222" s="164">
        <v>1</v>
      </c>
      <c r="I222" s="165"/>
      <c r="J222" s="166">
        <f>ROUND(I222*H222,2)</f>
        <v>0</v>
      </c>
      <c r="K222" s="162" t="s">
        <v>19</v>
      </c>
      <c r="L222" s="167"/>
      <c r="M222" s="168" t="s">
        <v>19</v>
      </c>
      <c r="N222" s="169" t="s">
        <v>45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198</v>
      </c>
      <c r="AT222" s="142" t="s">
        <v>194</v>
      </c>
      <c r="AU222" s="142" t="s">
        <v>84</v>
      </c>
      <c r="AY222" s="17" t="s">
        <v>131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82</v>
      </c>
      <c r="BK222" s="143">
        <f>ROUND(I222*H222,2)</f>
        <v>0</v>
      </c>
      <c r="BL222" s="17" t="s">
        <v>137</v>
      </c>
      <c r="BM222" s="142" t="s">
        <v>424</v>
      </c>
    </row>
    <row r="223" spans="2:65" s="1" customFormat="1" ht="19.5">
      <c r="B223" s="32"/>
      <c r="D223" s="148" t="s">
        <v>141</v>
      </c>
      <c r="F223" s="149" t="s">
        <v>425</v>
      </c>
      <c r="I223" s="146"/>
      <c r="L223" s="32"/>
      <c r="M223" s="147"/>
      <c r="T223" s="53"/>
      <c r="AT223" s="17" t="s">
        <v>141</v>
      </c>
      <c r="AU223" s="17" t="s">
        <v>84</v>
      </c>
    </row>
    <row r="224" spans="2:65" s="1" customFormat="1" ht="21.75" customHeight="1">
      <c r="B224" s="32"/>
      <c r="C224" s="131" t="s">
        <v>426</v>
      </c>
      <c r="D224" s="131" t="s">
        <v>132</v>
      </c>
      <c r="E224" s="132" t="s">
        <v>427</v>
      </c>
      <c r="F224" s="133" t="s">
        <v>428</v>
      </c>
      <c r="G224" s="134" t="s">
        <v>209</v>
      </c>
      <c r="H224" s="135">
        <v>76</v>
      </c>
      <c r="I224" s="136"/>
      <c r="J224" s="137">
        <f>ROUND(I224*H224,2)</f>
        <v>0</v>
      </c>
      <c r="K224" s="133" t="s">
        <v>136</v>
      </c>
      <c r="L224" s="32"/>
      <c r="M224" s="138" t="s">
        <v>19</v>
      </c>
      <c r="N224" s="139" t="s">
        <v>45</v>
      </c>
      <c r="P224" s="140">
        <f>O224*H224</f>
        <v>0</v>
      </c>
      <c r="Q224" s="140">
        <v>2.0799999999999998E-3</v>
      </c>
      <c r="R224" s="140">
        <f>Q224*H224</f>
        <v>0.15808</v>
      </c>
      <c r="S224" s="140">
        <v>0</v>
      </c>
      <c r="T224" s="141">
        <f>S224*H224</f>
        <v>0</v>
      </c>
      <c r="AR224" s="142" t="s">
        <v>137</v>
      </c>
      <c r="AT224" s="142" t="s">
        <v>132</v>
      </c>
      <c r="AU224" s="142" t="s">
        <v>84</v>
      </c>
      <c r="AY224" s="17" t="s">
        <v>131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82</v>
      </c>
      <c r="BK224" s="143">
        <f>ROUND(I224*H224,2)</f>
        <v>0</v>
      </c>
      <c r="BL224" s="17" t="s">
        <v>137</v>
      </c>
      <c r="BM224" s="142" t="s">
        <v>429</v>
      </c>
    </row>
    <row r="225" spans="2:65" s="1" customFormat="1" ht="11.25">
      <c r="B225" s="32"/>
      <c r="D225" s="144" t="s">
        <v>139</v>
      </c>
      <c r="F225" s="145" t="s">
        <v>430</v>
      </c>
      <c r="I225" s="146"/>
      <c r="L225" s="32"/>
      <c r="M225" s="147"/>
      <c r="T225" s="53"/>
      <c r="AT225" s="17" t="s">
        <v>139</v>
      </c>
      <c r="AU225" s="17" t="s">
        <v>84</v>
      </c>
    </row>
    <row r="226" spans="2:65" s="1" customFormat="1" ht="19.5">
      <c r="B226" s="32"/>
      <c r="D226" s="148" t="s">
        <v>141</v>
      </c>
      <c r="F226" s="149" t="s">
        <v>431</v>
      </c>
      <c r="I226" s="146"/>
      <c r="L226" s="32"/>
      <c r="M226" s="147"/>
      <c r="T226" s="53"/>
      <c r="AT226" s="17" t="s">
        <v>141</v>
      </c>
      <c r="AU226" s="17" t="s">
        <v>84</v>
      </c>
    </row>
    <row r="227" spans="2:65" s="12" customFormat="1" ht="11.25">
      <c r="B227" s="150"/>
      <c r="D227" s="148" t="s">
        <v>159</v>
      </c>
      <c r="E227" s="151" t="s">
        <v>19</v>
      </c>
      <c r="F227" s="152" t="s">
        <v>432</v>
      </c>
      <c r="H227" s="153">
        <v>76</v>
      </c>
      <c r="I227" s="154"/>
      <c r="L227" s="150"/>
      <c r="M227" s="155"/>
      <c r="T227" s="156"/>
      <c r="AT227" s="151" t="s">
        <v>159</v>
      </c>
      <c r="AU227" s="151" t="s">
        <v>84</v>
      </c>
      <c r="AV227" s="12" t="s">
        <v>84</v>
      </c>
      <c r="AW227" s="12" t="s">
        <v>34</v>
      </c>
      <c r="AX227" s="12" t="s">
        <v>82</v>
      </c>
      <c r="AY227" s="151" t="s">
        <v>131</v>
      </c>
    </row>
    <row r="228" spans="2:65" s="1" customFormat="1" ht="24.2" customHeight="1">
      <c r="B228" s="32"/>
      <c r="C228" s="131" t="s">
        <v>433</v>
      </c>
      <c r="D228" s="131" t="s">
        <v>132</v>
      </c>
      <c r="E228" s="132" t="s">
        <v>434</v>
      </c>
      <c r="F228" s="133" t="s">
        <v>435</v>
      </c>
      <c r="G228" s="134" t="s">
        <v>436</v>
      </c>
      <c r="H228" s="135">
        <v>7.0000000000000007E-2</v>
      </c>
      <c r="I228" s="136"/>
      <c r="J228" s="137">
        <f>ROUND(I228*H228,2)</f>
        <v>0</v>
      </c>
      <c r="K228" s="133" t="s">
        <v>136</v>
      </c>
      <c r="L228" s="32"/>
      <c r="M228" s="138" t="s">
        <v>19</v>
      </c>
      <c r="N228" s="139" t="s">
        <v>45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137</v>
      </c>
      <c r="AT228" s="142" t="s">
        <v>132</v>
      </c>
      <c r="AU228" s="142" t="s">
        <v>84</v>
      </c>
      <c r="AY228" s="17" t="s">
        <v>131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82</v>
      </c>
      <c r="BK228" s="143">
        <f>ROUND(I228*H228,2)</f>
        <v>0</v>
      </c>
      <c r="BL228" s="17" t="s">
        <v>137</v>
      </c>
      <c r="BM228" s="142" t="s">
        <v>437</v>
      </c>
    </row>
    <row r="229" spans="2:65" s="1" customFormat="1" ht="11.25">
      <c r="B229" s="32"/>
      <c r="D229" s="144" t="s">
        <v>139</v>
      </c>
      <c r="F229" s="145" t="s">
        <v>438</v>
      </c>
      <c r="I229" s="146"/>
      <c r="L229" s="32"/>
      <c r="M229" s="147"/>
      <c r="T229" s="53"/>
      <c r="AT229" s="17" t="s">
        <v>139</v>
      </c>
      <c r="AU229" s="17" t="s">
        <v>84</v>
      </c>
    </row>
    <row r="230" spans="2:65" s="1" customFormat="1" ht="19.5">
      <c r="B230" s="32"/>
      <c r="D230" s="148" t="s">
        <v>141</v>
      </c>
      <c r="F230" s="149" t="s">
        <v>439</v>
      </c>
      <c r="I230" s="146"/>
      <c r="L230" s="32"/>
      <c r="M230" s="147"/>
      <c r="T230" s="53"/>
      <c r="AT230" s="17" t="s">
        <v>141</v>
      </c>
      <c r="AU230" s="17" t="s">
        <v>84</v>
      </c>
    </row>
    <row r="231" spans="2:65" s="1" customFormat="1" ht="21.75" customHeight="1">
      <c r="B231" s="32"/>
      <c r="C231" s="131" t="s">
        <v>440</v>
      </c>
      <c r="D231" s="131" t="s">
        <v>132</v>
      </c>
      <c r="E231" s="132" t="s">
        <v>441</v>
      </c>
      <c r="F231" s="133" t="s">
        <v>442</v>
      </c>
      <c r="G231" s="134" t="s">
        <v>135</v>
      </c>
      <c r="H231" s="135">
        <v>188.8</v>
      </c>
      <c r="I231" s="136"/>
      <c r="J231" s="137">
        <f>ROUND(I231*H231,2)</f>
        <v>0</v>
      </c>
      <c r="K231" s="133" t="s">
        <v>136</v>
      </c>
      <c r="L231" s="32"/>
      <c r="M231" s="138" t="s">
        <v>19</v>
      </c>
      <c r="N231" s="139" t="s">
        <v>45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137</v>
      </c>
      <c r="AT231" s="142" t="s">
        <v>132</v>
      </c>
      <c r="AU231" s="142" t="s">
        <v>84</v>
      </c>
      <c r="AY231" s="17" t="s">
        <v>131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82</v>
      </c>
      <c r="BK231" s="143">
        <f>ROUND(I231*H231,2)</f>
        <v>0</v>
      </c>
      <c r="BL231" s="17" t="s">
        <v>137</v>
      </c>
      <c r="BM231" s="142" t="s">
        <v>443</v>
      </c>
    </row>
    <row r="232" spans="2:65" s="1" customFormat="1" ht="11.25">
      <c r="B232" s="32"/>
      <c r="D232" s="144" t="s">
        <v>139</v>
      </c>
      <c r="F232" s="145" t="s">
        <v>444</v>
      </c>
      <c r="I232" s="146"/>
      <c r="L232" s="32"/>
      <c r="M232" s="147"/>
      <c r="T232" s="53"/>
      <c r="AT232" s="17" t="s">
        <v>139</v>
      </c>
      <c r="AU232" s="17" t="s">
        <v>84</v>
      </c>
    </row>
    <row r="233" spans="2:65" s="1" customFormat="1" ht="29.25">
      <c r="B233" s="32"/>
      <c r="D233" s="148" t="s">
        <v>141</v>
      </c>
      <c r="F233" s="149" t="s">
        <v>445</v>
      </c>
      <c r="I233" s="146"/>
      <c r="L233" s="32"/>
      <c r="M233" s="147"/>
      <c r="T233" s="53"/>
      <c r="AT233" s="17" t="s">
        <v>141</v>
      </c>
      <c r="AU233" s="17" t="s">
        <v>84</v>
      </c>
    </row>
    <row r="234" spans="2:65" s="12" customFormat="1" ht="11.25">
      <c r="B234" s="150"/>
      <c r="D234" s="148" t="s">
        <v>159</v>
      </c>
      <c r="E234" s="151" t="s">
        <v>19</v>
      </c>
      <c r="F234" s="152" t="s">
        <v>446</v>
      </c>
      <c r="H234" s="153">
        <v>188.8</v>
      </c>
      <c r="I234" s="154"/>
      <c r="L234" s="150"/>
      <c r="M234" s="155"/>
      <c r="T234" s="156"/>
      <c r="AT234" s="151" t="s">
        <v>159</v>
      </c>
      <c r="AU234" s="151" t="s">
        <v>84</v>
      </c>
      <c r="AV234" s="12" t="s">
        <v>84</v>
      </c>
      <c r="AW234" s="12" t="s">
        <v>34</v>
      </c>
      <c r="AX234" s="12" t="s">
        <v>82</v>
      </c>
      <c r="AY234" s="151" t="s">
        <v>131</v>
      </c>
    </row>
    <row r="235" spans="2:65" s="1" customFormat="1" ht="16.5" customHeight="1">
      <c r="B235" s="32"/>
      <c r="C235" s="160" t="s">
        <v>447</v>
      </c>
      <c r="D235" s="160" t="s">
        <v>194</v>
      </c>
      <c r="E235" s="161" t="s">
        <v>448</v>
      </c>
      <c r="F235" s="162" t="s">
        <v>449</v>
      </c>
      <c r="G235" s="163" t="s">
        <v>145</v>
      </c>
      <c r="H235" s="164">
        <v>28.32</v>
      </c>
      <c r="I235" s="165"/>
      <c r="J235" s="166">
        <f>ROUND(I235*H235,2)</f>
        <v>0</v>
      </c>
      <c r="K235" s="162" t="s">
        <v>19</v>
      </c>
      <c r="L235" s="167"/>
      <c r="M235" s="168" t="s">
        <v>19</v>
      </c>
      <c r="N235" s="169" t="s">
        <v>45</v>
      </c>
      <c r="P235" s="140">
        <f>O235*H235</f>
        <v>0</v>
      </c>
      <c r="Q235" s="140">
        <v>0.25</v>
      </c>
      <c r="R235" s="140">
        <f>Q235*H235</f>
        <v>7.08</v>
      </c>
      <c r="S235" s="140">
        <v>0</v>
      </c>
      <c r="T235" s="141">
        <f>S235*H235</f>
        <v>0</v>
      </c>
      <c r="AR235" s="142" t="s">
        <v>198</v>
      </c>
      <c r="AT235" s="142" t="s">
        <v>194</v>
      </c>
      <c r="AU235" s="142" t="s">
        <v>84</v>
      </c>
      <c r="AY235" s="17" t="s">
        <v>131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82</v>
      </c>
      <c r="BK235" s="143">
        <f>ROUND(I235*H235,2)</f>
        <v>0</v>
      </c>
      <c r="BL235" s="17" t="s">
        <v>137</v>
      </c>
      <c r="BM235" s="142" t="s">
        <v>450</v>
      </c>
    </row>
    <row r="236" spans="2:65" s="1" customFormat="1" ht="19.5">
      <c r="B236" s="32"/>
      <c r="D236" s="148" t="s">
        <v>141</v>
      </c>
      <c r="F236" s="149" t="s">
        <v>451</v>
      </c>
      <c r="I236" s="146"/>
      <c r="L236" s="32"/>
      <c r="M236" s="147"/>
      <c r="T236" s="53"/>
      <c r="AT236" s="17" t="s">
        <v>141</v>
      </c>
      <c r="AU236" s="17" t="s">
        <v>84</v>
      </c>
    </row>
    <row r="237" spans="2:65" s="12" customFormat="1" ht="11.25">
      <c r="B237" s="150"/>
      <c r="D237" s="148" t="s">
        <v>159</v>
      </c>
      <c r="E237" s="151" t="s">
        <v>19</v>
      </c>
      <c r="F237" s="152" t="s">
        <v>452</v>
      </c>
      <c r="H237" s="153">
        <v>28.32</v>
      </c>
      <c r="I237" s="154"/>
      <c r="L237" s="150"/>
      <c r="M237" s="155"/>
      <c r="T237" s="156"/>
      <c r="AT237" s="151" t="s">
        <v>159</v>
      </c>
      <c r="AU237" s="151" t="s">
        <v>84</v>
      </c>
      <c r="AV237" s="12" t="s">
        <v>84</v>
      </c>
      <c r="AW237" s="12" t="s">
        <v>34</v>
      </c>
      <c r="AX237" s="12" t="s">
        <v>82</v>
      </c>
      <c r="AY237" s="151" t="s">
        <v>131</v>
      </c>
    </row>
    <row r="238" spans="2:65" s="1" customFormat="1" ht="16.5" customHeight="1">
      <c r="B238" s="32"/>
      <c r="C238" s="131" t="s">
        <v>453</v>
      </c>
      <c r="D238" s="131" t="s">
        <v>132</v>
      </c>
      <c r="E238" s="132" t="s">
        <v>454</v>
      </c>
      <c r="F238" s="133" t="s">
        <v>455</v>
      </c>
      <c r="G238" s="134" t="s">
        <v>209</v>
      </c>
      <c r="H238" s="135">
        <v>6</v>
      </c>
      <c r="I238" s="136"/>
      <c r="J238" s="137">
        <f>ROUND(I238*H238,2)</f>
        <v>0</v>
      </c>
      <c r="K238" s="133" t="s">
        <v>136</v>
      </c>
      <c r="L238" s="32"/>
      <c r="M238" s="138" t="s">
        <v>19</v>
      </c>
      <c r="N238" s="139" t="s">
        <v>45</v>
      </c>
      <c r="P238" s="140">
        <f>O238*H238</f>
        <v>0</v>
      </c>
      <c r="Q238" s="140">
        <v>5.1999999999999995E-4</v>
      </c>
      <c r="R238" s="140">
        <f>Q238*H238</f>
        <v>3.1199999999999995E-3</v>
      </c>
      <c r="S238" s="140">
        <v>0</v>
      </c>
      <c r="T238" s="141">
        <f>S238*H238</f>
        <v>0</v>
      </c>
      <c r="AR238" s="142" t="s">
        <v>137</v>
      </c>
      <c r="AT238" s="142" t="s">
        <v>132</v>
      </c>
      <c r="AU238" s="142" t="s">
        <v>84</v>
      </c>
      <c r="AY238" s="17" t="s">
        <v>131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82</v>
      </c>
      <c r="BK238" s="143">
        <f>ROUND(I238*H238,2)</f>
        <v>0</v>
      </c>
      <c r="BL238" s="17" t="s">
        <v>137</v>
      </c>
      <c r="BM238" s="142" t="s">
        <v>456</v>
      </c>
    </row>
    <row r="239" spans="2:65" s="1" customFormat="1" ht="11.25">
      <c r="B239" s="32"/>
      <c r="D239" s="144" t="s">
        <v>139</v>
      </c>
      <c r="F239" s="145" t="s">
        <v>457</v>
      </c>
      <c r="I239" s="146"/>
      <c r="L239" s="32"/>
      <c r="M239" s="147"/>
      <c r="T239" s="53"/>
      <c r="AT239" s="17" t="s">
        <v>139</v>
      </c>
      <c r="AU239" s="17" t="s">
        <v>84</v>
      </c>
    </row>
    <row r="240" spans="2:65" s="1" customFormat="1" ht="19.5">
      <c r="B240" s="32"/>
      <c r="D240" s="148" t="s">
        <v>141</v>
      </c>
      <c r="F240" s="149" t="s">
        <v>458</v>
      </c>
      <c r="I240" s="146"/>
      <c r="L240" s="32"/>
      <c r="M240" s="147"/>
      <c r="T240" s="53"/>
      <c r="AT240" s="17" t="s">
        <v>141</v>
      </c>
      <c r="AU240" s="17" t="s">
        <v>84</v>
      </c>
    </row>
    <row r="241" spans="2:65" s="11" customFormat="1" ht="22.9" customHeight="1">
      <c r="B241" s="119"/>
      <c r="D241" s="120" t="s">
        <v>73</v>
      </c>
      <c r="E241" s="129" t="s">
        <v>459</v>
      </c>
      <c r="F241" s="129" t="s">
        <v>460</v>
      </c>
      <c r="I241" s="122"/>
      <c r="J241" s="130">
        <f>BK241</f>
        <v>0</v>
      </c>
      <c r="L241" s="119"/>
      <c r="M241" s="124"/>
      <c r="P241" s="125">
        <f>SUM(P242:P243)</f>
        <v>0</v>
      </c>
      <c r="R241" s="125">
        <f>SUM(R242:R243)</f>
        <v>0</v>
      </c>
      <c r="T241" s="126">
        <f>SUM(T242:T243)</f>
        <v>0</v>
      </c>
      <c r="AR241" s="120" t="s">
        <v>82</v>
      </c>
      <c r="AT241" s="127" t="s">
        <v>73</v>
      </c>
      <c r="AU241" s="127" t="s">
        <v>82</v>
      </c>
      <c r="AY241" s="120" t="s">
        <v>131</v>
      </c>
      <c r="BK241" s="128">
        <f>SUM(BK242:BK243)</f>
        <v>0</v>
      </c>
    </row>
    <row r="242" spans="2:65" s="1" customFormat="1" ht="16.5" customHeight="1">
      <c r="B242" s="32"/>
      <c r="C242" s="131" t="s">
        <v>461</v>
      </c>
      <c r="D242" s="131" t="s">
        <v>132</v>
      </c>
      <c r="E242" s="132" t="s">
        <v>462</v>
      </c>
      <c r="F242" s="133" t="s">
        <v>463</v>
      </c>
      <c r="G242" s="134" t="s">
        <v>464</v>
      </c>
      <c r="H242" s="135">
        <v>18.922999999999998</v>
      </c>
      <c r="I242" s="136"/>
      <c r="J242" s="137">
        <f>ROUND(I242*H242,2)</f>
        <v>0</v>
      </c>
      <c r="K242" s="133" t="s">
        <v>136</v>
      </c>
      <c r="L242" s="32"/>
      <c r="M242" s="138" t="s">
        <v>19</v>
      </c>
      <c r="N242" s="139" t="s">
        <v>45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137</v>
      </c>
      <c r="AT242" s="142" t="s">
        <v>132</v>
      </c>
      <c r="AU242" s="142" t="s">
        <v>84</v>
      </c>
      <c r="AY242" s="17" t="s">
        <v>131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82</v>
      </c>
      <c r="BK242" s="143">
        <f>ROUND(I242*H242,2)</f>
        <v>0</v>
      </c>
      <c r="BL242" s="17" t="s">
        <v>137</v>
      </c>
      <c r="BM242" s="142" t="s">
        <v>465</v>
      </c>
    </row>
    <row r="243" spans="2:65" s="1" customFormat="1" ht="11.25">
      <c r="B243" s="32"/>
      <c r="D243" s="144" t="s">
        <v>139</v>
      </c>
      <c r="F243" s="145" t="s">
        <v>466</v>
      </c>
      <c r="I243" s="146"/>
      <c r="L243" s="32"/>
      <c r="M243" s="183"/>
      <c r="N243" s="184"/>
      <c r="O243" s="184"/>
      <c r="P243" s="184"/>
      <c r="Q243" s="184"/>
      <c r="R243" s="184"/>
      <c r="S243" s="184"/>
      <c r="T243" s="185"/>
      <c r="AT243" s="17" t="s">
        <v>139</v>
      </c>
      <c r="AU243" s="17" t="s">
        <v>84</v>
      </c>
    </row>
    <row r="244" spans="2:65" s="1" customFormat="1" ht="6.95" customHeight="1"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32"/>
    </row>
  </sheetData>
  <sheetProtection algorithmName="SHA-512" hashValue="O8nTx7MwOWbosWZO1jVXbF3DgOzkRFjZltjGwfx9ls9floPBMpy3CcqXFV57LGpbNgtwffVsxRih7U7r+bKL9g==" saltValue="t8wwxSdFJT+8SBFeCDKPYGRtzBycwsHHHceL7j+E2JNQLoQ4NxtO9A2kUtIyi/+6AQUp169Xc8KbE1gg+v1A3A==" spinCount="100000" sheet="1" objects="1" scenarios="1" formatColumns="0" formatRows="0" autoFilter="0"/>
  <autoFilter ref="C87:K243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200-000000000000}"/>
    <hyperlink ref="F96" r:id="rId2" xr:uid="{00000000-0004-0000-0200-000001000000}"/>
    <hyperlink ref="F98" r:id="rId3" xr:uid="{00000000-0004-0000-0200-000002000000}"/>
    <hyperlink ref="F102" r:id="rId4" xr:uid="{00000000-0004-0000-0200-000003000000}"/>
    <hyperlink ref="F106" r:id="rId5" xr:uid="{00000000-0004-0000-0200-000004000000}"/>
    <hyperlink ref="F110" r:id="rId6" xr:uid="{00000000-0004-0000-0200-000005000000}"/>
    <hyperlink ref="F113" r:id="rId7" xr:uid="{00000000-0004-0000-0200-000006000000}"/>
    <hyperlink ref="F116" r:id="rId8" xr:uid="{00000000-0004-0000-0200-000007000000}"/>
    <hyperlink ref="F119" r:id="rId9" xr:uid="{00000000-0004-0000-0200-000008000000}"/>
    <hyperlink ref="F125" r:id="rId10" xr:uid="{00000000-0004-0000-0200-000009000000}"/>
    <hyperlink ref="F128" r:id="rId11" xr:uid="{00000000-0004-0000-0200-00000A000000}"/>
    <hyperlink ref="F143" r:id="rId12" xr:uid="{00000000-0004-0000-0200-00000B000000}"/>
    <hyperlink ref="F146" r:id="rId13" xr:uid="{00000000-0004-0000-0200-00000C000000}"/>
    <hyperlink ref="F160" r:id="rId14" xr:uid="{00000000-0004-0000-0200-00000D000000}"/>
    <hyperlink ref="F163" r:id="rId15" xr:uid="{00000000-0004-0000-0200-00000E000000}"/>
    <hyperlink ref="F175" r:id="rId16" xr:uid="{00000000-0004-0000-0200-00000F000000}"/>
    <hyperlink ref="F181" r:id="rId17" xr:uid="{00000000-0004-0000-0200-000010000000}"/>
    <hyperlink ref="F191" r:id="rId18" xr:uid="{00000000-0004-0000-0200-000011000000}"/>
    <hyperlink ref="F215" r:id="rId19" xr:uid="{00000000-0004-0000-0200-000012000000}"/>
    <hyperlink ref="F225" r:id="rId20" xr:uid="{00000000-0004-0000-0200-000013000000}"/>
    <hyperlink ref="F229" r:id="rId21" xr:uid="{00000000-0004-0000-0200-000014000000}"/>
    <hyperlink ref="F232" r:id="rId22" xr:uid="{00000000-0004-0000-0200-000015000000}"/>
    <hyperlink ref="F239" r:id="rId23" xr:uid="{00000000-0004-0000-0200-000016000000}"/>
    <hyperlink ref="F243" r:id="rId24" xr:uid="{00000000-0004-0000-02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ht="12" customHeight="1">
      <c r="B8" s="20"/>
      <c r="D8" s="27" t="s">
        <v>108</v>
      </c>
      <c r="L8" s="20"/>
    </row>
    <row r="9" spans="2:46" s="1" customFormat="1" ht="16.5" customHeight="1">
      <c r="B9" s="32"/>
      <c r="E9" s="306" t="s">
        <v>175</v>
      </c>
      <c r="F9" s="308"/>
      <c r="G9" s="308"/>
      <c r="H9" s="308"/>
      <c r="L9" s="32"/>
    </row>
    <row r="10" spans="2:46" s="1" customFormat="1" ht="12" customHeight="1">
      <c r="B10" s="32"/>
      <c r="D10" s="27" t="s">
        <v>176</v>
      </c>
      <c r="L10" s="32"/>
    </row>
    <row r="11" spans="2:46" s="1" customFormat="1" ht="16.5" customHeight="1">
      <c r="B11" s="32"/>
      <c r="E11" s="265" t="s">
        <v>467</v>
      </c>
      <c r="F11" s="308"/>
      <c r="G11" s="308"/>
      <c r="H11" s="30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6. 11. 2023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19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9" t="str">
        <f>'Rekapitulace stavby'!E14</f>
        <v>Vyplň údaj</v>
      </c>
      <c r="F20" s="290"/>
      <c r="G20" s="290"/>
      <c r="H20" s="290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26</v>
      </c>
      <c r="J22" s="25" t="s">
        <v>36</v>
      </c>
      <c r="L22" s="32"/>
    </row>
    <row r="23" spans="2:12" s="1" customFormat="1" ht="18" customHeight="1">
      <c r="B23" s="32"/>
      <c r="E23" s="25" t="s">
        <v>37</v>
      </c>
      <c r="I23" s="27" t="s">
        <v>29</v>
      </c>
      <c r="J23" s="25" t="s">
        <v>19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26</v>
      </c>
      <c r="J25" s="25" t="s">
        <v>36</v>
      </c>
      <c r="L25" s="32"/>
    </row>
    <row r="26" spans="2:12" s="1" customFormat="1" ht="18" customHeight="1">
      <c r="B26" s="32"/>
      <c r="E26" s="25" t="s">
        <v>37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1"/>
      <c r="E29" s="295" t="s">
        <v>19</v>
      </c>
      <c r="F29" s="295"/>
      <c r="G29" s="295"/>
      <c r="H29" s="295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40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2" t="s">
        <v>44</v>
      </c>
      <c r="E35" s="27" t="s">
        <v>45</v>
      </c>
      <c r="F35" s="83">
        <f>ROUND((SUM(BE88:BE135)),  2)</f>
        <v>0</v>
      </c>
      <c r="I35" s="93">
        <v>0.21</v>
      </c>
      <c r="J35" s="83">
        <f>ROUND(((SUM(BE88:BE135))*I35),  2)</f>
        <v>0</v>
      </c>
      <c r="L35" s="32"/>
    </row>
    <row r="36" spans="2:12" s="1" customFormat="1" ht="14.45" customHeight="1">
      <c r="B36" s="32"/>
      <c r="E36" s="27" t="s">
        <v>46</v>
      </c>
      <c r="F36" s="83">
        <f>ROUND((SUM(BF88:BF135)),  2)</f>
        <v>0</v>
      </c>
      <c r="I36" s="93">
        <v>0.15</v>
      </c>
      <c r="J36" s="83">
        <f>ROUND(((SUM(BF88:BF135))*I36),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3">
        <f>ROUND((SUM(BG88:BG135)),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3">
        <f>ROUND((SUM(BH88:BH135)),  2)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3">
        <f>ROUND((SUM(BI88:BI135)),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50</v>
      </c>
      <c r="E41" s="54"/>
      <c r="F41" s="54"/>
      <c r="G41" s="96" t="s">
        <v>51</v>
      </c>
      <c r="H41" s="97" t="s">
        <v>52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06" t="str">
        <f>E7</f>
        <v>Interakční prvek IP 171 v k.ú. Kolešovice</v>
      </c>
      <c r="F50" s="307"/>
      <c r="G50" s="307"/>
      <c r="H50" s="307"/>
      <c r="L50" s="32"/>
    </row>
    <row r="51" spans="2:47" ht="12" customHeight="1">
      <c r="B51" s="20"/>
      <c r="C51" s="27" t="s">
        <v>108</v>
      </c>
      <c r="L51" s="20"/>
    </row>
    <row r="52" spans="2:47" s="1" customFormat="1" ht="16.5" customHeight="1">
      <c r="B52" s="32"/>
      <c r="E52" s="306" t="s">
        <v>175</v>
      </c>
      <c r="F52" s="308"/>
      <c r="G52" s="308"/>
      <c r="H52" s="308"/>
      <c r="L52" s="32"/>
    </row>
    <row r="53" spans="2:47" s="1" customFormat="1" ht="12" customHeight="1">
      <c r="B53" s="32"/>
      <c r="C53" s="27" t="s">
        <v>176</v>
      </c>
      <c r="L53" s="32"/>
    </row>
    <row r="54" spans="2:47" s="1" customFormat="1" ht="16.5" customHeight="1">
      <c r="B54" s="32"/>
      <c r="E54" s="265" t="str">
        <f>E11</f>
        <v>SO-02.2 - Vegetační úpravy – následná péče v 1. roce</v>
      </c>
      <c r="F54" s="308"/>
      <c r="G54" s="308"/>
      <c r="H54" s="308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Kolešovice</v>
      </c>
      <c r="I56" s="27" t="s">
        <v>23</v>
      </c>
      <c r="J56" s="49" t="str">
        <f>IF(J14="","",J14)</f>
        <v>6. 11. 2023</v>
      </c>
      <c r="L56" s="32"/>
    </row>
    <row r="57" spans="2:47" s="1" customFormat="1" ht="6.95" customHeight="1">
      <c r="B57" s="32"/>
      <c r="L57" s="32"/>
    </row>
    <row r="58" spans="2:47" s="1" customFormat="1" ht="25.7" customHeight="1">
      <c r="B58" s="32"/>
      <c r="C58" s="27" t="s">
        <v>25</v>
      </c>
      <c r="F58" s="25" t="str">
        <f>E17</f>
        <v>ČR - SPÚ KPÚ pro Středočeský kraj a Prahu</v>
      </c>
      <c r="I58" s="27" t="s">
        <v>32</v>
      </c>
      <c r="J58" s="30" t="str">
        <f>E23</f>
        <v>ATELIER FONTES s.r.o.</v>
      </c>
      <c r="L58" s="32"/>
    </row>
    <row r="59" spans="2:47" s="1" customFormat="1" ht="25.7" customHeight="1">
      <c r="B59" s="32"/>
      <c r="C59" s="27" t="s">
        <v>30</v>
      </c>
      <c r="F59" s="25" t="str">
        <f>IF(E20="","",E20)</f>
        <v>Vyplň údaj</v>
      </c>
      <c r="I59" s="27" t="s">
        <v>35</v>
      </c>
      <c r="J59" s="30" t="str">
        <f>E26</f>
        <v>ATELIER FONTES s.r.o.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111</v>
      </c>
      <c r="D61" s="94"/>
      <c r="E61" s="94"/>
      <c r="F61" s="94"/>
      <c r="G61" s="94"/>
      <c r="H61" s="94"/>
      <c r="I61" s="94"/>
      <c r="J61" s="101" t="s">
        <v>112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72</v>
      </c>
      <c r="J63" s="63">
        <f>J88</f>
        <v>0</v>
      </c>
      <c r="L63" s="32"/>
      <c r="AU63" s="17" t="s">
        <v>113</v>
      </c>
    </row>
    <row r="64" spans="2:47" s="8" customFormat="1" ht="24.95" customHeight="1">
      <c r="B64" s="103"/>
      <c r="D64" s="104" t="s">
        <v>114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115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178</v>
      </c>
      <c r="E66" s="109"/>
      <c r="F66" s="109"/>
      <c r="G66" s="109"/>
      <c r="H66" s="109"/>
      <c r="I66" s="109"/>
      <c r="J66" s="110">
        <f>J133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116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6" t="str">
        <f>E7</f>
        <v>Interakční prvek IP 171 v k.ú. Kolešovice</v>
      </c>
      <c r="F76" s="307"/>
      <c r="G76" s="307"/>
      <c r="H76" s="307"/>
      <c r="L76" s="32"/>
    </row>
    <row r="77" spans="2:12" ht="12" customHeight="1">
      <c r="B77" s="20"/>
      <c r="C77" s="27" t="s">
        <v>108</v>
      </c>
      <c r="L77" s="20"/>
    </row>
    <row r="78" spans="2:12" s="1" customFormat="1" ht="16.5" customHeight="1">
      <c r="B78" s="32"/>
      <c r="E78" s="306" t="s">
        <v>175</v>
      </c>
      <c r="F78" s="308"/>
      <c r="G78" s="308"/>
      <c r="H78" s="308"/>
      <c r="L78" s="32"/>
    </row>
    <row r="79" spans="2:12" s="1" customFormat="1" ht="12" customHeight="1">
      <c r="B79" s="32"/>
      <c r="C79" s="27" t="s">
        <v>176</v>
      </c>
      <c r="L79" s="32"/>
    </row>
    <row r="80" spans="2:12" s="1" customFormat="1" ht="16.5" customHeight="1">
      <c r="B80" s="32"/>
      <c r="E80" s="265" t="str">
        <f>E11</f>
        <v>SO-02.2 - Vegetační úpravy – následná péče v 1. roce</v>
      </c>
      <c r="F80" s="308"/>
      <c r="G80" s="308"/>
      <c r="H80" s="308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Kolešovice</v>
      </c>
      <c r="I82" s="27" t="s">
        <v>23</v>
      </c>
      <c r="J82" s="49" t="str">
        <f>IF(J14="","",J14)</f>
        <v>6. 11. 2023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7" t="s">
        <v>25</v>
      </c>
      <c r="F84" s="25" t="str">
        <f>E17</f>
        <v>ČR - SPÚ KPÚ pro Středočeský kraj a Prahu</v>
      </c>
      <c r="I84" s="27" t="s">
        <v>32</v>
      </c>
      <c r="J84" s="30" t="str">
        <f>E23</f>
        <v>ATELIER FONTES s.r.o.</v>
      </c>
      <c r="L84" s="32"/>
    </row>
    <row r="85" spans="2:65" s="1" customFormat="1" ht="25.7" customHeight="1">
      <c r="B85" s="32"/>
      <c r="C85" s="27" t="s">
        <v>30</v>
      </c>
      <c r="F85" s="25" t="str">
        <f>IF(E20="","",E20)</f>
        <v>Vyplň údaj</v>
      </c>
      <c r="I85" s="27" t="s">
        <v>35</v>
      </c>
      <c r="J85" s="30" t="str">
        <f>E26</f>
        <v>ATELIER FONTES s.r.o.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59</v>
      </c>
      <c r="E87" s="113" t="s">
        <v>55</v>
      </c>
      <c r="F87" s="113" t="s">
        <v>56</v>
      </c>
      <c r="G87" s="113" t="s">
        <v>118</v>
      </c>
      <c r="H87" s="113" t="s">
        <v>119</v>
      </c>
      <c r="I87" s="113" t="s">
        <v>120</v>
      </c>
      <c r="J87" s="113" t="s">
        <v>112</v>
      </c>
      <c r="K87" s="114" t="s">
        <v>121</v>
      </c>
      <c r="L87" s="111"/>
      <c r="M87" s="56" t="s">
        <v>19</v>
      </c>
      <c r="N87" s="57" t="s">
        <v>44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9" customHeight="1">
      <c r="B88" s="32"/>
      <c r="C88" s="61" t="s">
        <v>128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2.36</v>
      </c>
      <c r="S88" s="50"/>
      <c r="T88" s="117">
        <f>T89</f>
        <v>0</v>
      </c>
      <c r="AT88" s="17" t="s">
        <v>73</v>
      </c>
      <c r="AU88" s="17" t="s">
        <v>113</v>
      </c>
      <c r="BK88" s="118">
        <f>BK89</f>
        <v>0</v>
      </c>
    </row>
    <row r="89" spans="2:65" s="11" customFormat="1" ht="25.9" customHeight="1">
      <c r="B89" s="119"/>
      <c r="D89" s="120" t="s">
        <v>73</v>
      </c>
      <c r="E89" s="121" t="s">
        <v>129</v>
      </c>
      <c r="F89" s="121" t="s">
        <v>130</v>
      </c>
      <c r="I89" s="122"/>
      <c r="J89" s="123">
        <f>BK89</f>
        <v>0</v>
      </c>
      <c r="L89" s="119"/>
      <c r="M89" s="124"/>
      <c r="P89" s="125">
        <f>P90+P133</f>
        <v>0</v>
      </c>
      <c r="R89" s="125">
        <f>R90+R133</f>
        <v>2.36</v>
      </c>
      <c r="T89" s="126">
        <f>T90+T133</f>
        <v>0</v>
      </c>
      <c r="AR89" s="120" t="s">
        <v>82</v>
      </c>
      <c r="AT89" s="127" t="s">
        <v>73</v>
      </c>
      <c r="AU89" s="127" t="s">
        <v>74</v>
      </c>
      <c r="AY89" s="120" t="s">
        <v>131</v>
      </c>
      <c r="BK89" s="128">
        <f>BK90+BK133</f>
        <v>0</v>
      </c>
    </row>
    <row r="90" spans="2:65" s="11" customFormat="1" ht="22.9" customHeight="1">
      <c r="B90" s="119"/>
      <c r="D90" s="120" t="s">
        <v>73</v>
      </c>
      <c r="E90" s="129" t="s">
        <v>82</v>
      </c>
      <c r="F90" s="129" t="s">
        <v>80</v>
      </c>
      <c r="I90" s="122"/>
      <c r="J90" s="130">
        <f>BK90</f>
        <v>0</v>
      </c>
      <c r="L90" s="119"/>
      <c r="M90" s="124"/>
      <c r="P90" s="125">
        <f>SUM(P91:P132)</f>
        <v>0</v>
      </c>
      <c r="R90" s="125">
        <f>SUM(R91:R132)</f>
        <v>2.36</v>
      </c>
      <c r="T90" s="126">
        <f>SUM(T91:T132)</f>
        <v>0</v>
      </c>
      <c r="AR90" s="120" t="s">
        <v>82</v>
      </c>
      <c r="AT90" s="127" t="s">
        <v>73</v>
      </c>
      <c r="AU90" s="127" t="s">
        <v>82</v>
      </c>
      <c r="AY90" s="120" t="s">
        <v>131</v>
      </c>
      <c r="BK90" s="128">
        <f>SUM(BK91:BK132)</f>
        <v>0</v>
      </c>
    </row>
    <row r="91" spans="2:65" s="1" customFormat="1" ht="21.75" customHeight="1">
      <c r="B91" s="32"/>
      <c r="C91" s="131" t="s">
        <v>82</v>
      </c>
      <c r="D91" s="131" t="s">
        <v>132</v>
      </c>
      <c r="E91" s="132" t="s">
        <v>468</v>
      </c>
      <c r="F91" s="133" t="s">
        <v>469</v>
      </c>
      <c r="G91" s="134" t="s">
        <v>135</v>
      </c>
      <c r="H91" s="135">
        <v>6900</v>
      </c>
      <c r="I91" s="136"/>
      <c r="J91" s="137">
        <f>ROUND(I91*H91,2)</f>
        <v>0</v>
      </c>
      <c r="K91" s="133" t="s">
        <v>136</v>
      </c>
      <c r="L91" s="32"/>
      <c r="M91" s="138" t="s">
        <v>19</v>
      </c>
      <c r="N91" s="139" t="s">
        <v>45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137</v>
      </c>
      <c r="AT91" s="142" t="s">
        <v>132</v>
      </c>
      <c r="AU91" s="142" t="s">
        <v>84</v>
      </c>
      <c r="AY91" s="17" t="s">
        <v>131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82</v>
      </c>
      <c r="BK91" s="143">
        <f>ROUND(I91*H91,2)</f>
        <v>0</v>
      </c>
      <c r="BL91" s="17" t="s">
        <v>137</v>
      </c>
      <c r="BM91" s="142" t="s">
        <v>470</v>
      </c>
    </row>
    <row r="92" spans="2:65" s="1" customFormat="1" ht="11.25">
      <c r="B92" s="32"/>
      <c r="D92" s="144" t="s">
        <v>139</v>
      </c>
      <c r="F92" s="145" t="s">
        <v>471</v>
      </c>
      <c r="I92" s="146"/>
      <c r="L92" s="32"/>
      <c r="M92" s="147"/>
      <c r="T92" s="53"/>
      <c r="AT92" s="17" t="s">
        <v>139</v>
      </c>
      <c r="AU92" s="17" t="s">
        <v>84</v>
      </c>
    </row>
    <row r="93" spans="2:65" s="1" customFormat="1" ht="19.5">
      <c r="B93" s="32"/>
      <c r="D93" s="148" t="s">
        <v>141</v>
      </c>
      <c r="F93" s="149" t="s">
        <v>472</v>
      </c>
      <c r="I93" s="146"/>
      <c r="L93" s="32"/>
      <c r="M93" s="147"/>
      <c r="T93" s="53"/>
      <c r="AT93" s="17" t="s">
        <v>141</v>
      </c>
      <c r="AU93" s="17" t="s">
        <v>84</v>
      </c>
    </row>
    <row r="94" spans="2:65" s="12" customFormat="1" ht="11.25">
      <c r="B94" s="150"/>
      <c r="D94" s="148" t="s">
        <v>159</v>
      </c>
      <c r="E94" s="151" t="s">
        <v>19</v>
      </c>
      <c r="F94" s="152" t="s">
        <v>473</v>
      </c>
      <c r="H94" s="153">
        <v>6900</v>
      </c>
      <c r="I94" s="154"/>
      <c r="L94" s="150"/>
      <c r="M94" s="155"/>
      <c r="T94" s="156"/>
      <c r="AT94" s="151" t="s">
        <v>159</v>
      </c>
      <c r="AU94" s="151" t="s">
        <v>84</v>
      </c>
      <c r="AV94" s="12" t="s">
        <v>84</v>
      </c>
      <c r="AW94" s="12" t="s">
        <v>34</v>
      </c>
      <c r="AX94" s="12" t="s">
        <v>82</v>
      </c>
      <c r="AY94" s="151" t="s">
        <v>131</v>
      </c>
    </row>
    <row r="95" spans="2:65" s="1" customFormat="1" ht="24.2" customHeight="1">
      <c r="B95" s="32"/>
      <c r="C95" s="131" t="s">
        <v>84</v>
      </c>
      <c r="D95" s="131" t="s">
        <v>132</v>
      </c>
      <c r="E95" s="132" t="s">
        <v>434</v>
      </c>
      <c r="F95" s="133" t="s">
        <v>435</v>
      </c>
      <c r="G95" s="134" t="s">
        <v>436</v>
      </c>
      <c r="H95" s="135">
        <v>0.14000000000000001</v>
      </c>
      <c r="I95" s="136"/>
      <c r="J95" s="137">
        <f>ROUND(I95*H95,2)</f>
        <v>0</v>
      </c>
      <c r="K95" s="133" t="s">
        <v>136</v>
      </c>
      <c r="L95" s="32"/>
      <c r="M95" s="138" t="s">
        <v>19</v>
      </c>
      <c r="N95" s="139" t="s">
        <v>45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137</v>
      </c>
      <c r="AT95" s="142" t="s">
        <v>132</v>
      </c>
      <c r="AU95" s="142" t="s">
        <v>84</v>
      </c>
      <c r="AY95" s="17" t="s">
        <v>131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82</v>
      </c>
      <c r="BK95" s="143">
        <f>ROUND(I95*H95,2)</f>
        <v>0</v>
      </c>
      <c r="BL95" s="17" t="s">
        <v>137</v>
      </c>
      <c r="BM95" s="142" t="s">
        <v>474</v>
      </c>
    </row>
    <row r="96" spans="2:65" s="1" customFormat="1" ht="11.25">
      <c r="B96" s="32"/>
      <c r="D96" s="144" t="s">
        <v>139</v>
      </c>
      <c r="F96" s="145" t="s">
        <v>438</v>
      </c>
      <c r="I96" s="146"/>
      <c r="L96" s="32"/>
      <c r="M96" s="147"/>
      <c r="T96" s="53"/>
      <c r="AT96" s="17" t="s">
        <v>139</v>
      </c>
      <c r="AU96" s="17" t="s">
        <v>84</v>
      </c>
    </row>
    <row r="97" spans="2:65" s="1" customFormat="1" ht="19.5">
      <c r="B97" s="32"/>
      <c r="D97" s="148" t="s">
        <v>141</v>
      </c>
      <c r="F97" s="149" t="s">
        <v>475</v>
      </c>
      <c r="I97" s="146"/>
      <c r="L97" s="32"/>
      <c r="M97" s="147"/>
      <c r="T97" s="53"/>
      <c r="AT97" s="17" t="s">
        <v>141</v>
      </c>
      <c r="AU97" s="17" t="s">
        <v>84</v>
      </c>
    </row>
    <row r="98" spans="2:65" s="12" customFormat="1" ht="11.25">
      <c r="B98" s="150"/>
      <c r="D98" s="148" t="s">
        <v>159</v>
      </c>
      <c r="E98" s="151" t="s">
        <v>19</v>
      </c>
      <c r="F98" s="152" t="s">
        <v>476</v>
      </c>
      <c r="H98" s="153">
        <v>0.14000000000000001</v>
      </c>
      <c r="I98" s="154"/>
      <c r="L98" s="150"/>
      <c r="M98" s="155"/>
      <c r="T98" s="156"/>
      <c r="AT98" s="151" t="s">
        <v>159</v>
      </c>
      <c r="AU98" s="151" t="s">
        <v>84</v>
      </c>
      <c r="AV98" s="12" t="s">
        <v>84</v>
      </c>
      <c r="AW98" s="12" t="s">
        <v>34</v>
      </c>
      <c r="AX98" s="12" t="s">
        <v>82</v>
      </c>
      <c r="AY98" s="151" t="s">
        <v>131</v>
      </c>
    </row>
    <row r="99" spans="2:65" s="1" customFormat="1" ht="16.5" customHeight="1">
      <c r="B99" s="32"/>
      <c r="C99" s="131" t="s">
        <v>148</v>
      </c>
      <c r="D99" s="131" t="s">
        <v>132</v>
      </c>
      <c r="E99" s="132" t="s">
        <v>477</v>
      </c>
      <c r="F99" s="133" t="s">
        <v>478</v>
      </c>
      <c r="G99" s="134" t="s">
        <v>187</v>
      </c>
      <c r="H99" s="135">
        <v>3.87</v>
      </c>
      <c r="I99" s="136"/>
      <c r="J99" s="137">
        <f>ROUND(I99*H99,2)</f>
        <v>0</v>
      </c>
      <c r="K99" s="133" t="s">
        <v>136</v>
      </c>
      <c r="L99" s="32"/>
      <c r="M99" s="138" t="s">
        <v>19</v>
      </c>
      <c r="N99" s="139" t="s">
        <v>45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137</v>
      </c>
      <c r="AT99" s="142" t="s">
        <v>132</v>
      </c>
      <c r="AU99" s="142" t="s">
        <v>84</v>
      </c>
      <c r="AY99" s="17" t="s">
        <v>131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82</v>
      </c>
      <c r="BK99" s="143">
        <f>ROUND(I99*H99,2)</f>
        <v>0</v>
      </c>
      <c r="BL99" s="17" t="s">
        <v>137</v>
      </c>
      <c r="BM99" s="142" t="s">
        <v>479</v>
      </c>
    </row>
    <row r="100" spans="2:65" s="1" customFormat="1" ht="11.25">
      <c r="B100" s="32"/>
      <c r="D100" s="144" t="s">
        <v>139</v>
      </c>
      <c r="F100" s="145" t="s">
        <v>480</v>
      </c>
      <c r="I100" s="146"/>
      <c r="L100" s="32"/>
      <c r="M100" s="147"/>
      <c r="T100" s="53"/>
      <c r="AT100" s="17" t="s">
        <v>139</v>
      </c>
      <c r="AU100" s="17" t="s">
        <v>84</v>
      </c>
    </row>
    <row r="101" spans="2:65" s="1" customFormat="1" ht="19.5">
      <c r="B101" s="32"/>
      <c r="D101" s="148" t="s">
        <v>141</v>
      </c>
      <c r="F101" s="149" t="s">
        <v>481</v>
      </c>
      <c r="I101" s="146"/>
      <c r="L101" s="32"/>
      <c r="M101" s="147"/>
      <c r="T101" s="53"/>
      <c r="AT101" s="17" t="s">
        <v>141</v>
      </c>
      <c r="AU101" s="17" t="s">
        <v>84</v>
      </c>
    </row>
    <row r="102" spans="2:65" s="12" customFormat="1" ht="11.25">
      <c r="B102" s="150"/>
      <c r="D102" s="148" t="s">
        <v>159</v>
      </c>
      <c r="E102" s="151" t="s">
        <v>19</v>
      </c>
      <c r="F102" s="152" t="s">
        <v>482</v>
      </c>
      <c r="H102" s="153">
        <v>3.87</v>
      </c>
      <c r="I102" s="154"/>
      <c r="L102" s="150"/>
      <c r="M102" s="155"/>
      <c r="T102" s="156"/>
      <c r="AT102" s="151" t="s">
        <v>159</v>
      </c>
      <c r="AU102" s="151" t="s">
        <v>84</v>
      </c>
      <c r="AV102" s="12" t="s">
        <v>84</v>
      </c>
      <c r="AW102" s="12" t="s">
        <v>34</v>
      </c>
      <c r="AX102" s="12" t="s">
        <v>82</v>
      </c>
      <c r="AY102" s="151" t="s">
        <v>131</v>
      </c>
    </row>
    <row r="103" spans="2:65" s="1" customFormat="1" ht="16.5" customHeight="1">
      <c r="B103" s="32"/>
      <c r="C103" s="131" t="s">
        <v>137</v>
      </c>
      <c r="D103" s="131" t="s">
        <v>132</v>
      </c>
      <c r="E103" s="132" t="s">
        <v>483</v>
      </c>
      <c r="F103" s="133" t="s">
        <v>484</v>
      </c>
      <c r="G103" s="134" t="s">
        <v>187</v>
      </c>
      <c r="H103" s="135">
        <v>0.78300000000000003</v>
      </c>
      <c r="I103" s="136"/>
      <c r="J103" s="137">
        <f>ROUND(I103*H103,2)</f>
        <v>0</v>
      </c>
      <c r="K103" s="133" t="s">
        <v>136</v>
      </c>
      <c r="L103" s="32"/>
      <c r="M103" s="138" t="s">
        <v>19</v>
      </c>
      <c r="N103" s="139" t="s">
        <v>45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137</v>
      </c>
      <c r="AT103" s="142" t="s">
        <v>132</v>
      </c>
      <c r="AU103" s="142" t="s">
        <v>84</v>
      </c>
      <c r="AY103" s="17" t="s">
        <v>131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82</v>
      </c>
      <c r="BK103" s="143">
        <f>ROUND(I103*H103,2)</f>
        <v>0</v>
      </c>
      <c r="BL103" s="17" t="s">
        <v>137</v>
      </c>
      <c r="BM103" s="142" t="s">
        <v>485</v>
      </c>
    </row>
    <row r="104" spans="2:65" s="1" customFormat="1" ht="11.25">
      <c r="B104" s="32"/>
      <c r="D104" s="144" t="s">
        <v>139</v>
      </c>
      <c r="F104" s="145" t="s">
        <v>486</v>
      </c>
      <c r="I104" s="146"/>
      <c r="L104" s="32"/>
      <c r="M104" s="147"/>
      <c r="T104" s="53"/>
      <c r="AT104" s="17" t="s">
        <v>139</v>
      </c>
      <c r="AU104" s="17" t="s">
        <v>84</v>
      </c>
    </row>
    <row r="105" spans="2:65" s="1" customFormat="1" ht="19.5">
      <c r="B105" s="32"/>
      <c r="D105" s="148" t="s">
        <v>141</v>
      </c>
      <c r="F105" s="149" t="s">
        <v>487</v>
      </c>
      <c r="I105" s="146"/>
      <c r="L105" s="32"/>
      <c r="M105" s="147"/>
      <c r="T105" s="53"/>
      <c r="AT105" s="17" t="s">
        <v>141</v>
      </c>
      <c r="AU105" s="17" t="s">
        <v>84</v>
      </c>
    </row>
    <row r="106" spans="2:65" s="12" customFormat="1" ht="11.25">
      <c r="B106" s="150"/>
      <c r="D106" s="148" t="s">
        <v>159</v>
      </c>
      <c r="E106" s="151" t="s">
        <v>19</v>
      </c>
      <c r="F106" s="152" t="s">
        <v>488</v>
      </c>
      <c r="H106" s="153">
        <v>0.78300000000000003</v>
      </c>
      <c r="I106" s="154"/>
      <c r="L106" s="150"/>
      <c r="M106" s="155"/>
      <c r="T106" s="156"/>
      <c r="AT106" s="151" t="s">
        <v>159</v>
      </c>
      <c r="AU106" s="151" t="s">
        <v>84</v>
      </c>
      <c r="AV106" s="12" t="s">
        <v>84</v>
      </c>
      <c r="AW106" s="12" t="s">
        <v>34</v>
      </c>
      <c r="AX106" s="12" t="s">
        <v>82</v>
      </c>
      <c r="AY106" s="151" t="s">
        <v>131</v>
      </c>
    </row>
    <row r="107" spans="2:65" s="1" customFormat="1" ht="21.75" customHeight="1">
      <c r="B107" s="32"/>
      <c r="C107" s="131" t="s">
        <v>161</v>
      </c>
      <c r="D107" s="131" t="s">
        <v>132</v>
      </c>
      <c r="E107" s="132" t="s">
        <v>489</v>
      </c>
      <c r="F107" s="133" t="s">
        <v>490</v>
      </c>
      <c r="G107" s="134" t="s">
        <v>209</v>
      </c>
      <c r="H107" s="135">
        <v>10</v>
      </c>
      <c r="I107" s="136"/>
      <c r="J107" s="137">
        <f>ROUND(I107*H107,2)</f>
        <v>0</v>
      </c>
      <c r="K107" s="133" t="s">
        <v>136</v>
      </c>
      <c r="L107" s="32"/>
      <c r="M107" s="138" t="s">
        <v>19</v>
      </c>
      <c r="N107" s="139" t="s">
        <v>45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137</v>
      </c>
      <c r="AT107" s="142" t="s">
        <v>132</v>
      </c>
      <c r="AU107" s="142" t="s">
        <v>84</v>
      </c>
      <c r="AY107" s="17" t="s">
        <v>131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82</v>
      </c>
      <c r="BK107" s="143">
        <f>ROUND(I107*H107,2)</f>
        <v>0</v>
      </c>
      <c r="BL107" s="17" t="s">
        <v>137</v>
      </c>
      <c r="BM107" s="142" t="s">
        <v>491</v>
      </c>
    </row>
    <row r="108" spans="2:65" s="1" customFormat="1" ht="11.25">
      <c r="B108" s="32"/>
      <c r="D108" s="144" t="s">
        <v>139</v>
      </c>
      <c r="F108" s="145" t="s">
        <v>492</v>
      </c>
      <c r="I108" s="146"/>
      <c r="L108" s="32"/>
      <c r="M108" s="147"/>
      <c r="T108" s="53"/>
      <c r="AT108" s="17" t="s">
        <v>139</v>
      </c>
      <c r="AU108" s="17" t="s">
        <v>84</v>
      </c>
    </row>
    <row r="109" spans="2:65" s="12" customFormat="1" ht="11.25">
      <c r="B109" s="150"/>
      <c r="D109" s="148" t="s">
        <v>159</v>
      </c>
      <c r="E109" s="151" t="s">
        <v>19</v>
      </c>
      <c r="F109" s="152" t="s">
        <v>493</v>
      </c>
      <c r="H109" s="153">
        <v>10</v>
      </c>
      <c r="I109" s="154"/>
      <c r="L109" s="150"/>
      <c r="M109" s="155"/>
      <c r="T109" s="156"/>
      <c r="AT109" s="151" t="s">
        <v>159</v>
      </c>
      <c r="AU109" s="151" t="s">
        <v>84</v>
      </c>
      <c r="AV109" s="12" t="s">
        <v>84</v>
      </c>
      <c r="AW109" s="12" t="s">
        <v>34</v>
      </c>
      <c r="AX109" s="12" t="s">
        <v>82</v>
      </c>
      <c r="AY109" s="151" t="s">
        <v>131</v>
      </c>
    </row>
    <row r="110" spans="2:65" s="1" customFormat="1" ht="16.5" customHeight="1">
      <c r="B110" s="32"/>
      <c r="C110" s="131" t="s">
        <v>168</v>
      </c>
      <c r="D110" s="131" t="s">
        <v>132</v>
      </c>
      <c r="E110" s="132" t="s">
        <v>494</v>
      </c>
      <c r="F110" s="133" t="s">
        <v>495</v>
      </c>
      <c r="G110" s="134" t="s">
        <v>135</v>
      </c>
      <c r="H110" s="135">
        <v>745.2</v>
      </c>
      <c r="I110" s="136"/>
      <c r="J110" s="137">
        <f>ROUND(I110*H110,2)</f>
        <v>0</v>
      </c>
      <c r="K110" s="133" t="s">
        <v>136</v>
      </c>
      <c r="L110" s="32"/>
      <c r="M110" s="138" t="s">
        <v>19</v>
      </c>
      <c r="N110" s="139" t="s">
        <v>45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137</v>
      </c>
      <c r="AT110" s="142" t="s">
        <v>132</v>
      </c>
      <c r="AU110" s="142" t="s">
        <v>84</v>
      </c>
      <c r="AY110" s="17" t="s">
        <v>131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82</v>
      </c>
      <c r="BK110" s="143">
        <f>ROUND(I110*H110,2)</f>
        <v>0</v>
      </c>
      <c r="BL110" s="17" t="s">
        <v>137</v>
      </c>
      <c r="BM110" s="142" t="s">
        <v>496</v>
      </c>
    </row>
    <row r="111" spans="2:65" s="1" customFormat="1" ht="11.25">
      <c r="B111" s="32"/>
      <c r="D111" s="144" t="s">
        <v>139</v>
      </c>
      <c r="F111" s="145" t="s">
        <v>497</v>
      </c>
      <c r="I111" s="146"/>
      <c r="L111" s="32"/>
      <c r="M111" s="147"/>
      <c r="T111" s="53"/>
      <c r="AT111" s="17" t="s">
        <v>139</v>
      </c>
      <c r="AU111" s="17" t="s">
        <v>84</v>
      </c>
    </row>
    <row r="112" spans="2:65" s="1" customFormat="1" ht="19.5">
      <c r="B112" s="32"/>
      <c r="D112" s="148" t="s">
        <v>141</v>
      </c>
      <c r="F112" s="149" t="s">
        <v>498</v>
      </c>
      <c r="I112" s="146"/>
      <c r="L112" s="32"/>
      <c r="M112" s="147"/>
      <c r="T112" s="53"/>
      <c r="AT112" s="17" t="s">
        <v>141</v>
      </c>
      <c r="AU112" s="17" t="s">
        <v>84</v>
      </c>
    </row>
    <row r="113" spans="2:65" s="12" customFormat="1" ht="11.25">
      <c r="B113" s="150"/>
      <c r="D113" s="148" t="s">
        <v>159</v>
      </c>
      <c r="E113" s="151" t="s">
        <v>19</v>
      </c>
      <c r="F113" s="152" t="s">
        <v>499</v>
      </c>
      <c r="H113" s="153">
        <v>745.2</v>
      </c>
      <c r="I113" s="154"/>
      <c r="L113" s="150"/>
      <c r="M113" s="155"/>
      <c r="T113" s="156"/>
      <c r="AT113" s="151" t="s">
        <v>159</v>
      </c>
      <c r="AU113" s="151" t="s">
        <v>84</v>
      </c>
      <c r="AV113" s="12" t="s">
        <v>84</v>
      </c>
      <c r="AW113" s="12" t="s">
        <v>34</v>
      </c>
      <c r="AX113" s="12" t="s">
        <v>82</v>
      </c>
      <c r="AY113" s="151" t="s">
        <v>131</v>
      </c>
    </row>
    <row r="114" spans="2:65" s="1" customFormat="1" ht="16.5" customHeight="1">
      <c r="B114" s="32"/>
      <c r="C114" s="131" t="s">
        <v>214</v>
      </c>
      <c r="D114" s="131" t="s">
        <v>132</v>
      </c>
      <c r="E114" s="132" t="s">
        <v>500</v>
      </c>
      <c r="F114" s="133" t="s">
        <v>501</v>
      </c>
      <c r="G114" s="134" t="s">
        <v>145</v>
      </c>
      <c r="H114" s="135">
        <v>89.25</v>
      </c>
      <c r="I114" s="136"/>
      <c r="J114" s="137">
        <f>ROUND(I114*H114,2)</f>
        <v>0</v>
      </c>
      <c r="K114" s="133" t="s">
        <v>136</v>
      </c>
      <c r="L114" s="32"/>
      <c r="M114" s="138" t="s">
        <v>19</v>
      </c>
      <c r="N114" s="139" t="s">
        <v>45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137</v>
      </c>
      <c r="AT114" s="142" t="s">
        <v>132</v>
      </c>
      <c r="AU114" s="142" t="s">
        <v>84</v>
      </c>
      <c r="AY114" s="17" t="s">
        <v>131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82</v>
      </c>
      <c r="BK114" s="143">
        <f>ROUND(I114*H114,2)</f>
        <v>0</v>
      </c>
      <c r="BL114" s="17" t="s">
        <v>137</v>
      </c>
      <c r="BM114" s="142" t="s">
        <v>502</v>
      </c>
    </row>
    <row r="115" spans="2:65" s="1" customFormat="1" ht="11.25">
      <c r="B115" s="32"/>
      <c r="D115" s="144" t="s">
        <v>139</v>
      </c>
      <c r="F115" s="145" t="s">
        <v>503</v>
      </c>
      <c r="I115" s="146"/>
      <c r="L115" s="32"/>
      <c r="M115" s="147"/>
      <c r="T115" s="53"/>
      <c r="AT115" s="17" t="s">
        <v>139</v>
      </c>
      <c r="AU115" s="17" t="s">
        <v>84</v>
      </c>
    </row>
    <row r="116" spans="2:65" s="12" customFormat="1" ht="11.25">
      <c r="B116" s="150"/>
      <c r="D116" s="148" t="s">
        <v>159</v>
      </c>
      <c r="E116" s="151" t="s">
        <v>19</v>
      </c>
      <c r="F116" s="152" t="s">
        <v>504</v>
      </c>
      <c r="H116" s="153">
        <v>49.8</v>
      </c>
      <c r="I116" s="154"/>
      <c r="L116" s="150"/>
      <c r="M116" s="155"/>
      <c r="T116" s="156"/>
      <c r="AT116" s="151" t="s">
        <v>159</v>
      </c>
      <c r="AU116" s="151" t="s">
        <v>84</v>
      </c>
      <c r="AV116" s="12" t="s">
        <v>84</v>
      </c>
      <c r="AW116" s="12" t="s">
        <v>34</v>
      </c>
      <c r="AX116" s="12" t="s">
        <v>74</v>
      </c>
      <c r="AY116" s="151" t="s">
        <v>131</v>
      </c>
    </row>
    <row r="117" spans="2:65" s="12" customFormat="1" ht="11.25">
      <c r="B117" s="150"/>
      <c r="D117" s="148" t="s">
        <v>159</v>
      </c>
      <c r="E117" s="151" t="s">
        <v>19</v>
      </c>
      <c r="F117" s="152" t="s">
        <v>505</v>
      </c>
      <c r="H117" s="153">
        <v>35.700000000000003</v>
      </c>
      <c r="I117" s="154"/>
      <c r="L117" s="150"/>
      <c r="M117" s="155"/>
      <c r="T117" s="156"/>
      <c r="AT117" s="151" t="s">
        <v>159</v>
      </c>
      <c r="AU117" s="151" t="s">
        <v>84</v>
      </c>
      <c r="AV117" s="12" t="s">
        <v>84</v>
      </c>
      <c r="AW117" s="12" t="s">
        <v>34</v>
      </c>
      <c r="AX117" s="12" t="s">
        <v>74</v>
      </c>
      <c r="AY117" s="151" t="s">
        <v>131</v>
      </c>
    </row>
    <row r="118" spans="2:65" s="12" customFormat="1" ht="11.25">
      <c r="B118" s="150"/>
      <c r="D118" s="148" t="s">
        <v>159</v>
      </c>
      <c r="E118" s="151" t="s">
        <v>19</v>
      </c>
      <c r="F118" s="152" t="s">
        <v>506</v>
      </c>
      <c r="H118" s="153">
        <v>3.75</v>
      </c>
      <c r="I118" s="154"/>
      <c r="L118" s="150"/>
      <c r="M118" s="155"/>
      <c r="T118" s="156"/>
      <c r="AT118" s="151" t="s">
        <v>159</v>
      </c>
      <c r="AU118" s="151" t="s">
        <v>84</v>
      </c>
      <c r="AV118" s="12" t="s">
        <v>84</v>
      </c>
      <c r="AW118" s="12" t="s">
        <v>34</v>
      </c>
      <c r="AX118" s="12" t="s">
        <v>74</v>
      </c>
      <c r="AY118" s="151" t="s">
        <v>131</v>
      </c>
    </row>
    <row r="119" spans="2:65" s="13" customFormat="1" ht="11.25">
      <c r="B119" s="170"/>
      <c r="D119" s="148" t="s">
        <v>159</v>
      </c>
      <c r="E119" s="171" t="s">
        <v>19</v>
      </c>
      <c r="F119" s="172" t="s">
        <v>270</v>
      </c>
      <c r="H119" s="173">
        <v>89.25</v>
      </c>
      <c r="I119" s="174"/>
      <c r="L119" s="170"/>
      <c r="M119" s="175"/>
      <c r="T119" s="176"/>
      <c r="AT119" s="171" t="s">
        <v>159</v>
      </c>
      <c r="AU119" s="171" t="s">
        <v>84</v>
      </c>
      <c r="AV119" s="13" t="s">
        <v>137</v>
      </c>
      <c r="AW119" s="13" t="s">
        <v>34</v>
      </c>
      <c r="AX119" s="13" t="s">
        <v>82</v>
      </c>
      <c r="AY119" s="171" t="s">
        <v>131</v>
      </c>
    </row>
    <row r="120" spans="2:65" s="1" customFormat="1" ht="16.5" customHeight="1">
      <c r="B120" s="32"/>
      <c r="C120" s="131" t="s">
        <v>198</v>
      </c>
      <c r="D120" s="131" t="s">
        <v>132</v>
      </c>
      <c r="E120" s="132" t="s">
        <v>507</v>
      </c>
      <c r="F120" s="133" t="s">
        <v>508</v>
      </c>
      <c r="G120" s="134" t="s">
        <v>145</v>
      </c>
      <c r="H120" s="135">
        <v>89.25</v>
      </c>
      <c r="I120" s="136"/>
      <c r="J120" s="137">
        <f>ROUND(I120*H120,2)</f>
        <v>0</v>
      </c>
      <c r="K120" s="133" t="s">
        <v>136</v>
      </c>
      <c r="L120" s="32"/>
      <c r="M120" s="138" t="s">
        <v>19</v>
      </c>
      <c r="N120" s="139" t="s">
        <v>45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137</v>
      </c>
      <c r="AT120" s="142" t="s">
        <v>132</v>
      </c>
      <c r="AU120" s="142" t="s">
        <v>84</v>
      </c>
      <c r="AY120" s="17" t="s">
        <v>131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82</v>
      </c>
      <c r="BK120" s="143">
        <f>ROUND(I120*H120,2)</f>
        <v>0</v>
      </c>
      <c r="BL120" s="17" t="s">
        <v>137</v>
      </c>
      <c r="BM120" s="142" t="s">
        <v>509</v>
      </c>
    </row>
    <row r="121" spans="2:65" s="1" customFormat="1" ht="11.25">
      <c r="B121" s="32"/>
      <c r="D121" s="144" t="s">
        <v>139</v>
      </c>
      <c r="F121" s="145" t="s">
        <v>510</v>
      </c>
      <c r="I121" s="146"/>
      <c r="L121" s="32"/>
      <c r="M121" s="147"/>
      <c r="T121" s="53"/>
      <c r="AT121" s="17" t="s">
        <v>139</v>
      </c>
      <c r="AU121" s="17" t="s">
        <v>84</v>
      </c>
    </row>
    <row r="122" spans="2:65" s="1" customFormat="1" ht="19.5">
      <c r="B122" s="32"/>
      <c r="D122" s="148" t="s">
        <v>141</v>
      </c>
      <c r="F122" s="149" t="s">
        <v>511</v>
      </c>
      <c r="I122" s="146"/>
      <c r="L122" s="32"/>
      <c r="M122" s="147"/>
      <c r="T122" s="53"/>
      <c r="AT122" s="17" t="s">
        <v>141</v>
      </c>
      <c r="AU122" s="17" t="s">
        <v>84</v>
      </c>
    </row>
    <row r="123" spans="2:65" s="1" customFormat="1" ht="16.5" customHeight="1">
      <c r="B123" s="32"/>
      <c r="C123" s="131" t="s">
        <v>225</v>
      </c>
      <c r="D123" s="131" t="s">
        <v>132</v>
      </c>
      <c r="E123" s="132" t="s">
        <v>512</v>
      </c>
      <c r="F123" s="133" t="s">
        <v>513</v>
      </c>
      <c r="G123" s="134" t="s">
        <v>145</v>
      </c>
      <c r="H123" s="135">
        <v>357</v>
      </c>
      <c r="I123" s="136"/>
      <c r="J123" s="137">
        <f>ROUND(I123*H123,2)</f>
        <v>0</v>
      </c>
      <c r="K123" s="133" t="s">
        <v>136</v>
      </c>
      <c r="L123" s="32"/>
      <c r="M123" s="138" t="s">
        <v>19</v>
      </c>
      <c r="N123" s="139" t="s">
        <v>45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137</v>
      </c>
      <c r="AT123" s="142" t="s">
        <v>132</v>
      </c>
      <c r="AU123" s="142" t="s">
        <v>84</v>
      </c>
      <c r="AY123" s="17" t="s">
        <v>131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82</v>
      </c>
      <c r="BK123" s="143">
        <f>ROUND(I123*H123,2)</f>
        <v>0</v>
      </c>
      <c r="BL123" s="17" t="s">
        <v>137</v>
      </c>
      <c r="BM123" s="142" t="s">
        <v>514</v>
      </c>
    </row>
    <row r="124" spans="2:65" s="1" customFormat="1" ht="11.25">
      <c r="B124" s="32"/>
      <c r="D124" s="144" t="s">
        <v>139</v>
      </c>
      <c r="F124" s="145" t="s">
        <v>515</v>
      </c>
      <c r="I124" s="146"/>
      <c r="L124" s="32"/>
      <c r="M124" s="147"/>
      <c r="T124" s="53"/>
      <c r="AT124" s="17" t="s">
        <v>139</v>
      </c>
      <c r="AU124" s="17" t="s">
        <v>84</v>
      </c>
    </row>
    <row r="125" spans="2:65" s="12" customFormat="1" ht="11.25">
      <c r="B125" s="150"/>
      <c r="D125" s="148" t="s">
        <v>159</v>
      </c>
      <c r="E125" s="151" t="s">
        <v>19</v>
      </c>
      <c r="F125" s="152" t="s">
        <v>516</v>
      </c>
      <c r="H125" s="153">
        <v>357</v>
      </c>
      <c r="I125" s="154"/>
      <c r="L125" s="150"/>
      <c r="M125" s="155"/>
      <c r="T125" s="156"/>
      <c r="AT125" s="151" t="s">
        <v>159</v>
      </c>
      <c r="AU125" s="151" t="s">
        <v>84</v>
      </c>
      <c r="AV125" s="12" t="s">
        <v>84</v>
      </c>
      <c r="AW125" s="12" t="s">
        <v>34</v>
      </c>
      <c r="AX125" s="12" t="s">
        <v>82</v>
      </c>
      <c r="AY125" s="151" t="s">
        <v>131</v>
      </c>
    </row>
    <row r="126" spans="2:65" s="1" customFormat="1" ht="16.5" customHeight="1">
      <c r="B126" s="32"/>
      <c r="C126" s="131" t="s">
        <v>231</v>
      </c>
      <c r="D126" s="131" t="s">
        <v>132</v>
      </c>
      <c r="E126" s="132" t="s">
        <v>517</v>
      </c>
      <c r="F126" s="133" t="s">
        <v>518</v>
      </c>
      <c r="G126" s="134" t="s">
        <v>135</v>
      </c>
      <c r="H126" s="135">
        <v>188.8</v>
      </c>
      <c r="I126" s="136"/>
      <c r="J126" s="137">
        <f>ROUND(I126*H126,2)</f>
        <v>0</v>
      </c>
      <c r="K126" s="133" t="s">
        <v>136</v>
      </c>
      <c r="L126" s="32"/>
      <c r="M126" s="138" t="s">
        <v>19</v>
      </c>
      <c r="N126" s="139" t="s">
        <v>45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137</v>
      </c>
      <c r="AT126" s="142" t="s">
        <v>132</v>
      </c>
      <c r="AU126" s="142" t="s">
        <v>84</v>
      </c>
      <c r="AY126" s="17" t="s">
        <v>131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82</v>
      </c>
      <c r="BK126" s="143">
        <f>ROUND(I126*H126,2)</f>
        <v>0</v>
      </c>
      <c r="BL126" s="17" t="s">
        <v>137</v>
      </c>
      <c r="BM126" s="142" t="s">
        <v>519</v>
      </c>
    </row>
    <row r="127" spans="2:65" s="1" customFormat="1" ht="11.25">
      <c r="B127" s="32"/>
      <c r="D127" s="144" t="s">
        <v>139</v>
      </c>
      <c r="F127" s="145" t="s">
        <v>520</v>
      </c>
      <c r="I127" s="146"/>
      <c r="L127" s="32"/>
      <c r="M127" s="147"/>
      <c r="T127" s="53"/>
      <c r="AT127" s="17" t="s">
        <v>139</v>
      </c>
      <c r="AU127" s="17" t="s">
        <v>84</v>
      </c>
    </row>
    <row r="128" spans="2:65" s="1" customFormat="1" ht="19.5">
      <c r="B128" s="32"/>
      <c r="D128" s="148" t="s">
        <v>141</v>
      </c>
      <c r="F128" s="149" t="s">
        <v>521</v>
      </c>
      <c r="I128" s="146"/>
      <c r="L128" s="32"/>
      <c r="M128" s="147"/>
      <c r="T128" s="53"/>
      <c r="AT128" s="17" t="s">
        <v>141</v>
      </c>
      <c r="AU128" s="17" t="s">
        <v>84</v>
      </c>
    </row>
    <row r="129" spans="2:65" s="12" customFormat="1" ht="11.25">
      <c r="B129" s="150"/>
      <c r="D129" s="148" t="s">
        <v>159</v>
      </c>
      <c r="E129" s="151" t="s">
        <v>19</v>
      </c>
      <c r="F129" s="152" t="s">
        <v>446</v>
      </c>
      <c r="H129" s="153">
        <v>188.8</v>
      </c>
      <c r="I129" s="154"/>
      <c r="L129" s="150"/>
      <c r="M129" s="155"/>
      <c r="T129" s="156"/>
      <c r="AT129" s="151" t="s">
        <v>159</v>
      </c>
      <c r="AU129" s="151" t="s">
        <v>84</v>
      </c>
      <c r="AV129" s="12" t="s">
        <v>84</v>
      </c>
      <c r="AW129" s="12" t="s">
        <v>34</v>
      </c>
      <c r="AX129" s="12" t="s">
        <v>82</v>
      </c>
      <c r="AY129" s="151" t="s">
        <v>131</v>
      </c>
    </row>
    <row r="130" spans="2:65" s="1" customFormat="1" ht="16.5" customHeight="1">
      <c r="B130" s="32"/>
      <c r="C130" s="160" t="s">
        <v>237</v>
      </c>
      <c r="D130" s="160" t="s">
        <v>194</v>
      </c>
      <c r="E130" s="161" t="s">
        <v>448</v>
      </c>
      <c r="F130" s="162" t="s">
        <v>449</v>
      </c>
      <c r="G130" s="163" t="s">
        <v>145</v>
      </c>
      <c r="H130" s="164">
        <v>9.44</v>
      </c>
      <c r="I130" s="165"/>
      <c r="J130" s="166">
        <f>ROUND(I130*H130,2)</f>
        <v>0</v>
      </c>
      <c r="K130" s="162" t="s">
        <v>19</v>
      </c>
      <c r="L130" s="167"/>
      <c r="M130" s="168" t="s">
        <v>19</v>
      </c>
      <c r="N130" s="169" t="s">
        <v>45</v>
      </c>
      <c r="P130" s="140">
        <f>O130*H130</f>
        <v>0</v>
      </c>
      <c r="Q130" s="140">
        <v>0.25</v>
      </c>
      <c r="R130" s="140">
        <f>Q130*H130</f>
        <v>2.36</v>
      </c>
      <c r="S130" s="140">
        <v>0</v>
      </c>
      <c r="T130" s="141">
        <f>S130*H130</f>
        <v>0</v>
      </c>
      <c r="AR130" s="142" t="s">
        <v>198</v>
      </c>
      <c r="AT130" s="142" t="s">
        <v>194</v>
      </c>
      <c r="AU130" s="142" t="s">
        <v>84</v>
      </c>
      <c r="AY130" s="17" t="s">
        <v>131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82</v>
      </c>
      <c r="BK130" s="143">
        <f>ROUND(I130*H130,2)</f>
        <v>0</v>
      </c>
      <c r="BL130" s="17" t="s">
        <v>137</v>
      </c>
      <c r="BM130" s="142" t="s">
        <v>522</v>
      </c>
    </row>
    <row r="131" spans="2:65" s="1" customFormat="1" ht="19.5">
      <c r="B131" s="32"/>
      <c r="D131" s="148" t="s">
        <v>141</v>
      </c>
      <c r="F131" s="149" t="s">
        <v>523</v>
      </c>
      <c r="I131" s="146"/>
      <c r="L131" s="32"/>
      <c r="M131" s="147"/>
      <c r="T131" s="53"/>
      <c r="AT131" s="17" t="s">
        <v>141</v>
      </c>
      <c r="AU131" s="17" t="s">
        <v>84</v>
      </c>
    </row>
    <row r="132" spans="2:65" s="12" customFormat="1" ht="11.25">
      <c r="B132" s="150"/>
      <c r="D132" s="148" t="s">
        <v>159</v>
      </c>
      <c r="E132" s="151" t="s">
        <v>19</v>
      </c>
      <c r="F132" s="152" t="s">
        <v>524</v>
      </c>
      <c r="H132" s="153">
        <v>9.44</v>
      </c>
      <c r="I132" s="154"/>
      <c r="L132" s="150"/>
      <c r="M132" s="155"/>
      <c r="T132" s="156"/>
      <c r="AT132" s="151" t="s">
        <v>159</v>
      </c>
      <c r="AU132" s="151" t="s">
        <v>84</v>
      </c>
      <c r="AV132" s="12" t="s">
        <v>84</v>
      </c>
      <c r="AW132" s="12" t="s">
        <v>34</v>
      </c>
      <c r="AX132" s="12" t="s">
        <v>82</v>
      </c>
      <c r="AY132" s="151" t="s">
        <v>131</v>
      </c>
    </row>
    <row r="133" spans="2:65" s="11" customFormat="1" ht="22.9" customHeight="1">
      <c r="B133" s="119"/>
      <c r="D133" s="120" t="s">
        <v>73</v>
      </c>
      <c r="E133" s="129" t="s">
        <v>459</v>
      </c>
      <c r="F133" s="129" t="s">
        <v>460</v>
      </c>
      <c r="I133" s="122"/>
      <c r="J133" s="130">
        <f>BK133</f>
        <v>0</v>
      </c>
      <c r="L133" s="119"/>
      <c r="M133" s="124"/>
      <c r="P133" s="125">
        <f>SUM(P134:P135)</f>
        <v>0</v>
      </c>
      <c r="R133" s="125">
        <f>SUM(R134:R135)</f>
        <v>0</v>
      </c>
      <c r="T133" s="126">
        <f>SUM(T134:T135)</f>
        <v>0</v>
      </c>
      <c r="AR133" s="120" t="s">
        <v>82</v>
      </c>
      <c r="AT133" s="127" t="s">
        <v>73</v>
      </c>
      <c r="AU133" s="127" t="s">
        <v>82</v>
      </c>
      <c r="AY133" s="120" t="s">
        <v>131</v>
      </c>
      <c r="BK133" s="128">
        <f>SUM(BK134:BK135)</f>
        <v>0</v>
      </c>
    </row>
    <row r="134" spans="2:65" s="1" customFormat="1" ht="16.5" customHeight="1">
      <c r="B134" s="32"/>
      <c r="C134" s="131" t="s">
        <v>244</v>
      </c>
      <c r="D134" s="131" t="s">
        <v>132</v>
      </c>
      <c r="E134" s="132" t="s">
        <v>462</v>
      </c>
      <c r="F134" s="133" t="s">
        <v>463</v>
      </c>
      <c r="G134" s="134" t="s">
        <v>464</v>
      </c>
      <c r="H134" s="135">
        <v>2.36</v>
      </c>
      <c r="I134" s="136"/>
      <c r="J134" s="137">
        <f>ROUND(I134*H134,2)</f>
        <v>0</v>
      </c>
      <c r="K134" s="133" t="s">
        <v>136</v>
      </c>
      <c r="L134" s="32"/>
      <c r="M134" s="138" t="s">
        <v>19</v>
      </c>
      <c r="N134" s="139" t="s">
        <v>45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137</v>
      </c>
      <c r="AT134" s="142" t="s">
        <v>132</v>
      </c>
      <c r="AU134" s="142" t="s">
        <v>84</v>
      </c>
      <c r="AY134" s="17" t="s">
        <v>131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82</v>
      </c>
      <c r="BK134" s="143">
        <f>ROUND(I134*H134,2)</f>
        <v>0</v>
      </c>
      <c r="BL134" s="17" t="s">
        <v>137</v>
      </c>
      <c r="BM134" s="142" t="s">
        <v>525</v>
      </c>
    </row>
    <row r="135" spans="2:65" s="1" customFormat="1" ht="11.25">
      <c r="B135" s="32"/>
      <c r="D135" s="144" t="s">
        <v>139</v>
      </c>
      <c r="F135" s="145" t="s">
        <v>466</v>
      </c>
      <c r="I135" s="146"/>
      <c r="L135" s="32"/>
      <c r="M135" s="183"/>
      <c r="N135" s="184"/>
      <c r="O135" s="184"/>
      <c r="P135" s="184"/>
      <c r="Q135" s="184"/>
      <c r="R135" s="184"/>
      <c r="S135" s="184"/>
      <c r="T135" s="185"/>
      <c r="AT135" s="17" t="s">
        <v>139</v>
      </c>
      <c r="AU135" s="17" t="s">
        <v>84</v>
      </c>
    </row>
    <row r="136" spans="2:65" s="1" customFormat="1" ht="6.95" customHeight="1"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32"/>
    </row>
  </sheetData>
  <sheetProtection algorithmName="SHA-512" hashValue="1fk32V6HZpeLvKGJEN5GJSLsV/iCKavh4cMsvOejaCVJ6CL0KNvkYvvXEsOQEOLiupnHQoFAN5gTN/NciQLFnw==" saltValue="xmSc+zU5OwTKeFVfAy6xJOcV1NtwnO1Q2KIV2MYuB7cEQI/nH0Yql6Drt1dU3tWy504m2QYkf3nu2UEFKnsygg==" spinCount="100000" sheet="1" objects="1" scenarios="1" formatColumns="0" formatRows="0" autoFilter="0"/>
  <autoFilter ref="C87:K135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300-000000000000}"/>
    <hyperlink ref="F96" r:id="rId2" xr:uid="{00000000-0004-0000-0300-000001000000}"/>
    <hyperlink ref="F100" r:id="rId3" xr:uid="{00000000-0004-0000-0300-000002000000}"/>
    <hyperlink ref="F104" r:id="rId4" xr:uid="{00000000-0004-0000-0300-000003000000}"/>
    <hyperlink ref="F108" r:id="rId5" xr:uid="{00000000-0004-0000-0300-000004000000}"/>
    <hyperlink ref="F111" r:id="rId6" xr:uid="{00000000-0004-0000-0300-000005000000}"/>
    <hyperlink ref="F115" r:id="rId7" xr:uid="{00000000-0004-0000-0300-000006000000}"/>
    <hyperlink ref="F121" r:id="rId8" xr:uid="{00000000-0004-0000-0300-000007000000}"/>
    <hyperlink ref="F124" r:id="rId9" xr:uid="{00000000-0004-0000-0300-000008000000}"/>
    <hyperlink ref="F127" r:id="rId10" xr:uid="{00000000-0004-0000-0300-000009000000}"/>
    <hyperlink ref="F135" r:id="rId11" xr:uid="{00000000-0004-0000-03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ht="12" customHeight="1">
      <c r="B8" s="20"/>
      <c r="D8" s="27" t="s">
        <v>108</v>
      </c>
      <c r="L8" s="20"/>
    </row>
    <row r="9" spans="2:46" s="1" customFormat="1" ht="16.5" customHeight="1">
      <c r="B9" s="32"/>
      <c r="E9" s="306" t="s">
        <v>175</v>
      </c>
      <c r="F9" s="308"/>
      <c r="G9" s="308"/>
      <c r="H9" s="308"/>
      <c r="L9" s="32"/>
    </row>
    <row r="10" spans="2:46" s="1" customFormat="1" ht="12" customHeight="1">
      <c r="B10" s="32"/>
      <c r="D10" s="27" t="s">
        <v>176</v>
      </c>
      <c r="L10" s="32"/>
    </row>
    <row r="11" spans="2:46" s="1" customFormat="1" ht="16.5" customHeight="1">
      <c r="B11" s="32"/>
      <c r="E11" s="265" t="s">
        <v>526</v>
      </c>
      <c r="F11" s="308"/>
      <c r="G11" s="308"/>
      <c r="H11" s="30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6. 11. 2023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19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9" t="str">
        <f>'Rekapitulace stavby'!E14</f>
        <v>Vyplň údaj</v>
      </c>
      <c r="F20" s="290"/>
      <c r="G20" s="290"/>
      <c r="H20" s="290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26</v>
      </c>
      <c r="J22" s="25" t="s">
        <v>36</v>
      </c>
      <c r="L22" s="32"/>
    </row>
    <row r="23" spans="2:12" s="1" customFormat="1" ht="18" customHeight="1">
      <c r="B23" s="32"/>
      <c r="E23" s="25" t="s">
        <v>37</v>
      </c>
      <c r="I23" s="27" t="s">
        <v>29</v>
      </c>
      <c r="J23" s="25" t="s">
        <v>19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26</v>
      </c>
      <c r="J25" s="25" t="s">
        <v>36</v>
      </c>
      <c r="L25" s="32"/>
    </row>
    <row r="26" spans="2:12" s="1" customFormat="1" ht="18" customHeight="1">
      <c r="B26" s="32"/>
      <c r="E26" s="25" t="s">
        <v>37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1"/>
      <c r="E29" s="295" t="s">
        <v>19</v>
      </c>
      <c r="F29" s="295"/>
      <c r="G29" s="295"/>
      <c r="H29" s="295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40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2" t="s">
        <v>44</v>
      </c>
      <c r="E35" s="27" t="s">
        <v>45</v>
      </c>
      <c r="F35" s="83">
        <f>ROUND((SUM(BE88:BE137)),  2)</f>
        <v>0</v>
      </c>
      <c r="I35" s="93">
        <v>0.21</v>
      </c>
      <c r="J35" s="83">
        <f>ROUND(((SUM(BE88:BE137))*I35),  2)</f>
        <v>0</v>
      </c>
      <c r="L35" s="32"/>
    </row>
    <row r="36" spans="2:12" s="1" customFormat="1" ht="14.45" customHeight="1">
      <c r="B36" s="32"/>
      <c r="E36" s="27" t="s">
        <v>46</v>
      </c>
      <c r="F36" s="83">
        <f>ROUND((SUM(BF88:BF137)),  2)</f>
        <v>0</v>
      </c>
      <c r="I36" s="93">
        <v>0.15</v>
      </c>
      <c r="J36" s="83">
        <f>ROUND(((SUM(BF88:BF137))*I36),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3">
        <f>ROUND((SUM(BG88:BG137)),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3">
        <f>ROUND((SUM(BH88:BH137)),  2)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3">
        <f>ROUND((SUM(BI88:BI137)),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50</v>
      </c>
      <c r="E41" s="54"/>
      <c r="F41" s="54"/>
      <c r="G41" s="96" t="s">
        <v>51</v>
      </c>
      <c r="H41" s="97" t="s">
        <v>52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06" t="str">
        <f>E7</f>
        <v>Interakční prvek IP 171 v k.ú. Kolešovice</v>
      </c>
      <c r="F50" s="307"/>
      <c r="G50" s="307"/>
      <c r="H50" s="307"/>
      <c r="L50" s="32"/>
    </row>
    <row r="51" spans="2:47" ht="12" customHeight="1">
      <c r="B51" s="20"/>
      <c r="C51" s="27" t="s">
        <v>108</v>
      </c>
      <c r="L51" s="20"/>
    </row>
    <row r="52" spans="2:47" s="1" customFormat="1" ht="16.5" customHeight="1">
      <c r="B52" s="32"/>
      <c r="E52" s="306" t="s">
        <v>175</v>
      </c>
      <c r="F52" s="308"/>
      <c r="G52" s="308"/>
      <c r="H52" s="308"/>
      <c r="L52" s="32"/>
    </row>
    <row r="53" spans="2:47" s="1" customFormat="1" ht="12" customHeight="1">
      <c r="B53" s="32"/>
      <c r="C53" s="27" t="s">
        <v>176</v>
      </c>
      <c r="L53" s="32"/>
    </row>
    <row r="54" spans="2:47" s="1" customFormat="1" ht="16.5" customHeight="1">
      <c r="B54" s="32"/>
      <c r="E54" s="265" t="str">
        <f>E11</f>
        <v>SO-02.3 - Vegetační úpravy – následná péče ve 2. roce</v>
      </c>
      <c r="F54" s="308"/>
      <c r="G54" s="308"/>
      <c r="H54" s="308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Kolešovice</v>
      </c>
      <c r="I56" s="27" t="s">
        <v>23</v>
      </c>
      <c r="J56" s="49" t="str">
        <f>IF(J14="","",J14)</f>
        <v>6. 11. 2023</v>
      </c>
      <c r="L56" s="32"/>
    </row>
    <row r="57" spans="2:47" s="1" customFormat="1" ht="6.95" customHeight="1">
      <c r="B57" s="32"/>
      <c r="L57" s="32"/>
    </row>
    <row r="58" spans="2:47" s="1" customFormat="1" ht="25.7" customHeight="1">
      <c r="B58" s="32"/>
      <c r="C58" s="27" t="s">
        <v>25</v>
      </c>
      <c r="F58" s="25" t="str">
        <f>E17</f>
        <v>ČR - SPÚ KPÚ pro Středočeský kraj a Prahu</v>
      </c>
      <c r="I58" s="27" t="s">
        <v>32</v>
      </c>
      <c r="J58" s="30" t="str">
        <f>E23</f>
        <v>ATELIER FONTES s.r.o.</v>
      </c>
      <c r="L58" s="32"/>
    </row>
    <row r="59" spans="2:47" s="1" customFormat="1" ht="25.7" customHeight="1">
      <c r="B59" s="32"/>
      <c r="C59" s="27" t="s">
        <v>30</v>
      </c>
      <c r="F59" s="25" t="str">
        <f>IF(E20="","",E20)</f>
        <v>Vyplň údaj</v>
      </c>
      <c r="I59" s="27" t="s">
        <v>35</v>
      </c>
      <c r="J59" s="30" t="str">
        <f>E26</f>
        <v>ATELIER FONTES s.r.o.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111</v>
      </c>
      <c r="D61" s="94"/>
      <c r="E61" s="94"/>
      <c r="F61" s="94"/>
      <c r="G61" s="94"/>
      <c r="H61" s="94"/>
      <c r="I61" s="94"/>
      <c r="J61" s="101" t="s">
        <v>112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72</v>
      </c>
      <c r="J63" s="63">
        <f>J88</f>
        <v>0</v>
      </c>
      <c r="L63" s="32"/>
      <c r="AU63" s="17" t="s">
        <v>113</v>
      </c>
    </row>
    <row r="64" spans="2:47" s="8" customFormat="1" ht="24.95" customHeight="1">
      <c r="B64" s="103"/>
      <c r="D64" s="104" t="s">
        <v>114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115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178</v>
      </c>
      <c r="E66" s="109"/>
      <c r="F66" s="109"/>
      <c r="G66" s="109"/>
      <c r="H66" s="109"/>
      <c r="I66" s="109"/>
      <c r="J66" s="110">
        <f>J135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116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6" t="str">
        <f>E7</f>
        <v>Interakční prvek IP 171 v k.ú. Kolešovice</v>
      </c>
      <c r="F76" s="307"/>
      <c r="G76" s="307"/>
      <c r="H76" s="307"/>
      <c r="L76" s="32"/>
    </row>
    <row r="77" spans="2:12" ht="12" customHeight="1">
      <c r="B77" s="20"/>
      <c r="C77" s="27" t="s">
        <v>108</v>
      </c>
      <c r="L77" s="20"/>
    </row>
    <row r="78" spans="2:12" s="1" customFormat="1" ht="16.5" customHeight="1">
      <c r="B78" s="32"/>
      <c r="E78" s="306" t="s">
        <v>175</v>
      </c>
      <c r="F78" s="308"/>
      <c r="G78" s="308"/>
      <c r="H78" s="308"/>
      <c r="L78" s="32"/>
    </row>
    <row r="79" spans="2:12" s="1" customFormat="1" ht="12" customHeight="1">
      <c r="B79" s="32"/>
      <c r="C79" s="27" t="s">
        <v>176</v>
      </c>
      <c r="L79" s="32"/>
    </row>
    <row r="80" spans="2:12" s="1" customFormat="1" ht="16.5" customHeight="1">
      <c r="B80" s="32"/>
      <c r="E80" s="265" t="str">
        <f>E11</f>
        <v>SO-02.3 - Vegetační úpravy – následná péče ve 2. roce</v>
      </c>
      <c r="F80" s="308"/>
      <c r="G80" s="308"/>
      <c r="H80" s="308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Kolešovice</v>
      </c>
      <c r="I82" s="27" t="s">
        <v>23</v>
      </c>
      <c r="J82" s="49" t="str">
        <f>IF(J14="","",J14)</f>
        <v>6. 11. 2023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7" t="s">
        <v>25</v>
      </c>
      <c r="F84" s="25" t="str">
        <f>E17</f>
        <v>ČR - SPÚ KPÚ pro Středočeský kraj a Prahu</v>
      </c>
      <c r="I84" s="27" t="s">
        <v>32</v>
      </c>
      <c r="J84" s="30" t="str">
        <f>E23</f>
        <v>ATELIER FONTES s.r.o.</v>
      </c>
      <c r="L84" s="32"/>
    </row>
    <row r="85" spans="2:65" s="1" customFormat="1" ht="25.7" customHeight="1">
      <c r="B85" s="32"/>
      <c r="C85" s="27" t="s">
        <v>30</v>
      </c>
      <c r="F85" s="25" t="str">
        <f>IF(E20="","",E20)</f>
        <v>Vyplň údaj</v>
      </c>
      <c r="I85" s="27" t="s">
        <v>35</v>
      </c>
      <c r="J85" s="30" t="str">
        <f>E26</f>
        <v>ATELIER FONTES s.r.o.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59</v>
      </c>
      <c r="E87" s="113" t="s">
        <v>55</v>
      </c>
      <c r="F87" s="113" t="s">
        <v>56</v>
      </c>
      <c r="G87" s="113" t="s">
        <v>118</v>
      </c>
      <c r="H87" s="113" t="s">
        <v>119</v>
      </c>
      <c r="I87" s="113" t="s">
        <v>120</v>
      </c>
      <c r="J87" s="113" t="s">
        <v>112</v>
      </c>
      <c r="K87" s="114" t="s">
        <v>121</v>
      </c>
      <c r="L87" s="111"/>
      <c r="M87" s="56" t="s">
        <v>19</v>
      </c>
      <c r="N87" s="57" t="s">
        <v>44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9" customHeight="1">
      <c r="B88" s="32"/>
      <c r="C88" s="61" t="s">
        <v>128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2.36</v>
      </c>
      <c r="S88" s="50"/>
      <c r="T88" s="117">
        <f>T89</f>
        <v>0</v>
      </c>
      <c r="AT88" s="17" t="s">
        <v>73</v>
      </c>
      <c r="AU88" s="17" t="s">
        <v>113</v>
      </c>
      <c r="BK88" s="118">
        <f>BK89</f>
        <v>0</v>
      </c>
    </row>
    <row r="89" spans="2:65" s="11" customFormat="1" ht="25.9" customHeight="1">
      <c r="B89" s="119"/>
      <c r="D89" s="120" t="s">
        <v>73</v>
      </c>
      <c r="E89" s="121" t="s">
        <v>129</v>
      </c>
      <c r="F89" s="121" t="s">
        <v>130</v>
      </c>
      <c r="I89" s="122"/>
      <c r="J89" s="123">
        <f>BK89</f>
        <v>0</v>
      </c>
      <c r="L89" s="119"/>
      <c r="M89" s="124"/>
      <c r="P89" s="125">
        <f>P90+P135</f>
        <v>0</v>
      </c>
      <c r="R89" s="125">
        <f>R90+R135</f>
        <v>2.36</v>
      </c>
      <c r="T89" s="126">
        <f>T90+T135</f>
        <v>0</v>
      </c>
      <c r="AR89" s="120" t="s">
        <v>82</v>
      </c>
      <c r="AT89" s="127" t="s">
        <v>73</v>
      </c>
      <c r="AU89" s="127" t="s">
        <v>74</v>
      </c>
      <c r="AY89" s="120" t="s">
        <v>131</v>
      </c>
      <c r="BK89" s="128">
        <f>BK90+BK135</f>
        <v>0</v>
      </c>
    </row>
    <row r="90" spans="2:65" s="11" customFormat="1" ht="22.9" customHeight="1">
      <c r="B90" s="119"/>
      <c r="D90" s="120" t="s">
        <v>73</v>
      </c>
      <c r="E90" s="129" t="s">
        <v>82</v>
      </c>
      <c r="F90" s="129" t="s">
        <v>80</v>
      </c>
      <c r="I90" s="122"/>
      <c r="J90" s="130">
        <f>BK90</f>
        <v>0</v>
      </c>
      <c r="L90" s="119"/>
      <c r="M90" s="124"/>
      <c r="P90" s="125">
        <f>SUM(P91:P134)</f>
        <v>0</v>
      </c>
      <c r="R90" s="125">
        <f>SUM(R91:R134)</f>
        <v>2.36</v>
      </c>
      <c r="T90" s="126">
        <f>SUM(T91:T134)</f>
        <v>0</v>
      </c>
      <c r="AR90" s="120" t="s">
        <v>82</v>
      </c>
      <c r="AT90" s="127" t="s">
        <v>73</v>
      </c>
      <c r="AU90" s="127" t="s">
        <v>82</v>
      </c>
      <c r="AY90" s="120" t="s">
        <v>131</v>
      </c>
      <c r="BK90" s="128">
        <f>SUM(BK91:BK134)</f>
        <v>0</v>
      </c>
    </row>
    <row r="91" spans="2:65" s="1" customFormat="1" ht="21.75" customHeight="1">
      <c r="B91" s="32"/>
      <c r="C91" s="131" t="s">
        <v>82</v>
      </c>
      <c r="D91" s="131" t="s">
        <v>132</v>
      </c>
      <c r="E91" s="132" t="s">
        <v>468</v>
      </c>
      <c r="F91" s="133" t="s">
        <v>469</v>
      </c>
      <c r="G91" s="134" t="s">
        <v>135</v>
      </c>
      <c r="H91" s="135">
        <v>4600</v>
      </c>
      <c r="I91" s="136"/>
      <c r="J91" s="137">
        <f>ROUND(I91*H91,2)</f>
        <v>0</v>
      </c>
      <c r="K91" s="133" t="s">
        <v>136</v>
      </c>
      <c r="L91" s="32"/>
      <c r="M91" s="138" t="s">
        <v>19</v>
      </c>
      <c r="N91" s="139" t="s">
        <v>45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137</v>
      </c>
      <c r="AT91" s="142" t="s">
        <v>132</v>
      </c>
      <c r="AU91" s="142" t="s">
        <v>84</v>
      </c>
      <c r="AY91" s="17" t="s">
        <v>131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82</v>
      </c>
      <c r="BK91" s="143">
        <f>ROUND(I91*H91,2)</f>
        <v>0</v>
      </c>
      <c r="BL91" s="17" t="s">
        <v>137</v>
      </c>
      <c r="BM91" s="142" t="s">
        <v>470</v>
      </c>
    </row>
    <row r="92" spans="2:65" s="1" customFormat="1" ht="11.25">
      <c r="B92" s="32"/>
      <c r="D92" s="144" t="s">
        <v>139</v>
      </c>
      <c r="F92" s="145" t="s">
        <v>471</v>
      </c>
      <c r="I92" s="146"/>
      <c r="L92" s="32"/>
      <c r="M92" s="147"/>
      <c r="T92" s="53"/>
      <c r="AT92" s="17" t="s">
        <v>139</v>
      </c>
      <c r="AU92" s="17" t="s">
        <v>84</v>
      </c>
    </row>
    <row r="93" spans="2:65" s="1" customFormat="1" ht="19.5">
      <c r="B93" s="32"/>
      <c r="D93" s="148" t="s">
        <v>141</v>
      </c>
      <c r="F93" s="149" t="s">
        <v>527</v>
      </c>
      <c r="I93" s="146"/>
      <c r="L93" s="32"/>
      <c r="M93" s="147"/>
      <c r="T93" s="53"/>
      <c r="AT93" s="17" t="s">
        <v>141</v>
      </c>
      <c r="AU93" s="17" t="s">
        <v>84</v>
      </c>
    </row>
    <row r="94" spans="2:65" s="12" customFormat="1" ht="11.25">
      <c r="B94" s="150"/>
      <c r="D94" s="148" t="s">
        <v>159</v>
      </c>
      <c r="E94" s="151" t="s">
        <v>19</v>
      </c>
      <c r="F94" s="152" t="s">
        <v>528</v>
      </c>
      <c r="H94" s="153">
        <v>4600</v>
      </c>
      <c r="I94" s="154"/>
      <c r="L94" s="150"/>
      <c r="M94" s="155"/>
      <c r="T94" s="156"/>
      <c r="AT94" s="151" t="s">
        <v>159</v>
      </c>
      <c r="AU94" s="151" t="s">
        <v>84</v>
      </c>
      <c r="AV94" s="12" t="s">
        <v>84</v>
      </c>
      <c r="AW94" s="12" t="s">
        <v>34</v>
      </c>
      <c r="AX94" s="12" t="s">
        <v>82</v>
      </c>
      <c r="AY94" s="151" t="s">
        <v>131</v>
      </c>
    </row>
    <row r="95" spans="2:65" s="1" customFormat="1" ht="16.5" customHeight="1">
      <c r="B95" s="32"/>
      <c r="C95" s="131" t="s">
        <v>84</v>
      </c>
      <c r="D95" s="131" t="s">
        <v>132</v>
      </c>
      <c r="E95" s="132" t="s">
        <v>529</v>
      </c>
      <c r="F95" s="133" t="s">
        <v>530</v>
      </c>
      <c r="G95" s="134" t="s">
        <v>209</v>
      </c>
      <c r="H95" s="135">
        <v>166</v>
      </c>
      <c r="I95" s="136"/>
      <c r="J95" s="137">
        <f>ROUND(I95*H95,2)</f>
        <v>0</v>
      </c>
      <c r="K95" s="133" t="s">
        <v>136</v>
      </c>
      <c r="L95" s="32"/>
      <c r="M95" s="138" t="s">
        <v>19</v>
      </c>
      <c r="N95" s="139" t="s">
        <v>45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137</v>
      </c>
      <c r="AT95" s="142" t="s">
        <v>132</v>
      </c>
      <c r="AU95" s="142" t="s">
        <v>84</v>
      </c>
      <c r="AY95" s="17" t="s">
        <v>131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82</v>
      </c>
      <c r="BK95" s="143">
        <f>ROUND(I95*H95,2)</f>
        <v>0</v>
      </c>
      <c r="BL95" s="17" t="s">
        <v>137</v>
      </c>
      <c r="BM95" s="142" t="s">
        <v>531</v>
      </c>
    </row>
    <row r="96" spans="2:65" s="1" customFormat="1" ht="11.25">
      <c r="B96" s="32"/>
      <c r="D96" s="144" t="s">
        <v>139</v>
      </c>
      <c r="F96" s="145" t="s">
        <v>532</v>
      </c>
      <c r="I96" s="146"/>
      <c r="L96" s="32"/>
      <c r="M96" s="147"/>
      <c r="T96" s="53"/>
      <c r="AT96" s="17" t="s">
        <v>139</v>
      </c>
      <c r="AU96" s="17" t="s">
        <v>84</v>
      </c>
    </row>
    <row r="97" spans="2:65" s="1" customFormat="1" ht="24.2" customHeight="1">
      <c r="B97" s="32"/>
      <c r="C97" s="131" t="s">
        <v>148</v>
      </c>
      <c r="D97" s="131" t="s">
        <v>132</v>
      </c>
      <c r="E97" s="132" t="s">
        <v>434</v>
      </c>
      <c r="F97" s="133" t="s">
        <v>435</v>
      </c>
      <c r="G97" s="134" t="s">
        <v>436</v>
      </c>
      <c r="H97" s="135">
        <v>0.14000000000000001</v>
      </c>
      <c r="I97" s="136"/>
      <c r="J97" s="137">
        <f>ROUND(I97*H97,2)</f>
        <v>0</v>
      </c>
      <c r="K97" s="133" t="s">
        <v>136</v>
      </c>
      <c r="L97" s="32"/>
      <c r="M97" s="138" t="s">
        <v>19</v>
      </c>
      <c r="N97" s="139" t="s">
        <v>45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137</v>
      </c>
      <c r="AT97" s="142" t="s">
        <v>132</v>
      </c>
      <c r="AU97" s="142" t="s">
        <v>84</v>
      </c>
      <c r="AY97" s="17" t="s">
        <v>131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82</v>
      </c>
      <c r="BK97" s="143">
        <f>ROUND(I97*H97,2)</f>
        <v>0</v>
      </c>
      <c r="BL97" s="17" t="s">
        <v>137</v>
      </c>
      <c r="BM97" s="142" t="s">
        <v>474</v>
      </c>
    </row>
    <row r="98" spans="2:65" s="1" customFormat="1" ht="11.25">
      <c r="B98" s="32"/>
      <c r="D98" s="144" t="s">
        <v>139</v>
      </c>
      <c r="F98" s="145" t="s">
        <v>438</v>
      </c>
      <c r="I98" s="146"/>
      <c r="L98" s="32"/>
      <c r="M98" s="147"/>
      <c r="T98" s="53"/>
      <c r="AT98" s="17" t="s">
        <v>139</v>
      </c>
      <c r="AU98" s="17" t="s">
        <v>84</v>
      </c>
    </row>
    <row r="99" spans="2:65" s="1" customFormat="1" ht="19.5">
      <c r="B99" s="32"/>
      <c r="D99" s="148" t="s">
        <v>141</v>
      </c>
      <c r="F99" s="149" t="s">
        <v>475</v>
      </c>
      <c r="I99" s="146"/>
      <c r="L99" s="32"/>
      <c r="M99" s="147"/>
      <c r="T99" s="53"/>
      <c r="AT99" s="17" t="s">
        <v>141</v>
      </c>
      <c r="AU99" s="17" t="s">
        <v>84</v>
      </c>
    </row>
    <row r="100" spans="2:65" s="12" customFormat="1" ht="11.25">
      <c r="B100" s="150"/>
      <c r="D100" s="148" t="s">
        <v>159</v>
      </c>
      <c r="E100" s="151" t="s">
        <v>19</v>
      </c>
      <c r="F100" s="152" t="s">
        <v>476</v>
      </c>
      <c r="H100" s="153">
        <v>0.14000000000000001</v>
      </c>
      <c r="I100" s="154"/>
      <c r="L100" s="150"/>
      <c r="M100" s="155"/>
      <c r="T100" s="156"/>
      <c r="AT100" s="151" t="s">
        <v>159</v>
      </c>
      <c r="AU100" s="151" t="s">
        <v>84</v>
      </c>
      <c r="AV100" s="12" t="s">
        <v>84</v>
      </c>
      <c r="AW100" s="12" t="s">
        <v>34</v>
      </c>
      <c r="AX100" s="12" t="s">
        <v>82</v>
      </c>
      <c r="AY100" s="151" t="s">
        <v>131</v>
      </c>
    </row>
    <row r="101" spans="2:65" s="1" customFormat="1" ht="16.5" customHeight="1">
      <c r="B101" s="32"/>
      <c r="C101" s="131" t="s">
        <v>137</v>
      </c>
      <c r="D101" s="131" t="s">
        <v>132</v>
      </c>
      <c r="E101" s="132" t="s">
        <v>477</v>
      </c>
      <c r="F101" s="133" t="s">
        <v>478</v>
      </c>
      <c r="G101" s="134" t="s">
        <v>187</v>
      </c>
      <c r="H101" s="135">
        <v>2.58</v>
      </c>
      <c r="I101" s="136"/>
      <c r="J101" s="137">
        <f>ROUND(I101*H101,2)</f>
        <v>0</v>
      </c>
      <c r="K101" s="133" t="s">
        <v>136</v>
      </c>
      <c r="L101" s="32"/>
      <c r="M101" s="138" t="s">
        <v>19</v>
      </c>
      <c r="N101" s="139" t="s">
        <v>45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137</v>
      </c>
      <c r="AT101" s="142" t="s">
        <v>132</v>
      </c>
      <c r="AU101" s="142" t="s">
        <v>84</v>
      </c>
      <c r="AY101" s="17" t="s">
        <v>131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82</v>
      </c>
      <c r="BK101" s="143">
        <f>ROUND(I101*H101,2)</f>
        <v>0</v>
      </c>
      <c r="BL101" s="17" t="s">
        <v>137</v>
      </c>
      <c r="BM101" s="142" t="s">
        <v>479</v>
      </c>
    </row>
    <row r="102" spans="2:65" s="1" customFormat="1" ht="11.25">
      <c r="B102" s="32"/>
      <c r="D102" s="144" t="s">
        <v>139</v>
      </c>
      <c r="F102" s="145" t="s">
        <v>480</v>
      </c>
      <c r="I102" s="146"/>
      <c r="L102" s="32"/>
      <c r="M102" s="147"/>
      <c r="T102" s="53"/>
      <c r="AT102" s="17" t="s">
        <v>139</v>
      </c>
      <c r="AU102" s="17" t="s">
        <v>84</v>
      </c>
    </row>
    <row r="103" spans="2:65" s="1" customFormat="1" ht="19.5">
      <c r="B103" s="32"/>
      <c r="D103" s="148" t="s">
        <v>141</v>
      </c>
      <c r="F103" s="149" t="s">
        <v>533</v>
      </c>
      <c r="I103" s="146"/>
      <c r="L103" s="32"/>
      <c r="M103" s="147"/>
      <c r="T103" s="53"/>
      <c r="AT103" s="17" t="s">
        <v>141</v>
      </c>
      <c r="AU103" s="17" t="s">
        <v>84</v>
      </c>
    </row>
    <row r="104" spans="2:65" s="12" customFormat="1" ht="11.25">
      <c r="B104" s="150"/>
      <c r="D104" s="148" t="s">
        <v>159</v>
      </c>
      <c r="E104" s="151" t="s">
        <v>19</v>
      </c>
      <c r="F104" s="152" t="s">
        <v>534</v>
      </c>
      <c r="H104" s="153">
        <v>2.58</v>
      </c>
      <c r="I104" s="154"/>
      <c r="L104" s="150"/>
      <c r="M104" s="155"/>
      <c r="T104" s="156"/>
      <c r="AT104" s="151" t="s">
        <v>159</v>
      </c>
      <c r="AU104" s="151" t="s">
        <v>84</v>
      </c>
      <c r="AV104" s="12" t="s">
        <v>84</v>
      </c>
      <c r="AW104" s="12" t="s">
        <v>34</v>
      </c>
      <c r="AX104" s="12" t="s">
        <v>82</v>
      </c>
      <c r="AY104" s="151" t="s">
        <v>131</v>
      </c>
    </row>
    <row r="105" spans="2:65" s="1" customFormat="1" ht="16.5" customHeight="1">
      <c r="B105" s="32"/>
      <c r="C105" s="131" t="s">
        <v>161</v>
      </c>
      <c r="D105" s="131" t="s">
        <v>132</v>
      </c>
      <c r="E105" s="132" t="s">
        <v>483</v>
      </c>
      <c r="F105" s="133" t="s">
        <v>484</v>
      </c>
      <c r="G105" s="134" t="s">
        <v>187</v>
      </c>
      <c r="H105" s="135">
        <v>0.52200000000000002</v>
      </c>
      <c r="I105" s="136"/>
      <c r="J105" s="137">
        <f>ROUND(I105*H105,2)</f>
        <v>0</v>
      </c>
      <c r="K105" s="133" t="s">
        <v>136</v>
      </c>
      <c r="L105" s="32"/>
      <c r="M105" s="138" t="s">
        <v>19</v>
      </c>
      <c r="N105" s="139" t="s">
        <v>45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137</v>
      </c>
      <c r="AT105" s="142" t="s">
        <v>132</v>
      </c>
      <c r="AU105" s="142" t="s">
        <v>84</v>
      </c>
      <c r="AY105" s="17" t="s">
        <v>131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82</v>
      </c>
      <c r="BK105" s="143">
        <f>ROUND(I105*H105,2)</f>
        <v>0</v>
      </c>
      <c r="BL105" s="17" t="s">
        <v>137</v>
      </c>
      <c r="BM105" s="142" t="s">
        <v>485</v>
      </c>
    </row>
    <row r="106" spans="2:65" s="1" customFormat="1" ht="11.25">
      <c r="B106" s="32"/>
      <c r="D106" s="144" t="s">
        <v>139</v>
      </c>
      <c r="F106" s="145" t="s">
        <v>486</v>
      </c>
      <c r="I106" s="146"/>
      <c r="L106" s="32"/>
      <c r="M106" s="147"/>
      <c r="T106" s="53"/>
      <c r="AT106" s="17" t="s">
        <v>139</v>
      </c>
      <c r="AU106" s="17" t="s">
        <v>84</v>
      </c>
    </row>
    <row r="107" spans="2:65" s="1" customFormat="1" ht="19.5">
      <c r="B107" s="32"/>
      <c r="D107" s="148" t="s">
        <v>141</v>
      </c>
      <c r="F107" s="149" t="s">
        <v>535</v>
      </c>
      <c r="I107" s="146"/>
      <c r="L107" s="32"/>
      <c r="M107" s="147"/>
      <c r="T107" s="53"/>
      <c r="AT107" s="17" t="s">
        <v>141</v>
      </c>
      <c r="AU107" s="17" t="s">
        <v>84</v>
      </c>
    </row>
    <row r="108" spans="2:65" s="12" customFormat="1" ht="11.25">
      <c r="B108" s="150"/>
      <c r="D108" s="148" t="s">
        <v>159</v>
      </c>
      <c r="E108" s="151" t="s">
        <v>19</v>
      </c>
      <c r="F108" s="152" t="s">
        <v>536</v>
      </c>
      <c r="H108" s="153">
        <v>0.52200000000000002</v>
      </c>
      <c r="I108" s="154"/>
      <c r="L108" s="150"/>
      <c r="M108" s="155"/>
      <c r="T108" s="156"/>
      <c r="AT108" s="151" t="s">
        <v>159</v>
      </c>
      <c r="AU108" s="151" t="s">
        <v>84</v>
      </c>
      <c r="AV108" s="12" t="s">
        <v>84</v>
      </c>
      <c r="AW108" s="12" t="s">
        <v>34</v>
      </c>
      <c r="AX108" s="12" t="s">
        <v>82</v>
      </c>
      <c r="AY108" s="151" t="s">
        <v>131</v>
      </c>
    </row>
    <row r="109" spans="2:65" s="1" customFormat="1" ht="21.75" customHeight="1">
      <c r="B109" s="32"/>
      <c r="C109" s="131" t="s">
        <v>168</v>
      </c>
      <c r="D109" s="131" t="s">
        <v>132</v>
      </c>
      <c r="E109" s="132" t="s">
        <v>489</v>
      </c>
      <c r="F109" s="133" t="s">
        <v>490</v>
      </c>
      <c r="G109" s="134" t="s">
        <v>209</v>
      </c>
      <c r="H109" s="135">
        <v>10</v>
      </c>
      <c r="I109" s="136"/>
      <c r="J109" s="137">
        <f>ROUND(I109*H109,2)</f>
        <v>0</v>
      </c>
      <c r="K109" s="133" t="s">
        <v>136</v>
      </c>
      <c r="L109" s="32"/>
      <c r="M109" s="138" t="s">
        <v>19</v>
      </c>
      <c r="N109" s="139" t="s">
        <v>45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137</v>
      </c>
      <c r="AT109" s="142" t="s">
        <v>132</v>
      </c>
      <c r="AU109" s="142" t="s">
        <v>84</v>
      </c>
      <c r="AY109" s="17" t="s">
        <v>131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82</v>
      </c>
      <c r="BK109" s="143">
        <f>ROUND(I109*H109,2)</f>
        <v>0</v>
      </c>
      <c r="BL109" s="17" t="s">
        <v>137</v>
      </c>
      <c r="BM109" s="142" t="s">
        <v>491</v>
      </c>
    </row>
    <row r="110" spans="2:65" s="1" customFormat="1" ht="11.25">
      <c r="B110" s="32"/>
      <c r="D110" s="144" t="s">
        <v>139</v>
      </c>
      <c r="F110" s="145" t="s">
        <v>492</v>
      </c>
      <c r="I110" s="146"/>
      <c r="L110" s="32"/>
      <c r="M110" s="147"/>
      <c r="T110" s="53"/>
      <c r="AT110" s="17" t="s">
        <v>139</v>
      </c>
      <c r="AU110" s="17" t="s">
        <v>84</v>
      </c>
    </row>
    <row r="111" spans="2:65" s="12" customFormat="1" ht="11.25">
      <c r="B111" s="150"/>
      <c r="D111" s="148" t="s">
        <v>159</v>
      </c>
      <c r="E111" s="151" t="s">
        <v>19</v>
      </c>
      <c r="F111" s="152" t="s">
        <v>493</v>
      </c>
      <c r="H111" s="153">
        <v>10</v>
      </c>
      <c r="I111" s="154"/>
      <c r="L111" s="150"/>
      <c r="M111" s="155"/>
      <c r="T111" s="156"/>
      <c r="AT111" s="151" t="s">
        <v>159</v>
      </c>
      <c r="AU111" s="151" t="s">
        <v>84</v>
      </c>
      <c r="AV111" s="12" t="s">
        <v>84</v>
      </c>
      <c r="AW111" s="12" t="s">
        <v>34</v>
      </c>
      <c r="AX111" s="12" t="s">
        <v>82</v>
      </c>
      <c r="AY111" s="151" t="s">
        <v>131</v>
      </c>
    </row>
    <row r="112" spans="2:65" s="1" customFormat="1" ht="16.5" customHeight="1">
      <c r="B112" s="32"/>
      <c r="C112" s="131" t="s">
        <v>214</v>
      </c>
      <c r="D112" s="131" t="s">
        <v>132</v>
      </c>
      <c r="E112" s="132" t="s">
        <v>494</v>
      </c>
      <c r="F112" s="133" t="s">
        <v>495</v>
      </c>
      <c r="G112" s="134" t="s">
        <v>135</v>
      </c>
      <c r="H112" s="135">
        <v>496.8</v>
      </c>
      <c r="I112" s="136"/>
      <c r="J112" s="137">
        <f>ROUND(I112*H112,2)</f>
        <v>0</v>
      </c>
      <c r="K112" s="133" t="s">
        <v>136</v>
      </c>
      <c r="L112" s="32"/>
      <c r="M112" s="138" t="s">
        <v>19</v>
      </c>
      <c r="N112" s="139" t="s">
        <v>45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137</v>
      </c>
      <c r="AT112" s="142" t="s">
        <v>132</v>
      </c>
      <c r="AU112" s="142" t="s">
        <v>84</v>
      </c>
      <c r="AY112" s="17" t="s">
        <v>131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82</v>
      </c>
      <c r="BK112" s="143">
        <f>ROUND(I112*H112,2)</f>
        <v>0</v>
      </c>
      <c r="BL112" s="17" t="s">
        <v>137</v>
      </c>
      <c r="BM112" s="142" t="s">
        <v>496</v>
      </c>
    </row>
    <row r="113" spans="2:65" s="1" customFormat="1" ht="11.25">
      <c r="B113" s="32"/>
      <c r="D113" s="144" t="s">
        <v>139</v>
      </c>
      <c r="F113" s="145" t="s">
        <v>497</v>
      </c>
      <c r="I113" s="146"/>
      <c r="L113" s="32"/>
      <c r="M113" s="147"/>
      <c r="T113" s="53"/>
      <c r="AT113" s="17" t="s">
        <v>139</v>
      </c>
      <c r="AU113" s="17" t="s">
        <v>84</v>
      </c>
    </row>
    <row r="114" spans="2:65" s="1" customFormat="1" ht="19.5">
      <c r="B114" s="32"/>
      <c r="D114" s="148" t="s">
        <v>141</v>
      </c>
      <c r="F114" s="149" t="s">
        <v>537</v>
      </c>
      <c r="I114" s="146"/>
      <c r="L114" s="32"/>
      <c r="M114" s="147"/>
      <c r="T114" s="53"/>
      <c r="AT114" s="17" t="s">
        <v>141</v>
      </c>
      <c r="AU114" s="17" t="s">
        <v>84</v>
      </c>
    </row>
    <row r="115" spans="2:65" s="12" customFormat="1" ht="11.25">
      <c r="B115" s="150"/>
      <c r="D115" s="148" t="s">
        <v>159</v>
      </c>
      <c r="E115" s="151" t="s">
        <v>19</v>
      </c>
      <c r="F115" s="152" t="s">
        <v>538</v>
      </c>
      <c r="H115" s="153">
        <v>496.8</v>
      </c>
      <c r="I115" s="154"/>
      <c r="L115" s="150"/>
      <c r="M115" s="155"/>
      <c r="T115" s="156"/>
      <c r="AT115" s="151" t="s">
        <v>159</v>
      </c>
      <c r="AU115" s="151" t="s">
        <v>84</v>
      </c>
      <c r="AV115" s="12" t="s">
        <v>84</v>
      </c>
      <c r="AW115" s="12" t="s">
        <v>34</v>
      </c>
      <c r="AX115" s="12" t="s">
        <v>82</v>
      </c>
      <c r="AY115" s="151" t="s">
        <v>131</v>
      </c>
    </row>
    <row r="116" spans="2:65" s="1" customFormat="1" ht="16.5" customHeight="1">
      <c r="B116" s="32"/>
      <c r="C116" s="131" t="s">
        <v>198</v>
      </c>
      <c r="D116" s="131" t="s">
        <v>132</v>
      </c>
      <c r="E116" s="132" t="s">
        <v>500</v>
      </c>
      <c r="F116" s="133" t="s">
        <v>501</v>
      </c>
      <c r="G116" s="134" t="s">
        <v>145</v>
      </c>
      <c r="H116" s="135">
        <v>89.25</v>
      </c>
      <c r="I116" s="136"/>
      <c r="J116" s="137">
        <f>ROUND(I116*H116,2)</f>
        <v>0</v>
      </c>
      <c r="K116" s="133" t="s">
        <v>136</v>
      </c>
      <c r="L116" s="32"/>
      <c r="M116" s="138" t="s">
        <v>19</v>
      </c>
      <c r="N116" s="139" t="s">
        <v>45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137</v>
      </c>
      <c r="AT116" s="142" t="s">
        <v>132</v>
      </c>
      <c r="AU116" s="142" t="s">
        <v>84</v>
      </c>
      <c r="AY116" s="17" t="s">
        <v>131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82</v>
      </c>
      <c r="BK116" s="143">
        <f>ROUND(I116*H116,2)</f>
        <v>0</v>
      </c>
      <c r="BL116" s="17" t="s">
        <v>137</v>
      </c>
      <c r="BM116" s="142" t="s">
        <v>502</v>
      </c>
    </row>
    <row r="117" spans="2:65" s="1" customFormat="1" ht="11.25">
      <c r="B117" s="32"/>
      <c r="D117" s="144" t="s">
        <v>139</v>
      </c>
      <c r="F117" s="145" t="s">
        <v>503</v>
      </c>
      <c r="I117" s="146"/>
      <c r="L117" s="32"/>
      <c r="M117" s="147"/>
      <c r="T117" s="53"/>
      <c r="AT117" s="17" t="s">
        <v>139</v>
      </c>
      <c r="AU117" s="17" t="s">
        <v>84</v>
      </c>
    </row>
    <row r="118" spans="2:65" s="12" customFormat="1" ht="11.25">
      <c r="B118" s="150"/>
      <c r="D118" s="148" t="s">
        <v>159</v>
      </c>
      <c r="E118" s="151" t="s">
        <v>19</v>
      </c>
      <c r="F118" s="152" t="s">
        <v>504</v>
      </c>
      <c r="H118" s="153">
        <v>49.8</v>
      </c>
      <c r="I118" s="154"/>
      <c r="L118" s="150"/>
      <c r="M118" s="155"/>
      <c r="T118" s="156"/>
      <c r="AT118" s="151" t="s">
        <v>159</v>
      </c>
      <c r="AU118" s="151" t="s">
        <v>84</v>
      </c>
      <c r="AV118" s="12" t="s">
        <v>84</v>
      </c>
      <c r="AW118" s="12" t="s">
        <v>34</v>
      </c>
      <c r="AX118" s="12" t="s">
        <v>74</v>
      </c>
      <c r="AY118" s="151" t="s">
        <v>131</v>
      </c>
    </row>
    <row r="119" spans="2:65" s="12" customFormat="1" ht="11.25">
      <c r="B119" s="150"/>
      <c r="D119" s="148" t="s">
        <v>159</v>
      </c>
      <c r="E119" s="151" t="s">
        <v>19</v>
      </c>
      <c r="F119" s="152" t="s">
        <v>505</v>
      </c>
      <c r="H119" s="153">
        <v>35.700000000000003</v>
      </c>
      <c r="I119" s="154"/>
      <c r="L119" s="150"/>
      <c r="M119" s="155"/>
      <c r="T119" s="156"/>
      <c r="AT119" s="151" t="s">
        <v>159</v>
      </c>
      <c r="AU119" s="151" t="s">
        <v>84</v>
      </c>
      <c r="AV119" s="12" t="s">
        <v>84</v>
      </c>
      <c r="AW119" s="12" t="s">
        <v>34</v>
      </c>
      <c r="AX119" s="12" t="s">
        <v>74</v>
      </c>
      <c r="AY119" s="151" t="s">
        <v>131</v>
      </c>
    </row>
    <row r="120" spans="2:65" s="12" customFormat="1" ht="11.25">
      <c r="B120" s="150"/>
      <c r="D120" s="148" t="s">
        <v>159</v>
      </c>
      <c r="E120" s="151" t="s">
        <v>19</v>
      </c>
      <c r="F120" s="152" t="s">
        <v>506</v>
      </c>
      <c r="H120" s="153">
        <v>3.75</v>
      </c>
      <c r="I120" s="154"/>
      <c r="L120" s="150"/>
      <c r="M120" s="155"/>
      <c r="T120" s="156"/>
      <c r="AT120" s="151" t="s">
        <v>159</v>
      </c>
      <c r="AU120" s="151" t="s">
        <v>84</v>
      </c>
      <c r="AV120" s="12" t="s">
        <v>84</v>
      </c>
      <c r="AW120" s="12" t="s">
        <v>34</v>
      </c>
      <c r="AX120" s="12" t="s">
        <v>74</v>
      </c>
      <c r="AY120" s="151" t="s">
        <v>131</v>
      </c>
    </row>
    <row r="121" spans="2:65" s="13" customFormat="1" ht="11.25">
      <c r="B121" s="170"/>
      <c r="D121" s="148" t="s">
        <v>159</v>
      </c>
      <c r="E121" s="171" t="s">
        <v>19</v>
      </c>
      <c r="F121" s="172" t="s">
        <v>270</v>
      </c>
      <c r="H121" s="173">
        <v>89.25</v>
      </c>
      <c r="I121" s="174"/>
      <c r="L121" s="170"/>
      <c r="M121" s="175"/>
      <c r="T121" s="176"/>
      <c r="AT121" s="171" t="s">
        <v>159</v>
      </c>
      <c r="AU121" s="171" t="s">
        <v>84</v>
      </c>
      <c r="AV121" s="13" t="s">
        <v>137</v>
      </c>
      <c r="AW121" s="13" t="s">
        <v>34</v>
      </c>
      <c r="AX121" s="13" t="s">
        <v>82</v>
      </c>
      <c r="AY121" s="171" t="s">
        <v>131</v>
      </c>
    </row>
    <row r="122" spans="2:65" s="1" customFormat="1" ht="16.5" customHeight="1">
      <c r="B122" s="32"/>
      <c r="C122" s="131" t="s">
        <v>225</v>
      </c>
      <c r="D122" s="131" t="s">
        <v>132</v>
      </c>
      <c r="E122" s="132" t="s">
        <v>507</v>
      </c>
      <c r="F122" s="133" t="s">
        <v>508</v>
      </c>
      <c r="G122" s="134" t="s">
        <v>145</v>
      </c>
      <c r="H122" s="135">
        <v>89.25</v>
      </c>
      <c r="I122" s="136"/>
      <c r="J122" s="137">
        <f>ROUND(I122*H122,2)</f>
        <v>0</v>
      </c>
      <c r="K122" s="133" t="s">
        <v>136</v>
      </c>
      <c r="L122" s="32"/>
      <c r="M122" s="138" t="s">
        <v>19</v>
      </c>
      <c r="N122" s="139" t="s">
        <v>45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137</v>
      </c>
      <c r="AT122" s="142" t="s">
        <v>132</v>
      </c>
      <c r="AU122" s="142" t="s">
        <v>84</v>
      </c>
      <c r="AY122" s="17" t="s">
        <v>131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82</v>
      </c>
      <c r="BK122" s="143">
        <f>ROUND(I122*H122,2)</f>
        <v>0</v>
      </c>
      <c r="BL122" s="17" t="s">
        <v>137</v>
      </c>
      <c r="BM122" s="142" t="s">
        <v>509</v>
      </c>
    </row>
    <row r="123" spans="2:65" s="1" customFormat="1" ht="11.25">
      <c r="B123" s="32"/>
      <c r="D123" s="144" t="s">
        <v>139</v>
      </c>
      <c r="F123" s="145" t="s">
        <v>510</v>
      </c>
      <c r="I123" s="146"/>
      <c r="L123" s="32"/>
      <c r="M123" s="147"/>
      <c r="T123" s="53"/>
      <c r="AT123" s="17" t="s">
        <v>139</v>
      </c>
      <c r="AU123" s="17" t="s">
        <v>84</v>
      </c>
    </row>
    <row r="124" spans="2:65" s="1" customFormat="1" ht="19.5">
      <c r="B124" s="32"/>
      <c r="D124" s="148" t="s">
        <v>141</v>
      </c>
      <c r="F124" s="149" t="s">
        <v>511</v>
      </c>
      <c r="I124" s="146"/>
      <c r="L124" s="32"/>
      <c r="M124" s="147"/>
      <c r="T124" s="53"/>
      <c r="AT124" s="17" t="s">
        <v>141</v>
      </c>
      <c r="AU124" s="17" t="s">
        <v>84</v>
      </c>
    </row>
    <row r="125" spans="2:65" s="1" customFormat="1" ht="16.5" customHeight="1">
      <c r="B125" s="32"/>
      <c r="C125" s="131" t="s">
        <v>231</v>
      </c>
      <c r="D125" s="131" t="s">
        <v>132</v>
      </c>
      <c r="E125" s="132" t="s">
        <v>512</v>
      </c>
      <c r="F125" s="133" t="s">
        <v>513</v>
      </c>
      <c r="G125" s="134" t="s">
        <v>145</v>
      </c>
      <c r="H125" s="135">
        <v>357</v>
      </c>
      <c r="I125" s="136"/>
      <c r="J125" s="137">
        <f>ROUND(I125*H125,2)</f>
        <v>0</v>
      </c>
      <c r="K125" s="133" t="s">
        <v>136</v>
      </c>
      <c r="L125" s="32"/>
      <c r="M125" s="138" t="s">
        <v>19</v>
      </c>
      <c r="N125" s="139" t="s">
        <v>45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137</v>
      </c>
      <c r="AT125" s="142" t="s">
        <v>132</v>
      </c>
      <c r="AU125" s="142" t="s">
        <v>84</v>
      </c>
      <c r="AY125" s="17" t="s">
        <v>131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82</v>
      </c>
      <c r="BK125" s="143">
        <f>ROUND(I125*H125,2)</f>
        <v>0</v>
      </c>
      <c r="BL125" s="17" t="s">
        <v>137</v>
      </c>
      <c r="BM125" s="142" t="s">
        <v>514</v>
      </c>
    </row>
    <row r="126" spans="2:65" s="1" customFormat="1" ht="11.25">
      <c r="B126" s="32"/>
      <c r="D126" s="144" t="s">
        <v>139</v>
      </c>
      <c r="F126" s="145" t="s">
        <v>515</v>
      </c>
      <c r="I126" s="146"/>
      <c r="L126" s="32"/>
      <c r="M126" s="147"/>
      <c r="T126" s="53"/>
      <c r="AT126" s="17" t="s">
        <v>139</v>
      </c>
      <c r="AU126" s="17" t="s">
        <v>84</v>
      </c>
    </row>
    <row r="127" spans="2:65" s="12" customFormat="1" ht="11.25">
      <c r="B127" s="150"/>
      <c r="D127" s="148" t="s">
        <v>159</v>
      </c>
      <c r="E127" s="151" t="s">
        <v>19</v>
      </c>
      <c r="F127" s="152" t="s">
        <v>516</v>
      </c>
      <c r="H127" s="153">
        <v>357</v>
      </c>
      <c r="I127" s="154"/>
      <c r="L127" s="150"/>
      <c r="M127" s="155"/>
      <c r="T127" s="156"/>
      <c r="AT127" s="151" t="s">
        <v>159</v>
      </c>
      <c r="AU127" s="151" t="s">
        <v>84</v>
      </c>
      <c r="AV127" s="12" t="s">
        <v>84</v>
      </c>
      <c r="AW127" s="12" t="s">
        <v>34</v>
      </c>
      <c r="AX127" s="12" t="s">
        <v>82</v>
      </c>
      <c r="AY127" s="151" t="s">
        <v>131</v>
      </c>
    </row>
    <row r="128" spans="2:65" s="1" customFormat="1" ht="16.5" customHeight="1">
      <c r="B128" s="32"/>
      <c r="C128" s="131" t="s">
        <v>237</v>
      </c>
      <c r="D128" s="131" t="s">
        <v>132</v>
      </c>
      <c r="E128" s="132" t="s">
        <v>517</v>
      </c>
      <c r="F128" s="133" t="s">
        <v>518</v>
      </c>
      <c r="G128" s="134" t="s">
        <v>135</v>
      </c>
      <c r="H128" s="135">
        <v>188.8</v>
      </c>
      <c r="I128" s="136"/>
      <c r="J128" s="137">
        <f>ROUND(I128*H128,2)</f>
        <v>0</v>
      </c>
      <c r="K128" s="133" t="s">
        <v>136</v>
      </c>
      <c r="L128" s="32"/>
      <c r="M128" s="138" t="s">
        <v>19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137</v>
      </c>
      <c r="AT128" s="142" t="s">
        <v>132</v>
      </c>
      <c r="AU128" s="142" t="s">
        <v>84</v>
      </c>
      <c r="AY128" s="17" t="s">
        <v>131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82</v>
      </c>
      <c r="BK128" s="143">
        <f>ROUND(I128*H128,2)</f>
        <v>0</v>
      </c>
      <c r="BL128" s="17" t="s">
        <v>137</v>
      </c>
      <c r="BM128" s="142" t="s">
        <v>519</v>
      </c>
    </row>
    <row r="129" spans="2:65" s="1" customFormat="1" ht="11.25">
      <c r="B129" s="32"/>
      <c r="D129" s="144" t="s">
        <v>139</v>
      </c>
      <c r="F129" s="145" t="s">
        <v>520</v>
      </c>
      <c r="I129" s="146"/>
      <c r="L129" s="32"/>
      <c r="M129" s="147"/>
      <c r="T129" s="53"/>
      <c r="AT129" s="17" t="s">
        <v>139</v>
      </c>
      <c r="AU129" s="17" t="s">
        <v>84</v>
      </c>
    </row>
    <row r="130" spans="2:65" s="1" customFormat="1" ht="19.5">
      <c r="B130" s="32"/>
      <c r="D130" s="148" t="s">
        <v>141</v>
      </c>
      <c r="F130" s="149" t="s">
        <v>521</v>
      </c>
      <c r="I130" s="146"/>
      <c r="L130" s="32"/>
      <c r="M130" s="147"/>
      <c r="T130" s="53"/>
      <c r="AT130" s="17" t="s">
        <v>141</v>
      </c>
      <c r="AU130" s="17" t="s">
        <v>84</v>
      </c>
    </row>
    <row r="131" spans="2:65" s="12" customFormat="1" ht="11.25">
      <c r="B131" s="150"/>
      <c r="D131" s="148" t="s">
        <v>159</v>
      </c>
      <c r="E131" s="151" t="s">
        <v>19</v>
      </c>
      <c r="F131" s="152" t="s">
        <v>446</v>
      </c>
      <c r="H131" s="153">
        <v>188.8</v>
      </c>
      <c r="I131" s="154"/>
      <c r="L131" s="150"/>
      <c r="M131" s="155"/>
      <c r="T131" s="156"/>
      <c r="AT131" s="151" t="s">
        <v>159</v>
      </c>
      <c r="AU131" s="151" t="s">
        <v>84</v>
      </c>
      <c r="AV131" s="12" t="s">
        <v>84</v>
      </c>
      <c r="AW131" s="12" t="s">
        <v>34</v>
      </c>
      <c r="AX131" s="12" t="s">
        <v>82</v>
      </c>
      <c r="AY131" s="151" t="s">
        <v>131</v>
      </c>
    </row>
    <row r="132" spans="2:65" s="1" customFormat="1" ht="16.5" customHeight="1">
      <c r="B132" s="32"/>
      <c r="C132" s="160" t="s">
        <v>244</v>
      </c>
      <c r="D132" s="160" t="s">
        <v>194</v>
      </c>
      <c r="E132" s="161" t="s">
        <v>448</v>
      </c>
      <c r="F132" s="162" t="s">
        <v>449</v>
      </c>
      <c r="G132" s="163" t="s">
        <v>145</v>
      </c>
      <c r="H132" s="164">
        <v>9.44</v>
      </c>
      <c r="I132" s="165"/>
      <c r="J132" s="166">
        <f>ROUND(I132*H132,2)</f>
        <v>0</v>
      </c>
      <c r="K132" s="162" t="s">
        <v>19</v>
      </c>
      <c r="L132" s="167"/>
      <c r="M132" s="168" t="s">
        <v>19</v>
      </c>
      <c r="N132" s="169" t="s">
        <v>45</v>
      </c>
      <c r="P132" s="140">
        <f>O132*H132</f>
        <v>0</v>
      </c>
      <c r="Q132" s="140">
        <v>0.25</v>
      </c>
      <c r="R132" s="140">
        <f>Q132*H132</f>
        <v>2.36</v>
      </c>
      <c r="S132" s="140">
        <v>0</v>
      </c>
      <c r="T132" s="141">
        <f>S132*H132</f>
        <v>0</v>
      </c>
      <c r="AR132" s="142" t="s">
        <v>198</v>
      </c>
      <c r="AT132" s="142" t="s">
        <v>194</v>
      </c>
      <c r="AU132" s="142" t="s">
        <v>84</v>
      </c>
      <c r="AY132" s="17" t="s">
        <v>131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82</v>
      </c>
      <c r="BK132" s="143">
        <f>ROUND(I132*H132,2)</f>
        <v>0</v>
      </c>
      <c r="BL132" s="17" t="s">
        <v>137</v>
      </c>
      <c r="BM132" s="142" t="s">
        <v>522</v>
      </c>
    </row>
    <row r="133" spans="2:65" s="1" customFormat="1" ht="19.5">
      <c r="B133" s="32"/>
      <c r="D133" s="148" t="s">
        <v>141</v>
      </c>
      <c r="F133" s="149" t="s">
        <v>523</v>
      </c>
      <c r="I133" s="146"/>
      <c r="L133" s="32"/>
      <c r="M133" s="147"/>
      <c r="T133" s="53"/>
      <c r="AT133" s="17" t="s">
        <v>141</v>
      </c>
      <c r="AU133" s="17" t="s">
        <v>84</v>
      </c>
    </row>
    <row r="134" spans="2:65" s="12" customFormat="1" ht="11.25">
      <c r="B134" s="150"/>
      <c r="D134" s="148" t="s">
        <v>159</v>
      </c>
      <c r="E134" s="151" t="s">
        <v>19</v>
      </c>
      <c r="F134" s="152" t="s">
        <v>524</v>
      </c>
      <c r="H134" s="153">
        <v>9.44</v>
      </c>
      <c r="I134" s="154"/>
      <c r="L134" s="150"/>
      <c r="M134" s="155"/>
      <c r="T134" s="156"/>
      <c r="AT134" s="151" t="s">
        <v>159</v>
      </c>
      <c r="AU134" s="151" t="s">
        <v>84</v>
      </c>
      <c r="AV134" s="12" t="s">
        <v>84</v>
      </c>
      <c r="AW134" s="12" t="s">
        <v>34</v>
      </c>
      <c r="AX134" s="12" t="s">
        <v>82</v>
      </c>
      <c r="AY134" s="151" t="s">
        <v>131</v>
      </c>
    </row>
    <row r="135" spans="2:65" s="11" customFormat="1" ht="22.9" customHeight="1">
      <c r="B135" s="119"/>
      <c r="D135" s="120" t="s">
        <v>73</v>
      </c>
      <c r="E135" s="129" t="s">
        <v>459</v>
      </c>
      <c r="F135" s="129" t="s">
        <v>460</v>
      </c>
      <c r="I135" s="122"/>
      <c r="J135" s="130">
        <f>BK135</f>
        <v>0</v>
      </c>
      <c r="L135" s="119"/>
      <c r="M135" s="124"/>
      <c r="P135" s="125">
        <f>SUM(P136:P137)</f>
        <v>0</v>
      </c>
      <c r="R135" s="125">
        <f>SUM(R136:R137)</f>
        <v>0</v>
      </c>
      <c r="T135" s="126">
        <f>SUM(T136:T137)</f>
        <v>0</v>
      </c>
      <c r="AR135" s="120" t="s">
        <v>82</v>
      </c>
      <c r="AT135" s="127" t="s">
        <v>73</v>
      </c>
      <c r="AU135" s="127" t="s">
        <v>82</v>
      </c>
      <c r="AY135" s="120" t="s">
        <v>131</v>
      </c>
      <c r="BK135" s="128">
        <f>SUM(BK136:BK137)</f>
        <v>0</v>
      </c>
    </row>
    <row r="136" spans="2:65" s="1" customFormat="1" ht="16.5" customHeight="1">
      <c r="B136" s="32"/>
      <c r="C136" s="131" t="s">
        <v>250</v>
      </c>
      <c r="D136" s="131" t="s">
        <v>132</v>
      </c>
      <c r="E136" s="132" t="s">
        <v>462</v>
      </c>
      <c r="F136" s="133" t="s">
        <v>463</v>
      </c>
      <c r="G136" s="134" t="s">
        <v>464</v>
      </c>
      <c r="H136" s="135">
        <v>2.36</v>
      </c>
      <c r="I136" s="136"/>
      <c r="J136" s="137">
        <f>ROUND(I136*H136,2)</f>
        <v>0</v>
      </c>
      <c r="K136" s="133" t="s">
        <v>136</v>
      </c>
      <c r="L136" s="32"/>
      <c r="M136" s="138" t="s">
        <v>19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137</v>
      </c>
      <c r="AT136" s="142" t="s">
        <v>132</v>
      </c>
      <c r="AU136" s="142" t="s">
        <v>84</v>
      </c>
      <c r="AY136" s="17" t="s">
        <v>131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82</v>
      </c>
      <c r="BK136" s="143">
        <f>ROUND(I136*H136,2)</f>
        <v>0</v>
      </c>
      <c r="BL136" s="17" t="s">
        <v>137</v>
      </c>
      <c r="BM136" s="142" t="s">
        <v>525</v>
      </c>
    </row>
    <row r="137" spans="2:65" s="1" customFormat="1" ht="11.25">
      <c r="B137" s="32"/>
      <c r="D137" s="144" t="s">
        <v>139</v>
      </c>
      <c r="F137" s="145" t="s">
        <v>466</v>
      </c>
      <c r="I137" s="146"/>
      <c r="L137" s="32"/>
      <c r="M137" s="183"/>
      <c r="N137" s="184"/>
      <c r="O137" s="184"/>
      <c r="P137" s="184"/>
      <c r="Q137" s="184"/>
      <c r="R137" s="184"/>
      <c r="S137" s="184"/>
      <c r="T137" s="185"/>
      <c r="AT137" s="17" t="s">
        <v>139</v>
      </c>
      <c r="AU137" s="17" t="s">
        <v>84</v>
      </c>
    </row>
    <row r="138" spans="2:65" s="1" customFormat="1" ht="6.95" customHeight="1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32"/>
    </row>
  </sheetData>
  <sheetProtection algorithmName="SHA-512" hashValue="a00SEtKScZzL9Zxp0yy7FUB2Rnz5yZGE4zMFltRD5tbdP7F85vWBS2TvP2O0EwlHGtFtxDMh07WS8GQXW+HpFg==" saltValue="RSk72PLjin3LkhDyURA8gKR7t4Ks/tKXJSZbaKPyNGpIeNV5HzZmgBMwgZv8wH6a/fTL4k7IUqpKI/bHEJyFig==" spinCount="100000" sheet="1" objects="1" scenarios="1" formatColumns="0" formatRows="0" autoFilter="0"/>
  <autoFilter ref="C87:K137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400-000000000000}"/>
    <hyperlink ref="F96" r:id="rId2" xr:uid="{00000000-0004-0000-0400-000001000000}"/>
    <hyperlink ref="F98" r:id="rId3" xr:uid="{00000000-0004-0000-0400-000002000000}"/>
    <hyperlink ref="F102" r:id="rId4" xr:uid="{00000000-0004-0000-0400-000003000000}"/>
    <hyperlink ref="F106" r:id="rId5" xr:uid="{00000000-0004-0000-0400-000004000000}"/>
    <hyperlink ref="F110" r:id="rId6" xr:uid="{00000000-0004-0000-0400-000005000000}"/>
    <hyperlink ref="F113" r:id="rId7" xr:uid="{00000000-0004-0000-0400-000006000000}"/>
    <hyperlink ref="F117" r:id="rId8" xr:uid="{00000000-0004-0000-0400-000007000000}"/>
    <hyperlink ref="F123" r:id="rId9" xr:uid="{00000000-0004-0000-0400-000008000000}"/>
    <hyperlink ref="F126" r:id="rId10" xr:uid="{00000000-0004-0000-0400-000009000000}"/>
    <hyperlink ref="F129" r:id="rId11" xr:uid="{00000000-0004-0000-0400-00000A000000}"/>
    <hyperlink ref="F137" r:id="rId12" xr:uid="{00000000-0004-0000-04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ht="12" customHeight="1">
      <c r="B8" s="20"/>
      <c r="D8" s="27" t="s">
        <v>108</v>
      </c>
      <c r="L8" s="20"/>
    </row>
    <row r="9" spans="2:46" s="1" customFormat="1" ht="16.5" customHeight="1">
      <c r="B9" s="32"/>
      <c r="E9" s="306" t="s">
        <v>175</v>
      </c>
      <c r="F9" s="308"/>
      <c r="G9" s="308"/>
      <c r="H9" s="308"/>
      <c r="L9" s="32"/>
    </row>
    <row r="10" spans="2:46" s="1" customFormat="1" ht="12" customHeight="1">
      <c r="B10" s="32"/>
      <c r="D10" s="27" t="s">
        <v>176</v>
      </c>
      <c r="L10" s="32"/>
    </row>
    <row r="11" spans="2:46" s="1" customFormat="1" ht="16.5" customHeight="1">
      <c r="B11" s="32"/>
      <c r="E11" s="265" t="s">
        <v>539</v>
      </c>
      <c r="F11" s="308"/>
      <c r="G11" s="308"/>
      <c r="H11" s="30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6. 11. 2023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19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9" t="str">
        <f>'Rekapitulace stavby'!E14</f>
        <v>Vyplň údaj</v>
      </c>
      <c r="F20" s="290"/>
      <c r="G20" s="290"/>
      <c r="H20" s="290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26</v>
      </c>
      <c r="J22" s="25" t="s">
        <v>36</v>
      </c>
      <c r="L22" s="32"/>
    </row>
    <row r="23" spans="2:12" s="1" customFormat="1" ht="18" customHeight="1">
      <c r="B23" s="32"/>
      <c r="E23" s="25" t="s">
        <v>37</v>
      </c>
      <c r="I23" s="27" t="s">
        <v>29</v>
      </c>
      <c r="J23" s="25" t="s">
        <v>19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26</v>
      </c>
      <c r="J25" s="25" t="s">
        <v>36</v>
      </c>
      <c r="L25" s="32"/>
    </row>
    <row r="26" spans="2:12" s="1" customFormat="1" ht="18" customHeight="1">
      <c r="B26" s="32"/>
      <c r="E26" s="25" t="s">
        <v>37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1"/>
      <c r="E29" s="295" t="s">
        <v>19</v>
      </c>
      <c r="F29" s="295"/>
      <c r="G29" s="295"/>
      <c r="H29" s="295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40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2" t="s">
        <v>44</v>
      </c>
      <c r="E35" s="27" t="s">
        <v>45</v>
      </c>
      <c r="F35" s="83">
        <f>ROUND((SUM(BE88:BE135)),  2)</f>
        <v>0</v>
      </c>
      <c r="I35" s="93">
        <v>0.21</v>
      </c>
      <c r="J35" s="83">
        <f>ROUND(((SUM(BE88:BE135))*I35),  2)</f>
        <v>0</v>
      </c>
      <c r="L35" s="32"/>
    </row>
    <row r="36" spans="2:12" s="1" customFormat="1" ht="14.45" customHeight="1">
      <c r="B36" s="32"/>
      <c r="E36" s="27" t="s">
        <v>46</v>
      </c>
      <c r="F36" s="83">
        <f>ROUND((SUM(BF88:BF135)),  2)</f>
        <v>0</v>
      </c>
      <c r="I36" s="93">
        <v>0.15</v>
      </c>
      <c r="J36" s="83">
        <f>ROUND(((SUM(BF88:BF135))*I36),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3">
        <f>ROUND((SUM(BG88:BG135)),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3">
        <f>ROUND((SUM(BH88:BH135)),  2)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3">
        <f>ROUND((SUM(BI88:BI135)),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50</v>
      </c>
      <c r="E41" s="54"/>
      <c r="F41" s="54"/>
      <c r="G41" s="96" t="s">
        <v>51</v>
      </c>
      <c r="H41" s="97" t="s">
        <v>52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06" t="str">
        <f>E7</f>
        <v>Interakční prvek IP 171 v k.ú. Kolešovice</v>
      </c>
      <c r="F50" s="307"/>
      <c r="G50" s="307"/>
      <c r="H50" s="307"/>
      <c r="L50" s="32"/>
    </row>
    <row r="51" spans="2:47" ht="12" customHeight="1">
      <c r="B51" s="20"/>
      <c r="C51" s="27" t="s">
        <v>108</v>
      </c>
      <c r="L51" s="20"/>
    </row>
    <row r="52" spans="2:47" s="1" customFormat="1" ht="16.5" customHeight="1">
      <c r="B52" s="32"/>
      <c r="E52" s="306" t="s">
        <v>175</v>
      </c>
      <c r="F52" s="308"/>
      <c r="G52" s="308"/>
      <c r="H52" s="308"/>
      <c r="L52" s="32"/>
    </row>
    <row r="53" spans="2:47" s="1" customFormat="1" ht="12" customHeight="1">
      <c r="B53" s="32"/>
      <c r="C53" s="27" t="s">
        <v>176</v>
      </c>
      <c r="L53" s="32"/>
    </row>
    <row r="54" spans="2:47" s="1" customFormat="1" ht="16.5" customHeight="1">
      <c r="B54" s="32"/>
      <c r="E54" s="265" t="str">
        <f>E11</f>
        <v>SO-02.4 - Vegetační úpravy – následná péče ve 3. roce</v>
      </c>
      <c r="F54" s="308"/>
      <c r="G54" s="308"/>
      <c r="H54" s="308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Kolešovice</v>
      </c>
      <c r="I56" s="27" t="s">
        <v>23</v>
      </c>
      <c r="J56" s="49" t="str">
        <f>IF(J14="","",J14)</f>
        <v>6. 11. 2023</v>
      </c>
      <c r="L56" s="32"/>
    </row>
    <row r="57" spans="2:47" s="1" customFormat="1" ht="6.95" customHeight="1">
      <c r="B57" s="32"/>
      <c r="L57" s="32"/>
    </row>
    <row r="58" spans="2:47" s="1" customFormat="1" ht="25.7" customHeight="1">
      <c r="B58" s="32"/>
      <c r="C58" s="27" t="s">
        <v>25</v>
      </c>
      <c r="F58" s="25" t="str">
        <f>E17</f>
        <v>ČR - SPÚ KPÚ pro Středočeský kraj a Prahu</v>
      </c>
      <c r="I58" s="27" t="s">
        <v>32</v>
      </c>
      <c r="J58" s="30" t="str">
        <f>E23</f>
        <v>ATELIER FONTES s.r.o.</v>
      </c>
      <c r="L58" s="32"/>
    </row>
    <row r="59" spans="2:47" s="1" customFormat="1" ht="25.7" customHeight="1">
      <c r="B59" s="32"/>
      <c r="C59" s="27" t="s">
        <v>30</v>
      </c>
      <c r="F59" s="25" t="str">
        <f>IF(E20="","",E20)</f>
        <v>Vyplň údaj</v>
      </c>
      <c r="I59" s="27" t="s">
        <v>35</v>
      </c>
      <c r="J59" s="30" t="str">
        <f>E26</f>
        <v>ATELIER FONTES s.r.o.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111</v>
      </c>
      <c r="D61" s="94"/>
      <c r="E61" s="94"/>
      <c r="F61" s="94"/>
      <c r="G61" s="94"/>
      <c r="H61" s="94"/>
      <c r="I61" s="94"/>
      <c r="J61" s="101" t="s">
        <v>112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72</v>
      </c>
      <c r="J63" s="63">
        <f>J88</f>
        <v>0</v>
      </c>
      <c r="L63" s="32"/>
      <c r="AU63" s="17" t="s">
        <v>113</v>
      </c>
    </row>
    <row r="64" spans="2:47" s="8" customFormat="1" ht="24.95" customHeight="1">
      <c r="B64" s="103"/>
      <c r="D64" s="104" t="s">
        <v>114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115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178</v>
      </c>
      <c r="E66" s="109"/>
      <c r="F66" s="109"/>
      <c r="G66" s="109"/>
      <c r="H66" s="109"/>
      <c r="I66" s="109"/>
      <c r="J66" s="110">
        <f>J133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116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16.5" customHeight="1">
      <c r="B76" s="32"/>
      <c r="E76" s="306" t="str">
        <f>E7</f>
        <v>Interakční prvek IP 171 v k.ú. Kolešovice</v>
      </c>
      <c r="F76" s="307"/>
      <c r="G76" s="307"/>
      <c r="H76" s="307"/>
      <c r="L76" s="32"/>
    </row>
    <row r="77" spans="2:12" ht="12" customHeight="1">
      <c r="B77" s="20"/>
      <c r="C77" s="27" t="s">
        <v>108</v>
      </c>
      <c r="L77" s="20"/>
    </row>
    <row r="78" spans="2:12" s="1" customFormat="1" ht="16.5" customHeight="1">
      <c r="B78" s="32"/>
      <c r="E78" s="306" t="s">
        <v>175</v>
      </c>
      <c r="F78" s="308"/>
      <c r="G78" s="308"/>
      <c r="H78" s="308"/>
      <c r="L78" s="32"/>
    </row>
    <row r="79" spans="2:12" s="1" customFormat="1" ht="12" customHeight="1">
      <c r="B79" s="32"/>
      <c r="C79" s="27" t="s">
        <v>176</v>
      </c>
      <c r="L79" s="32"/>
    </row>
    <row r="80" spans="2:12" s="1" customFormat="1" ht="16.5" customHeight="1">
      <c r="B80" s="32"/>
      <c r="E80" s="265" t="str">
        <f>E11</f>
        <v>SO-02.4 - Vegetační úpravy – následná péče ve 3. roce</v>
      </c>
      <c r="F80" s="308"/>
      <c r="G80" s="308"/>
      <c r="H80" s="308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Kolešovice</v>
      </c>
      <c r="I82" s="27" t="s">
        <v>23</v>
      </c>
      <c r="J82" s="49" t="str">
        <f>IF(J14="","",J14)</f>
        <v>6. 11. 2023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7" t="s">
        <v>25</v>
      </c>
      <c r="F84" s="25" t="str">
        <f>E17</f>
        <v>ČR - SPÚ KPÚ pro Středočeský kraj a Prahu</v>
      </c>
      <c r="I84" s="27" t="s">
        <v>32</v>
      </c>
      <c r="J84" s="30" t="str">
        <f>E23</f>
        <v>ATELIER FONTES s.r.o.</v>
      </c>
      <c r="L84" s="32"/>
    </row>
    <row r="85" spans="2:65" s="1" customFormat="1" ht="25.7" customHeight="1">
      <c r="B85" s="32"/>
      <c r="C85" s="27" t="s">
        <v>30</v>
      </c>
      <c r="F85" s="25" t="str">
        <f>IF(E20="","",E20)</f>
        <v>Vyplň údaj</v>
      </c>
      <c r="I85" s="27" t="s">
        <v>35</v>
      </c>
      <c r="J85" s="30" t="str">
        <f>E26</f>
        <v>ATELIER FONTES s.r.o.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59</v>
      </c>
      <c r="E87" s="113" t="s">
        <v>55</v>
      </c>
      <c r="F87" s="113" t="s">
        <v>56</v>
      </c>
      <c r="G87" s="113" t="s">
        <v>118</v>
      </c>
      <c r="H87" s="113" t="s">
        <v>119</v>
      </c>
      <c r="I87" s="113" t="s">
        <v>120</v>
      </c>
      <c r="J87" s="113" t="s">
        <v>112</v>
      </c>
      <c r="K87" s="114" t="s">
        <v>121</v>
      </c>
      <c r="L87" s="111"/>
      <c r="M87" s="56" t="s">
        <v>19</v>
      </c>
      <c r="N87" s="57" t="s">
        <v>44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9" customHeight="1">
      <c r="B88" s="32"/>
      <c r="C88" s="61" t="s">
        <v>128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2.36</v>
      </c>
      <c r="S88" s="50"/>
      <c r="T88" s="117">
        <f>T89</f>
        <v>0</v>
      </c>
      <c r="AT88" s="17" t="s">
        <v>73</v>
      </c>
      <c r="AU88" s="17" t="s">
        <v>113</v>
      </c>
      <c r="BK88" s="118">
        <f>BK89</f>
        <v>0</v>
      </c>
    </row>
    <row r="89" spans="2:65" s="11" customFormat="1" ht="25.9" customHeight="1">
      <c r="B89" s="119"/>
      <c r="D89" s="120" t="s">
        <v>73</v>
      </c>
      <c r="E89" s="121" t="s">
        <v>129</v>
      </c>
      <c r="F89" s="121" t="s">
        <v>130</v>
      </c>
      <c r="I89" s="122"/>
      <c r="J89" s="123">
        <f>BK89</f>
        <v>0</v>
      </c>
      <c r="L89" s="119"/>
      <c r="M89" s="124"/>
      <c r="P89" s="125">
        <f>P90+P133</f>
        <v>0</v>
      </c>
      <c r="R89" s="125">
        <f>R90+R133</f>
        <v>2.36</v>
      </c>
      <c r="T89" s="126">
        <f>T90+T133</f>
        <v>0</v>
      </c>
      <c r="AR89" s="120" t="s">
        <v>82</v>
      </c>
      <c r="AT89" s="127" t="s">
        <v>73</v>
      </c>
      <c r="AU89" s="127" t="s">
        <v>74</v>
      </c>
      <c r="AY89" s="120" t="s">
        <v>131</v>
      </c>
      <c r="BK89" s="128">
        <f>BK90+BK133</f>
        <v>0</v>
      </c>
    </row>
    <row r="90" spans="2:65" s="11" customFormat="1" ht="22.9" customHeight="1">
      <c r="B90" s="119"/>
      <c r="D90" s="120" t="s">
        <v>73</v>
      </c>
      <c r="E90" s="129" t="s">
        <v>82</v>
      </c>
      <c r="F90" s="129" t="s">
        <v>80</v>
      </c>
      <c r="I90" s="122"/>
      <c r="J90" s="130">
        <f>BK90</f>
        <v>0</v>
      </c>
      <c r="L90" s="119"/>
      <c r="M90" s="124"/>
      <c r="P90" s="125">
        <f>SUM(P91:P132)</f>
        <v>0</v>
      </c>
      <c r="R90" s="125">
        <f>SUM(R91:R132)</f>
        <v>2.36</v>
      </c>
      <c r="T90" s="126">
        <f>SUM(T91:T132)</f>
        <v>0</v>
      </c>
      <c r="AR90" s="120" t="s">
        <v>82</v>
      </c>
      <c r="AT90" s="127" t="s">
        <v>73</v>
      </c>
      <c r="AU90" s="127" t="s">
        <v>82</v>
      </c>
      <c r="AY90" s="120" t="s">
        <v>131</v>
      </c>
      <c r="BK90" s="128">
        <f>SUM(BK91:BK132)</f>
        <v>0</v>
      </c>
    </row>
    <row r="91" spans="2:65" s="1" customFormat="1" ht="21.75" customHeight="1">
      <c r="B91" s="32"/>
      <c r="C91" s="131" t="s">
        <v>82</v>
      </c>
      <c r="D91" s="131" t="s">
        <v>132</v>
      </c>
      <c r="E91" s="132" t="s">
        <v>468</v>
      </c>
      <c r="F91" s="133" t="s">
        <v>469</v>
      </c>
      <c r="G91" s="134" t="s">
        <v>135</v>
      </c>
      <c r="H91" s="135">
        <v>4600</v>
      </c>
      <c r="I91" s="136"/>
      <c r="J91" s="137">
        <f>ROUND(I91*H91,2)</f>
        <v>0</v>
      </c>
      <c r="K91" s="133" t="s">
        <v>136</v>
      </c>
      <c r="L91" s="32"/>
      <c r="M91" s="138" t="s">
        <v>19</v>
      </c>
      <c r="N91" s="139" t="s">
        <v>45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137</v>
      </c>
      <c r="AT91" s="142" t="s">
        <v>132</v>
      </c>
      <c r="AU91" s="142" t="s">
        <v>84</v>
      </c>
      <c r="AY91" s="17" t="s">
        <v>131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82</v>
      </c>
      <c r="BK91" s="143">
        <f>ROUND(I91*H91,2)</f>
        <v>0</v>
      </c>
      <c r="BL91" s="17" t="s">
        <v>137</v>
      </c>
      <c r="BM91" s="142" t="s">
        <v>470</v>
      </c>
    </row>
    <row r="92" spans="2:65" s="1" customFormat="1" ht="11.25">
      <c r="B92" s="32"/>
      <c r="D92" s="144" t="s">
        <v>139</v>
      </c>
      <c r="F92" s="145" t="s">
        <v>471</v>
      </c>
      <c r="I92" s="146"/>
      <c r="L92" s="32"/>
      <c r="M92" s="147"/>
      <c r="T92" s="53"/>
      <c r="AT92" s="17" t="s">
        <v>139</v>
      </c>
      <c r="AU92" s="17" t="s">
        <v>84</v>
      </c>
    </row>
    <row r="93" spans="2:65" s="1" customFormat="1" ht="19.5">
      <c r="B93" s="32"/>
      <c r="D93" s="148" t="s">
        <v>141</v>
      </c>
      <c r="F93" s="149" t="s">
        <v>527</v>
      </c>
      <c r="I93" s="146"/>
      <c r="L93" s="32"/>
      <c r="M93" s="147"/>
      <c r="T93" s="53"/>
      <c r="AT93" s="17" t="s">
        <v>141</v>
      </c>
      <c r="AU93" s="17" t="s">
        <v>84</v>
      </c>
    </row>
    <row r="94" spans="2:65" s="12" customFormat="1" ht="11.25">
      <c r="B94" s="150"/>
      <c r="D94" s="148" t="s">
        <v>159</v>
      </c>
      <c r="E94" s="151" t="s">
        <v>19</v>
      </c>
      <c r="F94" s="152" t="s">
        <v>528</v>
      </c>
      <c r="H94" s="153">
        <v>4600</v>
      </c>
      <c r="I94" s="154"/>
      <c r="L94" s="150"/>
      <c r="M94" s="155"/>
      <c r="T94" s="156"/>
      <c r="AT94" s="151" t="s">
        <v>159</v>
      </c>
      <c r="AU94" s="151" t="s">
        <v>84</v>
      </c>
      <c r="AV94" s="12" t="s">
        <v>84</v>
      </c>
      <c r="AW94" s="12" t="s">
        <v>34</v>
      </c>
      <c r="AX94" s="12" t="s">
        <v>82</v>
      </c>
      <c r="AY94" s="151" t="s">
        <v>131</v>
      </c>
    </row>
    <row r="95" spans="2:65" s="1" customFormat="1" ht="24.2" customHeight="1">
      <c r="B95" s="32"/>
      <c r="C95" s="131" t="s">
        <v>84</v>
      </c>
      <c r="D95" s="131" t="s">
        <v>132</v>
      </c>
      <c r="E95" s="132" t="s">
        <v>434</v>
      </c>
      <c r="F95" s="133" t="s">
        <v>435</v>
      </c>
      <c r="G95" s="134" t="s">
        <v>436</v>
      </c>
      <c r="H95" s="135">
        <v>0.14000000000000001</v>
      </c>
      <c r="I95" s="136"/>
      <c r="J95" s="137">
        <f>ROUND(I95*H95,2)</f>
        <v>0</v>
      </c>
      <c r="K95" s="133" t="s">
        <v>136</v>
      </c>
      <c r="L95" s="32"/>
      <c r="M95" s="138" t="s">
        <v>19</v>
      </c>
      <c r="N95" s="139" t="s">
        <v>45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137</v>
      </c>
      <c r="AT95" s="142" t="s">
        <v>132</v>
      </c>
      <c r="AU95" s="142" t="s">
        <v>84</v>
      </c>
      <c r="AY95" s="17" t="s">
        <v>131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82</v>
      </c>
      <c r="BK95" s="143">
        <f>ROUND(I95*H95,2)</f>
        <v>0</v>
      </c>
      <c r="BL95" s="17" t="s">
        <v>137</v>
      </c>
      <c r="BM95" s="142" t="s">
        <v>474</v>
      </c>
    </row>
    <row r="96" spans="2:65" s="1" customFormat="1" ht="11.25">
      <c r="B96" s="32"/>
      <c r="D96" s="144" t="s">
        <v>139</v>
      </c>
      <c r="F96" s="145" t="s">
        <v>438</v>
      </c>
      <c r="I96" s="146"/>
      <c r="L96" s="32"/>
      <c r="M96" s="147"/>
      <c r="T96" s="53"/>
      <c r="AT96" s="17" t="s">
        <v>139</v>
      </c>
      <c r="AU96" s="17" t="s">
        <v>84</v>
      </c>
    </row>
    <row r="97" spans="2:65" s="1" customFormat="1" ht="19.5">
      <c r="B97" s="32"/>
      <c r="D97" s="148" t="s">
        <v>141</v>
      </c>
      <c r="F97" s="149" t="s">
        <v>475</v>
      </c>
      <c r="I97" s="146"/>
      <c r="L97" s="32"/>
      <c r="M97" s="147"/>
      <c r="T97" s="53"/>
      <c r="AT97" s="17" t="s">
        <v>141</v>
      </c>
      <c r="AU97" s="17" t="s">
        <v>84</v>
      </c>
    </row>
    <row r="98" spans="2:65" s="12" customFormat="1" ht="11.25">
      <c r="B98" s="150"/>
      <c r="D98" s="148" t="s">
        <v>159</v>
      </c>
      <c r="E98" s="151" t="s">
        <v>19</v>
      </c>
      <c r="F98" s="152" t="s">
        <v>476</v>
      </c>
      <c r="H98" s="153">
        <v>0.14000000000000001</v>
      </c>
      <c r="I98" s="154"/>
      <c r="L98" s="150"/>
      <c r="M98" s="155"/>
      <c r="T98" s="156"/>
      <c r="AT98" s="151" t="s">
        <v>159</v>
      </c>
      <c r="AU98" s="151" t="s">
        <v>84</v>
      </c>
      <c r="AV98" s="12" t="s">
        <v>84</v>
      </c>
      <c r="AW98" s="12" t="s">
        <v>34</v>
      </c>
      <c r="AX98" s="12" t="s">
        <v>82</v>
      </c>
      <c r="AY98" s="151" t="s">
        <v>131</v>
      </c>
    </row>
    <row r="99" spans="2:65" s="1" customFormat="1" ht="16.5" customHeight="1">
      <c r="B99" s="32"/>
      <c r="C99" s="131" t="s">
        <v>148</v>
      </c>
      <c r="D99" s="131" t="s">
        <v>132</v>
      </c>
      <c r="E99" s="132" t="s">
        <v>477</v>
      </c>
      <c r="F99" s="133" t="s">
        <v>478</v>
      </c>
      <c r="G99" s="134" t="s">
        <v>187</v>
      </c>
      <c r="H99" s="135">
        <v>2.58</v>
      </c>
      <c r="I99" s="136"/>
      <c r="J99" s="137">
        <f>ROUND(I99*H99,2)</f>
        <v>0</v>
      </c>
      <c r="K99" s="133" t="s">
        <v>136</v>
      </c>
      <c r="L99" s="32"/>
      <c r="M99" s="138" t="s">
        <v>19</v>
      </c>
      <c r="N99" s="139" t="s">
        <v>45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137</v>
      </c>
      <c r="AT99" s="142" t="s">
        <v>132</v>
      </c>
      <c r="AU99" s="142" t="s">
        <v>84</v>
      </c>
      <c r="AY99" s="17" t="s">
        <v>131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82</v>
      </c>
      <c r="BK99" s="143">
        <f>ROUND(I99*H99,2)</f>
        <v>0</v>
      </c>
      <c r="BL99" s="17" t="s">
        <v>137</v>
      </c>
      <c r="BM99" s="142" t="s">
        <v>479</v>
      </c>
    </row>
    <row r="100" spans="2:65" s="1" customFormat="1" ht="11.25">
      <c r="B100" s="32"/>
      <c r="D100" s="144" t="s">
        <v>139</v>
      </c>
      <c r="F100" s="145" t="s">
        <v>480</v>
      </c>
      <c r="I100" s="146"/>
      <c r="L100" s="32"/>
      <c r="M100" s="147"/>
      <c r="T100" s="53"/>
      <c r="AT100" s="17" t="s">
        <v>139</v>
      </c>
      <c r="AU100" s="17" t="s">
        <v>84</v>
      </c>
    </row>
    <row r="101" spans="2:65" s="1" customFormat="1" ht="19.5">
      <c r="B101" s="32"/>
      <c r="D101" s="148" t="s">
        <v>141</v>
      </c>
      <c r="F101" s="149" t="s">
        <v>533</v>
      </c>
      <c r="I101" s="146"/>
      <c r="L101" s="32"/>
      <c r="M101" s="147"/>
      <c r="T101" s="53"/>
      <c r="AT101" s="17" t="s">
        <v>141</v>
      </c>
      <c r="AU101" s="17" t="s">
        <v>84</v>
      </c>
    </row>
    <row r="102" spans="2:65" s="12" customFormat="1" ht="11.25">
      <c r="B102" s="150"/>
      <c r="D102" s="148" t="s">
        <v>159</v>
      </c>
      <c r="E102" s="151" t="s">
        <v>19</v>
      </c>
      <c r="F102" s="152" t="s">
        <v>534</v>
      </c>
      <c r="H102" s="153">
        <v>2.58</v>
      </c>
      <c r="I102" s="154"/>
      <c r="L102" s="150"/>
      <c r="M102" s="155"/>
      <c r="T102" s="156"/>
      <c r="AT102" s="151" t="s">
        <v>159</v>
      </c>
      <c r="AU102" s="151" t="s">
        <v>84</v>
      </c>
      <c r="AV102" s="12" t="s">
        <v>84</v>
      </c>
      <c r="AW102" s="12" t="s">
        <v>34</v>
      </c>
      <c r="AX102" s="12" t="s">
        <v>82</v>
      </c>
      <c r="AY102" s="151" t="s">
        <v>131</v>
      </c>
    </row>
    <row r="103" spans="2:65" s="1" customFormat="1" ht="16.5" customHeight="1">
      <c r="B103" s="32"/>
      <c r="C103" s="131" t="s">
        <v>137</v>
      </c>
      <c r="D103" s="131" t="s">
        <v>132</v>
      </c>
      <c r="E103" s="132" t="s">
        <v>483</v>
      </c>
      <c r="F103" s="133" t="s">
        <v>484</v>
      </c>
      <c r="G103" s="134" t="s">
        <v>187</v>
      </c>
      <c r="H103" s="135">
        <v>0.52200000000000002</v>
      </c>
      <c r="I103" s="136"/>
      <c r="J103" s="137">
        <f>ROUND(I103*H103,2)</f>
        <v>0</v>
      </c>
      <c r="K103" s="133" t="s">
        <v>136</v>
      </c>
      <c r="L103" s="32"/>
      <c r="M103" s="138" t="s">
        <v>19</v>
      </c>
      <c r="N103" s="139" t="s">
        <v>45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137</v>
      </c>
      <c r="AT103" s="142" t="s">
        <v>132</v>
      </c>
      <c r="AU103" s="142" t="s">
        <v>84</v>
      </c>
      <c r="AY103" s="17" t="s">
        <v>131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82</v>
      </c>
      <c r="BK103" s="143">
        <f>ROUND(I103*H103,2)</f>
        <v>0</v>
      </c>
      <c r="BL103" s="17" t="s">
        <v>137</v>
      </c>
      <c r="BM103" s="142" t="s">
        <v>485</v>
      </c>
    </row>
    <row r="104" spans="2:65" s="1" customFormat="1" ht="11.25">
      <c r="B104" s="32"/>
      <c r="D104" s="144" t="s">
        <v>139</v>
      </c>
      <c r="F104" s="145" t="s">
        <v>486</v>
      </c>
      <c r="I104" s="146"/>
      <c r="L104" s="32"/>
      <c r="M104" s="147"/>
      <c r="T104" s="53"/>
      <c r="AT104" s="17" t="s">
        <v>139</v>
      </c>
      <c r="AU104" s="17" t="s">
        <v>84</v>
      </c>
    </row>
    <row r="105" spans="2:65" s="1" customFormat="1" ht="19.5">
      <c r="B105" s="32"/>
      <c r="D105" s="148" t="s">
        <v>141</v>
      </c>
      <c r="F105" s="149" t="s">
        <v>535</v>
      </c>
      <c r="I105" s="146"/>
      <c r="L105" s="32"/>
      <c r="M105" s="147"/>
      <c r="T105" s="53"/>
      <c r="AT105" s="17" t="s">
        <v>141</v>
      </c>
      <c r="AU105" s="17" t="s">
        <v>84</v>
      </c>
    </row>
    <row r="106" spans="2:65" s="12" customFormat="1" ht="11.25">
      <c r="B106" s="150"/>
      <c r="D106" s="148" t="s">
        <v>159</v>
      </c>
      <c r="E106" s="151" t="s">
        <v>19</v>
      </c>
      <c r="F106" s="152" t="s">
        <v>536</v>
      </c>
      <c r="H106" s="153">
        <v>0.52200000000000002</v>
      </c>
      <c r="I106" s="154"/>
      <c r="L106" s="150"/>
      <c r="M106" s="155"/>
      <c r="T106" s="156"/>
      <c r="AT106" s="151" t="s">
        <v>159</v>
      </c>
      <c r="AU106" s="151" t="s">
        <v>84</v>
      </c>
      <c r="AV106" s="12" t="s">
        <v>84</v>
      </c>
      <c r="AW106" s="12" t="s">
        <v>34</v>
      </c>
      <c r="AX106" s="12" t="s">
        <v>82</v>
      </c>
      <c r="AY106" s="151" t="s">
        <v>131</v>
      </c>
    </row>
    <row r="107" spans="2:65" s="1" customFormat="1" ht="21.75" customHeight="1">
      <c r="B107" s="32"/>
      <c r="C107" s="131" t="s">
        <v>161</v>
      </c>
      <c r="D107" s="131" t="s">
        <v>132</v>
      </c>
      <c r="E107" s="132" t="s">
        <v>489</v>
      </c>
      <c r="F107" s="133" t="s">
        <v>490</v>
      </c>
      <c r="G107" s="134" t="s">
        <v>209</v>
      </c>
      <c r="H107" s="135">
        <v>10</v>
      </c>
      <c r="I107" s="136"/>
      <c r="J107" s="137">
        <f>ROUND(I107*H107,2)</f>
        <v>0</v>
      </c>
      <c r="K107" s="133" t="s">
        <v>136</v>
      </c>
      <c r="L107" s="32"/>
      <c r="M107" s="138" t="s">
        <v>19</v>
      </c>
      <c r="N107" s="139" t="s">
        <v>45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137</v>
      </c>
      <c r="AT107" s="142" t="s">
        <v>132</v>
      </c>
      <c r="AU107" s="142" t="s">
        <v>84</v>
      </c>
      <c r="AY107" s="17" t="s">
        <v>131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82</v>
      </c>
      <c r="BK107" s="143">
        <f>ROUND(I107*H107,2)</f>
        <v>0</v>
      </c>
      <c r="BL107" s="17" t="s">
        <v>137</v>
      </c>
      <c r="BM107" s="142" t="s">
        <v>491</v>
      </c>
    </row>
    <row r="108" spans="2:65" s="1" customFormat="1" ht="11.25">
      <c r="B108" s="32"/>
      <c r="D108" s="144" t="s">
        <v>139</v>
      </c>
      <c r="F108" s="145" t="s">
        <v>492</v>
      </c>
      <c r="I108" s="146"/>
      <c r="L108" s="32"/>
      <c r="M108" s="147"/>
      <c r="T108" s="53"/>
      <c r="AT108" s="17" t="s">
        <v>139</v>
      </c>
      <c r="AU108" s="17" t="s">
        <v>84</v>
      </c>
    </row>
    <row r="109" spans="2:65" s="12" customFormat="1" ht="11.25">
      <c r="B109" s="150"/>
      <c r="D109" s="148" t="s">
        <v>159</v>
      </c>
      <c r="E109" s="151" t="s">
        <v>19</v>
      </c>
      <c r="F109" s="152" t="s">
        <v>493</v>
      </c>
      <c r="H109" s="153">
        <v>10</v>
      </c>
      <c r="I109" s="154"/>
      <c r="L109" s="150"/>
      <c r="M109" s="155"/>
      <c r="T109" s="156"/>
      <c r="AT109" s="151" t="s">
        <v>159</v>
      </c>
      <c r="AU109" s="151" t="s">
        <v>84</v>
      </c>
      <c r="AV109" s="12" t="s">
        <v>84</v>
      </c>
      <c r="AW109" s="12" t="s">
        <v>34</v>
      </c>
      <c r="AX109" s="12" t="s">
        <v>82</v>
      </c>
      <c r="AY109" s="151" t="s">
        <v>131</v>
      </c>
    </row>
    <row r="110" spans="2:65" s="1" customFormat="1" ht="16.5" customHeight="1">
      <c r="B110" s="32"/>
      <c r="C110" s="131" t="s">
        <v>168</v>
      </c>
      <c r="D110" s="131" t="s">
        <v>132</v>
      </c>
      <c r="E110" s="132" t="s">
        <v>494</v>
      </c>
      <c r="F110" s="133" t="s">
        <v>495</v>
      </c>
      <c r="G110" s="134" t="s">
        <v>135</v>
      </c>
      <c r="H110" s="135">
        <v>496.8</v>
      </c>
      <c r="I110" s="136"/>
      <c r="J110" s="137">
        <f>ROUND(I110*H110,2)</f>
        <v>0</v>
      </c>
      <c r="K110" s="133" t="s">
        <v>136</v>
      </c>
      <c r="L110" s="32"/>
      <c r="M110" s="138" t="s">
        <v>19</v>
      </c>
      <c r="N110" s="139" t="s">
        <v>45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137</v>
      </c>
      <c r="AT110" s="142" t="s">
        <v>132</v>
      </c>
      <c r="AU110" s="142" t="s">
        <v>84</v>
      </c>
      <c r="AY110" s="17" t="s">
        <v>131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82</v>
      </c>
      <c r="BK110" s="143">
        <f>ROUND(I110*H110,2)</f>
        <v>0</v>
      </c>
      <c r="BL110" s="17" t="s">
        <v>137</v>
      </c>
      <c r="BM110" s="142" t="s">
        <v>496</v>
      </c>
    </row>
    <row r="111" spans="2:65" s="1" customFormat="1" ht="11.25">
      <c r="B111" s="32"/>
      <c r="D111" s="144" t="s">
        <v>139</v>
      </c>
      <c r="F111" s="145" t="s">
        <v>497</v>
      </c>
      <c r="I111" s="146"/>
      <c r="L111" s="32"/>
      <c r="M111" s="147"/>
      <c r="T111" s="53"/>
      <c r="AT111" s="17" t="s">
        <v>139</v>
      </c>
      <c r="AU111" s="17" t="s">
        <v>84</v>
      </c>
    </row>
    <row r="112" spans="2:65" s="1" customFormat="1" ht="19.5">
      <c r="B112" s="32"/>
      <c r="D112" s="148" t="s">
        <v>141</v>
      </c>
      <c r="F112" s="149" t="s">
        <v>537</v>
      </c>
      <c r="I112" s="146"/>
      <c r="L112" s="32"/>
      <c r="M112" s="147"/>
      <c r="T112" s="53"/>
      <c r="AT112" s="17" t="s">
        <v>141</v>
      </c>
      <c r="AU112" s="17" t="s">
        <v>84</v>
      </c>
    </row>
    <row r="113" spans="2:65" s="12" customFormat="1" ht="11.25">
      <c r="B113" s="150"/>
      <c r="D113" s="148" t="s">
        <v>159</v>
      </c>
      <c r="E113" s="151" t="s">
        <v>19</v>
      </c>
      <c r="F113" s="152" t="s">
        <v>538</v>
      </c>
      <c r="H113" s="153">
        <v>496.8</v>
      </c>
      <c r="I113" s="154"/>
      <c r="L113" s="150"/>
      <c r="M113" s="155"/>
      <c r="T113" s="156"/>
      <c r="AT113" s="151" t="s">
        <v>159</v>
      </c>
      <c r="AU113" s="151" t="s">
        <v>84</v>
      </c>
      <c r="AV113" s="12" t="s">
        <v>84</v>
      </c>
      <c r="AW113" s="12" t="s">
        <v>34</v>
      </c>
      <c r="AX113" s="12" t="s">
        <v>82</v>
      </c>
      <c r="AY113" s="151" t="s">
        <v>131</v>
      </c>
    </row>
    <row r="114" spans="2:65" s="1" customFormat="1" ht="16.5" customHeight="1">
      <c r="B114" s="32"/>
      <c r="C114" s="131" t="s">
        <v>214</v>
      </c>
      <c r="D114" s="131" t="s">
        <v>132</v>
      </c>
      <c r="E114" s="132" t="s">
        <v>500</v>
      </c>
      <c r="F114" s="133" t="s">
        <v>501</v>
      </c>
      <c r="G114" s="134" t="s">
        <v>145</v>
      </c>
      <c r="H114" s="135">
        <v>89.25</v>
      </c>
      <c r="I114" s="136"/>
      <c r="J114" s="137">
        <f>ROUND(I114*H114,2)</f>
        <v>0</v>
      </c>
      <c r="K114" s="133" t="s">
        <v>136</v>
      </c>
      <c r="L114" s="32"/>
      <c r="M114" s="138" t="s">
        <v>19</v>
      </c>
      <c r="N114" s="139" t="s">
        <v>45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137</v>
      </c>
      <c r="AT114" s="142" t="s">
        <v>132</v>
      </c>
      <c r="AU114" s="142" t="s">
        <v>84</v>
      </c>
      <c r="AY114" s="17" t="s">
        <v>131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82</v>
      </c>
      <c r="BK114" s="143">
        <f>ROUND(I114*H114,2)</f>
        <v>0</v>
      </c>
      <c r="BL114" s="17" t="s">
        <v>137</v>
      </c>
      <c r="BM114" s="142" t="s">
        <v>502</v>
      </c>
    </row>
    <row r="115" spans="2:65" s="1" customFormat="1" ht="11.25">
      <c r="B115" s="32"/>
      <c r="D115" s="144" t="s">
        <v>139</v>
      </c>
      <c r="F115" s="145" t="s">
        <v>503</v>
      </c>
      <c r="I115" s="146"/>
      <c r="L115" s="32"/>
      <c r="M115" s="147"/>
      <c r="T115" s="53"/>
      <c r="AT115" s="17" t="s">
        <v>139</v>
      </c>
      <c r="AU115" s="17" t="s">
        <v>84</v>
      </c>
    </row>
    <row r="116" spans="2:65" s="12" customFormat="1" ht="11.25">
      <c r="B116" s="150"/>
      <c r="D116" s="148" t="s">
        <v>159</v>
      </c>
      <c r="E116" s="151" t="s">
        <v>19</v>
      </c>
      <c r="F116" s="152" t="s">
        <v>504</v>
      </c>
      <c r="H116" s="153">
        <v>49.8</v>
      </c>
      <c r="I116" s="154"/>
      <c r="L116" s="150"/>
      <c r="M116" s="155"/>
      <c r="T116" s="156"/>
      <c r="AT116" s="151" t="s">
        <v>159</v>
      </c>
      <c r="AU116" s="151" t="s">
        <v>84</v>
      </c>
      <c r="AV116" s="12" t="s">
        <v>84</v>
      </c>
      <c r="AW116" s="12" t="s">
        <v>34</v>
      </c>
      <c r="AX116" s="12" t="s">
        <v>74</v>
      </c>
      <c r="AY116" s="151" t="s">
        <v>131</v>
      </c>
    </row>
    <row r="117" spans="2:65" s="12" customFormat="1" ht="11.25">
      <c r="B117" s="150"/>
      <c r="D117" s="148" t="s">
        <v>159</v>
      </c>
      <c r="E117" s="151" t="s">
        <v>19</v>
      </c>
      <c r="F117" s="152" t="s">
        <v>505</v>
      </c>
      <c r="H117" s="153">
        <v>35.700000000000003</v>
      </c>
      <c r="I117" s="154"/>
      <c r="L117" s="150"/>
      <c r="M117" s="155"/>
      <c r="T117" s="156"/>
      <c r="AT117" s="151" t="s">
        <v>159</v>
      </c>
      <c r="AU117" s="151" t="s">
        <v>84</v>
      </c>
      <c r="AV117" s="12" t="s">
        <v>84</v>
      </c>
      <c r="AW117" s="12" t="s">
        <v>34</v>
      </c>
      <c r="AX117" s="12" t="s">
        <v>74</v>
      </c>
      <c r="AY117" s="151" t="s">
        <v>131</v>
      </c>
    </row>
    <row r="118" spans="2:65" s="12" customFormat="1" ht="11.25">
      <c r="B118" s="150"/>
      <c r="D118" s="148" t="s">
        <v>159</v>
      </c>
      <c r="E118" s="151" t="s">
        <v>19</v>
      </c>
      <c r="F118" s="152" t="s">
        <v>506</v>
      </c>
      <c r="H118" s="153">
        <v>3.75</v>
      </c>
      <c r="I118" s="154"/>
      <c r="L118" s="150"/>
      <c r="M118" s="155"/>
      <c r="T118" s="156"/>
      <c r="AT118" s="151" t="s">
        <v>159</v>
      </c>
      <c r="AU118" s="151" t="s">
        <v>84</v>
      </c>
      <c r="AV118" s="12" t="s">
        <v>84</v>
      </c>
      <c r="AW118" s="12" t="s">
        <v>34</v>
      </c>
      <c r="AX118" s="12" t="s">
        <v>74</v>
      </c>
      <c r="AY118" s="151" t="s">
        <v>131</v>
      </c>
    </row>
    <row r="119" spans="2:65" s="13" customFormat="1" ht="11.25">
      <c r="B119" s="170"/>
      <c r="D119" s="148" t="s">
        <v>159</v>
      </c>
      <c r="E119" s="171" t="s">
        <v>19</v>
      </c>
      <c r="F119" s="172" t="s">
        <v>270</v>
      </c>
      <c r="H119" s="173">
        <v>89.25</v>
      </c>
      <c r="I119" s="174"/>
      <c r="L119" s="170"/>
      <c r="M119" s="175"/>
      <c r="T119" s="176"/>
      <c r="AT119" s="171" t="s">
        <v>159</v>
      </c>
      <c r="AU119" s="171" t="s">
        <v>84</v>
      </c>
      <c r="AV119" s="13" t="s">
        <v>137</v>
      </c>
      <c r="AW119" s="13" t="s">
        <v>34</v>
      </c>
      <c r="AX119" s="13" t="s">
        <v>82</v>
      </c>
      <c r="AY119" s="171" t="s">
        <v>131</v>
      </c>
    </row>
    <row r="120" spans="2:65" s="1" customFormat="1" ht="16.5" customHeight="1">
      <c r="B120" s="32"/>
      <c r="C120" s="131" t="s">
        <v>198</v>
      </c>
      <c r="D120" s="131" t="s">
        <v>132</v>
      </c>
      <c r="E120" s="132" t="s">
        <v>507</v>
      </c>
      <c r="F120" s="133" t="s">
        <v>508</v>
      </c>
      <c r="G120" s="134" t="s">
        <v>145</v>
      </c>
      <c r="H120" s="135">
        <v>89.25</v>
      </c>
      <c r="I120" s="136"/>
      <c r="J120" s="137">
        <f>ROUND(I120*H120,2)</f>
        <v>0</v>
      </c>
      <c r="K120" s="133" t="s">
        <v>136</v>
      </c>
      <c r="L120" s="32"/>
      <c r="M120" s="138" t="s">
        <v>19</v>
      </c>
      <c r="N120" s="139" t="s">
        <v>45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137</v>
      </c>
      <c r="AT120" s="142" t="s">
        <v>132</v>
      </c>
      <c r="AU120" s="142" t="s">
        <v>84</v>
      </c>
      <c r="AY120" s="17" t="s">
        <v>131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82</v>
      </c>
      <c r="BK120" s="143">
        <f>ROUND(I120*H120,2)</f>
        <v>0</v>
      </c>
      <c r="BL120" s="17" t="s">
        <v>137</v>
      </c>
      <c r="BM120" s="142" t="s">
        <v>509</v>
      </c>
    </row>
    <row r="121" spans="2:65" s="1" customFormat="1" ht="11.25">
      <c r="B121" s="32"/>
      <c r="D121" s="144" t="s">
        <v>139</v>
      </c>
      <c r="F121" s="145" t="s">
        <v>510</v>
      </c>
      <c r="I121" s="146"/>
      <c r="L121" s="32"/>
      <c r="M121" s="147"/>
      <c r="T121" s="53"/>
      <c r="AT121" s="17" t="s">
        <v>139</v>
      </c>
      <c r="AU121" s="17" t="s">
        <v>84</v>
      </c>
    </row>
    <row r="122" spans="2:65" s="1" customFormat="1" ht="19.5">
      <c r="B122" s="32"/>
      <c r="D122" s="148" t="s">
        <v>141</v>
      </c>
      <c r="F122" s="149" t="s">
        <v>511</v>
      </c>
      <c r="I122" s="146"/>
      <c r="L122" s="32"/>
      <c r="M122" s="147"/>
      <c r="T122" s="53"/>
      <c r="AT122" s="17" t="s">
        <v>141</v>
      </c>
      <c r="AU122" s="17" t="s">
        <v>84</v>
      </c>
    </row>
    <row r="123" spans="2:65" s="1" customFormat="1" ht="16.5" customHeight="1">
      <c r="B123" s="32"/>
      <c r="C123" s="131" t="s">
        <v>225</v>
      </c>
      <c r="D123" s="131" t="s">
        <v>132</v>
      </c>
      <c r="E123" s="132" t="s">
        <v>512</v>
      </c>
      <c r="F123" s="133" t="s">
        <v>513</v>
      </c>
      <c r="G123" s="134" t="s">
        <v>145</v>
      </c>
      <c r="H123" s="135">
        <v>357</v>
      </c>
      <c r="I123" s="136"/>
      <c r="J123" s="137">
        <f>ROUND(I123*H123,2)</f>
        <v>0</v>
      </c>
      <c r="K123" s="133" t="s">
        <v>136</v>
      </c>
      <c r="L123" s="32"/>
      <c r="M123" s="138" t="s">
        <v>19</v>
      </c>
      <c r="N123" s="139" t="s">
        <v>45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137</v>
      </c>
      <c r="AT123" s="142" t="s">
        <v>132</v>
      </c>
      <c r="AU123" s="142" t="s">
        <v>84</v>
      </c>
      <c r="AY123" s="17" t="s">
        <v>131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82</v>
      </c>
      <c r="BK123" s="143">
        <f>ROUND(I123*H123,2)</f>
        <v>0</v>
      </c>
      <c r="BL123" s="17" t="s">
        <v>137</v>
      </c>
      <c r="BM123" s="142" t="s">
        <v>514</v>
      </c>
    </row>
    <row r="124" spans="2:65" s="1" customFormat="1" ht="11.25">
      <c r="B124" s="32"/>
      <c r="D124" s="144" t="s">
        <v>139</v>
      </c>
      <c r="F124" s="145" t="s">
        <v>515</v>
      </c>
      <c r="I124" s="146"/>
      <c r="L124" s="32"/>
      <c r="M124" s="147"/>
      <c r="T124" s="53"/>
      <c r="AT124" s="17" t="s">
        <v>139</v>
      </c>
      <c r="AU124" s="17" t="s">
        <v>84</v>
      </c>
    </row>
    <row r="125" spans="2:65" s="12" customFormat="1" ht="11.25">
      <c r="B125" s="150"/>
      <c r="D125" s="148" t="s">
        <v>159</v>
      </c>
      <c r="E125" s="151" t="s">
        <v>19</v>
      </c>
      <c r="F125" s="152" t="s">
        <v>516</v>
      </c>
      <c r="H125" s="153">
        <v>357</v>
      </c>
      <c r="I125" s="154"/>
      <c r="L125" s="150"/>
      <c r="M125" s="155"/>
      <c r="T125" s="156"/>
      <c r="AT125" s="151" t="s">
        <v>159</v>
      </c>
      <c r="AU125" s="151" t="s">
        <v>84</v>
      </c>
      <c r="AV125" s="12" t="s">
        <v>84</v>
      </c>
      <c r="AW125" s="12" t="s">
        <v>34</v>
      </c>
      <c r="AX125" s="12" t="s">
        <v>82</v>
      </c>
      <c r="AY125" s="151" t="s">
        <v>131</v>
      </c>
    </row>
    <row r="126" spans="2:65" s="1" customFormat="1" ht="16.5" customHeight="1">
      <c r="B126" s="32"/>
      <c r="C126" s="131" t="s">
        <v>231</v>
      </c>
      <c r="D126" s="131" t="s">
        <v>132</v>
      </c>
      <c r="E126" s="132" t="s">
        <v>517</v>
      </c>
      <c r="F126" s="133" t="s">
        <v>518</v>
      </c>
      <c r="G126" s="134" t="s">
        <v>135</v>
      </c>
      <c r="H126" s="135">
        <v>188.8</v>
      </c>
      <c r="I126" s="136"/>
      <c r="J126" s="137">
        <f>ROUND(I126*H126,2)</f>
        <v>0</v>
      </c>
      <c r="K126" s="133" t="s">
        <v>136</v>
      </c>
      <c r="L126" s="32"/>
      <c r="M126" s="138" t="s">
        <v>19</v>
      </c>
      <c r="N126" s="139" t="s">
        <v>45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137</v>
      </c>
      <c r="AT126" s="142" t="s">
        <v>132</v>
      </c>
      <c r="AU126" s="142" t="s">
        <v>84</v>
      </c>
      <c r="AY126" s="17" t="s">
        <v>131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82</v>
      </c>
      <c r="BK126" s="143">
        <f>ROUND(I126*H126,2)</f>
        <v>0</v>
      </c>
      <c r="BL126" s="17" t="s">
        <v>137</v>
      </c>
      <c r="BM126" s="142" t="s">
        <v>519</v>
      </c>
    </row>
    <row r="127" spans="2:65" s="1" customFormat="1" ht="11.25">
      <c r="B127" s="32"/>
      <c r="D127" s="144" t="s">
        <v>139</v>
      </c>
      <c r="F127" s="145" t="s">
        <v>520</v>
      </c>
      <c r="I127" s="146"/>
      <c r="L127" s="32"/>
      <c r="M127" s="147"/>
      <c r="T127" s="53"/>
      <c r="AT127" s="17" t="s">
        <v>139</v>
      </c>
      <c r="AU127" s="17" t="s">
        <v>84</v>
      </c>
    </row>
    <row r="128" spans="2:65" s="1" customFormat="1" ht="19.5">
      <c r="B128" s="32"/>
      <c r="D128" s="148" t="s">
        <v>141</v>
      </c>
      <c r="F128" s="149" t="s">
        <v>521</v>
      </c>
      <c r="I128" s="146"/>
      <c r="L128" s="32"/>
      <c r="M128" s="147"/>
      <c r="T128" s="53"/>
      <c r="AT128" s="17" t="s">
        <v>141</v>
      </c>
      <c r="AU128" s="17" t="s">
        <v>84</v>
      </c>
    </row>
    <row r="129" spans="2:65" s="12" customFormat="1" ht="11.25">
      <c r="B129" s="150"/>
      <c r="D129" s="148" t="s">
        <v>159</v>
      </c>
      <c r="E129" s="151" t="s">
        <v>19</v>
      </c>
      <c r="F129" s="152" t="s">
        <v>446</v>
      </c>
      <c r="H129" s="153">
        <v>188.8</v>
      </c>
      <c r="I129" s="154"/>
      <c r="L129" s="150"/>
      <c r="M129" s="155"/>
      <c r="T129" s="156"/>
      <c r="AT129" s="151" t="s">
        <v>159</v>
      </c>
      <c r="AU129" s="151" t="s">
        <v>84</v>
      </c>
      <c r="AV129" s="12" t="s">
        <v>84</v>
      </c>
      <c r="AW129" s="12" t="s">
        <v>34</v>
      </c>
      <c r="AX129" s="12" t="s">
        <v>82</v>
      </c>
      <c r="AY129" s="151" t="s">
        <v>131</v>
      </c>
    </row>
    <row r="130" spans="2:65" s="1" customFormat="1" ht="16.5" customHeight="1">
      <c r="B130" s="32"/>
      <c r="C130" s="160" t="s">
        <v>237</v>
      </c>
      <c r="D130" s="160" t="s">
        <v>194</v>
      </c>
      <c r="E130" s="161" t="s">
        <v>448</v>
      </c>
      <c r="F130" s="162" t="s">
        <v>449</v>
      </c>
      <c r="G130" s="163" t="s">
        <v>145</v>
      </c>
      <c r="H130" s="164">
        <v>9.44</v>
      </c>
      <c r="I130" s="165"/>
      <c r="J130" s="166">
        <f>ROUND(I130*H130,2)</f>
        <v>0</v>
      </c>
      <c r="K130" s="162" t="s">
        <v>19</v>
      </c>
      <c r="L130" s="167"/>
      <c r="M130" s="168" t="s">
        <v>19</v>
      </c>
      <c r="N130" s="169" t="s">
        <v>45</v>
      </c>
      <c r="P130" s="140">
        <f>O130*H130</f>
        <v>0</v>
      </c>
      <c r="Q130" s="140">
        <v>0.25</v>
      </c>
      <c r="R130" s="140">
        <f>Q130*H130</f>
        <v>2.36</v>
      </c>
      <c r="S130" s="140">
        <v>0</v>
      </c>
      <c r="T130" s="141">
        <f>S130*H130</f>
        <v>0</v>
      </c>
      <c r="AR130" s="142" t="s">
        <v>198</v>
      </c>
      <c r="AT130" s="142" t="s">
        <v>194</v>
      </c>
      <c r="AU130" s="142" t="s">
        <v>84</v>
      </c>
      <c r="AY130" s="17" t="s">
        <v>131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82</v>
      </c>
      <c r="BK130" s="143">
        <f>ROUND(I130*H130,2)</f>
        <v>0</v>
      </c>
      <c r="BL130" s="17" t="s">
        <v>137</v>
      </c>
      <c r="BM130" s="142" t="s">
        <v>522</v>
      </c>
    </row>
    <row r="131" spans="2:65" s="1" customFormat="1" ht="19.5">
      <c r="B131" s="32"/>
      <c r="D131" s="148" t="s">
        <v>141</v>
      </c>
      <c r="F131" s="149" t="s">
        <v>523</v>
      </c>
      <c r="I131" s="146"/>
      <c r="L131" s="32"/>
      <c r="M131" s="147"/>
      <c r="T131" s="53"/>
      <c r="AT131" s="17" t="s">
        <v>141</v>
      </c>
      <c r="AU131" s="17" t="s">
        <v>84</v>
      </c>
    </row>
    <row r="132" spans="2:65" s="12" customFormat="1" ht="11.25">
      <c r="B132" s="150"/>
      <c r="D132" s="148" t="s">
        <v>159</v>
      </c>
      <c r="E132" s="151" t="s">
        <v>19</v>
      </c>
      <c r="F132" s="152" t="s">
        <v>524</v>
      </c>
      <c r="H132" s="153">
        <v>9.44</v>
      </c>
      <c r="I132" s="154"/>
      <c r="L132" s="150"/>
      <c r="M132" s="155"/>
      <c r="T132" s="156"/>
      <c r="AT132" s="151" t="s">
        <v>159</v>
      </c>
      <c r="AU132" s="151" t="s">
        <v>84</v>
      </c>
      <c r="AV132" s="12" t="s">
        <v>84</v>
      </c>
      <c r="AW132" s="12" t="s">
        <v>34</v>
      </c>
      <c r="AX132" s="12" t="s">
        <v>82</v>
      </c>
      <c r="AY132" s="151" t="s">
        <v>131</v>
      </c>
    </row>
    <row r="133" spans="2:65" s="11" customFormat="1" ht="22.9" customHeight="1">
      <c r="B133" s="119"/>
      <c r="D133" s="120" t="s">
        <v>73</v>
      </c>
      <c r="E133" s="129" t="s">
        <v>459</v>
      </c>
      <c r="F133" s="129" t="s">
        <v>460</v>
      </c>
      <c r="I133" s="122"/>
      <c r="J133" s="130">
        <f>BK133</f>
        <v>0</v>
      </c>
      <c r="L133" s="119"/>
      <c r="M133" s="124"/>
      <c r="P133" s="125">
        <f>SUM(P134:P135)</f>
        <v>0</v>
      </c>
      <c r="R133" s="125">
        <f>SUM(R134:R135)</f>
        <v>0</v>
      </c>
      <c r="T133" s="126">
        <f>SUM(T134:T135)</f>
        <v>0</v>
      </c>
      <c r="AR133" s="120" t="s">
        <v>82</v>
      </c>
      <c r="AT133" s="127" t="s">
        <v>73</v>
      </c>
      <c r="AU133" s="127" t="s">
        <v>82</v>
      </c>
      <c r="AY133" s="120" t="s">
        <v>131</v>
      </c>
      <c r="BK133" s="128">
        <f>SUM(BK134:BK135)</f>
        <v>0</v>
      </c>
    </row>
    <row r="134" spans="2:65" s="1" customFormat="1" ht="16.5" customHeight="1">
      <c r="B134" s="32"/>
      <c r="C134" s="131" t="s">
        <v>244</v>
      </c>
      <c r="D134" s="131" t="s">
        <v>132</v>
      </c>
      <c r="E134" s="132" t="s">
        <v>462</v>
      </c>
      <c r="F134" s="133" t="s">
        <v>463</v>
      </c>
      <c r="G134" s="134" t="s">
        <v>464</v>
      </c>
      <c r="H134" s="135">
        <v>2.36</v>
      </c>
      <c r="I134" s="136"/>
      <c r="J134" s="137">
        <f>ROUND(I134*H134,2)</f>
        <v>0</v>
      </c>
      <c r="K134" s="133" t="s">
        <v>136</v>
      </c>
      <c r="L134" s="32"/>
      <c r="M134" s="138" t="s">
        <v>19</v>
      </c>
      <c r="N134" s="139" t="s">
        <v>45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137</v>
      </c>
      <c r="AT134" s="142" t="s">
        <v>132</v>
      </c>
      <c r="AU134" s="142" t="s">
        <v>84</v>
      </c>
      <c r="AY134" s="17" t="s">
        <v>131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82</v>
      </c>
      <c r="BK134" s="143">
        <f>ROUND(I134*H134,2)</f>
        <v>0</v>
      </c>
      <c r="BL134" s="17" t="s">
        <v>137</v>
      </c>
      <c r="BM134" s="142" t="s">
        <v>525</v>
      </c>
    </row>
    <row r="135" spans="2:65" s="1" customFormat="1" ht="11.25">
      <c r="B135" s="32"/>
      <c r="D135" s="144" t="s">
        <v>139</v>
      </c>
      <c r="F135" s="145" t="s">
        <v>466</v>
      </c>
      <c r="I135" s="146"/>
      <c r="L135" s="32"/>
      <c r="M135" s="183"/>
      <c r="N135" s="184"/>
      <c r="O135" s="184"/>
      <c r="P135" s="184"/>
      <c r="Q135" s="184"/>
      <c r="R135" s="184"/>
      <c r="S135" s="184"/>
      <c r="T135" s="185"/>
      <c r="AT135" s="17" t="s">
        <v>139</v>
      </c>
      <c r="AU135" s="17" t="s">
        <v>84</v>
      </c>
    </row>
    <row r="136" spans="2:65" s="1" customFormat="1" ht="6.95" customHeight="1"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32"/>
    </row>
  </sheetData>
  <sheetProtection algorithmName="SHA-512" hashValue="/8+kdAofA84vx/4f2l1scqGkauWrGHx3qYHYXvnCObX8uHB2I+D9/kLKDvNrq8vjHrSeZh60DHVujjndErUVVw==" saltValue="rDuHBp7aU0O4o4kHqE17aegjqJkoH1BsccRLIPW5TzvuDb2npWhF9Xj+csGiO2Od8fysn5dlQOIXsFXasBczIw==" spinCount="100000" sheet="1" objects="1" scenarios="1" formatColumns="0" formatRows="0" autoFilter="0"/>
  <autoFilter ref="C87:K135" xr:uid="{00000000-0009-0000-0000-000005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500-000000000000}"/>
    <hyperlink ref="F96" r:id="rId2" xr:uid="{00000000-0004-0000-0500-000001000000}"/>
    <hyperlink ref="F100" r:id="rId3" xr:uid="{00000000-0004-0000-0500-000002000000}"/>
    <hyperlink ref="F104" r:id="rId4" xr:uid="{00000000-0004-0000-0500-000003000000}"/>
    <hyperlink ref="F108" r:id="rId5" xr:uid="{00000000-0004-0000-0500-000004000000}"/>
    <hyperlink ref="F111" r:id="rId6" xr:uid="{00000000-0004-0000-0500-000005000000}"/>
    <hyperlink ref="F115" r:id="rId7" xr:uid="{00000000-0004-0000-0500-000006000000}"/>
    <hyperlink ref="F121" r:id="rId8" xr:uid="{00000000-0004-0000-0500-000007000000}"/>
    <hyperlink ref="F124" r:id="rId9" xr:uid="{00000000-0004-0000-0500-000008000000}"/>
    <hyperlink ref="F127" r:id="rId10" xr:uid="{00000000-0004-0000-0500-000009000000}"/>
    <hyperlink ref="F135" r:id="rId11" xr:uid="{00000000-0004-0000-05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6.5" customHeight="1">
      <c r="B9" s="32"/>
      <c r="E9" s="265" t="s">
        <v>540</v>
      </c>
      <c r="F9" s="308"/>
      <c r="G9" s="308"/>
      <c r="H9" s="308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6. 11. 2023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9" t="str">
        <f>'Rekapitulace stavby'!E14</f>
        <v>Vyplň údaj</v>
      </c>
      <c r="F18" s="290"/>
      <c r="G18" s="290"/>
      <c r="H18" s="290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29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26</v>
      </c>
      <c r="J23" s="25" t="s">
        <v>36</v>
      </c>
      <c r="L23" s="32"/>
    </row>
    <row r="24" spans="2:12" s="1" customFormat="1" ht="18" customHeight="1">
      <c r="B24" s="32"/>
      <c r="E24" s="25" t="s">
        <v>37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1"/>
      <c r="E27" s="295" t="s">
        <v>19</v>
      </c>
      <c r="F27" s="295"/>
      <c r="G27" s="295"/>
      <c r="H27" s="295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40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2" t="s">
        <v>44</v>
      </c>
      <c r="E33" s="27" t="s">
        <v>45</v>
      </c>
      <c r="F33" s="83">
        <f>ROUND((SUM(BE82:BE91)),  2)</f>
        <v>0</v>
      </c>
      <c r="I33" s="93">
        <v>0.21</v>
      </c>
      <c r="J33" s="83">
        <f>ROUND(((SUM(BE82:BE91))*I33),  2)</f>
        <v>0</v>
      </c>
      <c r="L33" s="32"/>
    </row>
    <row r="34" spans="2:12" s="1" customFormat="1" ht="14.45" customHeight="1">
      <c r="B34" s="32"/>
      <c r="E34" s="27" t="s">
        <v>46</v>
      </c>
      <c r="F34" s="83">
        <f>ROUND((SUM(BF82:BF91)),  2)</f>
        <v>0</v>
      </c>
      <c r="I34" s="93">
        <v>0.15</v>
      </c>
      <c r="J34" s="83">
        <f>ROUND(((SUM(BF82:BF91))*I34),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3">
        <f>ROUND((SUM(BG82:BG91)),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3">
        <f>ROUND((SUM(BH82:BH91)),  2)</f>
        <v>0</v>
      </c>
      <c r="I36" s="93">
        <v>0.15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ROUND((SUM(BI82:BI91)),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50</v>
      </c>
      <c r="E39" s="54"/>
      <c r="F39" s="54"/>
      <c r="G39" s="96" t="s">
        <v>51</v>
      </c>
      <c r="H39" s="97" t="s">
        <v>52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6" t="str">
        <f>E7</f>
        <v>Interakční prvek IP 171 v k.ú. Kolešovice</v>
      </c>
      <c r="F48" s="307"/>
      <c r="G48" s="307"/>
      <c r="H48" s="307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6.5" customHeight="1">
      <c r="B50" s="32"/>
      <c r="E50" s="265" t="str">
        <f>E9</f>
        <v>SO-03 - Biotechnické objekty</v>
      </c>
      <c r="F50" s="308"/>
      <c r="G50" s="308"/>
      <c r="H50" s="308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Kolešovice</v>
      </c>
      <c r="I52" s="27" t="s">
        <v>23</v>
      </c>
      <c r="J52" s="49" t="str">
        <f>IF(J12="","",J12)</f>
        <v>6. 11. 2023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ČR - SPÚ KPÚ pro Středočeský kraj a Prahu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ATELIER FONTES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111</v>
      </c>
      <c r="D57" s="94"/>
      <c r="E57" s="94"/>
      <c r="F57" s="94"/>
      <c r="G57" s="94"/>
      <c r="H57" s="94"/>
      <c r="I57" s="94"/>
      <c r="J57" s="101" t="s">
        <v>112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72</v>
      </c>
      <c r="J59" s="63">
        <f>J82</f>
        <v>0</v>
      </c>
      <c r="L59" s="32"/>
      <c r="AU59" s="17" t="s">
        <v>113</v>
      </c>
    </row>
    <row r="60" spans="2:47" s="8" customFormat="1" ht="24.95" customHeight="1">
      <c r="B60" s="103"/>
      <c r="D60" s="104" t="s">
        <v>114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2:47" s="9" customFormat="1" ht="19.899999999999999" customHeight="1">
      <c r="B61" s="107"/>
      <c r="D61" s="108" t="s">
        <v>115</v>
      </c>
      <c r="E61" s="109"/>
      <c r="F61" s="109"/>
      <c r="G61" s="109"/>
      <c r="H61" s="109"/>
      <c r="I61" s="109"/>
      <c r="J61" s="110">
        <f>J84</f>
        <v>0</v>
      </c>
      <c r="L61" s="107"/>
    </row>
    <row r="62" spans="2:47" s="9" customFormat="1" ht="19.899999999999999" customHeight="1">
      <c r="B62" s="107"/>
      <c r="D62" s="108" t="s">
        <v>178</v>
      </c>
      <c r="E62" s="109"/>
      <c r="F62" s="109"/>
      <c r="G62" s="109"/>
      <c r="H62" s="109"/>
      <c r="I62" s="109"/>
      <c r="J62" s="110">
        <f>J89</f>
        <v>0</v>
      </c>
      <c r="L62" s="107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116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6" t="str">
        <f>E7</f>
        <v>Interakční prvek IP 171 v k.ú. Kolešovice</v>
      </c>
      <c r="F72" s="307"/>
      <c r="G72" s="307"/>
      <c r="H72" s="307"/>
      <c r="L72" s="32"/>
    </row>
    <row r="73" spans="2:12" s="1" customFormat="1" ht="12" customHeight="1">
      <c r="B73" s="32"/>
      <c r="C73" s="27" t="s">
        <v>108</v>
      </c>
      <c r="L73" s="32"/>
    </row>
    <row r="74" spans="2:12" s="1" customFormat="1" ht="16.5" customHeight="1">
      <c r="B74" s="32"/>
      <c r="E74" s="265" t="str">
        <f>E9</f>
        <v>SO-03 - Biotechnické objekty</v>
      </c>
      <c r="F74" s="308"/>
      <c r="G74" s="308"/>
      <c r="H74" s="308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>k.ú. Kolešovice</v>
      </c>
      <c r="I76" s="27" t="s">
        <v>23</v>
      </c>
      <c r="J76" s="49" t="str">
        <f>IF(J12="","",J12)</f>
        <v>6. 11. 2023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25</v>
      </c>
      <c r="F78" s="25" t="str">
        <f>E15</f>
        <v>ČR - SPÚ KPÚ pro Středočeský kraj a Prahu</v>
      </c>
      <c r="I78" s="27" t="s">
        <v>32</v>
      </c>
      <c r="J78" s="30" t="str">
        <f>E21</f>
        <v xml:space="preserve"> </v>
      </c>
      <c r="L78" s="32"/>
    </row>
    <row r="79" spans="2:12" s="1" customFormat="1" ht="25.7" customHeight="1">
      <c r="B79" s="32"/>
      <c r="C79" s="27" t="s">
        <v>30</v>
      </c>
      <c r="F79" s="25" t="str">
        <f>IF(E18="","",E18)</f>
        <v>Vyplň údaj</v>
      </c>
      <c r="I79" s="27" t="s">
        <v>35</v>
      </c>
      <c r="J79" s="30" t="str">
        <f>E24</f>
        <v>ATELIER FONTES s.r.o.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11"/>
      <c r="C81" s="112" t="s">
        <v>117</v>
      </c>
      <c r="D81" s="113" t="s">
        <v>59</v>
      </c>
      <c r="E81" s="113" t="s">
        <v>55</v>
      </c>
      <c r="F81" s="113" t="s">
        <v>56</v>
      </c>
      <c r="G81" s="113" t="s">
        <v>118</v>
      </c>
      <c r="H81" s="113" t="s">
        <v>119</v>
      </c>
      <c r="I81" s="113" t="s">
        <v>120</v>
      </c>
      <c r="J81" s="113" t="s">
        <v>112</v>
      </c>
      <c r="K81" s="114" t="s">
        <v>121</v>
      </c>
      <c r="L81" s="111"/>
      <c r="M81" s="56" t="s">
        <v>19</v>
      </c>
      <c r="N81" s="57" t="s">
        <v>44</v>
      </c>
      <c r="O81" s="57" t="s">
        <v>122</v>
      </c>
      <c r="P81" s="57" t="s">
        <v>123</v>
      </c>
      <c r="Q81" s="57" t="s">
        <v>124</v>
      </c>
      <c r="R81" s="57" t="s">
        <v>125</v>
      </c>
      <c r="S81" s="57" t="s">
        <v>126</v>
      </c>
      <c r="T81" s="58" t="s">
        <v>127</v>
      </c>
    </row>
    <row r="82" spans="2:65" s="1" customFormat="1" ht="22.9" customHeight="1">
      <c r="B82" s="32"/>
      <c r="C82" s="61" t="s">
        <v>128</v>
      </c>
      <c r="J82" s="115">
        <f>BK82</f>
        <v>0</v>
      </c>
      <c r="L82" s="32"/>
      <c r="M82" s="59"/>
      <c r="N82" s="50"/>
      <c r="O82" s="50"/>
      <c r="P82" s="116">
        <f>P83</f>
        <v>0</v>
      </c>
      <c r="Q82" s="50"/>
      <c r="R82" s="116">
        <f>R83</f>
        <v>2.4500000000000002</v>
      </c>
      <c r="S82" s="50"/>
      <c r="T82" s="117">
        <f>T83</f>
        <v>0</v>
      </c>
      <c r="AT82" s="17" t="s">
        <v>73</v>
      </c>
      <c r="AU82" s="17" t="s">
        <v>113</v>
      </c>
      <c r="BK82" s="118">
        <f>BK83</f>
        <v>0</v>
      </c>
    </row>
    <row r="83" spans="2:65" s="11" customFormat="1" ht="25.9" customHeight="1">
      <c r="B83" s="119"/>
      <c r="D83" s="120" t="s">
        <v>73</v>
      </c>
      <c r="E83" s="121" t="s">
        <v>129</v>
      </c>
      <c r="F83" s="121" t="s">
        <v>130</v>
      </c>
      <c r="I83" s="122"/>
      <c r="J83" s="123">
        <f>BK83</f>
        <v>0</v>
      </c>
      <c r="L83" s="119"/>
      <c r="M83" s="124"/>
      <c r="P83" s="125">
        <f>P84+P89</f>
        <v>0</v>
      </c>
      <c r="R83" s="125">
        <f>R84+R89</f>
        <v>2.4500000000000002</v>
      </c>
      <c r="T83" s="126">
        <f>T84+T89</f>
        <v>0</v>
      </c>
      <c r="AR83" s="120" t="s">
        <v>82</v>
      </c>
      <c r="AT83" s="127" t="s">
        <v>73</v>
      </c>
      <c r="AU83" s="127" t="s">
        <v>74</v>
      </c>
      <c r="AY83" s="120" t="s">
        <v>131</v>
      </c>
      <c r="BK83" s="128">
        <f>BK84+BK89</f>
        <v>0</v>
      </c>
    </row>
    <row r="84" spans="2:65" s="11" customFormat="1" ht="22.9" customHeight="1">
      <c r="B84" s="119"/>
      <c r="D84" s="120" t="s">
        <v>73</v>
      </c>
      <c r="E84" s="129" t="s">
        <v>82</v>
      </c>
      <c r="F84" s="129" t="s">
        <v>80</v>
      </c>
      <c r="I84" s="122"/>
      <c r="J84" s="130">
        <f>BK84</f>
        <v>0</v>
      </c>
      <c r="L84" s="119"/>
      <c r="M84" s="124"/>
      <c r="P84" s="125">
        <f>SUM(P85:P88)</f>
        <v>0</v>
      </c>
      <c r="R84" s="125">
        <f>SUM(R85:R88)</f>
        <v>2.4500000000000002</v>
      </c>
      <c r="T84" s="126">
        <f>SUM(T85:T88)</f>
        <v>0</v>
      </c>
      <c r="AR84" s="120" t="s">
        <v>82</v>
      </c>
      <c r="AT84" s="127" t="s">
        <v>73</v>
      </c>
      <c r="AU84" s="127" t="s">
        <v>82</v>
      </c>
      <c r="AY84" s="120" t="s">
        <v>131</v>
      </c>
      <c r="BK84" s="128">
        <f>SUM(BK85:BK88)</f>
        <v>0</v>
      </c>
    </row>
    <row r="85" spans="2:65" s="1" customFormat="1" ht="16.5" customHeight="1">
      <c r="B85" s="32"/>
      <c r="C85" s="131" t="s">
        <v>82</v>
      </c>
      <c r="D85" s="131" t="s">
        <v>132</v>
      </c>
      <c r="E85" s="132" t="s">
        <v>541</v>
      </c>
      <c r="F85" s="133" t="s">
        <v>542</v>
      </c>
      <c r="G85" s="134" t="s">
        <v>209</v>
      </c>
      <c r="H85" s="135">
        <v>1</v>
      </c>
      <c r="I85" s="136"/>
      <c r="J85" s="137">
        <f>ROUND(I85*H85,2)</f>
        <v>0</v>
      </c>
      <c r="K85" s="133" t="s">
        <v>19</v>
      </c>
      <c r="L85" s="32"/>
      <c r="M85" s="138" t="s">
        <v>19</v>
      </c>
      <c r="N85" s="139" t="s">
        <v>45</v>
      </c>
      <c r="P85" s="140">
        <f>O85*H85</f>
        <v>0</v>
      </c>
      <c r="Q85" s="140">
        <v>1.95</v>
      </c>
      <c r="R85" s="140">
        <f>Q85*H85</f>
        <v>1.95</v>
      </c>
      <c r="S85" s="140">
        <v>0</v>
      </c>
      <c r="T85" s="141">
        <f>S85*H85</f>
        <v>0</v>
      </c>
      <c r="AR85" s="142" t="s">
        <v>137</v>
      </c>
      <c r="AT85" s="142" t="s">
        <v>132</v>
      </c>
      <c r="AU85" s="142" t="s">
        <v>84</v>
      </c>
      <c r="AY85" s="17" t="s">
        <v>131</v>
      </c>
      <c r="BE85" s="143">
        <f>IF(N85="základní",J85,0)</f>
        <v>0</v>
      </c>
      <c r="BF85" s="143">
        <f>IF(N85="snížená",J85,0)</f>
        <v>0</v>
      </c>
      <c r="BG85" s="143">
        <f>IF(N85="zákl. přenesená",J85,0)</f>
        <v>0</v>
      </c>
      <c r="BH85" s="143">
        <f>IF(N85="sníž. přenesená",J85,0)</f>
        <v>0</v>
      </c>
      <c r="BI85" s="143">
        <f>IF(N85="nulová",J85,0)</f>
        <v>0</v>
      </c>
      <c r="BJ85" s="17" t="s">
        <v>82</v>
      </c>
      <c r="BK85" s="143">
        <f>ROUND(I85*H85,2)</f>
        <v>0</v>
      </c>
      <c r="BL85" s="17" t="s">
        <v>137</v>
      </c>
      <c r="BM85" s="142" t="s">
        <v>543</v>
      </c>
    </row>
    <row r="86" spans="2:65" s="1" customFormat="1" ht="87.75">
      <c r="B86" s="32"/>
      <c r="D86" s="148" t="s">
        <v>141</v>
      </c>
      <c r="F86" s="149" t="s">
        <v>544</v>
      </c>
      <c r="I86" s="146"/>
      <c r="L86" s="32"/>
      <c r="M86" s="147"/>
      <c r="T86" s="53"/>
      <c r="AT86" s="17" t="s">
        <v>141</v>
      </c>
      <c r="AU86" s="17" t="s">
        <v>84</v>
      </c>
    </row>
    <row r="87" spans="2:65" s="1" customFormat="1" ht="16.5" customHeight="1">
      <c r="B87" s="32"/>
      <c r="C87" s="131" t="s">
        <v>84</v>
      </c>
      <c r="D87" s="131" t="s">
        <v>132</v>
      </c>
      <c r="E87" s="132" t="s">
        <v>545</v>
      </c>
      <c r="F87" s="133" t="s">
        <v>546</v>
      </c>
      <c r="G87" s="134" t="s">
        <v>209</v>
      </c>
      <c r="H87" s="135">
        <v>1</v>
      </c>
      <c r="I87" s="136"/>
      <c r="J87" s="137">
        <f>ROUND(I87*H87,2)</f>
        <v>0</v>
      </c>
      <c r="K87" s="133" t="s">
        <v>19</v>
      </c>
      <c r="L87" s="32"/>
      <c r="M87" s="138" t="s">
        <v>19</v>
      </c>
      <c r="N87" s="139" t="s">
        <v>45</v>
      </c>
      <c r="P87" s="140">
        <f>O87*H87</f>
        <v>0</v>
      </c>
      <c r="Q87" s="140">
        <v>0.5</v>
      </c>
      <c r="R87" s="140">
        <f>Q87*H87</f>
        <v>0.5</v>
      </c>
      <c r="S87" s="140">
        <v>0</v>
      </c>
      <c r="T87" s="141">
        <f>S87*H87</f>
        <v>0</v>
      </c>
      <c r="AR87" s="142" t="s">
        <v>137</v>
      </c>
      <c r="AT87" s="142" t="s">
        <v>132</v>
      </c>
      <c r="AU87" s="142" t="s">
        <v>84</v>
      </c>
      <c r="AY87" s="17" t="s">
        <v>131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7" t="s">
        <v>82</v>
      </c>
      <c r="BK87" s="143">
        <f>ROUND(I87*H87,2)</f>
        <v>0</v>
      </c>
      <c r="BL87" s="17" t="s">
        <v>137</v>
      </c>
      <c r="BM87" s="142" t="s">
        <v>547</v>
      </c>
    </row>
    <row r="88" spans="2:65" s="1" customFormat="1" ht="19.5">
      <c r="B88" s="32"/>
      <c r="D88" s="148" t="s">
        <v>141</v>
      </c>
      <c r="F88" s="149" t="s">
        <v>548</v>
      </c>
      <c r="I88" s="146"/>
      <c r="L88" s="32"/>
      <c r="M88" s="147"/>
      <c r="T88" s="53"/>
      <c r="AT88" s="17" t="s">
        <v>141</v>
      </c>
      <c r="AU88" s="17" t="s">
        <v>84</v>
      </c>
    </row>
    <row r="89" spans="2:65" s="11" customFormat="1" ht="22.9" customHeight="1">
      <c r="B89" s="119"/>
      <c r="D89" s="120" t="s">
        <v>73</v>
      </c>
      <c r="E89" s="129" t="s">
        <v>459</v>
      </c>
      <c r="F89" s="129" t="s">
        <v>460</v>
      </c>
      <c r="I89" s="122"/>
      <c r="J89" s="130">
        <f>BK89</f>
        <v>0</v>
      </c>
      <c r="L89" s="119"/>
      <c r="M89" s="124"/>
      <c r="P89" s="125">
        <f>SUM(P90:P91)</f>
        <v>0</v>
      </c>
      <c r="R89" s="125">
        <f>SUM(R90:R91)</f>
        <v>0</v>
      </c>
      <c r="T89" s="126">
        <f>SUM(T90:T91)</f>
        <v>0</v>
      </c>
      <c r="AR89" s="120" t="s">
        <v>82</v>
      </c>
      <c r="AT89" s="127" t="s">
        <v>73</v>
      </c>
      <c r="AU89" s="127" t="s">
        <v>82</v>
      </c>
      <c r="AY89" s="120" t="s">
        <v>131</v>
      </c>
      <c r="BK89" s="128">
        <f>SUM(BK90:BK91)</f>
        <v>0</v>
      </c>
    </row>
    <row r="90" spans="2:65" s="1" customFormat="1" ht="16.5" customHeight="1">
      <c r="B90" s="32"/>
      <c r="C90" s="131" t="s">
        <v>148</v>
      </c>
      <c r="D90" s="131" t="s">
        <v>132</v>
      </c>
      <c r="E90" s="132" t="s">
        <v>462</v>
      </c>
      <c r="F90" s="133" t="s">
        <v>463</v>
      </c>
      <c r="G90" s="134" t="s">
        <v>464</v>
      </c>
      <c r="H90" s="135">
        <v>2.4500000000000002</v>
      </c>
      <c r="I90" s="136"/>
      <c r="J90" s="137">
        <f>ROUND(I90*H90,2)</f>
        <v>0</v>
      </c>
      <c r="K90" s="133" t="s">
        <v>549</v>
      </c>
      <c r="L90" s="32"/>
      <c r="M90" s="138" t="s">
        <v>19</v>
      </c>
      <c r="N90" s="139" t="s">
        <v>45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137</v>
      </c>
      <c r="AT90" s="142" t="s">
        <v>132</v>
      </c>
      <c r="AU90" s="142" t="s">
        <v>84</v>
      </c>
      <c r="AY90" s="17" t="s">
        <v>131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82</v>
      </c>
      <c r="BK90" s="143">
        <f>ROUND(I90*H90,2)</f>
        <v>0</v>
      </c>
      <c r="BL90" s="17" t="s">
        <v>137</v>
      </c>
      <c r="BM90" s="142" t="s">
        <v>550</v>
      </c>
    </row>
    <row r="91" spans="2:65" s="1" customFormat="1" ht="11.25">
      <c r="B91" s="32"/>
      <c r="D91" s="144" t="s">
        <v>139</v>
      </c>
      <c r="F91" s="145" t="s">
        <v>551</v>
      </c>
      <c r="I91" s="146"/>
      <c r="L91" s="32"/>
      <c r="M91" s="183"/>
      <c r="N91" s="184"/>
      <c r="O91" s="184"/>
      <c r="P91" s="184"/>
      <c r="Q91" s="184"/>
      <c r="R91" s="184"/>
      <c r="S91" s="184"/>
      <c r="T91" s="185"/>
      <c r="AT91" s="17" t="s">
        <v>139</v>
      </c>
      <c r="AU91" s="17" t="s">
        <v>84</v>
      </c>
    </row>
    <row r="92" spans="2:65" s="1" customFormat="1" ht="6.95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32"/>
    </row>
  </sheetData>
  <sheetProtection algorithmName="SHA-512" hashValue="YY93IlmnNNUF+inLzLuOjIBp/j5K+bKXJjHRyiNvcnCvNprMzdvyyUWEi3ZmjJeND0Dvm/1qIejPSgTJR8UfHQ==" saltValue="E9OqsOpkbu2tjSWR9OP/JIjcqLX5sYIr6z7/ubGZPZxOEgkxSqamtmV2rPXqqHuoG46fck4saInD3Tg3FmGtIg==" spinCount="100000" sheet="1" objects="1" scenarios="1" formatColumns="0" formatRows="0" autoFilter="0"/>
  <autoFilter ref="C81:K91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6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107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6" t="str">
        <f>'Rekapitulace stavby'!K6</f>
        <v>Interakční prvek IP 171 v k.ú. Kolešovice</v>
      </c>
      <c r="F7" s="307"/>
      <c r="G7" s="307"/>
      <c r="H7" s="307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6.5" customHeight="1">
      <c r="B9" s="32"/>
      <c r="E9" s="265" t="s">
        <v>552</v>
      </c>
      <c r="F9" s="308"/>
      <c r="G9" s="308"/>
      <c r="H9" s="308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6. 11. 2023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9" t="str">
        <f>'Rekapitulace stavby'!E14</f>
        <v>Vyplň údaj</v>
      </c>
      <c r="F18" s="290"/>
      <c r="G18" s="290"/>
      <c r="H18" s="290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29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26</v>
      </c>
      <c r="J23" s="25" t="s">
        <v>36</v>
      </c>
      <c r="L23" s="32"/>
    </row>
    <row r="24" spans="2:12" s="1" customFormat="1" ht="18" customHeight="1">
      <c r="B24" s="32"/>
      <c r="E24" s="25" t="s">
        <v>37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1"/>
      <c r="E27" s="295" t="s">
        <v>19</v>
      </c>
      <c r="F27" s="295"/>
      <c r="G27" s="295"/>
      <c r="H27" s="295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40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2" t="s">
        <v>44</v>
      </c>
      <c r="E33" s="27" t="s">
        <v>45</v>
      </c>
      <c r="F33" s="83">
        <f>ROUND((SUM(BE82:BE104)),  2)</f>
        <v>0</v>
      </c>
      <c r="I33" s="93">
        <v>0.21</v>
      </c>
      <c r="J33" s="83">
        <f>ROUND(((SUM(BE82:BE104))*I33),  2)</f>
        <v>0</v>
      </c>
      <c r="L33" s="32"/>
    </row>
    <row r="34" spans="2:12" s="1" customFormat="1" ht="14.45" customHeight="1">
      <c r="B34" s="32"/>
      <c r="E34" s="27" t="s">
        <v>46</v>
      </c>
      <c r="F34" s="83">
        <f>ROUND((SUM(BF82:BF104)),  2)</f>
        <v>0</v>
      </c>
      <c r="I34" s="93">
        <v>0.15</v>
      </c>
      <c r="J34" s="83">
        <f>ROUND(((SUM(BF82:BF104))*I34),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3">
        <f>ROUND((SUM(BG82:BG104)),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3">
        <f>ROUND((SUM(BH82:BH104)),  2)</f>
        <v>0</v>
      </c>
      <c r="I36" s="93">
        <v>0.15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ROUND((SUM(BI82:BI104)),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50</v>
      </c>
      <c r="E39" s="54"/>
      <c r="F39" s="54"/>
      <c r="G39" s="96" t="s">
        <v>51</v>
      </c>
      <c r="H39" s="97" t="s">
        <v>52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6" t="str">
        <f>E7</f>
        <v>Interakční prvek IP 171 v k.ú. Kolešovice</v>
      </c>
      <c r="F48" s="307"/>
      <c r="G48" s="307"/>
      <c r="H48" s="307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6.5" customHeight="1">
      <c r="B50" s="32"/>
      <c r="E50" s="265" t="str">
        <f>E9</f>
        <v>VRN - Vedlejší rozpočtové náklady</v>
      </c>
      <c r="F50" s="308"/>
      <c r="G50" s="308"/>
      <c r="H50" s="308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k.ú. Kolešovice</v>
      </c>
      <c r="I52" s="27" t="s">
        <v>23</v>
      </c>
      <c r="J52" s="49" t="str">
        <f>IF(J12="","",J12)</f>
        <v>6. 11. 2023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ČR - SPÚ KPÚ pro Středočeský kraj a Prahu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ATELIER FONTES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111</v>
      </c>
      <c r="D57" s="94"/>
      <c r="E57" s="94"/>
      <c r="F57" s="94"/>
      <c r="G57" s="94"/>
      <c r="H57" s="94"/>
      <c r="I57" s="94"/>
      <c r="J57" s="101" t="s">
        <v>112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72</v>
      </c>
      <c r="J59" s="63">
        <f>J82</f>
        <v>0</v>
      </c>
      <c r="L59" s="32"/>
      <c r="AU59" s="17" t="s">
        <v>113</v>
      </c>
    </row>
    <row r="60" spans="2:47" s="8" customFormat="1" ht="24.95" customHeight="1">
      <c r="B60" s="103"/>
      <c r="D60" s="104" t="s">
        <v>552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2:47" s="9" customFormat="1" ht="19.899999999999999" customHeight="1">
      <c r="B61" s="107"/>
      <c r="D61" s="108" t="s">
        <v>553</v>
      </c>
      <c r="E61" s="109"/>
      <c r="F61" s="109"/>
      <c r="G61" s="109"/>
      <c r="H61" s="109"/>
      <c r="I61" s="109"/>
      <c r="J61" s="110">
        <f>J89</f>
        <v>0</v>
      </c>
      <c r="L61" s="107"/>
    </row>
    <row r="62" spans="2:47" s="9" customFormat="1" ht="19.899999999999999" customHeight="1">
      <c r="B62" s="107"/>
      <c r="D62" s="108" t="s">
        <v>554</v>
      </c>
      <c r="E62" s="109"/>
      <c r="F62" s="109"/>
      <c r="G62" s="109"/>
      <c r="H62" s="109"/>
      <c r="I62" s="109"/>
      <c r="J62" s="110">
        <f>J95</f>
        <v>0</v>
      </c>
      <c r="L62" s="107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116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6" t="str">
        <f>E7</f>
        <v>Interakční prvek IP 171 v k.ú. Kolešovice</v>
      </c>
      <c r="F72" s="307"/>
      <c r="G72" s="307"/>
      <c r="H72" s="307"/>
      <c r="L72" s="32"/>
    </row>
    <row r="73" spans="2:12" s="1" customFormat="1" ht="12" customHeight="1">
      <c r="B73" s="32"/>
      <c r="C73" s="27" t="s">
        <v>108</v>
      </c>
      <c r="L73" s="32"/>
    </row>
    <row r="74" spans="2:12" s="1" customFormat="1" ht="16.5" customHeight="1">
      <c r="B74" s="32"/>
      <c r="E74" s="265" t="str">
        <f>E9</f>
        <v>VRN - Vedlejší rozpočtové náklady</v>
      </c>
      <c r="F74" s="308"/>
      <c r="G74" s="308"/>
      <c r="H74" s="308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>k.ú. Kolešovice</v>
      </c>
      <c r="I76" s="27" t="s">
        <v>23</v>
      </c>
      <c r="J76" s="49" t="str">
        <f>IF(J12="","",J12)</f>
        <v>6. 11. 2023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25</v>
      </c>
      <c r="F78" s="25" t="str">
        <f>E15</f>
        <v>ČR - SPÚ KPÚ pro Středočeský kraj a Prahu</v>
      </c>
      <c r="I78" s="27" t="s">
        <v>32</v>
      </c>
      <c r="J78" s="30" t="str">
        <f>E21</f>
        <v xml:space="preserve"> </v>
      </c>
      <c r="L78" s="32"/>
    </row>
    <row r="79" spans="2:12" s="1" customFormat="1" ht="25.7" customHeight="1">
      <c r="B79" s="32"/>
      <c r="C79" s="27" t="s">
        <v>30</v>
      </c>
      <c r="F79" s="25" t="str">
        <f>IF(E18="","",E18)</f>
        <v>Vyplň údaj</v>
      </c>
      <c r="I79" s="27" t="s">
        <v>35</v>
      </c>
      <c r="J79" s="30" t="str">
        <f>E24</f>
        <v>ATELIER FONTES s.r.o.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11"/>
      <c r="C81" s="112" t="s">
        <v>117</v>
      </c>
      <c r="D81" s="113" t="s">
        <v>59</v>
      </c>
      <c r="E81" s="113" t="s">
        <v>55</v>
      </c>
      <c r="F81" s="113" t="s">
        <v>56</v>
      </c>
      <c r="G81" s="113" t="s">
        <v>118</v>
      </c>
      <c r="H81" s="113" t="s">
        <v>119</v>
      </c>
      <c r="I81" s="113" t="s">
        <v>120</v>
      </c>
      <c r="J81" s="113" t="s">
        <v>112</v>
      </c>
      <c r="K81" s="114" t="s">
        <v>121</v>
      </c>
      <c r="L81" s="111"/>
      <c r="M81" s="56" t="s">
        <v>19</v>
      </c>
      <c r="N81" s="57" t="s">
        <v>44</v>
      </c>
      <c r="O81" s="57" t="s">
        <v>122</v>
      </c>
      <c r="P81" s="57" t="s">
        <v>123</v>
      </c>
      <c r="Q81" s="57" t="s">
        <v>124</v>
      </c>
      <c r="R81" s="57" t="s">
        <v>125</v>
      </c>
      <c r="S81" s="57" t="s">
        <v>126</v>
      </c>
      <c r="T81" s="58" t="s">
        <v>127</v>
      </c>
    </row>
    <row r="82" spans="2:65" s="1" customFormat="1" ht="22.9" customHeight="1">
      <c r="B82" s="32"/>
      <c r="C82" s="61" t="s">
        <v>128</v>
      </c>
      <c r="J82" s="115">
        <f>BK82</f>
        <v>0</v>
      </c>
      <c r="L82" s="32"/>
      <c r="M82" s="59"/>
      <c r="N82" s="50"/>
      <c r="O82" s="50"/>
      <c r="P82" s="116">
        <f>P83</f>
        <v>0</v>
      </c>
      <c r="Q82" s="50"/>
      <c r="R82" s="116">
        <f>R83</f>
        <v>0</v>
      </c>
      <c r="S82" s="50"/>
      <c r="T82" s="117">
        <f>T83</f>
        <v>0</v>
      </c>
      <c r="AT82" s="17" t="s">
        <v>73</v>
      </c>
      <c r="AU82" s="17" t="s">
        <v>113</v>
      </c>
      <c r="BK82" s="118">
        <f>BK83</f>
        <v>0</v>
      </c>
    </row>
    <row r="83" spans="2:65" s="11" customFormat="1" ht="25.9" customHeight="1">
      <c r="B83" s="119"/>
      <c r="D83" s="120" t="s">
        <v>73</v>
      </c>
      <c r="E83" s="121" t="s">
        <v>104</v>
      </c>
      <c r="F83" s="121" t="s">
        <v>105</v>
      </c>
      <c r="I83" s="122"/>
      <c r="J83" s="123">
        <f>BK83</f>
        <v>0</v>
      </c>
      <c r="L83" s="119"/>
      <c r="M83" s="124"/>
      <c r="P83" s="125">
        <f>P84+SUM(P85:P89)+P95</f>
        <v>0</v>
      </c>
      <c r="R83" s="125">
        <f>R84+SUM(R85:R89)+R95</f>
        <v>0</v>
      </c>
      <c r="T83" s="126">
        <f>T84+SUM(T85:T89)+T95</f>
        <v>0</v>
      </c>
      <c r="AR83" s="120" t="s">
        <v>161</v>
      </c>
      <c r="AT83" s="127" t="s">
        <v>73</v>
      </c>
      <c r="AU83" s="127" t="s">
        <v>74</v>
      </c>
      <c r="AY83" s="120" t="s">
        <v>131</v>
      </c>
      <c r="BK83" s="128">
        <f>BK84+SUM(BK85:BK89)+BK95</f>
        <v>0</v>
      </c>
    </row>
    <row r="84" spans="2:65" s="1" customFormat="1" ht="16.5" customHeight="1">
      <c r="B84" s="32"/>
      <c r="C84" s="131" t="s">
        <v>82</v>
      </c>
      <c r="D84" s="131" t="s">
        <v>132</v>
      </c>
      <c r="E84" s="132" t="s">
        <v>555</v>
      </c>
      <c r="F84" s="133" t="s">
        <v>556</v>
      </c>
      <c r="G84" s="134" t="s">
        <v>557</v>
      </c>
      <c r="H84" s="135">
        <v>1</v>
      </c>
      <c r="I84" s="136"/>
      <c r="J84" s="137">
        <f>ROUND(I84*H84,2)</f>
        <v>0</v>
      </c>
      <c r="K84" s="133" t="s">
        <v>19</v>
      </c>
      <c r="L84" s="32"/>
      <c r="M84" s="138" t="s">
        <v>19</v>
      </c>
      <c r="N84" s="139" t="s">
        <v>45</v>
      </c>
      <c r="P84" s="140">
        <f>O84*H84</f>
        <v>0</v>
      </c>
      <c r="Q84" s="140">
        <v>0</v>
      </c>
      <c r="R84" s="140">
        <f>Q84*H84</f>
        <v>0</v>
      </c>
      <c r="S84" s="140">
        <v>0</v>
      </c>
      <c r="T84" s="141">
        <f>S84*H84</f>
        <v>0</v>
      </c>
      <c r="AR84" s="142" t="s">
        <v>558</v>
      </c>
      <c r="AT84" s="142" t="s">
        <v>132</v>
      </c>
      <c r="AU84" s="142" t="s">
        <v>82</v>
      </c>
      <c r="AY84" s="17" t="s">
        <v>131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7" t="s">
        <v>82</v>
      </c>
      <c r="BK84" s="143">
        <f>ROUND(I84*H84,2)</f>
        <v>0</v>
      </c>
      <c r="BL84" s="17" t="s">
        <v>558</v>
      </c>
      <c r="BM84" s="142" t="s">
        <v>559</v>
      </c>
    </row>
    <row r="85" spans="2:65" s="1" customFormat="1" ht="19.5">
      <c r="B85" s="32"/>
      <c r="D85" s="148" t="s">
        <v>141</v>
      </c>
      <c r="F85" s="149" t="s">
        <v>560</v>
      </c>
      <c r="I85" s="146"/>
      <c r="L85" s="32"/>
      <c r="M85" s="147"/>
      <c r="T85" s="53"/>
      <c r="AT85" s="17" t="s">
        <v>141</v>
      </c>
      <c r="AU85" s="17" t="s">
        <v>82</v>
      </c>
    </row>
    <row r="86" spans="2:65" s="1" customFormat="1" ht="16.5" customHeight="1">
      <c r="B86" s="32"/>
      <c r="C86" s="131" t="s">
        <v>84</v>
      </c>
      <c r="D86" s="131" t="s">
        <v>132</v>
      </c>
      <c r="E86" s="132" t="s">
        <v>561</v>
      </c>
      <c r="F86" s="133" t="s">
        <v>562</v>
      </c>
      <c r="G86" s="134" t="s">
        <v>209</v>
      </c>
      <c r="H86" s="135">
        <v>1</v>
      </c>
      <c r="I86" s="136"/>
      <c r="J86" s="137">
        <f>ROUND(I86*H86,2)</f>
        <v>0</v>
      </c>
      <c r="K86" s="133" t="s">
        <v>136</v>
      </c>
      <c r="L86" s="32"/>
      <c r="M86" s="138" t="s">
        <v>19</v>
      </c>
      <c r="N86" s="139" t="s">
        <v>45</v>
      </c>
      <c r="P86" s="140">
        <f>O86*H86</f>
        <v>0</v>
      </c>
      <c r="Q86" s="140">
        <v>0</v>
      </c>
      <c r="R86" s="140">
        <f>Q86*H86</f>
        <v>0</v>
      </c>
      <c r="S86" s="140">
        <v>0</v>
      </c>
      <c r="T86" s="141">
        <f>S86*H86</f>
        <v>0</v>
      </c>
      <c r="AR86" s="142" t="s">
        <v>558</v>
      </c>
      <c r="AT86" s="142" t="s">
        <v>132</v>
      </c>
      <c r="AU86" s="142" t="s">
        <v>82</v>
      </c>
      <c r="AY86" s="17" t="s">
        <v>131</v>
      </c>
      <c r="BE86" s="143">
        <f>IF(N86="základní",J86,0)</f>
        <v>0</v>
      </c>
      <c r="BF86" s="143">
        <f>IF(N86="snížená",J86,0)</f>
        <v>0</v>
      </c>
      <c r="BG86" s="143">
        <f>IF(N86="zákl. přenesená",J86,0)</f>
        <v>0</v>
      </c>
      <c r="BH86" s="143">
        <f>IF(N86="sníž. přenesená",J86,0)</f>
        <v>0</v>
      </c>
      <c r="BI86" s="143">
        <f>IF(N86="nulová",J86,0)</f>
        <v>0</v>
      </c>
      <c r="BJ86" s="17" t="s">
        <v>82</v>
      </c>
      <c r="BK86" s="143">
        <f>ROUND(I86*H86,2)</f>
        <v>0</v>
      </c>
      <c r="BL86" s="17" t="s">
        <v>558</v>
      </c>
      <c r="BM86" s="142" t="s">
        <v>563</v>
      </c>
    </row>
    <row r="87" spans="2:65" s="1" customFormat="1" ht="11.25">
      <c r="B87" s="32"/>
      <c r="D87" s="144" t="s">
        <v>139</v>
      </c>
      <c r="F87" s="145" t="s">
        <v>564</v>
      </c>
      <c r="I87" s="146"/>
      <c r="L87" s="32"/>
      <c r="M87" s="147"/>
      <c r="T87" s="53"/>
      <c r="AT87" s="17" t="s">
        <v>139</v>
      </c>
      <c r="AU87" s="17" t="s">
        <v>82</v>
      </c>
    </row>
    <row r="88" spans="2:65" s="1" customFormat="1" ht="19.5">
      <c r="B88" s="32"/>
      <c r="D88" s="148" t="s">
        <v>141</v>
      </c>
      <c r="F88" s="149" t="s">
        <v>565</v>
      </c>
      <c r="I88" s="146"/>
      <c r="L88" s="32"/>
      <c r="M88" s="147"/>
      <c r="T88" s="53"/>
      <c r="AT88" s="17" t="s">
        <v>141</v>
      </c>
      <c r="AU88" s="17" t="s">
        <v>82</v>
      </c>
    </row>
    <row r="89" spans="2:65" s="11" customFormat="1" ht="22.9" customHeight="1">
      <c r="B89" s="119"/>
      <c r="D89" s="120" t="s">
        <v>73</v>
      </c>
      <c r="E89" s="129" t="s">
        <v>566</v>
      </c>
      <c r="F89" s="129" t="s">
        <v>567</v>
      </c>
      <c r="I89" s="122"/>
      <c r="J89" s="130">
        <f>BK89</f>
        <v>0</v>
      </c>
      <c r="L89" s="119"/>
      <c r="M89" s="124"/>
      <c r="P89" s="125">
        <f>SUM(P90:P94)</f>
        <v>0</v>
      </c>
      <c r="R89" s="125">
        <f>SUM(R90:R94)</f>
        <v>0</v>
      </c>
      <c r="T89" s="126">
        <f>SUM(T90:T94)</f>
        <v>0</v>
      </c>
      <c r="AR89" s="120" t="s">
        <v>161</v>
      </c>
      <c r="AT89" s="127" t="s">
        <v>73</v>
      </c>
      <c r="AU89" s="127" t="s">
        <v>82</v>
      </c>
      <c r="AY89" s="120" t="s">
        <v>131</v>
      </c>
      <c r="BK89" s="128">
        <f>SUM(BK90:BK94)</f>
        <v>0</v>
      </c>
    </row>
    <row r="90" spans="2:65" s="1" customFormat="1" ht="16.5" customHeight="1">
      <c r="B90" s="32"/>
      <c r="C90" s="131" t="s">
        <v>148</v>
      </c>
      <c r="D90" s="131" t="s">
        <v>132</v>
      </c>
      <c r="E90" s="132" t="s">
        <v>568</v>
      </c>
      <c r="F90" s="133" t="s">
        <v>569</v>
      </c>
      <c r="G90" s="134" t="s">
        <v>570</v>
      </c>
      <c r="H90" s="135">
        <v>50</v>
      </c>
      <c r="I90" s="136"/>
      <c r="J90" s="137">
        <f>ROUND(I90*H90,2)</f>
        <v>0</v>
      </c>
      <c r="K90" s="133" t="s">
        <v>136</v>
      </c>
      <c r="L90" s="32"/>
      <c r="M90" s="138" t="s">
        <v>19</v>
      </c>
      <c r="N90" s="139" t="s">
        <v>45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558</v>
      </c>
      <c r="AT90" s="142" t="s">
        <v>132</v>
      </c>
      <c r="AU90" s="142" t="s">
        <v>84</v>
      </c>
      <c r="AY90" s="17" t="s">
        <v>131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82</v>
      </c>
      <c r="BK90" s="143">
        <f>ROUND(I90*H90,2)</f>
        <v>0</v>
      </c>
      <c r="BL90" s="17" t="s">
        <v>558</v>
      </c>
      <c r="BM90" s="142" t="s">
        <v>571</v>
      </c>
    </row>
    <row r="91" spans="2:65" s="1" customFormat="1" ht="11.25">
      <c r="B91" s="32"/>
      <c r="D91" s="144" t="s">
        <v>139</v>
      </c>
      <c r="F91" s="145" t="s">
        <v>572</v>
      </c>
      <c r="I91" s="146"/>
      <c r="L91" s="32"/>
      <c r="M91" s="147"/>
      <c r="T91" s="53"/>
      <c r="AT91" s="17" t="s">
        <v>139</v>
      </c>
      <c r="AU91" s="17" t="s">
        <v>84</v>
      </c>
    </row>
    <row r="92" spans="2:65" s="1" customFormat="1" ht="16.5" customHeight="1">
      <c r="B92" s="32"/>
      <c r="C92" s="131" t="s">
        <v>137</v>
      </c>
      <c r="D92" s="131" t="s">
        <v>132</v>
      </c>
      <c r="E92" s="132" t="s">
        <v>573</v>
      </c>
      <c r="F92" s="133" t="s">
        <v>574</v>
      </c>
      <c r="G92" s="134" t="s">
        <v>557</v>
      </c>
      <c r="H92" s="135">
        <v>1</v>
      </c>
      <c r="I92" s="136"/>
      <c r="J92" s="137">
        <f>ROUND(I92*H92,2)</f>
        <v>0</v>
      </c>
      <c r="K92" s="133" t="s">
        <v>136</v>
      </c>
      <c r="L92" s="32"/>
      <c r="M92" s="138" t="s">
        <v>19</v>
      </c>
      <c r="N92" s="139" t="s">
        <v>45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558</v>
      </c>
      <c r="AT92" s="142" t="s">
        <v>132</v>
      </c>
      <c r="AU92" s="142" t="s">
        <v>84</v>
      </c>
      <c r="AY92" s="17" t="s">
        <v>131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82</v>
      </c>
      <c r="BK92" s="143">
        <f>ROUND(I92*H92,2)</f>
        <v>0</v>
      </c>
      <c r="BL92" s="17" t="s">
        <v>558</v>
      </c>
      <c r="BM92" s="142" t="s">
        <v>575</v>
      </c>
    </row>
    <row r="93" spans="2:65" s="1" customFormat="1" ht="11.25">
      <c r="B93" s="32"/>
      <c r="D93" s="144" t="s">
        <v>139</v>
      </c>
      <c r="F93" s="145" t="s">
        <v>576</v>
      </c>
      <c r="I93" s="146"/>
      <c r="L93" s="32"/>
      <c r="M93" s="147"/>
      <c r="T93" s="53"/>
      <c r="AT93" s="17" t="s">
        <v>139</v>
      </c>
      <c r="AU93" s="17" t="s">
        <v>84</v>
      </c>
    </row>
    <row r="94" spans="2:65" s="1" customFormat="1" ht="19.5">
      <c r="B94" s="32"/>
      <c r="D94" s="148" t="s">
        <v>141</v>
      </c>
      <c r="F94" s="149" t="s">
        <v>577</v>
      </c>
      <c r="I94" s="146"/>
      <c r="L94" s="32"/>
      <c r="M94" s="147"/>
      <c r="T94" s="53"/>
      <c r="AT94" s="17" t="s">
        <v>141</v>
      </c>
      <c r="AU94" s="17" t="s">
        <v>84</v>
      </c>
    </row>
    <row r="95" spans="2:65" s="11" customFormat="1" ht="22.9" customHeight="1">
      <c r="B95" s="119"/>
      <c r="D95" s="120" t="s">
        <v>73</v>
      </c>
      <c r="E95" s="129" t="s">
        <v>578</v>
      </c>
      <c r="F95" s="129" t="s">
        <v>579</v>
      </c>
      <c r="I95" s="122"/>
      <c r="J95" s="130">
        <f>BK95</f>
        <v>0</v>
      </c>
      <c r="L95" s="119"/>
      <c r="M95" s="124"/>
      <c r="P95" s="125">
        <f>SUM(P96:P104)</f>
        <v>0</v>
      </c>
      <c r="R95" s="125">
        <f>SUM(R96:R104)</f>
        <v>0</v>
      </c>
      <c r="T95" s="126">
        <f>SUM(T96:T104)</f>
        <v>0</v>
      </c>
      <c r="AR95" s="120" t="s">
        <v>161</v>
      </c>
      <c r="AT95" s="127" t="s">
        <v>73</v>
      </c>
      <c r="AU95" s="127" t="s">
        <v>82</v>
      </c>
      <c r="AY95" s="120" t="s">
        <v>131</v>
      </c>
      <c r="BK95" s="128">
        <f>SUM(BK96:BK104)</f>
        <v>0</v>
      </c>
    </row>
    <row r="96" spans="2:65" s="1" customFormat="1" ht="16.5" customHeight="1">
      <c r="B96" s="32"/>
      <c r="C96" s="131" t="s">
        <v>161</v>
      </c>
      <c r="D96" s="131" t="s">
        <v>132</v>
      </c>
      <c r="E96" s="132" t="s">
        <v>580</v>
      </c>
      <c r="F96" s="133" t="s">
        <v>579</v>
      </c>
      <c r="G96" s="134" t="s">
        <v>557</v>
      </c>
      <c r="H96" s="135">
        <v>1</v>
      </c>
      <c r="I96" s="136"/>
      <c r="J96" s="137">
        <f>ROUND(I96*H96,2)</f>
        <v>0</v>
      </c>
      <c r="K96" s="133" t="s">
        <v>136</v>
      </c>
      <c r="L96" s="32"/>
      <c r="M96" s="138" t="s">
        <v>19</v>
      </c>
      <c r="N96" s="139" t="s">
        <v>45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558</v>
      </c>
      <c r="AT96" s="142" t="s">
        <v>132</v>
      </c>
      <c r="AU96" s="142" t="s">
        <v>84</v>
      </c>
      <c r="AY96" s="17" t="s">
        <v>131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82</v>
      </c>
      <c r="BK96" s="143">
        <f>ROUND(I96*H96,2)</f>
        <v>0</v>
      </c>
      <c r="BL96" s="17" t="s">
        <v>558</v>
      </c>
      <c r="BM96" s="142" t="s">
        <v>581</v>
      </c>
    </row>
    <row r="97" spans="2:65" s="1" customFormat="1" ht="11.25">
      <c r="B97" s="32"/>
      <c r="D97" s="144" t="s">
        <v>139</v>
      </c>
      <c r="F97" s="145" t="s">
        <v>582</v>
      </c>
      <c r="I97" s="146"/>
      <c r="L97" s="32"/>
      <c r="M97" s="147"/>
      <c r="T97" s="53"/>
      <c r="AT97" s="17" t="s">
        <v>139</v>
      </c>
      <c r="AU97" s="17" t="s">
        <v>84</v>
      </c>
    </row>
    <row r="98" spans="2:65" s="1" customFormat="1" ht="19.5">
      <c r="B98" s="32"/>
      <c r="D98" s="148" t="s">
        <v>141</v>
      </c>
      <c r="F98" s="149" t="s">
        <v>583</v>
      </c>
      <c r="I98" s="146"/>
      <c r="L98" s="32"/>
      <c r="M98" s="147"/>
      <c r="T98" s="53"/>
      <c r="AT98" s="17" t="s">
        <v>141</v>
      </c>
      <c r="AU98" s="17" t="s">
        <v>84</v>
      </c>
    </row>
    <row r="99" spans="2:65" s="1" customFormat="1" ht="16.5" customHeight="1">
      <c r="B99" s="32"/>
      <c r="C99" s="131" t="s">
        <v>168</v>
      </c>
      <c r="D99" s="131" t="s">
        <v>132</v>
      </c>
      <c r="E99" s="132" t="s">
        <v>584</v>
      </c>
      <c r="F99" s="133" t="s">
        <v>585</v>
      </c>
      <c r="G99" s="134" t="s">
        <v>557</v>
      </c>
      <c r="H99" s="135">
        <v>1</v>
      </c>
      <c r="I99" s="136"/>
      <c r="J99" s="137">
        <f>ROUND(I99*H99,2)</f>
        <v>0</v>
      </c>
      <c r="K99" s="133" t="s">
        <v>136</v>
      </c>
      <c r="L99" s="32"/>
      <c r="M99" s="138" t="s">
        <v>19</v>
      </c>
      <c r="N99" s="139" t="s">
        <v>45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558</v>
      </c>
      <c r="AT99" s="142" t="s">
        <v>132</v>
      </c>
      <c r="AU99" s="142" t="s">
        <v>84</v>
      </c>
      <c r="AY99" s="17" t="s">
        <v>131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82</v>
      </c>
      <c r="BK99" s="143">
        <f>ROUND(I99*H99,2)</f>
        <v>0</v>
      </c>
      <c r="BL99" s="17" t="s">
        <v>558</v>
      </c>
      <c r="BM99" s="142" t="s">
        <v>586</v>
      </c>
    </row>
    <row r="100" spans="2:65" s="1" customFormat="1" ht="11.25">
      <c r="B100" s="32"/>
      <c r="D100" s="144" t="s">
        <v>139</v>
      </c>
      <c r="F100" s="145" t="s">
        <v>587</v>
      </c>
      <c r="I100" s="146"/>
      <c r="L100" s="32"/>
      <c r="M100" s="147"/>
      <c r="T100" s="53"/>
      <c r="AT100" s="17" t="s">
        <v>139</v>
      </c>
      <c r="AU100" s="17" t="s">
        <v>84</v>
      </c>
    </row>
    <row r="101" spans="2:65" s="12" customFormat="1" ht="11.25">
      <c r="B101" s="150"/>
      <c r="D101" s="148" t="s">
        <v>159</v>
      </c>
      <c r="E101" s="151" t="s">
        <v>19</v>
      </c>
      <c r="F101" s="152" t="s">
        <v>588</v>
      </c>
      <c r="H101" s="153">
        <v>1</v>
      </c>
      <c r="I101" s="154"/>
      <c r="L101" s="150"/>
      <c r="M101" s="155"/>
      <c r="T101" s="156"/>
      <c r="AT101" s="151" t="s">
        <v>159</v>
      </c>
      <c r="AU101" s="151" t="s">
        <v>84</v>
      </c>
      <c r="AV101" s="12" t="s">
        <v>84</v>
      </c>
      <c r="AW101" s="12" t="s">
        <v>34</v>
      </c>
      <c r="AX101" s="12" t="s">
        <v>82</v>
      </c>
      <c r="AY101" s="151" t="s">
        <v>131</v>
      </c>
    </row>
    <row r="102" spans="2:65" s="1" customFormat="1" ht="16.5" customHeight="1">
      <c r="B102" s="32"/>
      <c r="C102" s="131" t="s">
        <v>214</v>
      </c>
      <c r="D102" s="131" t="s">
        <v>132</v>
      </c>
      <c r="E102" s="132" t="s">
        <v>589</v>
      </c>
      <c r="F102" s="133" t="s">
        <v>590</v>
      </c>
      <c r="G102" s="134" t="s">
        <v>557</v>
      </c>
      <c r="H102" s="135">
        <v>1</v>
      </c>
      <c r="I102" s="136"/>
      <c r="J102" s="137">
        <f>ROUND(I102*H102,2)</f>
        <v>0</v>
      </c>
      <c r="K102" s="133" t="s">
        <v>136</v>
      </c>
      <c r="L102" s="32"/>
      <c r="M102" s="138" t="s">
        <v>19</v>
      </c>
      <c r="N102" s="139" t="s">
        <v>45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558</v>
      </c>
      <c r="AT102" s="142" t="s">
        <v>132</v>
      </c>
      <c r="AU102" s="142" t="s">
        <v>84</v>
      </c>
      <c r="AY102" s="17" t="s">
        <v>131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82</v>
      </c>
      <c r="BK102" s="143">
        <f>ROUND(I102*H102,2)</f>
        <v>0</v>
      </c>
      <c r="BL102" s="17" t="s">
        <v>558</v>
      </c>
      <c r="BM102" s="142" t="s">
        <v>591</v>
      </c>
    </row>
    <row r="103" spans="2:65" s="1" customFormat="1" ht="11.25">
      <c r="B103" s="32"/>
      <c r="D103" s="144" t="s">
        <v>139</v>
      </c>
      <c r="F103" s="145" t="s">
        <v>592</v>
      </c>
      <c r="I103" s="146"/>
      <c r="L103" s="32"/>
      <c r="M103" s="147"/>
      <c r="T103" s="53"/>
      <c r="AT103" s="17" t="s">
        <v>139</v>
      </c>
      <c r="AU103" s="17" t="s">
        <v>84</v>
      </c>
    </row>
    <row r="104" spans="2:65" s="1" customFormat="1" ht="19.5">
      <c r="B104" s="32"/>
      <c r="D104" s="148" t="s">
        <v>141</v>
      </c>
      <c r="F104" s="149" t="s">
        <v>593</v>
      </c>
      <c r="I104" s="146"/>
      <c r="L104" s="32"/>
      <c r="M104" s="183"/>
      <c r="N104" s="184"/>
      <c r="O104" s="184"/>
      <c r="P104" s="184"/>
      <c r="Q104" s="184"/>
      <c r="R104" s="184"/>
      <c r="S104" s="184"/>
      <c r="T104" s="185"/>
      <c r="AT104" s="17" t="s">
        <v>141</v>
      </c>
      <c r="AU104" s="17" t="s">
        <v>84</v>
      </c>
    </row>
    <row r="105" spans="2:65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2"/>
    </row>
  </sheetData>
  <sheetProtection algorithmName="SHA-512" hashValue="Xst4166kXYXM6fw7UZvlTTPzYxFXO6rm33clb4nadCVAcOq90cyNUT4HkNmti592reeCG9wl43ztNR2bSHwfOQ==" saltValue="sZySmEu89am9oY4KaonRRUR8Kyehog4h1J129wc//ivcMToeB+HgxLUTY818mFhJN5pSm5YNh0yn9McKtDtbTQ==" spinCount="100000" sheet="1" objects="1" scenarios="1" formatColumns="0" formatRows="0" autoFilter="0"/>
  <autoFilter ref="C81:K104" xr:uid="{00000000-0009-0000-0000-000007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700-000000000000}"/>
    <hyperlink ref="F91" r:id="rId2" xr:uid="{00000000-0004-0000-0700-000001000000}"/>
    <hyperlink ref="F93" r:id="rId3" xr:uid="{00000000-0004-0000-0700-000002000000}"/>
    <hyperlink ref="F97" r:id="rId4" xr:uid="{00000000-0004-0000-0700-000003000000}"/>
    <hyperlink ref="F100" r:id="rId5" xr:uid="{00000000-0004-0000-0700-000004000000}"/>
    <hyperlink ref="F103" r:id="rId6" xr:uid="{00000000-0004-0000-07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1" t="s">
        <v>594</v>
      </c>
      <c r="D3" s="311"/>
      <c r="E3" s="311"/>
      <c r="F3" s="311"/>
      <c r="G3" s="311"/>
      <c r="H3" s="311"/>
      <c r="I3" s="311"/>
      <c r="J3" s="311"/>
      <c r="K3" s="191"/>
    </row>
    <row r="4" spans="2:11" customFormat="1" ht="25.5" customHeight="1">
      <c r="B4" s="192"/>
      <c r="C4" s="316" t="s">
        <v>595</v>
      </c>
      <c r="D4" s="316"/>
      <c r="E4" s="316"/>
      <c r="F4" s="316"/>
      <c r="G4" s="316"/>
      <c r="H4" s="316"/>
      <c r="I4" s="316"/>
      <c r="J4" s="316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5" t="s">
        <v>596</v>
      </c>
      <c r="D6" s="315"/>
      <c r="E6" s="315"/>
      <c r="F6" s="315"/>
      <c r="G6" s="315"/>
      <c r="H6" s="315"/>
      <c r="I6" s="315"/>
      <c r="J6" s="315"/>
      <c r="K6" s="193"/>
    </row>
    <row r="7" spans="2:11" customFormat="1" ht="15" customHeight="1">
      <c r="B7" s="196"/>
      <c r="C7" s="315" t="s">
        <v>597</v>
      </c>
      <c r="D7" s="315"/>
      <c r="E7" s="315"/>
      <c r="F7" s="315"/>
      <c r="G7" s="315"/>
      <c r="H7" s="315"/>
      <c r="I7" s="315"/>
      <c r="J7" s="315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5" t="s">
        <v>598</v>
      </c>
      <c r="D9" s="315"/>
      <c r="E9" s="315"/>
      <c r="F9" s="315"/>
      <c r="G9" s="315"/>
      <c r="H9" s="315"/>
      <c r="I9" s="315"/>
      <c r="J9" s="315"/>
      <c r="K9" s="193"/>
    </row>
    <row r="10" spans="2:11" customFormat="1" ht="15" customHeight="1">
      <c r="B10" s="196"/>
      <c r="C10" s="195"/>
      <c r="D10" s="315" t="s">
        <v>599</v>
      </c>
      <c r="E10" s="315"/>
      <c r="F10" s="315"/>
      <c r="G10" s="315"/>
      <c r="H10" s="315"/>
      <c r="I10" s="315"/>
      <c r="J10" s="315"/>
      <c r="K10" s="193"/>
    </row>
    <row r="11" spans="2:11" customFormat="1" ht="15" customHeight="1">
      <c r="B11" s="196"/>
      <c r="C11" s="197"/>
      <c r="D11" s="315" t="s">
        <v>600</v>
      </c>
      <c r="E11" s="315"/>
      <c r="F11" s="315"/>
      <c r="G11" s="315"/>
      <c r="H11" s="315"/>
      <c r="I11" s="315"/>
      <c r="J11" s="315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601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5" t="s">
        <v>602</v>
      </c>
      <c r="E15" s="315"/>
      <c r="F15" s="315"/>
      <c r="G15" s="315"/>
      <c r="H15" s="315"/>
      <c r="I15" s="315"/>
      <c r="J15" s="315"/>
      <c r="K15" s="193"/>
    </row>
    <row r="16" spans="2:11" customFormat="1" ht="15" customHeight="1">
      <c r="B16" s="196"/>
      <c r="C16" s="197"/>
      <c r="D16" s="315" t="s">
        <v>603</v>
      </c>
      <c r="E16" s="315"/>
      <c r="F16" s="315"/>
      <c r="G16" s="315"/>
      <c r="H16" s="315"/>
      <c r="I16" s="315"/>
      <c r="J16" s="315"/>
      <c r="K16" s="193"/>
    </row>
    <row r="17" spans="2:11" customFormat="1" ht="15" customHeight="1">
      <c r="B17" s="196"/>
      <c r="C17" s="197"/>
      <c r="D17" s="315" t="s">
        <v>604</v>
      </c>
      <c r="E17" s="315"/>
      <c r="F17" s="315"/>
      <c r="G17" s="315"/>
      <c r="H17" s="315"/>
      <c r="I17" s="315"/>
      <c r="J17" s="315"/>
      <c r="K17" s="193"/>
    </row>
    <row r="18" spans="2:11" customFormat="1" ht="15" customHeight="1">
      <c r="B18" s="196"/>
      <c r="C18" s="197"/>
      <c r="D18" s="197"/>
      <c r="E18" s="199" t="s">
        <v>81</v>
      </c>
      <c r="F18" s="315" t="s">
        <v>605</v>
      </c>
      <c r="G18" s="315"/>
      <c r="H18" s="315"/>
      <c r="I18" s="315"/>
      <c r="J18" s="315"/>
      <c r="K18" s="193"/>
    </row>
    <row r="19" spans="2:11" customFormat="1" ht="15" customHeight="1">
      <c r="B19" s="196"/>
      <c r="C19" s="197"/>
      <c r="D19" s="197"/>
      <c r="E19" s="199" t="s">
        <v>606</v>
      </c>
      <c r="F19" s="315" t="s">
        <v>607</v>
      </c>
      <c r="G19" s="315"/>
      <c r="H19" s="315"/>
      <c r="I19" s="315"/>
      <c r="J19" s="315"/>
      <c r="K19" s="193"/>
    </row>
    <row r="20" spans="2:11" customFormat="1" ht="15" customHeight="1">
      <c r="B20" s="196"/>
      <c r="C20" s="197"/>
      <c r="D20" s="197"/>
      <c r="E20" s="199" t="s">
        <v>608</v>
      </c>
      <c r="F20" s="315" t="s">
        <v>609</v>
      </c>
      <c r="G20" s="315"/>
      <c r="H20" s="315"/>
      <c r="I20" s="315"/>
      <c r="J20" s="315"/>
      <c r="K20" s="193"/>
    </row>
    <row r="21" spans="2:11" customFormat="1" ht="15" customHeight="1">
      <c r="B21" s="196"/>
      <c r="C21" s="197"/>
      <c r="D21" s="197"/>
      <c r="E21" s="199" t="s">
        <v>610</v>
      </c>
      <c r="F21" s="315" t="s">
        <v>611</v>
      </c>
      <c r="G21" s="315"/>
      <c r="H21" s="315"/>
      <c r="I21" s="315"/>
      <c r="J21" s="315"/>
      <c r="K21" s="193"/>
    </row>
    <row r="22" spans="2:11" customFormat="1" ht="15" customHeight="1">
      <c r="B22" s="196"/>
      <c r="C22" s="197"/>
      <c r="D22" s="197"/>
      <c r="E22" s="199" t="s">
        <v>612</v>
      </c>
      <c r="F22" s="315" t="s">
        <v>613</v>
      </c>
      <c r="G22" s="315"/>
      <c r="H22" s="315"/>
      <c r="I22" s="315"/>
      <c r="J22" s="315"/>
      <c r="K22" s="193"/>
    </row>
    <row r="23" spans="2:11" customFormat="1" ht="15" customHeight="1">
      <c r="B23" s="196"/>
      <c r="C23" s="197"/>
      <c r="D23" s="197"/>
      <c r="E23" s="199" t="s">
        <v>90</v>
      </c>
      <c r="F23" s="315" t="s">
        <v>614</v>
      </c>
      <c r="G23" s="315"/>
      <c r="H23" s="315"/>
      <c r="I23" s="315"/>
      <c r="J23" s="315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5" t="s">
        <v>615</v>
      </c>
      <c r="D25" s="315"/>
      <c r="E25" s="315"/>
      <c r="F25" s="315"/>
      <c r="G25" s="315"/>
      <c r="H25" s="315"/>
      <c r="I25" s="315"/>
      <c r="J25" s="315"/>
      <c r="K25" s="193"/>
    </row>
    <row r="26" spans="2:11" customFormat="1" ht="15" customHeight="1">
      <c r="B26" s="196"/>
      <c r="C26" s="315" t="s">
        <v>616</v>
      </c>
      <c r="D26" s="315"/>
      <c r="E26" s="315"/>
      <c r="F26" s="315"/>
      <c r="G26" s="315"/>
      <c r="H26" s="315"/>
      <c r="I26" s="315"/>
      <c r="J26" s="315"/>
      <c r="K26" s="193"/>
    </row>
    <row r="27" spans="2:11" customFormat="1" ht="15" customHeight="1">
      <c r="B27" s="196"/>
      <c r="C27" s="195"/>
      <c r="D27" s="315" t="s">
        <v>617</v>
      </c>
      <c r="E27" s="315"/>
      <c r="F27" s="315"/>
      <c r="G27" s="315"/>
      <c r="H27" s="315"/>
      <c r="I27" s="315"/>
      <c r="J27" s="315"/>
      <c r="K27" s="193"/>
    </row>
    <row r="28" spans="2:11" customFormat="1" ht="15" customHeight="1">
      <c r="B28" s="196"/>
      <c r="C28" s="197"/>
      <c r="D28" s="315" t="s">
        <v>618</v>
      </c>
      <c r="E28" s="315"/>
      <c r="F28" s="315"/>
      <c r="G28" s="315"/>
      <c r="H28" s="315"/>
      <c r="I28" s="315"/>
      <c r="J28" s="315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5" t="s">
        <v>619</v>
      </c>
      <c r="E30" s="315"/>
      <c r="F30" s="315"/>
      <c r="G30" s="315"/>
      <c r="H30" s="315"/>
      <c r="I30" s="315"/>
      <c r="J30" s="315"/>
      <c r="K30" s="193"/>
    </row>
    <row r="31" spans="2:11" customFormat="1" ht="15" customHeight="1">
      <c r="B31" s="196"/>
      <c r="C31" s="197"/>
      <c r="D31" s="315" t="s">
        <v>620</v>
      </c>
      <c r="E31" s="315"/>
      <c r="F31" s="315"/>
      <c r="G31" s="315"/>
      <c r="H31" s="315"/>
      <c r="I31" s="315"/>
      <c r="J31" s="315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5" t="s">
        <v>621</v>
      </c>
      <c r="E33" s="315"/>
      <c r="F33" s="315"/>
      <c r="G33" s="315"/>
      <c r="H33" s="315"/>
      <c r="I33" s="315"/>
      <c r="J33" s="315"/>
      <c r="K33" s="193"/>
    </row>
    <row r="34" spans="2:11" customFormat="1" ht="15" customHeight="1">
      <c r="B34" s="196"/>
      <c r="C34" s="197"/>
      <c r="D34" s="315" t="s">
        <v>622</v>
      </c>
      <c r="E34" s="315"/>
      <c r="F34" s="315"/>
      <c r="G34" s="315"/>
      <c r="H34" s="315"/>
      <c r="I34" s="315"/>
      <c r="J34" s="315"/>
      <c r="K34" s="193"/>
    </row>
    <row r="35" spans="2:11" customFormat="1" ht="15" customHeight="1">
      <c r="B35" s="196"/>
      <c r="C35" s="197"/>
      <c r="D35" s="315" t="s">
        <v>623</v>
      </c>
      <c r="E35" s="315"/>
      <c r="F35" s="315"/>
      <c r="G35" s="315"/>
      <c r="H35" s="315"/>
      <c r="I35" s="315"/>
      <c r="J35" s="315"/>
      <c r="K35" s="193"/>
    </row>
    <row r="36" spans="2:11" customFormat="1" ht="15" customHeight="1">
      <c r="B36" s="196"/>
      <c r="C36" s="197"/>
      <c r="D36" s="195"/>
      <c r="E36" s="198" t="s">
        <v>117</v>
      </c>
      <c r="F36" s="195"/>
      <c r="G36" s="315" t="s">
        <v>624</v>
      </c>
      <c r="H36" s="315"/>
      <c r="I36" s="315"/>
      <c r="J36" s="315"/>
      <c r="K36" s="193"/>
    </row>
    <row r="37" spans="2:11" customFormat="1" ht="30.75" customHeight="1">
      <c r="B37" s="196"/>
      <c r="C37" s="197"/>
      <c r="D37" s="195"/>
      <c r="E37" s="198" t="s">
        <v>625</v>
      </c>
      <c r="F37" s="195"/>
      <c r="G37" s="315" t="s">
        <v>626</v>
      </c>
      <c r="H37" s="315"/>
      <c r="I37" s="315"/>
      <c r="J37" s="315"/>
      <c r="K37" s="193"/>
    </row>
    <row r="38" spans="2:11" customFormat="1" ht="15" customHeight="1">
      <c r="B38" s="196"/>
      <c r="C38" s="197"/>
      <c r="D38" s="195"/>
      <c r="E38" s="198" t="s">
        <v>55</v>
      </c>
      <c r="F38" s="195"/>
      <c r="G38" s="315" t="s">
        <v>627</v>
      </c>
      <c r="H38" s="315"/>
      <c r="I38" s="315"/>
      <c r="J38" s="315"/>
      <c r="K38" s="193"/>
    </row>
    <row r="39" spans="2:11" customFormat="1" ht="15" customHeight="1">
      <c r="B39" s="196"/>
      <c r="C39" s="197"/>
      <c r="D39" s="195"/>
      <c r="E39" s="198" t="s">
        <v>56</v>
      </c>
      <c r="F39" s="195"/>
      <c r="G39" s="315" t="s">
        <v>628</v>
      </c>
      <c r="H39" s="315"/>
      <c r="I39" s="315"/>
      <c r="J39" s="315"/>
      <c r="K39" s="193"/>
    </row>
    <row r="40" spans="2:11" customFormat="1" ht="15" customHeight="1">
      <c r="B40" s="196"/>
      <c r="C40" s="197"/>
      <c r="D40" s="195"/>
      <c r="E40" s="198" t="s">
        <v>118</v>
      </c>
      <c r="F40" s="195"/>
      <c r="G40" s="315" t="s">
        <v>629</v>
      </c>
      <c r="H40" s="315"/>
      <c r="I40" s="315"/>
      <c r="J40" s="315"/>
      <c r="K40" s="193"/>
    </row>
    <row r="41" spans="2:11" customFormat="1" ht="15" customHeight="1">
      <c r="B41" s="196"/>
      <c r="C41" s="197"/>
      <c r="D41" s="195"/>
      <c r="E41" s="198" t="s">
        <v>119</v>
      </c>
      <c r="F41" s="195"/>
      <c r="G41" s="315" t="s">
        <v>630</v>
      </c>
      <c r="H41" s="315"/>
      <c r="I41" s="315"/>
      <c r="J41" s="315"/>
      <c r="K41" s="193"/>
    </row>
    <row r="42" spans="2:11" customFormat="1" ht="15" customHeight="1">
      <c r="B42" s="196"/>
      <c r="C42" s="197"/>
      <c r="D42" s="195"/>
      <c r="E42" s="198" t="s">
        <v>631</v>
      </c>
      <c r="F42" s="195"/>
      <c r="G42" s="315" t="s">
        <v>632</v>
      </c>
      <c r="H42" s="315"/>
      <c r="I42" s="315"/>
      <c r="J42" s="315"/>
      <c r="K42" s="193"/>
    </row>
    <row r="43" spans="2:11" customFormat="1" ht="15" customHeight="1">
      <c r="B43" s="196"/>
      <c r="C43" s="197"/>
      <c r="D43" s="195"/>
      <c r="E43" s="198"/>
      <c r="F43" s="195"/>
      <c r="G43" s="315" t="s">
        <v>633</v>
      </c>
      <c r="H43" s="315"/>
      <c r="I43" s="315"/>
      <c r="J43" s="315"/>
      <c r="K43" s="193"/>
    </row>
    <row r="44" spans="2:11" customFormat="1" ht="15" customHeight="1">
      <c r="B44" s="196"/>
      <c r="C44" s="197"/>
      <c r="D44" s="195"/>
      <c r="E44" s="198" t="s">
        <v>634</v>
      </c>
      <c r="F44" s="195"/>
      <c r="G44" s="315" t="s">
        <v>635</v>
      </c>
      <c r="H44" s="315"/>
      <c r="I44" s="315"/>
      <c r="J44" s="315"/>
      <c r="K44" s="193"/>
    </row>
    <row r="45" spans="2:11" customFormat="1" ht="15" customHeight="1">
      <c r="B45" s="196"/>
      <c r="C45" s="197"/>
      <c r="D45" s="195"/>
      <c r="E45" s="198" t="s">
        <v>121</v>
      </c>
      <c r="F45" s="195"/>
      <c r="G45" s="315" t="s">
        <v>636</v>
      </c>
      <c r="H45" s="315"/>
      <c r="I45" s="315"/>
      <c r="J45" s="315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5" t="s">
        <v>637</v>
      </c>
      <c r="E47" s="315"/>
      <c r="F47" s="315"/>
      <c r="G47" s="315"/>
      <c r="H47" s="315"/>
      <c r="I47" s="315"/>
      <c r="J47" s="315"/>
      <c r="K47" s="193"/>
    </row>
    <row r="48" spans="2:11" customFormat="1" ht="15" customHeight="1">
      <c r="B48" s="196"/>
      <c r="C48" s="197"/>
      <c r="D48" s="197"/>
      <c r="E48" s="315" t="s">
        <v>638</v>
      </c>
      <c r="F48" s="315"/>
      <c r="G48" s="315"/>
      <c r="H48" s="315"/>
      <c r="I48" s="315"/>
      <c r="J48" s="315"/>
      <c r="K48" s="193"/>
    </row>
    <row r="49" spans="2:11" customFormat="1" ht="15" customHeight="1">
      <c r="B49" s="196"/>
      <c r="C49" s="197"/>
      <c r="D49" s="197"/>
      <c r="E49" s="315" t="s">
        <v>639</v>
      </c>
      <c r="F49" s="315"/>
      <c r="G49" s="315"/>
      <c r="H49" s="315"/>
      <c r="I49" s="315"/>
      <c r="J49" s="315"/>
      <c r="K49" s="193"/>
    </row>
    <row r="50" spans="2:11" customFormat="1" ht="15" customHeight="1">
      <c r="B50" s="196"/>
      <c r="C50" s="197"/>
      <c r="D50" s="197"/>
      <c r="E50" s="315" t="s">
        <v>640</v>
      </c>
      <c r="F50" s="315"/>
      <c r="G50" s="315"/>
      <c r="H50" s="315"/>
      <c r="I50" s="315"/>
      <c r="J50" s="315"/>
      <c r="K50" s="193"/>
    </row>
    <row r="51" spans="2:11" customFormat="1" ht="15" customHeight="1">
      <c r="B51" s="196"/>
      <c r="C51" s="197"/>
      <c r="D51" s="315" t="s">
        <v>641</v>
      </c>
      <c r="E51" s="315"/>
      <c r="F51" s="315"/>
      <c r="G51" s="315"/>
      <c r="H51" s="315"/>
      <c r="I51" s="315"/>
      <c r="J51" s="315"/>
      <c r="K51" s="193"/>
    </row>
    <row r="52" spans="2:11" customFormat="1" ht="25.5" customHeight="1">
      <c r="B52" s="192"/>
      <c r="C52" s="316" t="s">
        <v>642</v>
      </c>
      <c r="D52" s="316"/>
      <c r="E52" s="316"/>
      <c r="F52" s="316"/>
      <c r="G52" s="316"/>
      <c r="H52" s="316"/>
      <c r="I52" s="316"/>
      <c r="J52" s="316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5" t="s">
        <v>643</v>
      </c>
      <c r="D54" s="315"/>
      <c r="E54" s="315"/>
      <c r="F54" s="315"/>
      <c r="G54" s="315"/>
      <c r="H54" s="315"/>
      <c r="I54" s="315"/>
      <c r="J54" s="315"/>
      <c r="K54" s="193"/>
    </row>
    <row r="55" spans="2:11" customFormat="1" ht="15" customHeight="1">
      <c r="B55" s="192"/>
      <c r="C55" s="315" t="s">
        <v>644</v>
      </c>
      <c r="D55" s="315"/>
      <c r="E55" s="315"/>
      <c r="F55" s="315"/>
      <c r="G55" s="315"/>
      <c r="H55" s="315"/>
      <c r="I55" s="315"/>
      <c r="J55" s="315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5" t="s">
        <v>645</v>
      </c>
      <c r="D57" s="315"/>
      <c r="E57" s="315"/>
      <c r="F57" s="315"/>
      <c r="G57" s="315"/>
      <c r="H57" s="315"/>
      <c r="I57" s="315"/>
      <c r="J57" s="315"/>
      <c r="K57" s="193"/>
    </row>
    <row r="58" spans="2:11" customFormat="1" ht="15" customHeight="1">
      <c r="B58" s="192"/>
      <c r="C58" s="197"/>
      <c r="D58" s="315" t="s">
        <v>646</v>
      </c>
      <c r="E58" s="315"/>
      <c r="F58" s="315"/>
      <c r="G58" s="315"/>
      <c r="H58" s="315"/>
      <c r="I58" s="315"/>
      <c r="J58" s="315"/>
      <c r="K58" s="193"/>
    </row>
    <row r="59" spans="2:11" customFormat="1" ht="15" customHeight="1">
      <c r="B59" s="192"/>
      <c r="C59" s="197"/>
      <c r="D59" s="315" t="s">
        <v>647</v>
      </c>
      <c r="E59" s="315"/>
      <c r="F59" s="315"/>
      <c r="G59" s="315"/>
      <c r="H59" s="315"/>
      <c r="I59" s="315"/>
      <c r="J59" s="315"/>
      <c r="K59" s="193"/>
    </row>
    <row r="60" spans="2:11" customFormat="1" ht="15" customHeight="1">
      <c r="B60" s="192"/>
      <c r="C60" s="197"/>
      <c r="D60" s="315" t="s">
        <v>648</v>
      </c>
      <c r="E60" s="315"/>
      <c r="F60" s="315"/>
      <c r="G60" s="315"/>
      <c r="H60" s="315"/>
      <c r="I60" s="315"/>
      <c r="J60" s="315"/>
      <c r="K60" s="193"/>
    </row>
    <row r="61" spans="2:11" customFormat="1" ht="15" customHeight="1">
      <c r="B61" s="192"/>
      <c r="C61" s="197"/>
      <c r="D61" s="315" t="s">
        <v>649</v>
      </c>
      <c r="E61" s="315"/>
      <c r="F61" s="315"/>
      <c r="G61" s="315"/>
      <c r="H61" s="315"/>
      <c r="I61" s="315"/>
      <c r="J61" s="315"/>
      <c r="K61" s="193"/>
    </row>
    <row r="62" spans="2:11" customFormat="1" ht="15" customHeight="1">
      <c r="B62" s="192"/>
      <c r="C62" s="197"/>
      <c r="D62" s="317" t="s">
        <v>650</v>
      </c>
      <c r="E62" s="317"/>
      <c r="F62" s="317"/>
      <c r="G62" s="317"/>
      <c r="H62" s="317"/>
      <c r="I62" s="317"/>
      <c r="J62" s="317"/>
      <c r="K62" s="193"/>
    </row>
    <row r="63" spans="2:11" customFormat="1" ht="15" customHeight="1">
      <c r="B63" s="192"/>
      <c r="C63" s="197"/>
      <c r="D63" s="315" t="s">
        <v>651</v>
      </c>
      <c r="E63" s="315"/>
      <c r="F63" s="315"/>
      <c r="G63" s="315"/>
      <c r="H63" s="315"/>
      <c r="I63" s="315"/>
      <c r="J63" s="315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5" t="s">
        <v>652</v>
      </c>
      <c r="E65" s="315"/>
      <c r="F65" s="315"/>
      <c r="G65" s="315"/>
      <c r="H65" s="315"/>
      <c r="I65" s="315"/>
      <c r="J65" s="315"/>
      <c r="K65" s="193"/>
    </row>
    <row r="66" spans="2:11" customFormat="1" ht="15" customHeight="1">
      <c r="B66" s="192"/>
      <c r="C66" s="197"/>
      <c r="D66" s="317" t="s">
        <v>653</v>
      </c>
      <c r="E66" s="317"/>
      <c r="F66" s="317"/>
      <c r="G66" s="317"/>
      <c r="H66" s="317"/>
      <c r="I66" s="317"/>
      <c r="J66" s="317"/>
      <c r="K66" s="193"/>
    </row>
    <row r="67" spans="2:11" customFormat="1" ht="15" customHeight="1">
      <c r="B67" s="192"/>
      <c r="C67" s="197"/>
      <c r="D67" s="315" t="s">
        <v>654</v>
      </c>
      <c r="E67" s="315"/>
      <c r="F67" s="315"/>
      <c r="G67" s="315"/>
      <c r="H67" s="315"/>
      <c r="I67" s="315"/>
      <c r="J67" s="315"/>
      <c r="K67" s="193"/>
    </row>
    <row r="68" spans="2:11" customFormat="1" ht="15" customHeight="1">
      <c r="B68" s="192"/>
      <c r="C68" s="197"/>
      <c r="D68" s="315" t="s">
        <v>655</v>
      </c>
      <c r="E68" s="315"/>
      <c r="F68" s="315"/>
      <c r="G68" s="315"/>
      <c r="H68" s="315"/>
      <c r="I68" s="315"/>
      <c r="J68" s="315"/>
      <c r="K68" s="193"/>
    </row>
    <row r="69" spans="2:11" customFormat="1" ht="15" customHeight="1">
      <c r="B69" s="192"/>
      <c r="C69" s="197"/>
      <c r="D69" s="315" t="s">
        <v>656</v>
      </c>
      <c r="E69" s="315"/>
      <c r="F69" s="315"/>
      <c r="G69" s="315"/>
      <c r="H69" s="315"/>
      <c r="I69" s="315"/>
      <c r="J69" s="315"/>
      <c r="K69" s="193"/>
    </row>
    <row r="70" spans="2:11" customFormat="1" ht="15" customHeight="1">
      <c r="B70" s="192"/>
      <c r="C70" s="197"/>
      <c r="D70" s="315" t="s">
        <v>657</v>
      </c>
      <c r="E70" s="315"/>
      <c r="F70" s="315"/>
      <c r="G70" s="315"/>
      <c r="H70" s="315"/>
      <c r="I70" s="315"/>
      <c r="J70" s="315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10" t="s">
        <v>658</v>
      </c>
      <c r="D75" s="310"/>
      <c r="E75" s="310"/>
      <c r="F75" s="310"/>
      <c r="G75" s="310"/>
      <c r="H75" s="310"/>
      <c r="I75" s="310"/>
      <c r="J75" s="310"/>
      <c r="K75" s="210"/>
    </row>
    <row r="76" spans="2:11" customFormat="1" ht="17.25" customHeight="1">
      <c r="B76" s="209"/>
      <c r="C76" s="211" t="s">
        <v>659</v>
      </c>
      <c r="D76" s="211"/>
      <c r="E76" s="211"/>
      <c r="F76" s="211" t="s">
        <v>660</v>
      </c>
      <c r="G76" s="212"/>
      <c r="H76" s="211" t="s">
        <v>56</v>
      </c>
      <c r="I76" s="211" t="s">
        <v>59</v>
      </c>
      <c r="J76" s="211" t="s">
        <v>661</v>
      </c>
      <c r="K76" s="210"/>
    </row>
    <row r="77" spans="2:11" customFormat="1" ht="17.25" customHeight="1">
      <c r="B77" s="209"/>
      <c r="C77" s="213" t="s">
        <v>662</v>
      </c>
      <c r="D77" s="213"/>
      <c r="E77" s="213"/>
      <c r="F77" s="214" t="s">
        <v>663</v>
      </c>
      <c r="G77" s="215"/>
      <c r="H77" s="213"/>
      <c r="I77" s="213"/>
      <c r="J77" s="213" t="s">
        <v>664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55</v>
      </c>
      <c r="D79" s="218"/>
      <c r="E79" s="218"/>
      <c r="F79" s="219" t="s">
        <v>665</v>
      </c>
      <c r="G79" s="220"/>
      <c r="H79" s="198" t="s">
        <v>666</v>
      </c>
      <c r="I79" s="198" t="s">
        <v>667</v>
      </c>
      <c r="J79" s="198">
        <v>20</v>
      </c>
      <c r="K79" s="210"/>
    </row>
    <row r="80" spans="2:11" customFormat="1" ht="15" customHeight="1">
      <c r="B80" s="209"/>
      <c r="C80" s="198" t="s">
        <v>668</v>
      </c>
      <c r="D80" s="198"/>
      <c r="E80" s="198"/>
      <c r="F80" s="219" t="s">
        <v>665</v>
      </c>
      <c r="G80" s="220"/>
      <c r="H80" s="198" t="s">
        <v>669</v>
      </c>
      <c r="I80" s="198" t="s">
        <v>667</v>
      </c>
      <c r="J80" s="198">
        <v>120</v>
      </c>
      <c r="K80" s="210"/>
    </row>
    <row r="81" spans="2:11" customFormat="1" ht="15" customHeight="1">
      <c r="B81" s="221"/>
      <c r="C81" s="198" t="s">
        <v>670</v>
      </c>
      <c r="D81" s="198"/>
      <c r="E81" s="198"/>
      <c r="F81" s="219" t="s">
        <v>671</v>
      </c>
      <c r="G81" s="220"/>
      <c r="H81" s="198" t="s">
        <v>672</v>
      </c>
      <c r="I81" s="198" t="s">
        <v>667</v>
      </c>
      <c r="J81" s="198">
        <v>50</v>
      </c>
      <c r="K81" s="210"/>
    </row>
    <row r="82" spans="2:11" customFormat="1" ht="15" customHeight="1">
      <c r="B82" s="221"/>
      <c r="C82" s="198" t="s">
        <v>673</v>
      </c>
      <c r="D82" s="198"/>
      <c r="E82" s="198"/>
      <c r="F82" s="219" t="s">
        <v>665</v>
      </c>
      <c r="G82" s="220"/>
      <c r="H82" s="198" t="s">
        <v>674</v>
      </c>
      <c r="I82" s="198" t="s">
        <v>675</v>
      </c>
      <c r="J82" s="198"/>
      <c r="K82" s="210"/>
    </row>
    <row r="83" spans="2:11" customFormat="1" ht="15" customHeight="1">
      <c r="B83" s="221"/>
      <c r="C83" s="198" t="s">
        <v>676</v>
      </c>
      <c r="D83" s="198"/>
      <c r="E83" s="198"/>
      <c r="F83" s="219" t="s">
        <v>671</v>
      </c>
      <c r="G83" s="198"/>
      <c r="H83" s="198" t="s">
        <v>677</v>
      </c>
      <c r="I83" s="198" t="s">
        <v>667</v>
      </c>
      <c r="J83" s="198">
        <v>15</v>
      </c>
      <c r="K83" s="210"/>
    </row>
    <row r="84" spans="2:11" customFormat="1" ht="15" customHeight="1">
      <c r="B84" s="221"/>
      <c r="C84" s="198" t="s">
        <v>678</v>
      </c>
      <c r="D84" s="198"/>
      <c r="E84" s="198"/>
      <c r="F84" s="219" t="s">
        <v>671</v>
      </c>
      <c r="G84" s="198"/>
      <c r="H84" s="198" t="s">
        <v>679</v>
      </c>
      <c r="I84" s="198" t="s">
        <v>667</v>
      </c>
      <c r="J84" s="198">
        <v>15</v>
      </c>
      <c r="K84" s="210"/>
    </row>
    <row r="85" spans="2:11" customFormat="1" ht="15" customHeight="1">
      <c r="B85" s="221"/>
      <c r="C85" s="198" t="s">
        <v>680</v>
      </c>
      <c r="D85" s="198"/>
      <c r="E85" s="198"/>
      <c r="F85" s="219" t="s">
        <v>671</v>
      </c>
      <c r="G85" s="198"/>
      <c r="H85" s="198" t="s">
        <v>681</v>
      </c>
      <c r="I85" s="198" t="s">
        <v>667</v>
      </c>
      <c r="J85" s="198">
        <v>20</v>
      </c>
      <c r="K85" s="210"/>
    </row>
    <row r="86" spans="2:11" customFormat="1" ht="15" customHeight="1">
      <c r="B86" s="221"/>
      <c r="C86" s="198" t="s">
        <v>682</v>
      </c>
      <c r="D86" s="198"/>
      <c r="E86" s="198"/>
      <c r="F86" s="219" t="s">
        <v>671</v>
      </c>
      <c r="G86" s="198"/>
      <c r="H86" s="198" t="s">
        <v>683</v>
      </c>
      <c r="I86" s="198" t="s">
        <v>667</v>
      </c>
      <c r="J86" s="198">
        <v>20</v>
      </c>
      <c r="K86" s="210"/>
    </row>
    <row r="87" spans="2:11" customFormat="1" ht="15" customHeight="1">
      <c r="B87" s="221"/>
      <c r="C87" s="198" t="s">
        <v>684</v>
      </c>
      <c r="D87" s="198"/>
      <c r="E87" s="198"/>
      <c r="F87" s="219" t="s">
        <v>671</v>
      </c>
      <c r="G87" s="220"/>
      <c r="H87" s="198" t="s">
        <v>685</v>
      </c>
      <c r="I87" s="198" t="s">
        <v>667</v>
      </c>
      <c r="J87" s="198">
        <v>50</v>
      </c>
      <c r="K87" s="210"/>
    </row>
    <row r="88" spans="2:11" customFormat="1" ht="15" customHeight="1">
      <c r="B88" s="221"/>
      <c r="C88" s="198" t="s">
        <v>686</v>
      </c>
      <c r="D88" s="198"/>
      <c r="E88" s="198"/>
      <c r="F88" s="219" t="s">
        <v>671</v>
      </c>
      <c r="G88" s="220"/>
      <c r="H88" s="198" t="s">
        <v>687</v>
      </c>
      <c r="I88" s="198" t="s">
        <v>667</v>
      </c>
      <c r="J88" s="198">
        <v>20</v>
      </c>
      <c r="K88" s="210"/>
    </row>
    <row r="89" spans="2:11" customFormat="1" ht="15" customHeight="1">
      <c r="B89" s="221"/>
      <c r="C89" s="198" t="s">
        <v>688</v>
      </c>
      <c r="D89" s="198"/>
      <c r="E89" s="198"/>
      <c r="F89" s="219" t="s">
        <v>671</v>
      </c>
      <c r="G89" s="220"/>
      <c r="H89" s="198" t="s">
        <v>689</v>
      </c>
      <c r="I89" s="198" t="s">
        <v>667</v>
      </c>
      <c r="J89" s="198">
        <v>20</v>
      </c>
      <c r="K89" s="210"/>
    </row>
    <row r="90" spans="2:11" customFormat="1" ht="15" customHeight="1">
      <c r="B90" s="221"/>
      <c r="C90" s="198" t="s">
        <v>690</v>
      </c>
      <c r="D90" s="198"/>
      <c r="E90" s="198"/>
      <c r="F90" s="219" t="s">
        <v>671</v>
      </c>
      <c r="G90" s="220"/>
      <c r="H90" s="198" t="s">
        <v>691</v>
      </c>
      <c r="I90" s="198" t="s">
        <v>667</v>
      </c>
      <c r="J90" s="198">
        <v>50</v>
      </c>
      <c r="K90" s="210"/>
    </row>
    <row r="91" spans="2:11" customFormat="1" ht="15" customHeight="1">
      <c r="B91" s="221"/>
      <c r="C91" s="198" t="s">
        <v>692</v>
      </c>
      <c r="D91" s="198"/>
      <c r="E91" s="198"/>
      <c r="F91" s="219" t="s">
        <v>671</v>
      </c>
      <c r="G91" s="220"/>
      <c r="H91" s="198" t="s">
        <v>692</v>
      </c>
      <c r="I91" s="198" t="s">
        <v>667</v>
      </c>
      <c r="J91" s="198">
        <v>50</v>
      </c>
      <c r="K91" s="210"/>
    </row>
    <row r="92" spans="2:11" customFormat="1" ht="15" customHeight="1">
      <c r="B92" s="221"/>
      <c r="C92" s="198" t="s">
        <v>693</v>
      </c>
      <c r="D92" s="198"/>
      <c r="E92" s="198"/>
      <c r="F92" s="219" t="s">
        <v>671</v>
      </c>
      <c r="G92" s="220"/>
      <c r="H92" s="198" t="s">
        <v>694</v>
      </c>
      <c r="I92" s="198" t="s">
        <v>667</v>
      </c>
      <c r="J92" s="198">
        <v>255</v>
      </c>
      <c r="K92" s="210"/>
    </row>
    <row r="93" spans="2:11" customFormat="1" ht="15" customHeight="1">
      <c r="B93" s="221"/>
      <c r="C93" s="198" t="s">
        <v>695</v>
      </c>
      <c r="D93" s="198"/>
      <c r="E93" s="198"/>
      <c r="F93" s="219" t="s">
        <v>665</v>
      </c>
      <c r="G93" s="220"/>
      <c r="H93" s="198" t="s">
        <v>696</v>
      </c>
      <c r="I93" s="198" t="s">
        <v>697</v>
      </c>
      <c r="J93" s="198"/>
      <c r="K93" s="210"/>
    </row>
    <row r="94" spans="2:11" customFormat="1" ht="15" customHeight="1">
      <c r="B94" s="221"/>
      <c r="C94" s="198" t="s">
        <v>698</v>
      </c>
      <c r="D94" s="198"/>
      <c r="E94" s="198"/>
      <c r="F94" s="219" t="s">
        <v>665</v>
      </c>
      <c r="G94" s="220"/>
      <c r="H94" s="198" t="s">
        <v>699</v>
      </c>
      <c r="I94" s="198" t="s">
        <v>700</v>
      </c>
      <c r="J94" s="198"/>
      <c r="K94" s="210"/>
    </row>
    <row r="95" spans="2:11" customFormat="1" ht="15" customHeight="1">
      <c r="B95" s="221"/>
      <c r="C95" s="198" t="s">
        <v>701</v>
      </c>
      <c r="D95" s="198"/>
      <c r="E95" s="198"/>
      <c r="F95" s="219" t="s">
        <v>665</v>
      </c>
      <c r="G95" s="220"/>
      <c r="H95" s="198" t="s">
        <v>701</v>
      </c>
      <c r="I95" s="198" t="s">
        <v>700</v>
      </c>
      <c r="J95" s="198"/>
      <c r="K95" s="210"/>
    </row>
    <row r="96" spans="2:11" customFormat="1" ht="15" customHeight="1">
      <c r="B96" s="221"/>
      <c r="C96" s="198" t="s">
        <v>40</v>
      </c>
      <c r="D96" s="198"/>
      <c r="E96" s="198"/>
      <c r="F96" s="219" t="s">
        <v>665</v>
      </c>
      <c r="G96" s="220"/>
      <c r="H96" s="198" t="s">
        <v>702</v>
      </c>
      <c r="I96" s="198" t="s">
        <v>700</v>
      </c>
      <c r="J96" s="198"/>
      <c r="K96" s="210"/>
    </row>
    <row r="97" spans="2:11" customFormat="1" ht="15" customHeight="1">
      <c r="B97" s="221"/>
      <c r="C97" s="198" t="s">
        <v>50</v>
      </c>
      <c r="D97" s="198"/>
      <c r="E97" s="198"/>
      <c r="F97" s="219" t="s">
        <v>665</v>
      </c>
      <c r="G97" s="220"/>
      <c r="H97" s="198" t="s">
        <v>703</v>
      </c>
      <c r="I97" s="198" t="s">
        <v>700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10" t="s">
        <v>704</v>
      </c>
      <c r="D102" s="310"/>
      <c r="E102" s="310"/>
      <c r="F102" s="310"/>
      <c r="G102" s="310"/>
      <c r="H102" s="310"/>
      <c r="I102" s="310"/>
      <c r="J102" s="310"/>
      <c r="K102" s="210"/>
    </row>
    <row r="103" spans="2:11" customFormat="1" ht="17.25" customHeight="1">
      <c r="B103" s="209"/>
      <c r="C103" s="211" t="s">
        <v>659</v>
      </c>
      <c r="D103" s="211"/>
      <c r="E103" s="211"/>
      <c r="F103" s="211" t="s">
        <v>660</v>
      </c>
      <c r="G103" s="212"/>
      <c r="H103" s="211" t="s">
        <v>56</v>
      </c>
      <c r="I103" s="211" t="s">
        <v>59</v>
      </c>
      <c r="J103" s="211" t="s">
        <v>661</v>
      </c>
      <c r="K103" s="210"/>
    </row>
    <row r="104" spans="2:11" customFormat="1" ht="17.25" customHeight="1">
      <c r="B104" s="209"/>
      <c r="C104" s="213" t="s">
        <v>662</v>
      </c>
      <c r="D104" s="213"/>
      <c r="E104" s="213"/>
      <c r="F104" s="214" t="s">
        <v>663</v>
      </c>
      <c r="G104" s="215"/>
      <c r="H104" s="213"/>
      <c r="I104" s="213"/>
      <c r="J104" s="213" t="s">
        <v>664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55</v>
      </c>
      <c r="D106" s="218"/>
      <c r="E106" s="218"/>
      <c r="F106" s="219" t="s">
        <v>665</v>
      </c>
      <c r="G106" s="198"/>
      <c r="H106" s="198" t="s">
        <v>705</v>
      </c>
      <c r="I106" s="198" t="s">
        <v>667</v>
      </c>
      <c r="J106" s="198">
        <v>20</v>
      </c>
      <c r="K106" s="210"/>
    </row>
    <row r="107" spans="2:11" customFormat="1" ht="15" customHeight="1">
      <c r="B107" s="209"/>
      <c r="C107" s="198" t="s">
        <v>668</v>
      </c>
      <c r="D107" s="198"/>
      <c r="E107" s="198"/>
      <c r="F107" s="219" t="s">
        <v>665</v>
      </c>
      <c r="G107" s="198"/>
      <c r="H107" s="198" t="s">
        <v>705</v>
      </c>
      <c r="I107" s="198" t="s">
        <v>667</v>
      </c>
      <c r="J107" s="198">
        <v>120</v>
      </c>
      <c r="K107" s="210"/>
    </row>
    <row r="108" spans="2:11" customFormat="1" ht="15" customHeight="1">
      <c r="B108" s="221"/>
      <c r="C108" s="198" t="s">
        <v>670</v>
      </c>
      <c r="D108" s="198"/>
      <c r="E108" s="198"/>
      <c r="F108" s="219" t="s">
        <v>671</v>
      </c>
      <c r="G108" s="198"/>
      <c r="H108" s="198" t="s">
        <v>705</v>
      </c>
      <c r="I108" s="198" t="s">
        <v>667</v>
      </c>
      <c r="J108" s="198">
        <v>50</v>
      </c>
      <c r="K108" s="210"/>
    </row>
    <row r="109" spans="2:11" customFormat="1" ht="15" customHeight="1">
      <c r="B109" s="221"/>
      <c r="C109" s="198" t="s">
        <v>673</v>
      </c>
      <c r="D109" s="198"/>
      <c r="E109" s="198"/>
      <c r="F109" s="219" t="s">
        <v>665</v>
      </c>
      <c r="G109" s="198"/>
      <c r="H109" s="198" t="s">
        <v>705</v>
      </c>
      <c r="I109" s="198" t="s">
        <v>675</v>
      </c>
      <c r="J109" s="198"/>
      <c r="K109" s="210"/>
    </row>
    <row r="110" spans="2:11" customFormat="1" ht="15" customHeight="1">
      <c r="B110" s="221"/>
      <c r="C110" s="198" t="s">
        <v>684</v>
      </c>
      <c r="D110" s="198"/>
      <c r="E110" s="198"/>
      <c r="F110" s="219" t="s">
        <v>671</v>
      </c>
      <c r="G110" s="198"/>
      <c r="H110" s="198" t="s">
        <v>705</v>
      </c>
      <c r="I110" s="198" t="s">
        <v>667</v>
      </c>
      <c r="J110" s="198">
        <v>50</v>
      </c>
      <c r="K110" s="210"/>
    </row>
    <row r="111" spans="2:11" customFormat="1" ht="15" customHeight="1">
      <c r="B111" s="221"/>
      <c r="C111" s="198" t="s">
        <v>692</v>
      </c>
      <c r="D111" s="198"/>
      <c r="E111" s="198"/>
      <c r="F111" s="219" t="s">
        <v>671</v>
      </c>
      <c r="G111" s="198"/>
      <c r="H111" s="198" t="s">
        <v>705</v>
      </c>
      <c r="I111" s="198" t="s">
        <v>667</v>
      </c>
      <c r="J111" s="198">
        <v>50</v>
      </c>
      <c r="K111" s="210"/>
    </row>
    <row r="112" spans="2:11" customFormat="1" ht="15" customHeight="1">
      <c r="B112" s="221"/>
      <c r="C112" s="198" t="s">
        <v>690</v>
      </c>
      <c r="D112" s="198"/>
      <c r="E112" s="198"/>
      <c r="F112" s="219" t="s">
        <v>671</v>
      </c>
      <c r="G112" s="198"/>
      <c r="H112" s="198" t="s">
        <v>705</v>
      </c>
      <c r="I112" s="198" t="s">
        <v>667</v>
      </c>
      <c r="J112" s="198">
        <v>50</v>
      </c>
      <c r="K112" s="210"/>
    </row>
    <row r="113" spans="2:11" customFormat="1" ht="15" customHeight="1">
      <c r="B113" s="221"/>
      <c r="C113" s="198" t="s">
        <v>55</v>
      </c>
      <c r="D113" s="198"/>
      <c r="E113" s="198"/>
      <c r="F113" s="219" t="s">
        <v>665</v>
      </c>
      <c r="G113" s="198"/>
      <c r="H113" s="198" t="s">
        <v>706</v>
      </c>
      <c r="I113" s="198" t="s">
        <v>667</v>
      </c>
      <c r="J113" s="198">
        <v>20</v>
      </c>
      <c r="K113" s="210"/>
    </row>
    <row r="114" spans="2:11" customFormat="1" ht="15" customHeight="1">
      <c r="B114" s="221"/>
      <c r="C114" s="198" t="s">
        <v>707</v>
      </c>
      <c r="D114" s="198"/>
      <c r="E114" s="198"/>
      <c r="F114" s="219" t="s">
        <v>665</v>
      </c>
      <c r="G114" s="198"/>
      <c r="H114" s="198" t="s">
        <v>708</v>
      </c>
      <c r="I114" s="198" t="s">
        <v>667</v>
      </c>
      <c r="J114" s="198">
        <v>120</v>
      </c>
      <c r="K114" s="210"/>
    </row>
    <row r="115" spans="2:11" customFormat="1" ht="15" customHeight="1">
      <c r="B115" s="221"/>
      <c r="C115" s="198" t="s">
        <v>40</v>
      </c>
      <c r="D115" s="198"/>
      <c r="E115" s="198"/>
      <c r="F115" s="219" t="s">
        <v>665</v>
      </c>
      <c r="G115" s="198"/>
      <c r="H115" s="198" t="s">
        <v>709</v>
      </c>
      <c r="I115" s="198" t="s">
        <v>700</v>
      </c>
      <c r="J115" s="198"/>
      <c r="K115" s="210"/>
    </row>
    <row r="116" spans="2:11" customFormat="1" ht="15" customHeight="1">
      <c r="B116" s="221"/>
      <c r="C116" s="198" t="s">
        <v>50</v>
      </c>
      <c r="D116" s="198"/>
      <c r="E116" s="198"/>
      <c r="F116" s="219" t="s">
        <v>665</v>
      </c>
      <c r="G116" s="198"/>
      <c r="H116" s="198" t="s">
        <v>710</v>
      </c>
      <c r="I116" s="198" t="s">
        <v>700</v>
      </c>
      <c r="J116" s="198"/>
      <c r="K116" s="210"/>
    </row>
    <row r="117" spans="2:11" customFormat="1" ht="15" customHeight="1">
      <c r="B117" s="221"/>
      <c r="C117" s="198" t="s">
        <v>59</v>
      </c>
      <c r="D117" s="198"/>
      <c r="E117" s="198"/>
      <c r="F117" s="219" t="s">
        <v>665</v>
      </c>
      <c r="G117" s="198"/>
      <c r="H117" s="198" t="s">
        <v>711</v>
      </c>
      <c r="I117" s="198" t="s">
        <v>712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1" t="s">
        <v>713</v>
      </c>
      <c r="D122" s="311"/>
      <c r="E122" s="311"/>
      <c r="F122" s="311"/>
      <c r="G122" s="311"/>
      <c r="H122" s="311"/>
      <c r="I122" s="311"/>
      <c r="J122" s="311"/>
      <c r="K122" s="236"/>
    </row>
    <row r="123" spans="2:11" customFormat="1" ht="17.25" customHeight="1">
      <c r="B123" s="237"/>
      <c r="C123" s="211" t="s">
        <v>659</v>
      </c>
      <c r="D123" s="211"/>
      <c r="E123" s="211"/>
      <c r="F123" s="211" t="s">
        <v>660</v>
      </c>
      <c r="G123" s="212"/>
      <c r="H123" s="211" t="s">
        <v>56</v>
      </c>
      <c r="I123" s="211" t="s">
        <v>59</v>
      </c>
      <c r="J123" s="211" t="s">
        <v>661</v>
      </c>
      <c r="K123" s="238"/>
    </row>
    <row r="124" spans="2:11" customFormat="1" ht="17.25" customHeight="1">
      <c r="B124" s="237"/>
      <c r="C124" s="213" t="s">
        <v>662</v>
      </c>
      <c r="D124" s="213"/>
      <c r="E124" s="213"/>
      <c r="F124" s="214" t="s">
        <v>663</v>
      </c>
      <c r="G124" s="215"/>
      <c r="H124" s="213"/>
      <c r="I124" s="213"/>
      <c r="J124" s="213" t="s">
        <v>664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668</v>
      </c>
      <c r="D126" s="218"/>
      <c r="E126" s="218"/>
      <c r="F126" s="219" t="s">
        <v>665</v>
      </c>
      <c r="G126" s="198"/>
      <c r="H126" s="198" t="s">
        <v>705</v>
      </c>
      <c r="I126" s="198" t="s">
        <v>667</v>
      </c>
      <c r="J126" s="198">
        <v>120</v>
      </c>
      <c r="K126" s="242"/>
    </row>
    <row r="127" spans="2:11" customFormat="1" ht="15" customHeight="1">
      <c r="B127" s="239"/>
      <c r="C127" s="198" t="s">
        <v>714</v>
      </c>
      <c r="D127" s="198"/>
      <c r="E127" s="198"/>
      <c r="F127" s="219" t="s">
        <v>665</v>
      </c>
      <c r="G127" s="198"/>
      <c r="H127" s="198" t="s">
        <v>715</v>
      </c>
      <c r="I127" s="198" t="s">
        <v>667</v>
      </c>
      <c r="J127" s="198" t="s">
        <v>716</v>
      </c>
      <c r="K127" s="242"/>
    </row>
    <row r="128" spans="2:11" customFormat="1" ht="15" customHeight="1">
      <c r="B128" s="239"/>
      <c r="C128" s="198" t="s">
        <v>90</v>
      </c>
      <c r="D128" s="198"/>
      <c r="E128" s="198"/>
      <c r="F128" s="219" t="s">
        <v>665</v>
      </c>
      <c r="G128" s="198"/>
      <c r="H128" s="198" t="s">
        <v>717</v>
      </c>
      <c r="I128" s="198" t="s">
        <v>667</v>
      </c>
      <c r="J128" s="198" t="s">
        <v>716</v>
      </c>
      <c r="K128" s="242"/>
    </row>
    <row r="129" spans="2:11" customFormat="1" ht="15" customHeight="1">
      <c r="B129" s="239"/>
      <c r="C129" s="198" t="s">
        <v>676</v>
      </c>
      <c r="D129" s="198"/>
      <c r="E129" s="198"/>
      <c r="F129" s="219" t="s">
        <v>671</v>
      </c>
      <c r="G129" s="198"/>
      <c r="H129" s="198" t="s">
        <v>677</v>
      </c>
      <c r="I129" s="198" t="s">
        <v>667</v>
      </c>
      <c r="J129" s="198">
        <v>15</v>
      </c>
      <c r="K129" s="242"/>
    </row>
    <row r="130" spans="2:11" customFormat="1" ht="15" customHeight="1">
      <c r="B130" s="239"/>
      <c r="C130" s="198" t="s">
        <v>678</v>
      </c>
      <c r="D130" s="198"/>
      <c r="E130" s="198"/>
      <c r="F130" s="219" t="s">
        <v>671</v>
      </c>
      <c r="G130" s="198"/>
      <c r="H130" s="198" t="s">
        <v>679</v>
      </c>
      <c r="I130" s="198" t="s">
        <v>667</v>
      </c>
      <c r="J130" s="198">
        <v>15</v>
      </c>
      <c r="K130" s="242"/>
    </row>
    <row r="131" spans="2:11" customFormat="1" ht="15" customHeight="1">
      <c r="B131" s="239"/>
      <c r="C131" s="198" t="s">
        <v>680</v>
      </c>
      <c r="D131" s="198"/>
      <c r="E131" s="198"/>
      <c r="F131" s="219" t="s">
        <v>671</v>
      </c>
      <c r="G131" s="198"/>
      <c r="H131" s="198" t="s">
        <v>681</v>
      </c>
      <c r="I131" s="198" t="s">
        <v>667</v>
      </c>
      <c r="J131" s="198">
        <v>20</v>
      </c>
      <c r="K131" s="242"/>
    </row>
    <row r="132" spans="2:11" customFormat="1" ht="15" customHeight="1">
      <c r="B132" s="239"/>
      <c r="C132" s="198" t="s">
        <v>682</v>
      </c>
      <c r="D132" s="198"/>
      <c r="E132" s="198"/>
      <c r="F132" s="219" t="s">
        <v>671</v>
      </c>
      <c r="G132" s="198"/>
      <c r="H132" s="198" t="s">
        <v>683</v>
      </c>
      <c r="I132" s="198" t="s">
        <v>667</v>
      </c>
      <c r="J132" s="198">
        <v>20</v>
      </c>
      <c r="K132" s="242"/>
    </row>
    <row r="133" spans="2:11" customFormat="1" ht="15" customHeight="1">
      <c r="B133" s="239"/>
      <c r="C133" s="198" t="s">
        <v>670</v>
      </c>
      <c r="D133" s="198"/>
      <c r="E133" s="198"/>
      <c r="F133" s="219" t="s">
        <v>671</v>
      </c>
      <c r="G133" s="198"/>
      <c r="H133" s="198" t="s">
        <v>705</v>
      </c>
      <c r="I133" s="198" t="s">
        <v>667</v>
      </c>
      <c r="J133" s="198">
        <v>50</v>
      </c>
      <c r="K133" s="242"/>
    </row>
    <row r="134" spans="2:11" customFormat="1" ht="15" customHeight="1">
      <c r="B134" s="239"/>
      <c r="C134" s="198" t="s">
        <v>684</v>
      </c>
      <c r="D134" s="198"/>
      <c r="E134" s="198"/>
      <c r="F134" s="219" t="s">
        <v>671</v>
      </c>
      <c r="G134" s="198"/>
      <c r="H134" s="198" t="s">
        <v>705</v>
      </c>
      <c r="I134" s="198" t="s">
        <v>667</v>
      </c>
      <c r="J134" s="198">
        <v>50</v>
      </c>
      <c r="K134" s="242"/>
    </row>
    <row r="135" spans="2:11" customFormat="1" ht="15" customHeight="1">
      <c r="B135" s="239"/>
      <c r="C135" s="198" t="s">
        <v>690</v>
      </c>
      <c r="D135" s="198"/>
      <c r="E135" s="198"/>
      <c r="F135" s="219" t="s">
        <v>671</v>
      </c>
      <c r="G135" s="198"/>
      <c r="H135" s="198" t="s">
        <v>705</v>
      </c>
      <c r="I135" s="198" t="s">
        <v>667</v>
      </c>
      <c r="J135" s="198">
        <v>50</v>
      </c>
      <c r="K135" s="242"/>
    </row>
    <row r="136" spans="2:11" customFormat="1" ht="15" customHeight="1">
      <c r="B136" s="239"/>
      <c r="C136" s="198" t="s">
        <v>692</v>
      </c>
      <c r="D136" s="198"/>
      <c r="E136" s="198"/>
      <c r="F136" s="219" t="s">
        <v>671</v>
      </c>
      <c r="G136" s="198"/>
      <c r="H136" s="198" t="s">
        <v>705</v>
      </c>
      <c r="I136" s="198" t="s">
        <v>667</v>
      </c>
      <c r="J136" s="198">
        <v>50</v>
      </c>
      <c r="K136" s="242"/>
    </row>
    <row r="137" spans="2:11" customFormat="1" ht="15" customHeight="1">
      <c r="B137" s="239"/>
      <c r="C137" s="198" t="s">
        <v>693</v>
      </c>
      <c r="D137" s="198"/>
      <c r="E137" s="198"/>
      <c r="F137" s="219" t="s">
        <v>671</v>
      </c>
      <c r="G137" s="198"/>
      <c r="H137" s="198" t="s">
        <v>718</v>
      </c>
      <c r="I137" s="198" t="s">
        <v>667</v>
      </c>
      <c r="J137" s="198">
        <v>255</v>
      </c>
      <c r="K137" s="242"/>
    </row>
    <row r="138" spans="2:11" customFormat="1" ht="15" customHeight="1">
      <c r="B138" s="239"/>
      <c r="C138" s="198" t="s">
        <v>695</v>
      </c>
      <c r="D138" s="198"/>
      <c r="E138" s="198"/>
      <c r="F138" s="219" t="s">
        <v>665</v>
      </c>
      <c r="G138" s="198"/>
      <c r="H138" s="198" t="s">
        <v>719</v>
      </c>
      <c r="I138" s="198" t="s">
        <v>697</v>
      </c>
      <c r="J138" s="198"/>
      <c r="K138" s="242"/>
    </row>
    <row r="139" spans="2:11" customFormat="1" ht="15" customHeight="1">
      <c r="B139" s="239"/>
      <c r="C139" s="198" t="s">
        <v>698</v>
      </c>
      <c r="D139" s="198"/>
      <c r="E139" s="198"/>
      <c r="F139" s="219" t="s">
        <v>665</v>
      </c>
      <c r="G139" s="198"/>
      <c r="H139" s="198" t="s">
        <v>720</v>
      </c>
      <c r="I139" s="198" t="s">
        <v>700</v>
      </c>
      <c r="J139" s="198"/>
      <c r="K139" s="242"/>
    </row>
    <row r="140" spans="2:11" customFormat="1" ht="15" customHeight="1">
      <c r="B140" s="239"/>
      <c r="C140" s="198" t="s">
        <v>701</v>
      </c>
      <c r="D140" s="198"/>
      <c r="E140" s="198"/>
      <c r="F140" s="219" t="s">
        <v>665</v>
      </c>
      <c r="G140" s="198"/>
      <c r="H140" s="198" t="s">
        <v>701</v>
      </c>
      <c r="I140" s="198" t="s">
        <v>700</v>
      </c>
      <c r="J140" s="198"/>
      <c r="K140" s="242"/>
    </row>
    <row r="141" spans="2:11" customFormat="1" ht="15" customHeight="1">
      <c r="B141" s="239"/>
      <c r="C141" s="198" t="s">
        <v>40</v>
      </c>
      <c r="D141" s="198"/>
      <c r="E141" s="198"/>
      <c r="F141" s="219" t="s">
        <v>665</v>
      </c>
      <c r="G141" s="198"/>
      <c r="H141" s="198" t="s">
        <v>721</v>
      </c>
      <c r="I141" s="198" t="s">
        <v>700</v>
      </c>
      <c r="J141" s="198"/>
      <c r="K141" s="242"/>
    </row>
    <row r="142" spans="2:11" customFormat="1" ht="15" customHeight="1">
      <c r="B142" s="239"/>
      <c r="C142" s="198" t="s">
        <v>722</v>
      </c>
      <c r="D142" s="198"/>
      <c r="E142" s="198"/>
      <c r="F142" s="219" t="s">
        <v>665</v>
      </c>
      <c r="G142" s="198"/>
      <c r="H142" s="198" t="s">
        <v>723</v>
      </c>
      <c r="I142" s="198" t="s">
        <v>700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10" t="s">
        <v>724</v>
      </c>
      <c r="D147" s="310"/>
      <c r="E147" s="310"/>
      <c r="F147" s="310"/>
      <c r="G147" s="310"/>
      <c r="H147" s="310"/>
      <c r="I147" s="310"/>
      <c r="J147" s="310"/>
      <c r="K147" s="210"/>
    </row>
    <row r="148" spans="2:11" customFormat="1" ht="17.25" customHeight="1">
      <c r="B148" s="209"/>
      <c r="C148" s="211" t="s">
        <v>659</v>
      </c>
      <c r="D148" s="211"/>
      <c r="E148" s="211"/>
      <c r="F148" s="211" t="s">
        <v>660</v>
      </c>
      <c r="G148" s="212"/>
      <c r="H148" s="211" t="s">
        <v>56</v>
      </c>
      <c r="I148" s="211" t="s">
        <v>59</v>
      </c>
      <c r="J148" s="211" t="s">
        <v>661</v>
      </c>
      <c r="K148" s="210"/>
    </row>
    <row r="149" spans="2:11" customFormat="1" ht="17.25" customHeight="1">
      <c r="B149" s="209"/>
      <c r="C149" s="213" t="s">
        <v>662</v>
      </c>
      <c r="D149" s="213"/>
      <c r="E149" s="213"/>
      <c r="F149" s="214" t="s">
        <v>663</v>
      </c>
      <c r="G149" s="215"/>
      <c r="H149" s="213"/>
      <c r="I149" s="213"/>
      <c r="J149" s="213" t="s">
        <v>664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668</v>
      </c>
      <c r="D151" s="198"/>
      <c r="E151" s="198"/>
      <c r="F151" s="247" t="s">
        <v>665</v>
      </c>
      <c r="G151" s="198"/>
      <c r="H151" s="246" t="s">
        <v>705</v>
      </c>
      <c r="I151" s="246" t="s">
        <v>667</v>
      </c>
      <c r="J151" s="246">
        <v>120</v>
      </c>
      <c r="K151" s="242"/>
    </row>
    <row r="152" spans="2:11" customFormat="1" ht="15" customHeight="1">
      <c r="B152" s="221"/>
      <c r="C152" s="246" t="s">
        <v>714</v>
      </c>
      <c r="D152" s="198"/>
      <c r="E152" s="198"/>
      <c r="F152" s="247" t="s">
        <v>665</v>
      </c>
      <c r="G152" s="198"/>
      <c r="H152" s="246" t="s">
        <v>725</v>
      </c>
      <c r="I152" s="246" t="s">
        <v>667</v>
      </c>
      <c r="J152" s="246" t="s">
        <v>716</v>
      </c>
      <c r="K152" s="242"/>
    </row>
    <row r="153" spans="2:11" customFormat="1" ht="15" customHeight="1">
      <c r="B153" s="221"/>
      <c r="C153" s="246" t="s">
        <v>90</v>
      </c>
      <c r="D153" s="198"/>
      <c r="E153" s="198"/>
      <c r="F153" s="247" t="s">
        <v>665</v>
      </c>
      <c r="G153" s="198"/>
      <c r="H153" s="246" t="s">
        <v>726</v>
      </c>
      <c r="I153" s="246" t="s">
        <v>667</v>
      </c>
      <c r="J153" s="246" t="s">
        <v>716</v>
      </c>
      <c r="K153" s="242"/>
    </row>
    <row r="154" spans="2:11" customFormat="1" ht="15" customHeight="1">
      <c r="B154" s="221"/>
      <c r="C154" s="246" t="s">
        <v>670</v>
      </c>
      <c r="D154" s="198"/>
      <c r="E154" s="198"/>
      <c r="F154" s="247" t="s">
        <v>671</v>
      </c>
      <c r="G154" s="198"/>
      <c r="H154" s="246" t="s">
        <v>705</v>
      </c>
      <c r="I154" s="246" t="s">
        <v>667</v>
      </c>
      <c r="J154" s="246">
        <v>50</v>
      </c>
      <c r="K154" s="242"/>
    </row>
    <row r="155" spans="2:11" customFormat="1" ht="15" customHeight="1">
      <c r="B155" s="221"/>
      <c r="C155" s="246" t="s">
        <v>673</v>
      </c>
      <c r="D155" s="198"/>
      <c r="E155" s="198"/>
      <c r="F155" s="247" t="s">
        <v>665</v>
      </c>
      <c r="G155" s="198"/>
      <c r="H155" s="246" t="s">
        <v>705</v>
      </c>
      <c r="I155" s="246" t="s">
        <v>675</v>
      </c>
      <c r="J155" s="246"/>
      <c r="K155" s="242"/>
    </row>
    <row r="156" spans="2:11" customFormat="1" ht="15" customHeight="1">
      <c r="B156" s="221"/>
      <c r="C156" s="246" t="s">
        <v>684</v>
      </c>
      <c r="D156" s="198"/>
      <c r="E156" s="198"/>
      <c r="F156" s="247" t="s">
        <v>671</v>
      </c>
      <c r="G156" s="198"/>
      <c r="H156" s="246" t="s">
        <v>705</v>
      </c>
      <c r="I156" s="246" t="s">
        <v>667</v>
      </c>
      <c r="J156" s="246">
        <v>50</v>
      </c>
      <c r="K156" s="242"/>
    </row>
    <row r="157" spans="2:11" customFormat="1" ht="15" customHeight="1">
      <c r="B157" s="221"/>
      <c r="C157" s="246" t="s">
        <v>692</v>
      </c>
      <c r="D157" s="198"/>
      <c r="E157" s="198"/>
      <c r="F157" s="247" t="s">
        <v>671</v>
      </c>
      <c r="G157" s="198"/>
      <c r="H157" s="246" t="s">
        <v>705</v>
      </c>
      <c r="I157" s="246" t="s">
        <v>667</v>
      </c>
      <c r="J157" s="246">
        <v>50</v>
      </c>
      <c r="K157" s="242"/>
    </row>
    <row r="158" spans="2:11" customFormat="1" ht="15" customHeight="1">
      <c r="B158" s="221"/>
      <c r="C158" s="246" t="s">
        <v>690</v>
      </c>
      <c r="D158" s="198"/>
      <c r="E158" s="198"/>
      <c r="F158" s="247" t="s">
        <v>671</v>
      </c>
      <c r="G158" s="198"/>
      <c r="H158" s="246" t="s">
        <v>705</v>
      </c>
      <c r="I158" s="246" t="s">
        <v>667</v>
      </c>
      <c r="J158" s="246">
        <v>50</v>
      </c>
      <c r="K158" s="242"/>
    </row>
    <row r="159" spans="2:11" customFormat="1" ht="15" customHeight="1">
      <c r="B159" s="221"/>
      <c r="C159" s="246" t="s">
        <v>111</v>
      </c>
      <c r="D159" s="198"/>
      <c r="E159" s="198"/>
      <c r="F159" s="247" t="s">
        <v>665</v>
      </c>
      <c r="G159" s="198"/>
      <c r="H159" s="246" t="s">
        <v>727</v>
      </c>
      <c r="I159" s="246" t="s">
        <v>667</v>
      </c>
      <c r="J159" s="246" t="s">
        <v>728</v>
      </c>
      <c r="K159" s="242"/>
    </row>
    <row r="160" spans="2:11" customFormat="1" ht="15" customHeight="1">
      <c r="B160" s="221"/>
      <c r="C160" s="246" t="s">
        <v>729</v>
      </c>
      <c r="D160" s="198"/>
      <c r="E160" s="198"/>
      <c r="F160" s="247" t="s">
        <v>665</v>
      </c>
      <c r="G160" s="198"/>
      <c r="H160" s="246" t="s">
        <v>730</v>
      </c>
      <c r="I160" s="246" t="s">
        <v>700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11" t="s">
        <v>731</v>
      </c>
      <c r="D165" s="311"/>
      <c r="E165" s="311"/>
      <c r="F165" s="311"/>
      <c r="G165" s="311"/>
      <c r="H165" s="311"/>
      <c r="I165" s="311"/>
      <c r="J165" s="311"/>
      <c r="K165" s="191"/>
    </row>
    <row r="166" spans="2:11" customFormat="1" ht="17.25" customHeight="1">
      <c r="B166" s="190"/>
      <c r="C166" s="211" t="s">
        <v>659</v>
      </c>
      <c r="D166" s="211"/>
      <c r="E166" s="211"/>
      <c r="F166" s="211" t="s">
        <v>660</v>
      </c>
      <c r="G166" s="251"/>
      <c r="H166" s="252" t="s">
        <v>56</v>
      </c>
      <c r="I166" s="252" t="s">
        <v>59</v>
      </c>
      <c r="J166" s="211" t="s">
        <v>661</v>
      </c>
      <c r="K166" s="191"/>
    </row>
    <row r="167" spans="2:11" customFormat="1" ht="17.25" customHeight="1">
      <c r="B167" s="192"/>
      <c r="C167" s="213" t="s">
        <v>662</v>
      </c>
      <c r="D167" s="213"/>
      <c r="E167" s="213"/>
      <c r="F167" s="214" t="s">
        <v>663</v>
      </c>
      <c r="G167" s="253"/>
      <c r="H167" s="254"/>
      <c r="I167" s="254"/>
      <c r="J167" s="213" t="s">
        <v>664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668</v>
      </c>
      <c r="D169" s="198"/>
      <c r="E169" s="198"/>
      <c r="F169" s="219" t="s">
        <v>665</v>
      </c>
      <c r="G169" s="198"/>
      <c r="H169" s="198" t="s">
        <v>705</v>
      </c>
      <c r="I169" s="198" t="s">
        <v>667</v>
      </c>
      <c r="J169" s="198">
        <v>120</v>
      </c>
      <c r="K169" s="242"/>
    </row>
    <row r="170" spans="2:11" customFormat="1" ht="15" customHeight="1">
      <c r="B170" s="221"/>
      <c r="C170" s="198" t="s">
        <v>714</v>
      </c>
      <c r="D170" s="198"/>
      <c r="E170" s="198"/>
      <c r="F170" s="219" t="s">
        <v>665</v>
      </c>
      <c r="G170" s="198"/>
      <c r="H170" s="198" t="s">
        <v>715</v>
      </c>
      <c r="I170" s="198" t="s">
        <v>667</v>
      </c>
      <c r="J170" s="198" t="s">
        <v>716</v>
      </c>
      <c r="K170" s="242"/>
    </row>
    <row r="171" spans="2:11" customFormat="1" ht="15" customHeight="1">
      <c r="B171" s="221"/>
      <c r="C171" s="198" t="s">
        <v>90</v>
      </c>
      <c r="D171" s="198"/>
      <c r="E171" s="198"/>
      <c r="F171" s="219" t="s">
        <v>665</v>
      </c>
      <c r="G171" s="198"/>
      <c r="H171" s="198" t="s">
        <v>732</v>
      </c>
      <c r="I171" s="198" t="s">
        <v>667</v>
      </c>
      <c r="J171" s="198" t="s">
        <v>716</v>
      </c>
      <c r="K171" s="242"/>
    </row>
    <row r="172" spans="2:11" customFormat="1" ht="15" customHeight="1">
      <c r="B172" s="221"/>
      <c r="C172" s="198" t="s">
        <v>670</v>
      </c>
      <c r="D172" s="198"/>
      <c r="E172" s="198"/>
      <c r="F172" s="219" t="s">
        <v>671</v>
      </c>
      <c r="G172" s="198"/>
      <c r="H172" s="198" t="s">
        <v>732</v>
      </c>
      <c r="I172" s="198" t="s">
        <v>667</v>
      </c>
      <c r="J172" s="198">
        <v>50</v>
      </c>
      <c r="K172" s="242"/>
    </row>
    <row r="173" spans="2:11" customFormat="1" ht="15" customHeight="1">
      <c r="B173" s="221"/>
      <c r="C173" s="198" t="s">
        <v>673</v>
      </c>
      <c r="D173" s="198"/>
      <c r="E173" s="198"/>
      <c r="F173" s="219" t="s">
        <v>665</v>
      </c>
      <c r="G173" s="198"/>
      <c r="H173" s="198" t="s">
        <v>732</v>
      </c>
      <c r="I173" s="198" t="s">
        <v>675</v>
      </c>
      <c r="J173" s="198"/>
      <c r="K173" s="242"/>
    </row>
    <row r="174" spans="2:11" customFormat="1" ht="15" customHeight="1">
      <c r="B174" s="221"/>
      <c r="C174" s="198" t="s">
        <v>684</v>
      </c>
      <c r="D174" s="198"/>
      <c r="E174" s="198"/>
      <c r="F174" s="219" t="s">
        <v>671</v>
      </c>
      <c r="G174" s="198"/>
      <c r="H174" s="198" t="s">
        <v>732</v>
      </c>
      <c r="I174" s="198" t="s">
        <v>667</v>
      </c>
      <c r="J174" s="198">
        <v>50</v>
      </c>
      <c r="K174" s="242"/>
    </row>
    <row r="175" spans="2:11" customFormat="1" ht="15" customHeight="1">
      <c r="B175" s="221"/>
      <c r="C175" s="198" t="s">
        <v>692</v>
      </c>
      <c r="D175" s="198"/>
      <c r="E175" s="198"/>
      <c r="F175" s="219" t="s">
        <v>671</v>
      </c>
      <c r="G175" s="198"/>
      <c r="H175" s="198" t="s">
        <v>732</v>
      </c>
      <c r="I175" s="198" t="s">
        <v>667</v>
      </c>
      <c r="J175" s="198">
        <v>50</v>
      </c>
      <c r="K175" s="242"/>
    </row>
    <row r="176" spans="2:11" customFormat="1" ht="15" customHeight="1">
      <c r="B176" s="221"/>
      <c r="C176" s="198" t="s">
        <v>690</v>
      </c>
      <c r="D176" s="198"/>
      <c r="E176" s="198"/>
      <c r="F176" s="219" t="s">
        <v>671</v>
      </c>
      <c r="G176" s="198"/>
      <c r="H176" s="198" t="s">
        <v>732</v>
      </c>
      <c r="I176" s="198" t="s">
        <v>667</v>
      </c>
      <c r="J176" s="198">
        <v>50</v>
      </c>
      <c r="K176" s="242"/>
    </row>
    <row r="177" spans="2:11" customFormat="1" ht="15" customHeight="1">
      <c r="B177" s="221"/>
      <c r="C177" s="198" t="s">
        <v>117</v>
      </c>
      <c r="D177" s="198"/>
      <c r="E177" s="198"/>
      <c r="F177" s="219" t="s">
        <v>665</v>
      </c>
      <c r="G177" s="198"/>
      <c r="H177" s="198" t="s">
        <v>733</v>
      </c>
      <c r="I177" s="198" t="s">
        <v>734</v>
      </c>
      <c r="J177" s="198"/>
      <c r="K177" s="242"/>
    </row>
    <row r="178" spans="2:11" customFormat="1" ht="15" customHeight="1">
      <c r="B178" s="221"/>
      <c r="C178" s="198" t="s">
        <v>59</v>
      </c>
      <c r="D178" s="198"/>
      <c r="E178" s="198"/>
      <c r="F178" s="219" t="s">
        <v>665</v>
      </c>
      <c r="G178" s="198"/>
      <c r="H178" s="198" t="s">
        <v>735</v>
      </c>
      <c r="I178" s="198" t="s">
        <v>736</v>
      </c>
      <c r="J178" s="198">
        <v>1</v>
      </c>
      <c r="K178" s="242"/>
    </row>
    <row r="179" spans="2:11" customFormat="1" ht="15" customHeight="1">
      <c r="B179" s="221"/>
      <c r="C179" s="198" t="s">
        <v>55</v>
      </c>
      <c r="D179" s="198"/>
      <c r="E179" s="198"/>
      <c r="F179" s="219" t="s">
        <v>665</v>
      </c>
      <c r="G179" s="198"/>
      <c r="H179" s="198" t="s">
        <v>737</v>
      </c>
      <c r="I179" s="198" t="s">
        <v>667</v>
      </c>
      <c r="J179" s="198">
        <v>20</v>
      </c>
      <c r="K179" s="242"/>
    </row>
    <row r="180" spans="2:11" customFormat="1" ht="15" customHeight="1">
      <c r="B180" s="221"/>
      <c r="C180" s="198" t="s">
        <v>56</v>
      </c>
      <c r="D180" s="198"/>
      <c r="E180" s="198"/>
      <c r="F180" s="219" t="s">
        <v>665</v>
      </c>
      <c r="G180" s="198"/>
      <c r="H180" s="198" t="s">
        <v>738</v>
      </c>
      <c r="I180" s="198" t="s">
        <v>667</v>
      </c>
      <c r="J180" s="198">
        <v>255</v>
      </c>
      <c r="K180" s="242"/>
    </row>
    <row r="181" spans="2:11" customFormat="1" ht="15" customHeight="1">
      <c r="B181" s="221"/>
      <c r="C181" s="198" t="s">
        <v>118</v>
      </c>
      <c r="D181" s="198"/>
      <c r="E181" s="198"/>
      <c r="F181" s="219" t="s">
        <v>665</v>
      </c>
      <c r="G181" s="198"/>
      <c r="H181" s="198" t="s">
        <v>629</v>
      </c>
      <c r="I181" s="198" t="s">
        <v>667</v>
      </c>
      <c r="J181" s="198">
        <v>10</v>
      </c>
      <c r="K181" s="242"/>
    </row>
    <row r="182" spans="2:11" customFormat="1" ht="15" customHeight="1">
      <c r="B182" s="221"/>
      <c r="C182" s="198" t="s">
        <v>119</v>
      </c>
      <c r="D182" s="198"/>
      <c r="E182" s="198"/>
      <c r="F182" s="219" t="s">
        <v>665</v>
      </c>
      <c r="G182" s="198"/>
      <c r="H182" s="198" t="s">
        <v>739</v>
      </c>
      <c r="I182" s="198" t="s">
        <v>700</v>
      </c>
      <c r="J182" s="198"/>
      <c r="K182" s="242"/>
    </row>
    <row r="183" spans="2:11" customFormat="1" ht="15" customHeight="1">
      <c r="B183" s="221"/>
      <c r="C183" s="198" t="s">
        <v>740</v>
      </c>
      <c r="D183" s="198"/>
      <c r="E183" s="198"/>
      <c r="F183" s="219" t="s">
        <v>665</v>
      </c>
      <c r="G183" s="198"/>
      <c r="H183" s="198" t="s">
        <v>741</v>
      </c>
      <c r="I183" s="198" t="s">
        <v>700</v>
      </c>
      <c r="J183" s="198"/>
      <c r="K183" s="242"/>
    </row>
    <row r="184" spans="2:11" customFormat="1" ht="15" customHeight="1">
      <c r="B184" s="221"/>
      <c r="C184" s="198" t="s">
        <v>729</v>
      </c>
      <c r="D184" s="198"/>
      <c r="E184" s="198"/>
      <c r="F184" s="219" t="s">
        <v>665</v>
      </c>
      <c r="G184" s="198"/>
      <c r="H184" s="198" t="s">
        <v>742</v>
      </c>
      <c r="I184" s="198" t="s">
        <v>700</v>
      </c>
      <c r="J184" s="198"/>
      <c r="K184" s="242"/>
    </row>
    <row r="185" spans="2:11" customFormat="1" ht="15" customHeight="1">
      <c r="B185" s="221"/>
      <c r="C185" s="198" t="s">
        <v>121</v>
      </c>
      <c r="D185" s="198"/>
      <c r="E185" s="198"/>
      <c r="F185" s="219" t="s">
        <v>671</v>
      </c>
      <c r="G185" s="198"/>
      <c r="H185" s="198" t="s">
        <v>743</v>
      </c>
      <c r="I185" s="198" t="s">
        <v>667</v>
      </c>
      <c r="J185" s="198">
        <v>50</v>
      </c>
      <c r="K185" s="242"/>
    </row>
    <row r="186" spans="2:11" customFormat="1" ht="15" customHeight="1">
      <c r="B186" s="221"/>
      <c r="C186" s="198" t="s">
        <v>744</v>
      </c>
      <c r="D186" s="198"/>
      <c r="E186" s="198"/>
      <c r="F186" s="219" t="s">
        <v>671</v>
      </c>
      <c r="G186" s="198"/>
      <c r="H186" s="198" t="s">
        <v>745</v>
      </c>
      <c r="I186" s="198" t="s">
        <v>746</v>
      </c>
      <c r="J186" s="198"/>
      <c r="K186" s="242"/>
    </row>
    <row r="187" spans="2:11" customFormat="1" ht="15" customHeight="1">
      <c r="B187" s="221"/>
      <c r="C187" s="198" t="s">
        <v>747</v>
      </c>
      <c r="D187" s="198"/>
      <c r="E187" s="198"/>
      <c r="F187" s="219" t="s">
        <v>671</v>
      </c>
      <c r="G187" s="198"/>
      <c r="H187" s="198" t="s">
        <v>748</v>
      </c>
      <c r="I187" s="198" t="s">
        <v>746</v>
      </c>
      <c r="J187" s="198"/>
      <c r="K187" s="242"/>
    </row>
    <row r="188" spans="2:11" customFormat="1" ht="15" customHeight="1">
      <c r="B188" s="221"/>
      <c r="C188" s="198" t="s">
        <v>749</v>
      </c>
      <c r="D188" s="198"/>
      <c r="E188" s="198"/>
      <c r="F188" s="219" t="s">
        <v>671</v>
      </c>
      <c r="G188" s="198"/>
      <c r="H188" s="198" t="s">
        <v>750</v>
      </c>
      <c r="I188" s="198" t="s">
        <v>746</v>
      </c>
      <c r="J188" s="198"/>
      <c r="K188" s="242"/>
    </row>
    <row r="189" spans="2:11" customFormat="1" ht="15" customHeight="1">
      <c r="B189" s="221"/>
      <c r="C189" s="255" t="s">
        <v>751</v>
      </c>
      <c r="D189" s="198"/>
      <c r="E189" s="198"/>
      <c r="F189" s="219" t="s">
        <v>671</v>
      </c>
      <c r="G189" s="198"/>
      <c r="H189" s="198" t="s">
        <v>752</v>
      </c>
      <c r="I189" s="198" t="s">
        <v>753</v>
      </c>
      <c r="J189" s="256" t="s">
        <v>754</v>
      </c>
      <c r="K189" s="242"/>
    </row>
    <row r="190" spans="2:11" customFormat="1" ht="15" customHeight="1">
      <c r="B190" s="221"/>
      <c r="C190" s="255" t="s">
        <v>44</v>
      </c>
      <c r="D190" s="198"/>
      <c r="E190" s="198"/>
      <c r="F190" s="219" t="s">
        <v>665</v>
      </c>
      <c r="G190" s="198"/>
      <c r="H190" s="195" t="s">
        <v>755</v>
      </c>
      <c r="I190" s="198" t="s">
        <v>756</v>
      </c>
      <c r="J190" s="198"/>
      <c r="K190" s="242"/>
    </row>
    <row r="191" spans="2:11" customFormat="1" ht="15" customHeight="1">
      <c r="B191" s="221"/>
      <c r="C191" s="255" t="s">
        <v>757</v>
      </c>
      <c r="D191" s="198"/>
      <c r="E191" s="198"/>
      <c r="F191" s="219" t="s">
        <v>665</v>
      </c>
      <c r="G191" s="198"/>
      <c r="H191" s="198" t="s">
        <v>758</v>
      </c>
      <c r="I191" s="198" t="s">
        <v>700</v>
      </c>
      <c r="J191" s="198"/>
      <c r="K191" s="242"/>
    </row>
    <row r="192" spans="2:11" customFormat="1" ht="15" customHeight="1">
      <c r="B192" s="221"/>
      <c r="C192" s="255" t="s">
        <v>759</v>
      </c>
      <c r="D192" s="198"/>
      <c r="E192" s="198"/>
      <c r="F192" s="219" t="s">
        <v>665</v>
      </c>
      <c r="G192" s="198"/>
      <c r="H192" s="198" t="s">
        <v>760</v>
      </c>
      <c r="I192" s="198" t="s">
        <v>700</v>
      </c>
      <c r="J192" s="198"/>
      <c r="K192" s="242"/>
    </row>
    <row r="193" spans="2:11" customFormat="1" ht="15" customHeight="1">
      <c r="B193" s="221"/>
      <c r="C193" s="255" t="s">
        <v>761</v>
      </c>
      <c r="D193" s="198"/>
      <c r="E193" s="198"/>
      <c r="F193" s="219" t="s">
        <v>671</v>
      </c>
      <c r="G193" s="198"/>
      <c r="H193" s="198" t="s">
        <v>762</v>
      </c>
      <c r="I193" s="198" t="s">
        <v>700</v>
      </c>
      <c r="J193" s="198"/>
      <c r="K193" s="242"/>
    </row>
    <row r="194" spans="2:11" customFormat="1" ht="15" customHeight="1">
      <c r="B194" s="248"/>
      <c r="C194" s="257"/>
      <c r="D194" s="228"/>
      <c r="E194" s="228"/>
      <c r="F194" s="228"/>
      <c r="G194" s="228"/>
      <c r="H194" s="228"/>
      <c r="I194" s="228"/>
      <c r="J194" s="228"/>
      <c r="K194" s="249"/>
    </row>
    <row r="195" spans="2:11" customFormat="1" ht="18.75" customHeight="1">
      <c r="B195" s="230"/>
      <c r="C195" s="240"/>
      <c r="D195" s="240"/>
      <c r="E195" s="240"/>
      <c r="F195" s="250"/>
      <c r="G195" s="240"/>
      <c r="H195" s="240"/>
      <c r="I195" s="240"/>
      <c r="J195" s="240"/>
      <c r="K195" s="230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</row>
    <row r="198" spans="2:11" customFormat="1" ht="13.5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pans="2:11" customFormat="1" ht="21">
      <c r="B199" s="190"/>
      <c r="C199" s="311" t="s">
        <v>763</v>
      </c>
      <c r="D199" s="311"/>
      <c r="E199" s="311"/>
      <c r="F199" s="311"/>
      <c r="G199" s="311"/>
      <c r="H199" s="311"/>
      <c r="I199" s="311"/>
      <c r="J199" s="311"/>
      <c r="K199" s="191"/>
    </row>
    <row r="200" spans="2:11" customFormat="1" ht="25.5" customHeight="1">
      <c r="B200" s="190"/>
      <c r="C200" s="258" t="s">
        <v>764</v>
      </c>
      <c r="D200" s="258"/>
      <c r="E200" s="258"/>
      <c r="F200" s="258" t="s">
        <v>765</v>
      </c>
      <c r="G200" s="259"/>
      <c r="H200" s="312" t="s">
        <v>766</v>
      </c>
      <c r="I200" s="312"/>
      <c r="J200" s="312"/>
      <c r="K200" s="191"/>
    </row>
    <row r="201" spans="2:11" customFormat="1" ht="5.25" customHeight="1">
      <c r="B201" s="221"/>
      <c r="C201" s="216"/>
      <c r="D201" s="216"/>
      <c r="E201" s="216"/>
      <c r="F201" s="216"/>
      <c r="G201" s="240"/>
      <c r="H201" s="216"/>
      <c r="I201" s="216"/>
      <c r="J201" s="216"/>
      <c r="K201" s="242"/>
    </row>
    <row r="202" spans="2:11" customFormat="1" ht="15" customHeight="1">
      <c r="B202" s="221"/>
      <c r="C202" s="198" t="s">
        <v>756</v>
      </c>
      <c r="D202" s="198"/>
      <c r="E202" s="198"/>
      <c r="F202" s="219" t="s">
        <v>45</v>
      </c>
      <c r="G202" s="198"/>
      <c r="H202" s="313" t="s">
        <v>767</v>
      </c>
      <c r="I202" s="313"/>
      <c r="J202" s="313"/>
      <c r="K202" s="242"/>
    </row>
    <row r="203" spans="2:11" customFormat="1" ht="15" customHeight="1">
      <c r="B203" s="221"/>
      <c r="C203" s="198"/>
      <c r="D203" s="198"/>
      <c r="E203" s="198"/>
      <c r="F203" s="219" t="s">
        <v>46</v>
      </c>
      <c r="G203" s="198"/>
      <c r="H203" s="313" t="s">
        <v>768</v>
      </c>
      <c r="I203" s="313"/>
      <c r="J203" s="313"/>
      <c r="K203" s="242"/>
    </row>
    <row r="204" spans="2:11" customFormat="1" ht="15" customHeight="1">
      <c r="B204" s="221"/>
      <c r="C204" s="198"/>
      <c r="D204" s="198"/>
      <c r="E204" s="198"/>
      <c r="F204" s="219" t="s">
        <v>49</v>
      </c>
      <c r="G204" s="198"/>
      <c r="H204" s="313" t="s">
        <v>769</v>
      </c>
      <c r="I204" s="313"/>
      <c r="J204" s="313"/>
      <c r="K204" s="242"/>
    </row>
    <row r="205" spans="2:11" customFormat="1" ht="15" customHeight="1">
      <c r="B205" s="221"/>
      <c r="C205" s="198"/>
      <c r="D205" s="198"/>
      <c r="E205" s="198"/>
      <c r="F205" s="219" t="s">
        <v>47</v>
      </c>
      <c r="G205" s="198"/>
      <c r="H205" s="313" t="s">
        <v>770</v>
      </c>
      <c r="I205" s="313"/>
      <c r="J205" s="313"/>
      <c r="K205" s="242"/>
    </row>
    <row r="206" spans="2:11" customFormat="1" ht="15" customHeight="1">
      <c r="B206" s="221"/>
      <c r="C206" s="198"/>
      <c r="D206" s="198"/>
      <c r="E206" s="198"/>
      <c r="F206" s="219" t="s">
        <v>48</v>
      </c>
      <c r="G206" s="198"/>
      <c r="H206" s="313" t="s">
        <v>771</v>
      </c>
      <c r="I206" s="313"/>
      <c r="J206" s="313"/>
      <c r="K206" s="242"/>
    </row>
    <row r="207" spans="2:11" customFormat="1" ht="15" customHeight="1">
      <c r="B207" s="221"/>
      <c r="C207" s="198"/>
      <c r="D207" s="198"/>
      <c r="E207" s="198"/>
      <c r="F207" s="219"/>
      <c r="G207" s="198"/>
      <c r="H207" s="198"/>
      <c r="I207" s="198"/>
      <c r="J207" s="198"/>
      <c r="K207" s="242"/>
    </row>
    <row r="208" spans="2:11" customFormat="1" ht="15" customHeight="1">
      <c r="B208" s="221"/>
      <c r="C208" s="198" t="s">
        <v>712</v>
      </c>
      <c r="D208" s="198"/>
      <c r="E208" s="198"/>
      <c r="F208" s="219" t="s">
        <v>81</v>
      </c>
      <c r="G208" s="198"/>
      <c r="H208" s="313" t="s">
        <v>772</v>
      </c>
      <c r="I208" s="313"/>
      <c r="J208" s="313"/>
      <c r="K208" s="242"/>
    </row>
    <row r="209" spans="2:11" customFormat="1" ht="15" customHeight="1">
      <c r="B209" s="221"/>
      <c r="C209" s="198"/>
      <c r="D209" s="198"/>
      <c r="E209" s="198"/>
      <c r="F209" s="219" t="s">
        <v>608</v>
      </c>
      <c r="G209" s="198"/>
      <c r="H209" s="313" t="s">
        <v>609</v>
      </c>
      <c r="I209" s="313"/>
      <c r="J209" s="313"/>
      <c r="K209" s="242"/>
    </row>
    <row r="210" spans="2:11" customFormat="1" ht="15" customHeight="1">
      <c r="B210" s="221"/>
      <c r="C210" s="198"/>
      <c r="D210" s="198"/>
      <c r="E210" s="198"/>
      <c r="F210" s="219" t="s">
        <v>606</v>
      </c>
      <c r="G210" s="198"/>
      <c r="H210" s="313" t="s">
        <v>773</v>
      </c>
      <c r="I210" s="313"/>
      <c r="J210" s="313"/>
      <c r="K210" s="242"/>
    </row>
    <row r="211" spans="2:11" customFormat="1" ht="15" customHeight="1">
      <c r="B211" s="260"/>
      <c r="C211" s="198"/>
      <c r="D211" s="198"/>
      <c r="E211" s="198"/>
      <c r="F211" s="219" t="s">
        <v>610</v>
      </c>
      <c r="G211" s="255"/>
      <c r="H211" s="314" t="s">
        <v>611</v>
      </c>
      <c r="I211" s="314"/>
      <c r="J211" s="314"/>
      <c r="K211" s="261"/>
    </row>
    <row r="212" spans="2:11" customFormat="1" ht="15" customHeight="1">
      <c r="B212" s="260"/>
      <c r="C212" s="198"/>
      <c r="D212" s="198"/>
      <c r="E212" s="198"/>
      <c r="F212" s="219" t="s">
        <v>612</v>
      </c>
      <c r="G212" s="255"/>
      <c r="H212" s="314" t="s">
        <v>774</v>
      </c>
      <c r="I212" s="314"/>
      <c r="J212" s="314"/>
      <c r="K212" s="261"/>
    </row>
    <row r="213" spans="2:11" customFormat="1" ht="15" customHeight="1">
      <c r="B213" s="260"/>
      <c r="C213" s="198"/>
      <c r="D213" s="198"/>
      <c r="E213" s="198"/>
      <c r="F213" s="219"/>
      <c r="G213" s="255"/>
      <c r="H213" s="246"/>
      <c r="I213" s="246"/>
      <c r="J213" s="246"/>
      <c r="K213" s="261"/>
    </row>
    <row r="214" spans="2:11" customFormat="1" ht="15" customHeight="1">
      <c r="B214" s="260"/>
      <c r="C214" s="198" t="s">
        <v>736</v>
      </c>
      <c r="D214" s="198"/>
      <c r="E214" s="198"/>
      <c r="F214" s="219">
        <v>1</v>
      </c>
      <c r="G214" s="255"/>
      <c r="H214" s="314" t="s">
        <v>775</v>
      </c>
      <c r="I214" s="314"/>
      <c r="J214" s="314"/>
      <c r="K214" s="261"/>
    </row>
    <row r="215" spans="2:11" customFormat="1" ht="15" customHeight="1">
      <c r="B215" s="260"/>
      <c r="C215" s="198"/>
      <c r="D215" s="198"/>
      <c r="E215" s="198"/>
      <c r="F215" s="219">
        <v>2</v>
      </c>
      <c r="G215" s="255"/>
      <c r="H215" s="314" t="s">
        <v>776</v>
      </c>
      <c r="I215" s="314"/>
      <c r="J215" s="314"/>
      <c r="K215" s="261"/>
    </row>
    <row r="216" spans="2:11" customFormat="1" ht="15" customHeight="1">
      <c r="B216" s="260"/>
      <c r="C216" s="198"/>
      <c r="D216" s="198"/>
      <c r="E216" s="198"/>
      <c r="F216" s="219">
        <v>3</v>
      </c>
      <c r="G216" s="255"/>
      <c r="H216" s="314" t="s">
        <v>777</v>
      </c>
      <c r="I216" s="314"/>
      <c r="J216" s="314"/>
      <c r="K216" s="261"/>
    </row>
    <row r="217" spans="2:11" customFormat="1" ht="15" customHeight="1">
      <c r="B217" s="260"/>
      <c r="C217" s="198"/>
      <c r="D217" s="198"/>
      <c r="E217" s="198"/>
      <c r="F217" s="219">
        <v>4</v>
      </c>
      <c r="G217" s="255"/>
      <c r="H217" s="314" t="s">
        <v>778</v>
      </c>
      <c r="I217" s="314"/>
      <c r="J217" s="314"/>
      <c r="K217" s="261"/>
    </row>
    <row r="218" spans="2:11" customFormat="1" ht="12.75" customHeight="1">
      <c r="B218" s="262"/>
      <c r="C218" s="263"/>
      <c r="D218" s="263"/>
      <c r="E218" s="263"/>
      <c r="F218" s="263"/>
      <c r="G218" s="263"/>
      <c r="H218" s="263"/>
      <c r="I218" s="263"/>
      <c r="J218" s="263"/>
      <c r="K218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-01 - Zemní práce</vt:lpstr>
      <vt:lpstr>SO-02.1 - Vegetační úprav...</vt:lpstr>
      <vt:lpstr>SO-02.2 - Vegetační úprav...</vt:lpstr>
      <vt:lpstr>SO-02.3 - Vegetační úprav...</vt:lpstr>
      <vt:lpstr>SO-02.4 - Vegetační úprav...</vt:lpstr>
      <vt:lpstr>SO-03 - Biotechnické objekty</vt:lpstr>
      <vt:lpstr>VRN - Vedlejší rozpočtové...</vt:lpstr>
      <vt:lpstr>Pokyny pro vyplnění</vt:lpstr>
      <vt:lpstr>'Rekapitulace stavby'!Názvy_tisku</vt:lpstr>
      <vt:lpstr>'SO -01 - Zemní práce'!Názvy_tisku</vt:lpstr>
      <vt:lpstr>'SO-02.1 - Vegetační úprav...'!Názvy_tisku</vt:lpstr>
      <vt:lpstr>'SO-02.2 - Vegetační úprav...'!Názvy_tisku</vt:lpstr>
      <vt:lpstr>'SO-02.3 - Vegetační úprav...'!Názvy_tisku</vt:lpstr>
      <vt:lpstr>'SO-02.4 - Vegetační úprav...'!Názvy_tisku</vt:lpstr>
      <vt:lpstr>'SO-03 - Biotechnické objekty'!Názvy_tisku</vt:lpstr>
      <vt:lpstr>'VRN - Vedlejší rozpočtové...'!Názvy_tisku</vt:lpstr>
      <vt:lpstr>'Pokyny pro vyplnění'!Oblast_tisku</vt:lpstr>
      <vt:lpstr>'Rekapitulace stavby'!Oblast_tisku</vt:lpstr>
      <vt:lpstr>'SO -01 - Zemní práce'!Oblast_tisku</vt:lpstr>
      <vt:lpstr>'SO-02.1 - Vegetační úprav...'!Oblast_tisku</vt:lpstr>
      <vt:lpstr>'SO-02.2 - Vegetační úprav...'!Oblast_tisku</vt:lpstr>
      <vt:lpstr>'SO-02.3 - Vegetační úprav...'!Oblast_tisku</vt:lpstr>
      <vt:lpstr>'SO-02.4 - Vegetační úprav...'!Oblast_tisku</vt:lpstr>
      <vt:lpstr>'SO-03 - Biotechnické objekty'!Oblast_tisku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Admin Afontes</cp:lastModifiedBy>
  <dcterms:created xsi:type="dcterms:W3CDTF">2023-11-07T10:41:55Z</dcterms:created>
  <dcterms:modified xsi:type="dcterms:W3CDTF">2023-11-07T10:43:27Z</dcterms:modified>
</cp:coreProperties>
</file>