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SpacekO\2022\Šafov\Rozpočet\"/>
    </mc:Choice>
  </mc:AlternateContent>
  <bookViews>
    <workbookView xWindow="0" yWindow="0" windowWidth="0" windowHeight="0"/>
  </bookViews>
  <sheets>
    <sheet name="Rekapitulace stavby" sheetId="1" r:id="rId1"/>
    <sheet name="SO-01 - Revitalizace HOZ ..." sheetId="2" r:id="rId2"/>
    <sheet name="VRN - Vedlejší rozpočtové..." sheetId="3" r:id="rId3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'SO-01 - Revitalizace HOZ ...'!$C$122:$L$214</definedName>
    <definedName name="_xlnm.Print_Area" localSheetId="1">'SO-01 - Revitalizace HOZ ...'!$C$4:$K$76,'SO-01 - Revitalizace HOZ ...'!$C$110:$L$214</definedName>
    <definedName name="_xlnm.Print_Titles" localSheetId="1">'SO-01 - Revitalizace HOZ ...'!$122:$122</definedName>
    <definedName name="_xlnm._FilterDatabase" localSheetId="2" hidden="1">'VRN - Vedlejší rozpočtové...'!$C$119:$L$145</definedName>
    <definedName name="_xlnm.Print_Area" localSheetId="2">'VRN - Vedlejší rozpočtové...'!$C$4:$K$76,'VRN - Vedlejší rozpočtové...'!$C$107:$L$145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K39"/>
  <c r="K38"/>
  <c i="1" r="BA96"/>
  <c i="3" r="K37"/>
  <c i="1" r="AZ96"/>
  <c i="3" r="BI143"/>
  <c r="BH143"/>
  <c r="BG143"/>
  <c r="BF143"/>
  <c r="X143"/>
  <c r="X142"/>
  <c r="V143"/>
  <c r="V142"/>
  <c r="T143"/>
  <c r="T142"/>
  <c r="P143"/>
  <c r="BI138"/>
  <c r="BH138"/>
  <c r="BG138"/>
  <c r="BF138"/>
  <c r="X138"/>
  <c r="X137"/>
  <c r="V138"/>
  <c r="V137"/>
  <c r="T138"/>
  <c r="T137"/>
  <c r="P138"/>
  <c r="BI134"/>
  <c r="BH134"/>
  <c r="BG134"/>
  <c r="BF134"/>
  <c r="X134"/>
  <c r="V134"/>
  <c r="T134"/>
  <c r="P134"/>
  <c r="BI130"/>
  <c r="BH130"/>
  <c r="BG130"/>
  <c r="BF130"/>
  <c r="X130"/>
  <c r="V130"/>
  <c r="T130"/>
  <c r="P130"/>
  <c r="BI126"/>
  <c r="BH126"/>
  <c r="BG126"/>
  <c r="BF126"/>
  <c r="X126"/>
  <c r="V126"/>
  <c r="T126"/>
  <c r="P126"/>
  <c r="BI123"/>
  <c r="BH123"/>
  <c r="BG123"/>
  <c r="BF123"/>
  <c r="X123"/>
  <c r="V123"/>
  <c r="T123"/>
  <c r="P123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85"/>
  <c i="2" r="K39"/>
  <c r="K38"/>
  <c i="1" r="BA95"/>
  <c i="2" r="K37"/>
  <c i="1" r="AZ95"/>
  <c i="2" r="BI212"/>
  <c r="BH212"/>
  <c r="BG212"/>
  <c r="BF212"/>
  <c r="X212"/>
  <c r="X211"/>
  <c r="V212"/>
  <c r="V211"/>
  <c r="T212"/>
  <c r="T211"/>
  <c r="P212"/>
  <c r="BI207"/>
  <c r="BH207"/>
  <c r="BG207"/>
  <c r="BF207"/>
  <c r="X207"/>
  <c r="V207"/>
  <c r="T207"/>
  <c r="P207"/>
  <c r="BI203"/>
  <c r="BH203"/>
  <c r="BG203"/>
  <c r="BF203"/>
  <c r="X203"/>
  <c r="V203"/>
  <c r="T203"/>
  <c r="P203"/>
  <c r="BI199"/>
  <c r="BH199"/>
  <c r="BG199"/>
  <c r="BF199"/>
  <c r="X199"/>
  <c r="V199"/>
  <c r="T199"/>
  <c r="P199"/>
  <c r="BI195"/>
  <c r="BH195"/>
  <c r="BG195"/>
  <c r="BF195"/>
  <c r="X195"/>
  <c r="X194"/>
  <c r="V195"/>
  <c r="V194"/>
  <c r="T195"/>
  <c r="T194"/>
  <c r="P195"/>
  <c r="BI191"/>
  <c r="BH191"/>
  <c r="BG191"/>
  <c r="BF191"/>
  <c r="X191"/>
  <c r="V191"/>
  <c r="T191"/>
  <c r="P191"/>
  <c r="BI187"/>
  <c r="BH187"/>
  <c r="BG187"/>
  <c r="BF187"/>
  <c r="X187"/>
  <c r="V187"/>
  <c r="T187"/>
  <c r="P187"/>
  <c r="BI182"/>
  <c r="BH182"/>
  <c r="BG182"/>
  <c r="BF182"/>
  <c r="X182"/>
  <c r="X175"/>
  <c r="V182"/>
  <c r="V175"/>
  <c r="T182"/>
  <c r="T175"/>
  <c r="P182"/>
  <c r="BI176"/>
  <c r="BH176"/>
  <c r="BG176"/>
  <c r="BF176"/>
  <c r="X176"/>
  <c r="V176"/>
  <c r="T176"/>
  <c r="P176"/>
  <c r="BI171"/>
  <c r="BH171"/>
  <c r="BG171"/>
  <c r="BF171"/>
  <c r="X171"/>
  <c r="V171"/>
  <c r="T171"/>
  <c r="P171"/>
  <c r="BI167"/>
  <c r="BH167"/>
  <c r="BG167"/>
  <c r="BF167"/>
  <c r="X167"/>
  <c r="V167"/>
  <c r="T167"/>
  <c r="P167"/>
  <c r="BI161"/>
  <c r="BH161"/>
  <c r="BG161"/>
  <c r="BF161"/>
  <c r="X161"/>
  <c r="V161"/>
  <c r="T161"/>
  <c r="P161"/>
  <c r="BI155"/>
  <c r="BH155"/>
  <c r="BG155"/>
  <c r="BF155"/>
  <c r="X155"/>
  <c r="V155"/>
  <c r="T155"/>
  <c r="P155"/>
  <c r="BI151"/>
  <c r="BH151"/>
  <c r="BG151"/>
  <c r="BF151"/>
  <c r="X151"/>
  <c r="V151"/>
  <c r="T151"/>
  <c r="P151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2"/>
  <c r="BH142"/>
  <c r="BG142"/>
  <c r="BF142"/>
  <c r="X142"/>
  <c r="V142"/>
  <c r="T142"/>
  <c r="P142"/>
  <c r="BI136"/>
  <c r="BH136"/>
  <c r="BG136"/>
  <c r="BF136"/>
  <c r="X136"/>
  <c r="V136"/>
  <c r="T136"/>
  <c r="P136"/>
  <c r="BI132"/>
  <c r="BH132"/>
  <c r="BG132"/>
  <c r="BF132"/>
  <c r="X132"/>
  <c r="V132"/>
  <c r="T132"/>
  <c r="P132"/>
  <c r="BI129"/>
  <c r="BH129"/>
  <c r="BG129"/>
  <c r="BF129"/>
  <c r="X129"/>
  <c r="V129"/>
  <c r="T129"/>
  <c r="P129"/>
  <c r="BI126"/>
  <c r="BH126"/>
  <c r="BG126"/>
  <c r="BF126"/>
  <c r="X126"/>
  <c r="V126"/>
  <c r="T126"/>
  <c r="P126"/>
  <c r="J120"/>
  <c r="F119"/>
  <c r="F117"/>
  <c r="E115"/>
  <c r="J92"/>
  <c r="F91"/>
  <c r="F89"/>
  <c r="E87"/>
  <c r="J21"/>
  <c r="E21"/>
  <c r="J91"/>
  <c r="J20"/>
  <c r="J18"/>
  <c r="E18"/>
  <c r="F120"/>
  <c r="J17"/>
  <c r="J12"/>
  <c r="J117"/>
  <c r="E7"/>
  <c r="E113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R187"/>
  <c r="Q171"/>
  <c r="R136"/>
  <c r="R207"/>
  <c r="Q182"/>
  <c r="R142"/>
  <c r="Q191"/>
  <c r="R171"/>
  <c r="R126"/>
  <c r="R203"/>
  <c r="Q155"/>
  <c r="Q136"/>
  <c r="BK212"/>
  <c r="BK203"/>
  <c r="BK155"/>
  <c r="K142"/>
  <c r="BE142"/>
  <c r="K171"/>
  <c r="BE171"/>
  <c r="K148"/>
  <c r="BE148"/>
  <c i="3" r="Q130"/>
  <c r="Q138"/>
  <c r="R138"/>
  <c r="Q143"/>
  <c r="BK143"/>
  <c r="K138"/>
  <c r="BE138"/>
  <c i="2" r="R182"/>
  <c r="Q151"/>
  <c r="Q212"/>
  <c r="Q187"/>
  <c r="R151"/>
  <c r="Q203"/>
  <c r="R155"/>
  <c r="R212"/>
  <c r="R199"/>
  <c r="R145"/>
  <c r="Q129"/>
  <c r="BK195"/>
  <c r="BK187"/>
  <c r="K136"/>
  <c r="BE136"/>
  <c r="K182"/>
  <c r="BE182"/>
  <c r="K129"/>
  <c r="BE129"/>
  <c i="3" r="R123"/>
  <c r="R126"/>
  <c r="Q126"/>
  <c r="BK123"/>
  <c i="2" r="R195"/>
  <c r="Q161"/>
  <c r="R129"/>
  <c r="Q195"/>
  <c r="R161"/>
  <c i="1" r="AU94"/>
  <c i="2" r="Q142"/>
  <c r="Q126"/>
  <c r="BK199"/>
  <c r="BK132"/>
  <c r="K145"/>
  <c r="BE145"/>
  <c r="K191"/>
  <c r="BE191"/>
  <c r="BK151"/>
  <c i="3" r="Q134"/>
  <c r="R134"/>
  <c r="Q123"/>
  <c r="K126"/>
  <c r="BE126"/>
  <c i="2" r="Q199"/>
  <c r="Q176"/>
  <c r="R148"/>
  <c r="R191"/>
  <c r="Q167"/>
  <c r="R132"/>
  <c r="R176"/>
  <c r="Q145"/>
  <c r="Q207"/>
  <c r="R167"/>
  <c r="Q148"/>
  <c r="Q132"/>
  <c r="BK207"/>
  <c r="K176"/>
  <c r="BE176"/>
  <c r="K161"/>
  <c r="BE161"/>
  <c r="K126"/>
  <c r="BE126"/>
  <c r="K167"/>
  <c r="BE167"/>
  <c i="3" r="R143"/>
  <c r="R130"/>
  <c r="BK134"/>
  <c r="BK130"/>
  <c i="2" l="1" r="Q125"/>
  <c r="R186"/>
  <c r="J100"/>
  <c r="Q198"/>
  <c r="I102"/>
  <c i="3" r="V122"/>
  <c r="V121"/>
  <c r="V120"/>
  <c i="2" r="X125"/>
  <c r="X186"/>
  <c r="T198"/>
  <c r="V198"/>
  <c i="3" r="Q122"/>
  <c i="2" r="V125"/>
  <c r="V124"/>
  <c r="V123"/>
  <c r="V186"/>
  <c r="BK198"/>
  <c r="K198"/>
  <c r="K102"/>
  <c r="X198"/>
  <c i="3" r="T122"/>
  <c r="T121"/>
  <c r="T120"/>
  <c i="1" r="AW96"/>
  <c i="3" r="R122"/>
  <c r="J98"/>
  <c i="2" r="T125"/>
  <c r="T124"/>
  <c r="T123"/>
  <c i="1" r="AW95"/>
  <c i="2" r="R125"/>
  <c r="J98"/>
  <c r="T186"/>
  <c r="Q186"/>
  <c r="I100"/>
  <c r="R198"/>
  <c r="J102"/>
  <c i="3" r="X122"/>
  <c r="X121"/>
  <c r="X120"/>
  <c i="2" r="R194"/>
  <c r="J101"/>
  <c r="Q175"/>
  <c r="I99"/>
  <c r="BK211"/>
  <c r="K211"/>
  <c r="K103"/>
  <c r="R211"/>
  <c r="J103"/>
  <c i="3" r="Q137"/>
  <c r="I99"/>
  <c i="2" r="R175"/>
  <c r="J99"/>
  <c r="BK194"/>
  <c r="K194"/>
  <c r="K101"/>
  <c r="Q211"/>
  <c r="I103"/>
  <c i="3" r="R137"/>
  <c r="J99"/>
  <c r="Q142"/>
  <c r="I100"/>
  <c i="2" r="Q194"/>
  <c r="I101"/>
  <c i="3" r="BK142"/>
  <c r="K142"/>
  <c r="K100"/>
  <c r="R142"/>
  <c r="J100"/>
  <c r="J91"/>
  <c r="E110"/>
  <c r="J89"/>
  <c r="F92"/>
  <c i="2" r="F92"/>
  <c r="J119"/>
  <c r="E85"/>
  <c r="J89"/>
  <c r="K132"/>
  <c r="BE132"/>
  <c r="BK171"/>
  <c r="K195"/>
  <c r="BE195"/>
  <c r="K203"/>
  <c r="BE203"/>
  <c r="BK145"/>
  <c r="K212"/>
  <c r="BE212"/>
  <c r="F37"/>
  <c i="1" r="BD95"/>
  <c i="2" r="BK126"/>
  <c r="K199"/>
  <c r="BE199"/>
  <c i="3" r="F36"/>
  <c i="1" r="BC96"/>
  <c i="3" r="BK126"/>
  <c r="BK138"/>
  <c r="BK137"/>
  <c r="K137"/>
  <c r="K99"/>
  <c i="2" r="F36"/>
  <c i="1" r="BC95"/>
  <c i="2" r="BK148"/>
  <c r="K207"/>
  <c r="BE207"/>
  <c r="K155"/>
  <c r="BE155"/>
  <c r="BK176"/>
  <c r="BK136"/>
  <c r="K151"/>
  <c r="BE151"/>
  <c i="3" r="K123"/>
  <c r="BE123"/>
  <c r="F39"/>
  <c i="1" r="BF96"/>
  <c i="3" r="K130"/>
  <c r="BE130"/>
  <c i="2" r="F39"/>
  <c i="1" r="BF95"/>
  <c i="2" r="BK129"/>
  <c r="BK161"/>
  <c r="K36"/>
  <c i="1" r="AY95"/>
  <c i="3" r="K134"/>
  <c r="BE134"/>
  <c r="K143"/>
  <c r="BE143"/>
  <c r="F37"/>
  <c i="1" r="BD96"/>
  <c i="2" r="F38"/>
  <c i="1" r="BE95"/>
  <c i="2" r="BK182"/>
  <c r="BK175"/>
  <c r="K175"/>
  <c r="K99"/>
  <c r="K187"/>
  <c r="BE187"/>
  <c r="BK142"/>
  <c r="BK167"/>
  <c r="BK191"/>
  <c r="BK186"/>
  <c r="K186"/>
  <c r="K100"/>
  <c i="3" r="K36"/>
  <c i="1" r="AY96"/>
  <c i="3" r="F38"/>
  <c i="1" r="BE96"/>
  <c i="3" l="1" r="Q121"/>
  <c r="Q120"/>
  <c r="I96"/>
  <c r="K30"/>
  <c i="1" r="AS96"/>
  <c i="2" r="X124"/>
  <c r="X123"/>
  <c r="Q124"/>
  <c r="Q123"/>
  <c r="I96"/>
  <c r="K30"/>
  <c i="1" r="AS95"/>
  <c i="3" r="BK122"/>
  <c r="K122"/>
  <c r="K98"/>
  <c i="2" r="I98"/>
  <c i="3" r="R121"/>
  <c r="J97"/>
  <c i="2" r="R124"/>
  <c r="R123"/>
  <c r="J96"/>
  <c r="K31"/>
  <c i="1" r="AT95"/>
  <c i="3" r="I98"/>
  <c i="2" r="BK125"/>
  <c r="K125"/>
  <c r="K98"/>
  <c r="F35"/>
  <c i="1" r="BB95"/>
  <c r="BC94"/>
  <c r="AY94"/>
  <c r="AK35"/>
  <c r="BD94"/>
  <c r="W36"/>
  <c i="3" r="K35"/>
  <c i="1" r="AX96"/>
  <c r="AV96"/>
  <c r="AW94"/>
  <c i="2" r="K35"/>
  <c i="1" r="AX95"/>
  <c r="AV95"/>
  <c r="BE94"/>
  <c r="W37"/>
  <c r="BF94"/>
  <c r="W38"/>
  <c i="3" r="F35"/>
  <c i="1" r="BB96"/>
  <c i="3" l="1" r="R120"/>
  <c r="J96"/>
  <c r="K31"/>
  <c i="1" r="AT96"/>
  <c i="2" r="I97"/>
  <c r="BK124"/>
  <c r="K124"/>
  <c r="K97"/>
  <c r="J97"/>
  <c i="3" r="I97"/>
  <c r="BK121"/>
  <c r="BK120"/>
  <c r="K120"/>
  <c r="K96"/>
  <c i="1" r="AS94"/>
  <c r="AK27"/>
  <c r="BB94"/>
  <c r="W35"/>
  <c r="AT94"/>
  <c r="AK28"/>
  <c r="AZ94"/>
  <c r="BA94"/>
  <c i="3" l="1" r="K121"/>
  <c r="K97"/>
  <c i="2" r="BK123"/>
  <c r="K123"/>
  <c r="K96"/>
  <c i="3" r="K32"/>
  <c i="1" r="AG96"/>
  <c r="AX94"/>
  <c i="3" l="1" r="K41"/>
  <c i="1" r="AN96"/>
  <c i="2" r="K32"/>
  <c i="1" r="AG95"/>
  <c r="AG94"/>
  <c r="AG102"/>
  <c r="AV102"/>
  <c r="BY102"/>
  <c r="AV94"/>
  <c r="AN94"/>
  <c i="2" l="1" r="K41"/>
  <c i="1" r="CD102"/>
  <c r="AN95"/>
  <c r="AG100"/>
  <c r="AV100"/>
  <c r="BY100"/>
  <c r="AN102"/>
  <c r="AG99"/>
  <c r="AV99"/>
  <c r="BY99"/>
  <c r="AK26"/>
  <c r="AG101"/>
  <c r="AV101"/>
  <c r="BY101"/>
  <c l="1" r="CD100"/>
  <c r="CD99"/>
  <c r="CD101"/>
  <c r="AG98"/>
  <c r="AK29"/>
  <c r="AK31"/>
  <c r="AN101"/>
  <c r="AN100"/>
  <c r="AN99"/>
  <c r="AK34"/>
  <c l="1" r="AK40"/>
  <c r="W34"/>
  <c r="AN98"/>
  <c r="AN104"/>
  <c r="AG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<sst xmlns="http://schemas.openxmlformats.org/spreadsheetml/2006/main">
  <si>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</si>
  <si>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</si>
  <si>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</si>
  <si>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</si>
  <si>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</si>
  <si>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</si>
  <si>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{c85dfbec-3e07-4ac0-95d3-174e46a37f0c}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</si>
  <si>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</si>
  <si>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</si>
  <si>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</si>
  <si>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</si>
  <si>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</si>
  <si>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</si>
  <si>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</si>
  <si>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</si>
  <si>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105-3304-22A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</si>
  <si>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</si>
  <si>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</si>
  <si>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HOZ ODPAD 03 v k.ú. Šafov - SO-01</t>
  </si>
  <si>
    <t>KSO:</t>
  </si>
  <si>
    <t>CC-CZ:</t>
  </si>
  <si>
    <t>Místo:</t>
  </si>
  <si>
    <t>Šafov</t>
  </si>
  <si>
    <t>Datum:</t>
  </si>
  <si>
    <t>14. 4. 2023</t>
  </si>
  <si>
    <t>Zadavatel:</t>
  </si>
  <si>
    <t>IČ:</t>
  </si>
  <si>
    <t>SPÚ, KPÚ pro Jihomoravský kraj, Pobočka Znojmo</t>
  </si>
  <si>
    <t>DIČ:</t>
  </si>
  <si>
    <t>Uchazeč:</t>
  </si>
  <si>
    <t>Vyplň údaj</t>
  </si>
  <si>
    <t>Projektant:</t>
  </si>
  <si>
    <t xml:space="preserve"> </t>
  </si>
  <si>
    <t>Zpracovatel:</t>
  </si>
  <si>
    <t>AGROPROJEKT PSO s.r.o.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</si>
  <si>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</si>
  <si>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</si>
  <si>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</si>
  <si>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</si>
  <si>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</si>
  <si>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</si>
  <si>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</si>
  <si>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</si>
  <si>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</si>
  <si>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</si>
  <si>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</si>
  <si>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</si>
  <si>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</si>
  <si>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</si>
  <si>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</si>
  <si>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</si>
  <si>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</si>
  <si>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</si>
  <si>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</si>
  <si>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</si>
  <si>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</si>
  <si>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</si>
  <si>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</si>
  <si>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</si>
  <si>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</si>
  <si>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</si>
  <si>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</si>
  <si>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</si>
  <si>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</si>
  <si>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</si>
  <si>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</si>
  <si>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</si>
  <si>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</si>
  <si>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</si>
  <si>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</si>
  <si>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</si>
  <si>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</si>
  <si>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</si>
  <si>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</si>
  <si>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</si>
  <si>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</si>
  <si>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</si>
  <si>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</si>
  <si>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</si>
  <si>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</si>
  <si>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</si>
  <si>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</si>
  <si>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</si>
  <si>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</si>
  <si>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</si>
  <si>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</si>
  <si>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</si>
  <si>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</si>
  <si>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Revitalizace HOZ (REV-HOZ)</t>
  </si>
  <si>
    <t>STA</t>
  </si>
  <si>
    <t>1</t>
  </si>
  <si>
    <t>{cfc23a60-170a-434e-a7d4-6b6e659157ce}</t>
  </si>
  <si>
    <t>2</t>
  </si>
  <si>
    <t>VRN</t>
  </si>
  <si>
    <t>Vedlejší rozpočtové náklady</t>
  </si>
  <si>
    <t>{1aa9d4ee-5406-4c99-b4b6-6da628825531}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</si>
  <si>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</si>
  <si>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</si>
  <si>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</si>
  <si>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</si>
  <si>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</si>
  <si>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</si>
  <si>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</si>
  <si>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</si>
  <si>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</si>
  <si>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</si>
  <si>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</si>
  <si>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SO-01 - Revitalizace HOZ (REV-HOZ)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</si>
  <si>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</si>
  <si>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</si>
  <si>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</si>
  <si>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</si>
  <si>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</si>
  <si>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</si>
  <si>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</si>
  <si>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</si>
  <si>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</si>
  <si>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</si>
  <si>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</si>
  <si>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</si>
  <si>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</si>
  <si>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</si>
  <si>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</si>
  <si>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</si>
  <si>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</si>
  <si>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</si>
  <si>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</si>
  <si>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</si>
  <si>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</si>
  <si>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</si>
  <si>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</si>
  <si>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</si>
  <si>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</si>
  <si>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</si>
  <si>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</si>
  <si>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</si>
  <si>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</si>
  <si>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</si>
  <si>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</si>
  <si>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</si>
  <si>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</si>
  <si>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</si>
  <si>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</si>
  <si>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</si>
  <si>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</si>
  <si>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</si>
  <si>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</si>
  <si>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</si>
  <si>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2023 01</t>
  </si>
  <si>
    <t>4</t>
  </si>
  <si>
    <t>423497486</t>
  </si>
  <si>
    <t>PP</t>
  </si>
  <si>
    <t>Odstranění stromů s odřezáním kmene a s odvětvením listnatých, průměru kmene přes 100 do 300 mm</t>
  </si>
  <si>
    <t>Online PSC</t>
  </si>
  <si>
    <t>https://podminky.urs.cz/item/CS_URS_2023_01/112101101</t>
  </si>
  <si>
    <t>121151125</t>
  </si>
  <si>
    <t>Sejmutí ornice plochy přes 500 m2 tl vrstvy přes 250 do 300 mm strojně</t>
  </si>
  <si>
    <t>m2</t>
  </si>
  <si>
    <t>30908508</t>
  </si>
  <si>
    <t>Sejmutí ornice strojně při souvislé ploše přes 500 m2, tl. vrstvy přes 250 do 300 mm</t>
  </si>
  <si>
    <t>https://podminky.urs.cz/item/CS_URS_2023_01/121151125</t>
  </si>
  <si>
    <t>3</t>
  </si>
  <si>
    <t>122151106</t>
  </si>
  <si>
    <t>Odkopávky a prokopávky nezapažené v hornině třídy těžitelnosti I skupiny 1 a 2 objem do 5000 m3 strojně</t>
  </si>
  <si>
    <t>m3</t>
  </si>
  <si>
    <t>532907269</t>
  </si>
  <si>
    <t>Odkopávky a prokopávky nezapažené strojně v hornině třídy těžitelnosti I skupiny 1 a 2 přes 1 000 do 5 000 m3</t>
  </si>
  <si>
    <t>https://podminky.urs.cz/item/CS_URS_2023_01/122151106</t>
  </si>
  <si>
    <t>VV</t>
  </si>
  <si>
    <t>"hloubení nového koryta a tůní" 1225</t>
  </si>
  <si>
    <t>132151104</t>
  </si>
  <si>
    <t>Hloubení rýh nezapažených š do 800 mm v hornině třídy těžitelnosti I skupiny 1 a 2 objem přes 100 m3 strojně</t>
  </si>
  <si>
    <t>1582935381</t>
  </si>
  <si>
    <t>Hloubení nezapažených rýh šířky do 800 mm strojně s urovnáním dna do předepsaného profilu a spádu v hornině třídy těžitelnosti I skupiny 1 a 2 přes 100 m3</t>
  </si>
  <si>
    <t>https://podminky.urs.cz/item/CS_URS_2023_01/132151104</t>
  </si>
  <si>
    <t>"podchycení drénáže - výkopy" 15*30*0,8*1,2</t>
  </si>
  <si>
    <t>"průzkumná rýha pro odhalení drénů" 305*0.8*(1.5-0.3)</t>
  </si>
  <si>
    <t>Součet</t>
  </si>
  <si>
    <t>5</t>
  </si>
  <si>
    <t>162201401</t>
  </si>
  <si>
    <t>Vodorovné přemístění větví stromů listnatých do 1 km D kmene přes 100 do 300 mm</t>
  </si>
  <si>
    <t>-10789490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</si>
  <si>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</si>
  <si>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</si>
  <si>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6</t>
  </si>
  <si>
    <t>162201411</t>
  </si>
  <si>
    <t>Vodorovné přemístění kmenů stromů listnatých do 1 km D kmene přes 100 do 300 mm</t>
  </si>
  <si>
    <t>374813355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</si>
  <si>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</si>
  <si>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</si>
  <si>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7</t>
  </si>
  <si>
    <t>162351103</t>
  </si>
  <si>
    <t>Vodorovné přemístění přes 50 do 500 m výkopku/sypaniny z horniny třídy těžitelnosti I skupiny 1 až 3</t>
  </si>
  <si>
    <t>1417873984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</si>
  <si>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</si>
  <si>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</si>
  <si>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8</t>
  </si>
  <si>
    <t>167151111</t>
  </si>
  <si>
    <t>Nakládání výkopku z hornin třídy těžitelnosti I skupiny 1 až 3 přes 100 m3</t>
  </si>
  <si>
    <t>-1569826563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</si>
  <si>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</si>
  <si>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</si>
  <si>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"Přebytek ornice" 971</t>
  </si>
  <si>
    <t>9</t>
  </si>
  <si>
    <t>171151103</t>
  </si>
  <si>
    <t>Uložení sypaniny z hornin soudržných do násypů zhutněných strojně</t>
  </si>
  <si>
    <t>-1133765050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</si>
  <si>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</si>
  <si>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</si>
  <si>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"modelace přehrážek" 12</t>
  </si>
  <si>
    <t>"modelace údolnice" 444</t>
  </si>
  <si>
    <t>10</t>
  </si>
  <si>
    <t>174151101</t>
  </si>
  <si>
    <t>Zásyp jam, šachet rýh nebo kolem objektů sypaninou se zhutněním</t>
  </si>
  <si>
    <t>-2010956878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</si>
  <si>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</si>
  <si>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</si>
  <si>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"zasypání původního koryta" 770</t>
  </si>
  <si>
    <t>"zasypání průzkumné rýhy a rýh podchycených drenáží" 724,80</t>
  </si>
  <si>
    <t>11</t>
  </si>
  <si>
    <t>181351113</t>
  </si>
  <si>
    <t>Rozprostření ornice tl vrstvy do 200 mm pl přes 500 m2 v rovině nebo ve svahu do 1:5 strojně</t>
  </si>
  <si>
    <t>2089467774</t>
  </si>
  <si>
    <t>Rozprostření a urovnání ornice v rovině nebo ve svahu sklonu do 1:5 strojně při souvislé ploše přes 500 m2, tl. vrstvy do 200 mm</t>
  </si>
  <si>
    <t>https://podminky.urs.cz/item/CS_URS_2023_01/181351113</t>
  </si>
  <si>
    <t>"Rozprostření přebytku ornice na pole" 971/0,1</t>
  </si>
  <si>
    <t>12</t>
  </si>
  <si>
    <t>181351115</t>
  </si>
  <si>
    <t>Rozprostření ornice tl vrstvy přes 250 do 300 mm pl přes 500 m2 v rovině nebo ve svahu do 1:5 strojně</t>
  </si>
  <si>
    <t>-1911281083</t>
  </si>
  <si>
    <t>Rozprostření a urovnání ornice v rovině nebo ve svahu sklonu do 1:5 strojně při souvislé ploše přes 500 m2, tl. vrstvy přes 250 do 300 mm</t>
  </si>
  <si>
    <t>https://podminky.urs.cz/item/CS_URS_2023_01/181351115</t>
  </si>
  <si>
    <t>"zpětné rozprostření ornice v rámci stavební parcely" 11215+179*6-3230</t>
  </si>
  <si>
    <t>Vodorovné konstrukce</t>
  </si>
  <si>
    <t>13</t>
  </si>
  <si>
    <t>463212111</t>
  </si>
  <si>
    <t>Rovnanina z lomového kamene upraveného s vyklínováním spár úlomky kamene</t>
  </si>
  <si>
    <t>1533390757</t>
  </si>
  <si>
    <t>Rovnanina z lomového kamene upraveného, tříděného jakékoliv tloušťky rovnaniny s vyklínováním spár a dutin úlomky kamene</t>
  </si>
  <si>
    <t>https://podminky.urs.cz/item/CS_URS_2023_01/463212111</t>
  </si>
  <si>
    <t>"kamenitý skluz" 15*3,5*0.3</t>
  </si>
  <si>
    <t>"opevnění líců přehrážek" 97</t>
  </si>
  <si>
    <t>14</t>
  </si>
  <si>
    <t>464511122</t>
  </si>
  <si>
    <t>Pohoz z kamene záhozového hmotnosti do 200 kg z terénu</t>
  </si>
  <si>
    <t>-1444259449</t>
  </si>
  <si>
    <t>Pohoz dna nebo svahů jakékoliv tloušťky z kamene záhozového z terénu, hmotnosti jednotlivých kamenů do 200 kg</t>
  </si>
  <si>
    <t>https://podminky.urs.cz/item/CS_URS_2023_01/464511122</t>
  </si>
  <si>
    <t>"opevnění svahů nového koryta" 70</t>
  </si>
  <si>
    <t>Trubní vedení</t>
  </si>
  <si>
    <t>871263121</t>
  </si>
  <si>
    <t>Montáž kanalizačního potrubí z PVC těsněné gumovým kroužkem otevřený výkop sklon do 20 % DN 110</t>
  </si>
  <si>
    <t>m</t>
  </si>
  <si>
    <t>1095064603</t>
  </si>
  <si>
    <t>Montáž kanalizačního potrubí z plastů z tvrdého PVC těsněných gumovým kroužkem v otevřeném výkopu ve sklonu do 20 % DN 110</t>
  </si>
  <si>
    <t>https://podminky.urs.cz/item/CS_URS_2023_01/871263121</t>
  </si>
  <si>
    <t>"podchycení drenáží a zaústění do nového koryta / tůní" 30*15</t>
  </si>
  <si>
    <t>16</t>
  </si>
  <si>
    <t>M</t>
  </si>
  <si>
    <t>28611113</t>
  </si>
  <si>
    <t>trubka kanalizační PVC DN 110x1000mm SN4</t>
  </si>
  <si>
    <t>-486246122</t>
  </si>
  <si>
    <t>450*1,03 'Přepočtené koeficientem množství</t>
  </si>
  <si>
    <t>Ostatní konstrukce a práce, bourání</t>
  </si>
  <si>
    <t>17</t>
  </si>
  <si>
    <t>966008211</t>
  </si>
  <si>
    <t>Bourání odvodňovacího žlabu z betonových příkopových tvárnic š do 500 mm</t>
  </si>
  <si>
    <t>949644250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</si>
  <si>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</si>
  <si>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https://podminky.urs.cz/item/CS_URS_2023_01/966008211</t>
  </si>
  <si>
    <t>997</t>
  </si>
  <si>
    <t>Přesun sutě</t>
  </si>
  <si>
    <t>18</t>
  </si>
  <si>
    <t>997013501</t>
  </si>
  <si>
    <t>Odvoz suti a vybouraných hmot na skládku nebo meziskládku do 1 km se složením</t>
  </si>
  <si>
    <t>t</t>
  </si>
  <si>
    <t>794864033</t>
  </si>
  <si>
    <t>Odvoz suti a vybouraných hmot na skládku nebo meziskládku se složením, na vzdálenost do 1 km</t>
  </si>
  <si>
    <t>https://podminky.urs.cz/item/CS_URS_2023_01/997013501</t>
  </si>
  <si>
    <t>"odvoz melioračních žlabovek na skládku" 308/0,33*48/1000</t>
  </si>
  <si>
    <t>19</t>
  </si>
  <si>
    <t>997013509</t>
  </si>
  <si>
    <t>Příplatek k odvozu suti a vybouraných hmot na skládku ZKD 1 km přes 1 km</t>
  </si>
  <si>
    <t>1502714191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</si>
  <si>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</si>
  <si>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</si>
  <si>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"odvoz melioračních žlabovek na skládku do 20 km" 308/0,33*48/1000*19</t>
  </si>
  <si>
    <t>20</t>
  </si>
  <si>
    <t>997013861</t>
  </si>
  <si>
    <t>Poplatek za uložení stavebního odpadu na recyklační skládce (skládkovné) z prostého betonu kód odpadu 17 01 01</t>
  </si>
  <si>
    <t>1329669368</t>
  </si>
  <si>
    <t>Poplatek za uložení stavebního odpadu na recyklační skládce (skládkovné) z prostého betonu zatříděného do Katalogu odpadů pod kódem 17 01 01</t>
  </si>
  <si>
    <t>https://podminky.urs.cz/item/CS_URS_2023_01/997013861</t>
  </si>
  <si>
    <t>998</t>
  </si>
  <si>
    <t>Přesun hmot</t>
  </si>
  <si>
    <t>998332011</t>
  </si>
  <si>
    <t>Přesun hmot pro úpravy vodních toků a kanály</t>
  </si>
  <si>
    <t>-506284387</t>
  </si>
  <si>
    <t>Přesun hmot pro úpravy vodních toků a kanály, hráze rybníků apod. dopravní vzdálenost do 500 m</t>
  </si>
  <si>
    <t>https://podminky.urs.cz/item/CS_URS_2023_01/998332011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</si>
  <si>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</si>
  <si>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</si>
  <si>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</si>
  <si>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</si>
  <si>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VRN1</t>
  </si>
  <si>
    <t>Průzkumné, geodetické a projektové práce</t>
  </si>
  <si>
    <t>011303000</t>
  </si>
  <si>
    <t>Archeologická činnost bez rozlišení</t>
  </si>
  <si>
    <t>…</t>
  </si>
  <si>
    <t>CS ÚRS 2022 02</t>
  </si>
  <si>
    <t>1024</t>
  </si>
  <si>
    <t>-1455510220</t>
  </si>
  <si>
    <t>https://podminky.urs.cz/item/CS_URS_2022_02/011303000</t>
  </si>
  <si>
    <t>012103000</t>
  </si>
  <si>
    <t>Geodetické práce před výstavbou</t>
  </si>
  <si>
    <t>stavba</t>
  </si>
  <si>
    <t>-1309346341</t>
  </si>
  <si>
    <t>https://podminky.urs.cz/item/CS_URS_2022_02/012103000</t>
  </si>
  <si>
    <t>P</t>
  </si>
  <si>
    <t>Poznámka k položce:_x000d_
vytyčení stavby, inž. sítí</t>
  </si>
  <si>
    <t>012303000</t>
  </si>
  <si>
    <t>Geodetické práce po výstavbě</t>
  </si>
  <si>
    <t>-575418287</t>
  </si>
  <si>
    <t>https://podminky.urs.cz/item/CS_URS_2022_02/012303000</t>
  </si>
  <si>
    <t>Poznámka k položce:_x000d_
skutečné zaměření stavby po dokončení</t>
  </si>
  <si>
    <t>013254000</t>
  </si>
  <si>
    <t>Dokumentace skutečného provedení stavby</t>
  </si>
  <si>
    <t>-787145618</t>
  </si>
  <si>
    <t>https://podminky.urs.cz/item/CS_URS_2022_02/013254000</t>
  </si>
  <si>
    <t>VRN3</t>
  </si>
  <si>
    <t>Zařízení staveniště</t>
  </si>
  <si>
    <t>030001000</t>
  </si>
  <si>
    <t>41083489</t>
  </si>
  <si>
    <t>https://podminky.urs.cz/item/CS_URS_2022_02/030001000</t>
  </si>
  <si>
    <t>Poznámka k položce:_x000d_
včetně zajištění vjezdů ke korytu a ochrany obrubníků a komunikace pro pěší v místech vjezdů ke korytu ke korytu toku, náklady na případně vzniklá poškození během stavby</t>
  </si>
  <si>
    <t>VRN9</t>
  </si>
  <si>
    <t>091504000</t>
  </si>
  <si>
    <t>Náklady související s publikační činností</t>
  </si>
  <si>
    <t>-2080216907</t>
  </si>
  <si>
    <t>https://podminky.urs.cz/item/CS_URS_2022_02/091504000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</si>
</sst>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23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01101" TargetMode="External" /><Relationship Id="rId2" Type="http://schemas.openxmlformats.org/officeDocument/2006/relationships/hyperlink" Target="https://podminky.urs.cz/item/CS_URS_2023_01/121151125" TargetMode="External" /><Relationship Id="rId3" Type="http://schemas.openxmlformats.org/officeDocument/2006/relationships/hyperlink" Target="https://podminky.urs.cz/item/CS_URS_2023_01/122151106" TargetMode="External" /><Relationship Id="rId4" Type="http://schemas.openxmlformats.org/officeDocument/2006/relationships/hyperlink" Target="https://podminky.urs.cz/item/CS_URS_2023_01/132151104" TargetMode="External" /><Relationship Id="rId5" Type="http://schemas.openxmlformats.org/officeDocument/2006/relationships/hyperlink" Target="https://podminky.urs.cz/item/CS_URS_2023_01/162201401" TargetMode="External" /><Relationship Id="rId6" Type="http://schemas.openxmlformats.org/officeDocument/2006/relationships/hyperlink" Target="https://podminky.urs.cz/item/CS_URS_2023_01/162201411" TargetMode="External" /><Relationship Id="rId7" Type="http://schemas.openxmlformats.org/officeDocument/2006/relationships/hyperlink" Target="https://podminky.urs.cz/item/CS_URS_2023_01/162351103" TargetMode="External" /><Relationship Id="rId8" Type="http://schemas.openxmlformats.org/officeDocument/2006/relationships/hyperlink" Target="https://podminky.urs.cz/item/CS_URS_2023_01/167151111" TargetMode="External" /><Relationship Id="rId9" Type="http://schemas.openxmlformats.org/officeDocument/2006/relationships/hyperlink" Target="https://podminky.urs.cz/item/CS_URS_2023_01/171151103" TargetMode="External" /><Relationship Id="rId10" Type="http://schemas.openxmlformats.org/officeDocument/2006/relationships/hyperlink" Target="https://podminky.urs.cz/item/CS_URS_2023_01/174151101" TargetMode="External" /><Relationship Id="rId11" Type="http://schemas.openxmlformats.org/officeDocument/2006/relationships/hyperlink" Target="https://podminky.urs.cz/item/CS_URS_2023_01/181351113" TargetMode="External" /><Relationship Id="rId12" Type="http://schemas.openxmlformats.org/officeDocument/2006/relationships/hyperlink" Target="https://podminky.urs.cz/item/CS_URS_2023_01/181351115" TargetMode="External" /><Relationship Id="rId13" Type="http://schemas.openxmlformats.org/officeDocument/2006/relationships/hyperlink" Target="https://podminky.urs.cz/item/CS_URS_2023_01/463212111" TargetMode="External" /><Relationship Id="rId14" Type="http://schemas.openxmlformats.org/officeDocument/2006/relationships/hyperlink" Target="https://podminky.urs.cz/item/CS_URS_2023_01/464511122" TargetMode="External" /><Relationship Id="rId15" Type="http://schemas.openxmlformats.org/officeDocument/2006/relationships/hyperlink" Target="https://podminky.urs.cz/item/CS_URS_2023_01/871263121" TargetMode="External" /><Relationship Id="rId16" Type="http://schemas.openxmlformats.org/officeDocument/2006/relationships/hyperlink" Target="https://podminky.urs.cz/item/CS_URS_2023_01/966008211" TargetMode="External" /><Relationship Id="rId17" Type="http://schemas.openxmlformats.org/officeDocument/2006/relationships/hyperlink" Target="https://podminky.urs.cz/item/CS_URS_2023_01/997013501" TargetMode="External" /><Relationship Id="rId18" Type="http://schemas.openxmlformats.org/officeDocument/2006/relationships/hyperlink" Target="https://podminky.urs.cz/item/CS_URS_2023_01/997013509" TargetMode="External" /><Relationship Id="rId19" Type="http://schemas.openxmlformats.org/officeDocument/2006/relationships/hyperlink" Target="https://podminky.urs.cz/item/CS_URS_2023_01/997013861" TargetMode="External" /><Relationship Id="rId20" Type="http://schemas.openxmlformats.org/officeDocument/2006/relationships/hyperlink" Target="https://podminky.urs.cz/item/CS_URS_2023_01/998332011" TargetMode="External" /><Relationship Id="rId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303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2303000" TargetMode="External" /><Relationship Id="rId4" Type="http://schemas.openxmlformats.org/officeDocument/2006/relationships/hyperlink" Target="https://podminky.urs.cz/item/CS_URS_2022_02/013254000" TargetMode="External" /><Relationship Id="rId5" Type="http://schemas.openxmlformats.org/officeDocument/2006/relationships/hyperlink" Target="https://podminky.urs.cz/item/CS_URS_2022_02/030001000" TargetMode="External" /><Relationship Id="rId6" Type="http://schemas.openxmlformats.org/officeDocument/2006/relationships/hyperlink" Target="https://podminky.urs.cz/item/CS_URS_2022_02/091504000" TargetMode="External" /><Relationship Id="rId7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1" customFormat="1" ht="14.4" customHeight="1">
      <c r="B26" s="20"/>
      <c r="C26" s="21"/>
      <c r="D26" s="37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G26" s="30"/>
    </row>
    <row r="27">
      <c r="B27" s="20"/>
      <c r="C27" s="21"/>
      <c r="D27" s="21"/>
      <c r="E27" s="39" t="s">
        <v>37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40">
        <f>ROUND(AS94,2)</f>
        <v>0</v>
      </c>
      <c r="AL27" s="40"/>
      <c r="AM27" s="40"/>
      <c r="AN27" s="40"/>
      <c r="AO27" s="40"/>
      <c r="AP27" s="21"/>
      <c r="AQ27" s="21"/>
      <c r="AR27" s="19"/>
      <c r="BG27" s="30"/>
    </row>
    <row r="28" s="2" customFormat="1">
      <c r="A28" s="41"/>
      <c r="B28" s="42"/>
      <c r="C28" s="43"/>
      <c r="D28" s="43"/>
      <c r="E28" s="39" t="s">
        <v>38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0">
        <f>ROUND(AT94,2)</f>
        <v>0</v>
      </c>
      <c r="AL28" s="40"/>
      <c r="AM28" s="40"/>
      <c r="AN28" s="40"/>
      <c r="AO28" s="40"/>
      <c r="AP28" s="43"/>
      <c r="AQ28" s="43"/>
      <c r="AR28" s="44"/>
      <c r="BG28" s="30"/>
    </row>
    <row r="29" s="2" customFormat="1" ht="14.4" customHeight="1">
      <c r="A29" s="41"/>
      <c r="B29" s="42"/>
      <c r="C29" s="43"/>
      <c r="D29" s="37" t="s">
        <v>39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38">
        <f>ROUND(AG98, 2)</f>
        <v>0</v>
      </c>
      <c r="AL29" s="38"/>
      <c r="AM29" s="38"/>
      <c r="AN29" s="38"/>
      <c r="AO29" s="38"/>
      <c r="AP29" s="43"/>
      <c r="AQ29" s="43"/>
      <c r="AR29" s="44"/>
      <c r="BG29" s="30"/>
    </row>
    <row r="30" s="2" customFormat="1" ht="6.96" customHeight="1">
      <c r="A30" s="41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BG30" s="30"/>
    </row>
    <row r="31" s="2" customFormat="1" ht="25.92" customHeight="1">
      <c r="A31" s="41"/>
      <c r="B31" s="42"/>
      <c r="C31" s="43"/>
      <c r="D31" s="45" t="s">
        <v>40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7">
        <f>ROUND(AK26 + AK29, 2)</f>
        <v>0</v>
      </c>
      <c r="AL31" s="46"/>
      <c r="AM31" s="46"/>
      <c r="AN31" s="46"/>
      <c r="AO31" s="46"/>
      <c r="AP31" s="43"/>
      <c r="AQ31" s="43"/>
      <c r="AR31" s="44"/>
      <c r="BG31" s="30"/>
    </row>
    <row r="32" s="2" customFormat="1" ht="6.96" customHeight="1">
      <c r="A32" s="41"/>
      <c r="B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4"/>
      <c r="BG32" s="30"/>
    </row>
    <row r="33" s="2" customFormat="1">
      <c r="A33" s="41"/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8" t="s">
        <v>41</v>
      </c>
      <c r="M33" s="48"/>
      <c r="N33" s="48"/>
      <c r="O33" s="48"/>
      <c r="P33" s="48"/>
      <c r="Q33" s="43"/>
      <c r="R33" s="43"/>
      <c r="S33" s="43"/>
      <c r="T33" s="43"/>
      <c r="U33" s="43"/>
      <c r="V33" s="43"/>
      <c r="W33" s="48" t="s">
        <v>42</v>
      </c>
      <c r="X33" s="48"/>
      <c r="Y33" s="48"/>
      <c r="Z33" s="48"/>
      <c r="AA33" s="48"/>
      <c r="AB33" s="48"/>
      <c r="AC33" s="48"/>
      <c r="AD33" s="48"/>
      <c r="AE33" s="48"/>
      <c r="AF33" s="43"/>
      <c r="AG33" s="43"/>
      <c r="AH33" s="43"/>
      <c r="AI33" s="43"/>
      <c r="AJ33" s="43"/>
      <c r="AK33" s="48" t="s">
        <v>43</v>
      </c>
      <c r="AL33" s="48"/>
      <c r="AM33" s="48"/>
      <c r="AN33" s="48"/>
      <c r="AO33" s="48"/>
      <c r="AP33" s="43"/>
      <c r="AQ33" s="43"/>
      <c r="AR33" s="44"/>
      <c r="BG33" s="30"/>
    </row>
    <row r="34" s="3" customFormat="1" ht="14.4" customHeight="1">
      <c r="A34" s="3"/>
      <c r="B34" s="49"/>
      <c r="C34" s="50"/>
      <c r="D34" s="31" t="s">
        <v>44</v>
      </c>
      <c r="E34" s="50"/>
      <c r="F34" s="31" t="s">
        <v>45</v>
      </c>
      <c r="G34" s="50"/>
      <c r="H34" s="50"/>
      <c r="I34" s="50"/>
      <c r="J34" s="50"/>
      <c r="K34" s="50"/>
      <c r="L34" s="51">
        <v>0.20999999999999999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2">
        <f>ROUND(BB94 + SUM(CD98:CD102), 2)</f>
        <v>0</v>
      </c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2">
        <f>ROUND(AX94 + SUM(BY98:BY102), 2)</f>
        <v>0</v>
      </c>
      <c r="AL34" s="50"/>
      <c r="AM34" s="50"/>
      <c r="AN34" s="50"/>
      <c r="AO34" s="50"/>
      <c r="AP34" s="50"/>
      <c r="AQ34" s="50"/>
      <c r="AR34" s="53"/>
      <c r="BG34" s="54"/>
    </row>
    <row r="35" s="3" customFormat="1" ht="14.4" customHeight="1">
      <c r="A35" s="3"/>
      <c r="B35" s="49"/>
      <c r="C35" s="50"/>
      <c r="D35" s="50"/>
      <c r="E35" s="50"/>
      <c r="F35" s="31" t="s">
        <v>46</v>
      </c>
      <c r="G35" s="50"/>
      <c r="H35" s="50"/>
      <c r="I35" s="50"/>
      <c r="J35" s="50"/>
      <c r="K35" s="50"/>
      <c r="L35" s="51">
        <v>0.14999999999999999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2">
        <f>ROUND(BC94 + SUM(CE98:CE102), 2)</f>
        <v>0</v>
      </c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2">
        <f>ROUND(AY94 + SUM(BZ98:BZ102), 2)</f>
        <v>0</v>
      </c>
      <c r="AL35" s="50"/>
      <c r="AM35" s="50"/>
      <c r="AN35" s="50"/>
      <c r="AO35" s="50"/>
      <c r="AP35" s="50"/>
      <c r="AQ35" s="50"/>
      <c r="AR35" s="53"/>
      <c r="BG35" s="3"/>
    </row>
    <row r="36" hidden="1" s="3" customFormat="1" ht="14.4" customHeight="1">
      <c r="A36" s="3"/>
      <c r="B36" s="49"/>
      <c r="C36" s="50"/>
      <c r="D36" s="50"/>
      <c r="E36" s="50"/>
      <c r="F36" s="31" t="s">
        <v>47</v>
      </c>
      <c r="G36" s="50"/>
      <c r="H36" s="50"/>
      <c r="I36" s="50"/>
      <c r="J36" s="50"/>
      <c r="K36" s="50"/>
      <c r="L36" s="51">
        <v>0.20999999999999999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2">
        <f>ROUND(BD94 + SUM(CF98:CF102),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2">
        <v>0</v>
      </c>
      <c r="AL36" s="50"/>
      <c r="AM36" s="50"/>
      <c r="AN36" s="50"/>
      <c r="AO36" s="50"/>
      <c r="AP36" s="50"/>
      <c r="AQ36" s="50"/>
      <c r="AR36" s="53"/>
      <c r="BG36" s="3"/>
    </row>
    <row r="37" hidden="1" s="3" customFormat="1" ht="14.4" customHeight="1">
      <c r="A37" s="3"/>
      <c r="B37" s="49"/>
      <c r="C37" s="50"/>
      <c r="D37" s="50"/>
      <c r="E37" s="50"/>
      <c r="F37" s="31" t="s">
        <v>48</v>
      </c>
      <c r="G37" s="50"/>
      <c r="H37" s="50"/>
      <c r="I37" s="50"/>
      <c r="J37" s="50"/>
      <c r="K37" s="50"/>
      <c r="L37" s="51">
        <v>0.14999999999999999</v>
      </c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2">
        <f>ROUND(BE94 + SUM(CG98:CG102), 2)</f>
        <v>0</v>
      </c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2">
        <v>0</v>
      </c>
      <c r="AL37" s="50"/>
      <c r="AM37" s="50"/>
      <c r="AN37" s="50"/>
      <c r="AO37" s="50"/>
      <c r="AP37" s="50"/>
      <c r="AQ37" s="50"/>
      <c r="AR37" s="53"/>
      <c r="BG37" s="3"/>
    </row>
    <row r="38" hidden="1" s="3" customFormat="1" ht="14.4" customHeight="1">
      <c r="A38" s="3"/>
      <c r="B38" s="49"/>
      <c r="C38" s="50"/>
      <c r="D38" s="50"/>
      <c r="E38" s="50"/>
      <c r="F38" s="31" t="s">
        <v>49</v>
      </c>
      <c r="G38" s="50"/>
      <c r="H38" s="50"/>
      <c r="I38" s="50"/>
      <c r="J38" s="50"/>
      <c r="K38" s="50"/>
      <c r="L38" s="51">
        <v>0</v>
      </c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2">
        <f>ROUND(BF94 + SUM(CH98:CH102), 2)</f>
        <v>0</v>
      </c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2">
        <v>0</v>
      </c>
      <c r="AL38" s="50"/>
      <c r="AM38" s="50"/>
      <c r="AN38" s="50"/>
      <c r="AO38" s="50"/>
      <c r="AP38" s="50"/>
      <c r="AQ38" s="50"/>
      <c r="AR38" s="53"/>
      <c r="BG38" s="3"/>
    </row>
    <row r="39" s="2" customFormat="1" ht="6.96" customHeight="1">
      <c r="A39" s="41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4"/>
      <c r="BG39" s="41"/>
    </row>
    <row r="40" s="2" customFormat="1" ht="25.92" customHeight="1">
      <c r="A40" s="41"/>
      <c r="B40" s="42"/>
      <c r="C40" s="55"/>
      <c r="D40" s="56" t="s">
        <v>50</v>
      </c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8" t="s">
        <v>51</v>
      </c>
      <c r="U40" s="57"/>
      <c r="V40" s="57"/>
      <c r="W40" s="57"/>
      <c r="X40" s="59" t="s">
        <v>52</v>
      </c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60">
        <f>SUM(AK31:AK38)</f>
        <v>0</v>
      </c>
      <c r="AL40" s="57"/>
      <c r="AM40" s="57"/>
      <c r="AN40" s="57"/>
      <c r="AO40" s="61"/>
      <c r="AP40" s="55"/>
      <c r="AQ40" s="55"/>
      <c r="AR40" s="44"/>
      <c r="BG40" s="41"/>
    </row>
    <row r="41" s="2" customFormat="1" ht="6.96" customHeight="1">
      <c r="A41" s="41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4"/>
      <c r="BG41" s="41"/>
    </row>
    <row r="42" s="2" customFormat="1" ht="14.4" customHeight="1">
      <c r="A42" s="41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4"/>
      <c r="BG42" s="41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2"/>
      <c r="C49" s="63"/>
      <c r="D49" s="64" t="s">
        <v>53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54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41"/>
      <c r="B60" s="42"/>
      <c r="C60" s="43"/>
      <c r="D60" s="67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67" t="s">
        <v>56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67" t="s">
        <v>55</v>
      </c>
      <c r="AI60" s="46"/>
      <c r="AJ60" s="46"/>
      <c r="AK60" s="46"/>
      <c r="AL60" s="46"/>
      <c r="AM60" s="67" t="s">
        <v>56</v>
      </c>
      <c r="AN60" s="46"/>
      <c r="AO60" s="46"/>
      <c r="AP60" s="43"/>
      <c r="AQ60" s="43"/>
      <c r="AR60" s="44"/>
      <c r="BG60" s="41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41"/>
      <c r="B64" s="42"/>
      <c r="C64" s="43"/>
      <c r="D64" s="64" t="s">
        <v>57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58</v>
      </c>
      <c r="AI64" s="68"/>
      <c r="AJ64" s="68"/>
      <c r="AK64" s="68"/>
      <c r="AL64" s="68"/>
      <c r="AM64" s="68"/>
      <c r="AN64" s="68"/>
      <c r="AO64" s="68"/>
      <c r="AP64" s="43"/>
      <c r="AQ64" s="43"/>
      <c r="AR64" s="44"/>
      <c r="BG64" s="41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41"/>
      <c r="B75" s="42"/>
      <c r="C75" s="43"/>
      <c r="D75" s="67" t="s">
        <v>55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67" t="s">
        <v>56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67" t="s">
        <v>55</v>
      </c>
      <c r="AI75" s="46"/>
      <c r="AJ75" s="46"/>
      <c r="AK75" s="46"/>
      <c r="AL75" s="46"/>
      <c r="AM75" s="67" t="s">
        <v>56</v>
      </c>
      <c r="AN75" s="46"/>
      <c r="AO75" s="46"/>
      <c r="AP75" s="43"/>
      <c r="AQ75" s="43"/>
      <c r="AR75" s="44"/>
      <c r="BG75" s="41"/>
    </row>
    <row r="76" s="2" customForma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4"/>
      <c r="BG76" s="41"/>
    </row>
    <row r="77" s="2" customFormat="1" ht="6.96" customHeight="1">
      <c r="A77" s="41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4"/>
      <c r="BG77" s="41"/>
    </row>
    <row r="81" s="2" customFormat="1" ht="6.96" customHeight="1">
      <c r="A81" s="41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4"/>
      <c r="BG81" s="41"/>
    </row>
    <row r="82" s="2" customFormat="1" ht="24.96" customHeight="1">
      <c r="A82" s="41"/>
      <c r="B82" s="42"/>
      <c r="C82" s="22" t="s">
        <v>59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4"/>
      <c r="BG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4"/>
      <c r="BG83" s="41"/>
    </row>
    <row r="84" s="4" customFormat="1" ht="12" customHeight="1">
      <c r="A84" s="4"/>
      <c r="B84" s="73"/>
      <c r="C84" s="31" t="s">
        <v>14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105-3304-22A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G84" s="4"/>
    </row>
    <row r="85" s="5" customFormat="1" ht="36.96" customHeight="1">
      <c r="A85" s="5"/>
      <c r="B85" s="76"/>
      <c r="C85" s="77" t="s">
        <v>17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Revitalizace HOZ ODPAD 03 v k.ú. Šafov - SO-01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G85" s="5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4"/>
      <c r="BG86" s="41"/>
    </row>
    <row r="87" s="2" customFormat="1" ht="12" customHeight="1">
      <c r="A87" s="41"/>
      <c r="B87" s="42"/>
      <c r="C87" s="31" t="s">
        <v>21</v>
      </c>
      <c r="D87" s="43"/>
      <c r="E87" s="43"/>
      <c r="F87" s="43"/>
      <c r="G87" s="43"/>
      <c r="H87" s="43"/>
      <c r="I87" s="43"/>
      <c r="J87" s="43"/>
      <c r="K87" s="43"/>
      <c r="L87" s="81" t="str">
        <f>IF(K8="","",K8)</f>
        <v>Šafov</v>
      </c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31" t="s">
        <v>23</v>
      </c>
      <c r="AJ87" s="43"/>
      <c r="AK87" s="43"/>
      <c r="AL87" s="43"/>
      <c r="AM87" s="82" t="str">
        <f>IF(AN8= "","",AN8)</f>
        <v>14. 4. 2023</v>
      </c>
      <c r="AN87" s="82"/>
      <c r="AO87" s="43"/>
      <c r="AP87" s="43"/>
      <c r="AQ87" s="43"/>
      <c r="AR87" s="44"/>
      <c r="BG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4"/>
      <c r="BG88" s="41"/>
    </row>
    <row r="89" s="2" customFormat="1" ht="15.15" customHeight="1">
      <c r="A89" s="41"/>
      <c r="B89" s="42"/>
      <c r="C89" s="31" t="s">
        <v>25</v>
      </c>
      <c r="D89" s="43"/>
      <c r="E89" s="43"/>
      <c r="F89" s="43"/>
      <c r="G89" s="43"/>
      <c r="H89" s="43"/>
      <c r="I89" s="43"/>
      <c r="J89" s="43"/>
      <c r="K89" s="43"/>
      <c r="L89" s="74" t="str">
        <f>IF(E11= "","",E11)</f>
        <v>SPÚ, KPÚ pro Jihomoravský kraj, Pobočka Znojmo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31" t="s">
        <v>31</v>
      </c>
      <c r="AJ89" s="43"/>
      <c r="AK89" s="43"/>
      <c r="AL89" s="43"/>
      <c r="AM89" s="83" t="str">
        <f>IF(E17="","",E17)</f>
        <v xml:space="preserve"> </v>
      </c>
      <c r="AN89" s="74"/>
      <c r="AO89" s="74"/>
      <c r="AP89" s="74"/>
      <c r="AQ89" s="43"/>
      <c r="AR89" s="44"/>
      <c r="AS89" s="84" t="s">
        <v>60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7"/>
      <c r="BG89" s="41"/>
    </row>
    <row r="90" s="2" customFormat="1" ht="15.15" customHeight="1">
      <c r="A90" s="41"/>
      <c r="B90" s="42"/>
      <c r="C90" s="31" t="s">
        <v>29</v>
      </c>
      <c r="D90" s="43"/>
      <c r="E90" s="43"/>
      <c r="F90" s="43"/>
      <c r="G90" s="43"/>
      <c r="H90" s="43"/>
      <c r="I90" s="43"/>
      <c r="J90" s="43"/>
      <c r="K90" s="43"/>
      <c r="L90" s="74" t="str">
        <f>IF(E14= "Vyplň údaj","",E14)</f>
        <v/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31" t="s">
        <v>33</v>
      </c>
      <c r="AJ90" s="43"/>
      <c r="AK90" s="43"/>
      <c r="AL90" s="43"/>
      <c r="AM90" s="83" t="str">
        <f>IF(E20="","",E20)</f>
        <v>AGROPROJEKT PSO s.r.o.</v>
      </c>
      <c r="AN90" s="74"/>
      <c r="AO90" s="74"/>
      <c r="AP90" s="74"/>
      <c r="AQ90" s="43"/>
      <c r="AR90" s="44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1"/>
      <c r="BG90" s="41"/>
    </row>
    <row r="91" s="2" customFormat="1" ht="10.8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4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5"/>
      <c r="BG91" s="41"/>
    </row>
    <row r="92" s="2" customFormat="1" ht="29.28" customHeight="1">
      <c r="A92" s="41"/>
      <c r="B92" s="42"/>
      <c r="C92" s="96" t="s">
        <v>61</v>
      </c>
      <c r="D92" s="97"/>
      <c r="E92" s="97"/>
      <c r="F92" s="97"/>
      <c r="G92" s="97"/>
      <c r="H92" s="98"/>
      <c r="I92" s="99" t="s">
        <v>62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63</v>
      </c>
      <c r="AH92" s="97"/>
      <c r="AI92" s="97"/>
      <c r="AJ92" s="97"/>
      <c r="AK92" s="97"/>
      <c r="AL92" s="97"/>
      <c r="AM92" s="97"/>
      <c r="AN92" s="99" t="s">
        <v>64</v>
      </c>
      <c r="AO92" s="97"/>
      <c r="AP92" s="101"/>
      <c r="AQ92" s="102" t="s">
        <v>65</v>
      </c>
      <c r="AR92" s="44"/>
      <c r="AS92" s="103" t="s">
        <v>66</v>
      </c>
      <c r="AT92" s="104" t="s">
        <v>67</v>
      </c>
      <c r="AU92" s="104" t="s">
        <v>68</v>
      </c>
      <c r="AV92" s="104" t="s">
        <v>69</v>
      </c>
      <c r="AW92" s="104" t="s">
        <v>70</v>
      </c>
      <c r="AX92" s="104" t="s">
        <v>71</v>
      </c>
      <c r="AY92" s="104" t="s">
        <v>72</v>
      </c>
      <c r="AZ92" s="104" t="s">
        <v>73</v>
      </c>
      <c r="BA92" s="104" t="s">
        <v>74</v>
      </c>
      <c r="BB92" s="104" t="s">
        <v>75</v>
      </c>
      <c r="BC92" s="104" t="s">
        <v>76</v>
      </c>
      <c r="BD92" s="104" t="s">
        <v>77</v>
      </c>
      <c r="BE92" s="104" t="s">
        <v>78</v>
      </c>
      <c r="BF92" s="105" t="s">
        <v>79</v>
      </c>
      <c r="BG92" s="41"/>
    </row>
    <row r="93" s="2" customFormat="1" ht="10.8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4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8"/>
      <c r="BG93" s="41"/>
    </row>
    <row r="94" s="6" customFormat="1" ht="32.4" customHeight="1">
      <c r="A94" s="6"/>
      <c r="B94" s="109"/>
      <c r="C94" s="110" t="s">
        <v>80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ROUND(SUM(AG95:AG96),2)</f>
        <v>0</v>
      </c>
      <c r="AH94" s="112"/>
      <c r="AI94" s="112"/>
      <c r="AJ94" s="112"/>
      <c r="AK94" s="112"/>
      <c r="AL94" s="112"/>
      <c r="AM94" s="112"/>
      <c r="AN94" s="113">
        <f>SUM(AG94,AV94)</f>
        <v>0</v>
      </c>
      <c r="AO94" s="113"/>
      <c r="AP94" s="113"/>
      <c r="AQ94" s="114" t="s">
        <v>1</v>
      </c>
      <c r="AR94" s="115"/>
      <c r="AS94" s="116">
        <f>ROUND(SUM(AS95:AS96),2)</f>
        <v>0</v>
      </c>
      <c r="AT94" s="117">
        <f>ROUND(SUM(AT95:AT96),2)</f>
        <v>0</v>
      </c>
      <c r="AU94" s="118">
        <f>ROUND(SUM(AU95:AU96),2)</f>
        <v>0</v>
      </c>
      <c r="AV94" s="118">
        <f>ROUND(SUM(AX94:AY94),2)</f>
        <v>0</v>
      </c>
      <c r="AW94" s="119">
        <f>ROUND(SUM(AW95:AW96),5)</f>
        <v>0</v>
      </c>
      <c r="AX94" s="118">
        <f>ROUND(BB94*L34,2)</f>
        <v>0</v>
      </c>
      <c r="AY94" s="118">
        <f>ROUND(BC94*L35,2)</f>
        <v>0</v>
      </c>
      <c r="AZ94" s="118">
        <f>ROUND(BD94*L34,2)</f>
        <v>0</v>
      </c>
      <c r="BA94" s="118">
        <f>ROUND(BE94*L35,2)</f>
        <v>0</v>
      </c>
      <c r="BB94" s="118">
        <f>ROUND(SUM(BB95:BB96),2)</f>
        <v>0</v>
      </c>
      <c r="BC94" s="118">
        <f>ROUND(SUM(BC95:BC96),2)</f>
        <v>0</v>
      </c>
      <c r="BD94" s="118">
        <f>ROUND(SUM(BD95:BD96),2)</f>
        <v>0</v>
      </c>
      <c r="BE94" s="118">
        <f>ROUND(SUM(BE95:BE96),2)</f>
        <v>0</v>
      </c>
      <c r="BF94" s="120">
        <f>ROUND(SUM(BF95:BF96),2)</f>
        <v>0</v>
      </c>
      <c r="BG94" s="6"/>
      <c r="BS94" s="121" t="s">
        <v>81</v>
      </c>
      <c r="BT94" s="121" t="s">
        <v>82</v>
      </c>
      <c r="BU94" s="122" t="s">
        <v>83</v>
      </c>
      <c r="BV94" s="121" t="s">
        <v>84</v>
      </c>
      <c r="BW94" s="121" t="s">
        <v>6</v>
      </c>
      <c r="BX94" s="121" t="s">
        <v>85</v>
      </c>
      <c r="CL94" s="121" t="s">
        <v>1</v>
      </c>
    </row>
    <row r="95" s="7" customFormat="1" ht="16.5" customHeight="1">
      <c r="A95" s="123" t="s">
        <v>86</v>
      </c>
      <c r="B95" s="124"/>
      <c r="C95" s="125"/>
      <c r="D95" s="126" t="s">
        <v>87</v>
      </c>
      <c r="E95" s="126"/>
      <c r="F95" s="126"/>
      <c r="G95" s="126"/>
      <c r="H95" s="126"/>
      <c r="I95" s="127"/>
      <c r="J95" s="126" t="s">
        <v>88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8">
        <f>'SO-01 - Revitalizace HOZ ...'!K32</f>
        <v>0</v>
      </c>
      <c r="AH95" s="127"/>
      <c r="AI95" s="127"/>
      <c r="AJ95" s="127"/>
      <c r="AK95" s="127"/>
      <c r="AL95" s="127"/>
      <c r="AM95" s="127"/>
      <c r="AN95" s="128">
        <f>SUM(AG95,AV95)</f>
        <v>0</v>
      </c>
      <c r="AO95" s="127"/>
      <c r="AP95" s="127"/>
      <c r="AQ95" s="129" t="s">
        <v>89</v>
      </c>
      <c r="AR95" s="130"/>
      <c r="AS95" s="131">
        <f>'SO-01 - Revitalizace HOZ ...'!K30</f>
        <v>0</v>
      </c>
      <c r="AT95" s="132">
        <f>'SO-01 - Revitalizace HOZ ...'!K31</f>
        <v>0</v>
      </c>
      <c r="AU95" s="132">
        <v>0</v>
      </c>
      <c r="AV95" s="132">
        <f>ROUND(SUM(AX95:AY95),2)</f>
        <v>0</v>
      </c>
      <c r="AW95" s="133">
        <f>'SO-01 - Revitalizace HOZ ...'!T123</f>
        <v>0</v>
      </c>
      <c r="AX95" s="132">
        <f>'SO-01 - Revitalizace HOZ ...'!K35</f>
        <v>0</v>
      </c>
      <c r="AY95" s="132">
        <f>'SO-01 - Revitalizace HOZ ...'!K36</f>
        <v>0</v>
      </c>
      <c r="AZ95" s="132">
        <f>'SO-01 - Revitalizace HOZ ...'!K37</f>
        <v>0</v>
      </c>
      <c r="BA95" s="132">
        <f>'SO-01 - Revitalizace HOZ ...'!K38</f>
        <v>0</v>
      </c>
      <c r="BB95" s="132">
        <f>'SO-01 - Revitalizace HOZ ...'!F35</f>
        <v>0</v>
      </c>
      <c r="BC95" s="132">
        <f>'SO-01 - Revitalizace HOZ ...'!F36</f>
        <v>0</v>
      </c>
      <c r="BD95" s="132">
        <f>'SO-01 - Revitalizace HOZ ...'!F37</f>
        <v>0</v>
      </c>
      <c r="BE95" s="132">
        <f>'SO-01 - Revitalizace HOZ ...'!F38</f>
        <v>0</v>
      </c>
      <c r="BF95" s="134">
        <f>'SO-01 - Revitalizace HOZ ...'!F39</f>
        <v>0</v>
      </c>
      <c r="BG95" s="7"/>
      <c r="BT95" s="135" t="s">
        <v>90</v>
      </c>
      <c r="BV95" s="135" t="s">
        <v>84</v>
      </c>
      <c r="BW95" s="135" t="s">
        <v>91</v>
      </c>
      <c r="BX95" s="135" t="s">
        <v>6</v>
      </c>
      <c r="CL95" s="135" t="s">
        <v>1</v>
      </c>
      <c r="CM95" s="135" t="s">
        <v>92</v>
      </c>
    </row>
    <row r="96" s="7" customFormat="1" ht="16.5" customHeight="1">
      <c r="A96" s="123" t="s">
        <v>86</v>
      </c>
      <c r="B96" s="124"/>
      <c r="C96" s="125"/>
      <c r="D96" s="126" t="s">
        <v>93</v>
      </c>
      <c r="E96" s="126"/>
      <c r="F96" s="126"/>
      <c r="G96" s="126"/>
      <c r="H96" s="126"/>
      <c r="I96" s="127"/>
      <c r="J96" s="126" t="s">
        <v>94</v>
      </c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8">
        <f>'VRN - Vedlejší rozpočtové...'!K32</f>
        <v>0</v>
      </c>
      <c r="AH96" s="127"/>
      <c r="AI96" s="127"/>
      <c r="AJ96" s="127"/>
      <c r="AK96" s="127"/>
      <c r="AL96" s="127"/>
      <c r="AM96" s="127"/>
      <c r="AN96" s="128">
        <f>SUM(AG96,AV96)</f>
        <v>0</v>
      </c>
      <c r="AO96" s="127"/>
      <c r="AP96" s="127"/>
      <c r="AQ96" s="129" t="s">
        <v>89</v>
      </c>
      <c r="AR96" s="130"/>
      <c r="AS96" s="136">
        <f>'VRN - Vedlejší rozpočtové...'!K30</f>
        <v>0</v>
      </c>
      <c r="AT96" s="137">
        <f>'VRN - Vedlejší rozpočtové...'!K31</f>
        <v>0</v>
      </c>
      <c r="AU96" s="137">
        <v>0</v>
      </c>
      <c r="AV96" s="137">
        <f>ROUND(SUM(AX96:AY96),2)</f>
        <v>0</v>
      </c>
      <c r="AW96" s="138">
        <f>'VRN - Vedlejší rozpočtové...'!T120</f>
        <v>0</v>
      </c>
      <c r="AX96" s="137">
        <f>'VRN - Vedlejší rozpočtové...'!K35</f>
        <v>0</v>
      </c>
      <c r="AY96" s="137">
        <f>'VRN - Vedlejší rozpočtové...'!K36</f>
        <v>0</v>
      </c>
      <c r="AZ96" s="137">
        <f>'VRN - Vedlejší rozpočtové...'!K37</f>
        <v>0</v>
      </c>
      <c r="BA96" s="137">
        <f>'VRN - Vedlejší rozpočtové...'!K38</f>
        <v>0</v>
      </c>
      <c r="BB96" s="137">
        <f>'VRN - Vedlejší rozpočtové...'!F35</f>
        <v>0</v>
      </c>
      <c r="BC96" s="137">
        <f>'VRN - Vedlejší rozpočtové...'!F36</f>
        <v>0</v>
      </c>
      <c r="BD96" s="137">
        <f>'VRN - Vedlejší rozpočtové...'!F37</f>
        <v>0</v>
      </c>
      <c r="BE96" s="137">
        <f>'VRN - Vedlejší rozpočtové...'!F38</f>
        <v>0</v>
      </c>
      <c r="BF96" s="139">
        <f>'VRN - Vedlejší rozpočtové...'!F39</f>
        <v>0</v>
      </c>
      <c r="BG96" s="7"/>
      <c r="BT96" s="135" t="s">
        <v>90</v>
      </c>
      <c r="BV96" s="135" t="s">
        <v>84</v>
      </c>
      <c r="BW96" s="135" t="s">
        <v>95</v>
      </c>
      <c r="BX96" s="135" t="s">
        <v>6</v>
      </c>
      <c r="CL96" s="135" t="s">
        <v>1</v>
      </c>
      <c r="CM96" s="135" t="s">
        <v>92</v>
      </c>
    </row>
    <row r="97">
      <c r="B97" s="20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19"/>
    </row>
    <row r="98" s="2" customFormat="1" ht="30" customHeight="1">
      <c r="A98" s="41"/>
      <c r="B98" s="42"/>
      <c r="C98" s="110" t="s">
        <v>96</v>
      </c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113">
        <f>ROUND(SUM(AG99:AG102), 2)</f>
        <v>0</v>
      </c>
      <c r="AH98" s="113"/>
      <c r="AI98" s="113"/>
      <c r="AJ98" s="113"/>
      <c r="AK98" s="113"/>
      <c r="AL98" s="113"/>
      <c r="AM98" s="113"/>
      <c r="AN98" s="113">
        <f>ROUND(SUM(AN99:AN102), 2)</f>
        <v>0</v>
      </c>
      <c r="AO98" s="113"/>
      <c r="AP98" s="113"/>
      <c r="AQ98" s="140"/>
      <c r="AR98" s="44"/>
      <c r="AS98" s="103" t="s">
        <v>97</v>
      </c>
      <c r="AT98" s="104" t="s">
        <v>98</v>
      </c>
      <c r="AU98" s="104" t="s">
        <v>44</v>
      </c>
      <c r="AV98" s="105" t="s">
        <v>69</v>
      </c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</row>
    <row r="99" s="2" customFormat="1" ht="19.92" customHeight="1">
      <c r="A99" s="41"/>
      <c r="B99" s="42"/>
      <c r="C99" s="43"/>
      <c r="D99" s="141" t="s">
        <v>99</v>
      </c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43"/>
      <c r="AD99" s="43"/>
      <c r="AE99" s="43"/>
      <c r="AF99" s="43"/>
      <c r="AG99" s="142">
        <f>ROUND(AG94 * AS99, 2)</f>
        <v>0</v>
      </c>
      <c r="AH99" s="143"/>
      <c r="AI99" s="143"/>
      <c r="AJ99" s="143"/>
      <c r="AK99" s="143"/>
      <c r="AL99" s="143"/>
      <c r="AM99" s="143"/>
      <c r="AN99" s="143">
        <f>ROUND(AG99 + AV99, 2)</f>
        <v>0</v>
      </c>
      <c r="AO99" s="143"/>
      <c r="AP99" s="143"/>
      <c r="AQ99" s="43"/>
      <c r="AR99" s="44"/>
      <c r="AS99" s="144">
        <v>0</v>
      </c>
      <c r="AT99" s="145" t="s">
        <v>100</v>
      </c>
      <c r="AU99" s="145" t="s">
        <v>45</v>
      </c>
      <c r="AV99" s="146">
        <f>ROUND(IF(AU99="základní",AG99*L34,IF(AU99="snížená",AG99*L35,0)), 2)</f>
        <v>0</v>
      </c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V99" s="16" t="s">
        <v>101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>x</v>
      </c>
    </row>
    <row r="100" s="2" customFormat="1" ht="19.92" customHeight="1">
      <c r="A100" s="41"/>
      <c r="B100" s="42"/>
      <c r="C100" s="43"/>
      <c r="D100" s="148" t="s">
        <v>102</v>
      </c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43"/>
      <c r="AD100" s="43"/>
      <c r="AE100" s="43"/>
      <c r="AF100" s="43"/>
      <c r="AG100" s="142">
        <f>ROUND(AG94 * AS100, 2)</f>
        <v>0</v>
      </c>
      <c r="AH100" s="143"/>
      <c r="AI100" s="143"/>
      <c r="AJ100" s="143"/>
      <c r="AK100" s="143"/>
      <c r="AL100" s="143"/>
      <c r="AM100" s="143"/>
      <c r="AN100" s="143">
        <f>ROUND(AG100 + AV100, 2)</f>
        <v>0</v>
      </c>
      <c r="AO100" s="143"/>
      <c r="AP100" s="143"/>
      <c r="AQ100" s="43"/>
      <c r="AR100" s="44"/>
      <c r="AS100" s="144">
        <v>0</v>
      </c>
      <c r="AT100" s="145" t="s">
        <v>100</v>
      </c>
      <c r="AU100" s="145" t="s">
        <v>45</v>
      </c>
      <c r="AV100" s="146">
        <f>ROUND(IF(AU100="základní",AG100*L34,IF(AU100="snížená",AG100*L35,0)), 2)</f>
        <v>0</v>
      </c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  <c r="BV100" s="16" t="s">
        <v>103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="2" customFormat="1" ht="19.92" customHeight="1">
      <c r="A101" s="41"/>
      <c r="B101" s="42"/>
      <c r="C101" s="43"/>
      <c r="D101" s="148" t="s">
        <v>102</v>
      </c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43"/>
      <c r="AD101" s="43"/>
      <c r="AE101" s="43"/>
      <c r="AF101" s="43"/>
      <c r="AG101" s="142">
        <f>ROUND(AG94 * AS101, 2)</f>
        <v>0</v>
      </c>
      <c r="AH101" s="143"/>
      <c r="AI101" s="143"/>
      <c r="AJ101" s="143"/>
      <c r="AK101" s="143"/>
      <c r="AL101" s="143"/>
      <c r="AM101" s="143"/>
      <c r="AN101" s="143">
        <f>ROUND(AG101 + AV101, 2)</f>
        <v>0</v>
      </c>
      <c r="AO101" s="143"/>
      <c r="AP101" s="143"/>
      <c r="AQ101" s="43"/>
      <c r="AR101" s="44"/>
      <c r="AS101" s="144">
        <v>0</v>
      </c>
      <c r="AT101" s="145" t="s">
        <v>100</v>
      </c>
      <c r="AU101" s="145" t="s">
        <v>45</v>
      </c>
      <c r="AV101" s="146">
        <f>ROUND(IF(AU101="základní",AG101*L34,IF(AU101="snížená",AG101*L35,0)), 2)</f>
        <v>0</v>
      </c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V101" s="16" t="s">
        <v>103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9.92" customHeight="1">
      <c r="A102" s="41"/>
      <c r="B102" s="42"/>
      <c r="C102" s="43"/>
      <c r="D102" s="148" t="s">
        <v>102</v>
      </c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43"/>
      <c r="AD102" s="43"/>
      <c r="AE102" s="43"/>
      <c r="AF102" s="43"/>
      <c r="AG102" s="142">
        <f>ROUND(AG94 * AS102, 2)</f>
        <v>0</v>
      </c>
      <c r="AH102" s="143"/>
      <c r="AI102" s="143"/>
      <c r="AJ102" s="143"/>
      <c r="AK102" s="143"/>
      <c r="AL102" s="143"/>
      <c r="AM102" s="143"/>
      <c r="AN102" s="143">
        <f>ROUND(AG102 + AV102, 2)</f>
        <v>0</v>
      </c>
      <c r="AO102" s="143"/>
      <c r="AP102" s="143"/>
      <c r="AQ102" s="43"/>
      <c r="AR102" s="44"/>
      <c r="AS102" s="149">
        <v>0</v>
      </c>
      <c r="AT102" s="150" t="s">
        <v>100</v>
      </c>
      <c r="AU102" s="150" t="s">
        <v>45</v>
      </c>
      <c r="AV102" s="151">
        <f>ROUND(IF(AU102="základní",AG102*L34,IF(AU102="snížená",AG102*L35,0)), 2)</f>
        <v>0</v>
      </c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V102" s="16" t="s">
        <v>103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0.8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4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</row>
    <row r="104" s="2" customFormat="1" ht="30" customHeight="1">
      <c r="A104" s="41"/>
      <c r="B104" s="42"/>
      <c r="C104" s="152" t="s">
        <v>104</v>
      </c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4">
        <f>ROUND(AG94 + AG98, 2)</f>
        <v>0</v>
      </c>
      <c r="AH104" s="154"/>
      <c r="AI104" s="154"/>
      <c r="AJ104" s="154"/>
      <c r="AK104" s="154"/>
      <c r="AL104" s="154"/>
      <c r="AM104" s="154"/>
      <c r="AN104" s="154">
        <f>ROUND(AN94 + AN98, 2)</f>
        <v>0</v>
      </c>
      <c r="AO104" s="154"/>
      <c r="AP104" s="154"/>
      <c r="AQ104" s="153"/>
      <c r="AR104" s="44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</row>
    <row r="105" s="2" customFormat="1" ht="6.96" customHeight="1">
      <c r="A105" s="41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44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</row>
  </sheetData>
  <sheetProtection sheet="1" formatColumns="0" formatRows="0" objects="1" scenarios="1" spinCount="100000" saltValue="QDelUiTygw621e5SWjvdLEpbeudg0aQ7DPLN5vSOxdKZt1l1cB/tPh1J+VD4R3Do715S0ZgH4Qq4/rglxKokWg==" hashValue="okJPlAt4rrfwwX2cZxnskjvvUoPDhZeaNXgWMidN/ob4SHlmTsu6/1Hjti6M726FxnFVCwkm/+o6R3HwMYthjQ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J96:AF96"/>
    <mergeCell ref="D96:H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SO-01 - Revitalizace HOZ 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91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9"/>
      <c r="AT3" s="16" t="s">
        <v>92</v>
      </c>
    </row>
    <row r="4" s="1" customFormat="1" ht="24.96" customHeight="1">
      <c r="B4" s="19"/>
      <c r="D4" s="157" t="s">
        <v>105</v>
      </c>
      <c r="M4" s="19"/>
      <c r="N4" s="158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59" t="s">
        <v>17</v>
      </c>
      <c r="M6" s="19"/>
    </row>
    <row r="7" s="1" customFormat="1" ht="16.5" customHeight="1">
      <c r="B7" s="19"/>
      <c r="E7" s="160" t="str">
        <f>'Rekapitulace stavby'!K6</f>
        <v>Revitalizace HOZ ODPAD 03 v k.ú. Šafov - SO-01</v>
      </c>
      <c r="F7" s="159"/>
      <c r="G7" s="159"/>
      <c r="H7" s="159"/>
      <c r="M7" s="19"/>
    </row>
    <row r="8" s="2" customFormat="1" ht="12" customHeight="1">
      <c r="A8" s="41"/>
      <c r="B8" s="44"/>
      <c r="C8" s="41"/>
      <c r="D8" s="159" t="s">
        <v>106</v>
      </c>
      <c r="E8" s="41"/>
      <c r="F8" s="41"/>
      <c r="G8" s="41"/>
      <c r="H8" s="41"/>
      <c r="I8" s="41"/>
      <c r="J8" s="41"/>
      <c r="K8" s="41"/>
      <c r="L8" s="41"/>
      <c r="M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1" t="s">
        <v>107</v>
      </c>
      <c r="F9" s="41"/>
      <c r="G9" s="41"/>
      <c r="H9" s="41"/>
      <c r="I9" s="41"/>
      <c r="J9" s="41"/>
      <c r="K9" s="41"/>
      <c r="L9" s="41"/>
      <c r="M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9" t="s">
        <v>19</v>
      </c>
      <c r="E11" s="41"/>
      <c r="F11" s="162" t="s">
        <v>1</v>
      </c>
      <c r="G11" s="41"/>
      <c r="H11" s="41"/>
      <c r="I11" s="159" t="s">
        <v>20</v>
      </c>
      <c r="J11" s="162" t="s">
        <v>1</v>
      </c>
      <c r="K11" s="41"/>
      <c r="L11" s="41"/>
      <c r="M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9" t="s">
        <v>21</v>
      </c>
      <c r="E12" s="41"/>
      <c r="F12" s="162" t="s">
        <v>22</v>
      </c>
      <c r="G12" s="41"/>
      <c r="H12" s="41"/>
      <c r="I12" s="159" t="s">
        <v>23</v>
      </c>
      <c r="J12" s="163" t="str">
        <f>'Rekapitulace stavby'!AN8</f>
        <v>14. 4. 2023</v>
      </c>
      <c r="K12" s="41"/>
      <c r="L12" s="41"/>
      <c r="M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9" t="s">
        <v>25</v>
      </c>
      <c r="E14" s="41"/>
      <c r="F14" s="41"/>
      <c r="G14" s="41"/>
      <c r="H14" s="41"/>
      <c r="I14" s="159" t="s">
        <v>26</v>
      </c>
      <c r="J14" s="162" t="s">
        <v>1</v>
      </c>
      <c r="K14" s="41"/>
      <c r="L14" s="41"/>
      <c r="M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2" t="s">
        <v>27</v>
      </c>
      <c r="F15" s="41"/>
      <c r="G15" s="41"/>
      <c r="H15" s="41"/>
      <c r="I15" s="159" t="s">
        <v>28</v>
      </c>
      <c r="J15" s="162" t="s">
        <v>1</v>
      </c>
      <c r="K15" s="41"/>
      <c r="L15" s="41"/>
      <c r="M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9" t="s">
        <v>29</v>
      </c>
      <c r="E17" s="41"/>
      <c r="F17" s="41"/>
      <c r="G17" s="41"/>
      <c r="H17" s="41"/>
      <c r="I17" s="159" t="s">
        <v>26</v>
      </c>
      <c r="J17" s="32" t="str">
        <f>'Rekapitulace stavby'!AN13</f>
        <v>Vyplň údaj</v>
      </c>
      <c r="K17" s="41"/>
      <c r="L17" s="41"/>
      <c r="M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2" t="str">
        <f>'Rekapitulace stavby'!E14</f>
        <v>Vyplň údaj</v>
      </c>
      <c r="F18" s="162"/>
      <c r="G18" s="162"/>
      <c r="H18" s="162"/>
      <c r="I18" s="159" t="s">
        <v>28</v>
      </c>
      <c r="J18" s="32" t="str">
        <f>'Rekapitulace stavby'!AN14</f>
        <v>Vyplň údaj</v>
      </c>
      <c r="K18" s="41"/>
      <c r="L18" s="41"/>
      <c r="M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9" t="s">
        <v>31</v>
      </c>
      <c r="E20" s="41"/>
      <c r="F20" s="41"/>
      <c r="G20" s="41"/>
      <c r="H20" s="41"/>
      <c r="I20" s="159" t="s">
        <v>26</v>
      </c>
      <c r="J20" s="162" t="str">
        <f>IF('Rekapitulace stavby'!AN16="","",'Rekapitulace stavby'!AN16)</f>
        <v/>
      </c>
      <c r="K20" s="41"/>
      <c r="L20" s="41"/>
      <c r="M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2" t="str">
        <f>IF('Rekapitulace stavby'!E17="","",'Rekapitulace stavby'!E17)</f>
        <v xml:space="preserve"> </v>
      </c>
      <c r="F21" s="41"/>
      <c r="G21" s="41"/>
      <c r="H21" s="41"/>
      <c r="I21" s="159" t="s">
        <v>28</v>
      </c>
      <c r="J21" s="162" t="str">
        <f>IF('Rekapitulace stavby'!AN17="","",'Rekapitulace stavby'!AN17)</f>
        <v/>
      </c>
      <c r="K21" s="41"/>
      <c r="L21" s="41"/>
      <c r="M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9" t="s">
        <v>33</v>
      </c>
      <c r="E23" s="41"/>
      <c r="F23" s="41"/>
      <c r="G23" s="41"/>
      <c r="H23" s="41"/>
      <c r="I23" s="159" t="s">
        <v>26</v>
      </c>
      <c r="J23" s="162" t="s">
        <v>1</v>
      </c>
      <c r="K23" s="41"/>
      <c r="L23" s="41"/>
      <c r="M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2" t="s">
        <v>34</v>
      </c>
      <c r="F24" s="41"/>
      <c r="G24" s="41"/>
      <c r="H24" s="41"/>
      <c r="I24" s="159" t="s">
        <v>28</v>
      </c>
      <c r="J24" s="162" t="s">
        <v>1</v>
      </c>
      <c r="K24" s="41"/>
      <c r="L24" s="41"/>
      <c r="M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9" t="s">
        <v>35</v>
      </c>
      <c r="E26" s="41"/>
      <c r="F26" s="41"/>
      <c r="G26" s="41"/>
      <c r="H26" s="41"/>
      <c r="I26" s="41"/>
      <c r="J26" s="41"/>
      <c r="K26" s="41"/>
      <c r="L26" s="41"/>
      <c r="M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4"/>
      <c r="M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8"/>
      <c r="E29" s="168"/>
      <c r="F29" s="168"/>
      <c r="G29" s="168"/>
      <c r="H29" s="168"/>
      <c r="I29" s="168"/>
      <c r="J29" s="168"/>
      <c r="K29" s="168"/>
      <c r="L29" s="168"/>
      <c r="M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4"/>
      <c r="C30" s="41"/>
      <c r="D30" s="41"/>
      <c r="E30" s="159" t="s">
        <v>37</v>
      </c>
      <c r="F30" s="41"/>
      <c r="G30" s="41"/>
      <c r="H30" s="41"/>
      <c r="I30" s="41"/>
      <c r="J30" s="41"/>
      <c r="K30" s="169">
        <f>I96</f>
        <v>0</v>
      </c>
      <c r="L30" s="41"/>
      <c r="M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4"/>
      <c r="C31" s="41"/>
      <c r="D31" s="41"/>
      <c r="E31" s="159" t="s">
        <v>38</v>
      </c>
      <c r="F31" s="41"/>
      <c r="G31" s="41"/>
      <c r="H31" s="41"/>
      <c r="I31" s="41"/>
      <c r="J31" s="41"/>
      <c r="K31" s="169">
        <f>J96</f>
        <v>0</v>
      </c>
      <c r="L31" s="41"/>
      <c r="M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70" t="s">
        <v>40</v>
      </c>
      <c r="E32" s="41"/>
      <c r="F32" s="41"/>
      <c r="G32" s="41"/>
      <c r="H32" s="41"/>
      <c r="I32" s="41"/>
      <c r="J32" s="41"/>
      <c r="K32" s="171">
        <f>ROUND(K123, 2)</f>
        <v>0</v>
      </c>
      <c r="L32" s="41"/>
      <c r="M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68"/>
      <c r="E33" s="168"/>
      <c r="F33" s="168"/>
      <c r="G33" s="168"/>
      <c r="H33" s="168"/>
      <c r="I33" s="168"/>
      <c r="J33" s="168"/>
      <c r="K33" s="168"/>
      <c r="L33" s="168"/>
      <c r="M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72" t="s">
        <v>42</v>
      </c>
      <c r="G34" s="41"/>
      <c r="H34" s="41"/>
      <c r="I34" s="172" t="s">
        <v>41</v>
      </c>
      <c r="J34" s="41"/>
      <c r="K34" s="172" t="s">
        <v>43</v>
      </c>
      <c r="L34" s="41"/>
      <c r="M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73" t="s">
        <v>44</v>
      </c>
      <c r="E35" s="159" t="s">
        <v>45</v>
      </c>
      <c r="F35" s="169">
        <f>ROUND((SUM(BE123:BE214)),  2)</f>
        <v>0</v>
      </c>
      <c r="G35" s="41"/>
      <c r="H35" s="41"/>
      <c r="I35" s="174">
        <v>0.20999999999999999</v>
      </c>
      <c r="J35" s="41"/>
      <c r="K35" s="169">
        <f>ROUND(((SUM(BE123:BE214))*I35),  2)</f>
        <v>0</v>
      </c>
      <c r="L35" s="41"/>
      <c r="M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59" t="s">
        <v>46</v>
      </c>
      <c r="F36" s="169">
        <f>ROUND((SUM(BF123:BF214)),  2)</f>
        <v>0</v>
      </c>
      <c r="G36" s="41"/>
      <c r="H36" s="41"/>
      <c r="I36" s="174">
        <v>0.14999999999999999</v>
      </c>
      <c r="J36" s="41"/>
      <c r="K36" s="169">
        <f>ROUND(((SUM(BF123:BF214))*I36),  2)</f>
        <v>0</v>
      </c>
      <c r="L36" s="41"/>
      <c r="M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59" t="s">
        <v>47</v>
      </c>
      <c r="F37" s="169">
        <f>ROUND((SUM(BG123:BG214)),  2)</f>
        <v>0</v>
      </c>
      <c r="G37" s="41"/>
      <c r="H37" s="41"/>
      <c r="I37" s="174">
        <v>0.20999999999999999</v>
      </c>
      <c r="J37" s="41"/>
      <c r="K37" s="169">
        <f>0</f>
        <v>0</v>
      </c>
      <c r="L37" s="41"/>
      <c r="M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59" t="s">
        <v>48</v>
      </c>
      <c r="F38" s="169">
        <f>ROUND((SUM(BH123:BH214)),  2)</f>
        <v>0</v>
      </c>
      <c r="G38" s="41"/>
      <c r="H38" s="41"/>
      <c r="I38" s="174">
        <v>0.14999999999999999</v>
      </c>
      <c r="J38" s="41"/>
      <c r="K38" s="169">
        <f>0</f>
        <v>0</v>
      </c>
      <c r="L38" s="41"/>
      <c r="M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9" t="s">
        <v>49</v>
      </c>
      <c r="F39" s="169">
        <f>ROUND((SUM(BI123:BI214)),  2)</f>
        <v>0</v>
      </c>
      <c r="G39" s="41"/>
      <c r="H39" s="41"/>
      <c r="I39" s="174">
        <v>0</v>
      </c>
      <c r="J39" s="41"/>
      <c r="K39" s="169">
        <f>0</f>
        <v>0</v>
      </c>
      <c r="L39" s="41"/>
      <c r="M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75"/>
      <c r="D41" s="176" t="s">
        <v>50</v>
      </c>
      <c r="E41" s="177"/>
      <c r="F41" s="177"/>
      <c r="G41" s="178" t="s">
        <v>51</v>
      </c>
      <c r="H41" s="179" t="s">
        <v>52</v>
      </c>
      <c r="I41" s="177"/>
      <c r="J41" s="177"/>
      <c r="K41" s="180">
        <f>SUM(K32:K39)</f>
        <v>0</v>
      </c>
      <c r="L41" s="181"/>
      <c r="M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6"/>
      <c r="D50" s="182" t="s">
        <v>53</v>
      </c>
      <c r="E50" s="183"/>
      <c r="F50" s="183"/>
      <c r="G50" s="182" t="s">
        <v>54</v>
      </c>
      <c r="H50" s="183"/>
      <c r="I50" s="183"/>
      <c r="J50" s="183"/>
      <c r="K50" s="183"/>
      <c r="L50" s="183"/>
      <c r="M50" s="66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41"/>
      <c r="B61" s="44"/>
      <c r="C61" s="41"/>
      <c r="D61" s="184" t="s">
        <v>55</v>
      </c>
      <c r="E61" s="185"/>
      <c r="F61" s="186" t="s">
        <v>56</v>
      </c>
      <c r="G61" s="184" t="s">
        <v>55</v>
      </c>
      <c r="H61" s="185"/>
      <c r="I61" s="185"/>
      <c r="J61" s="187" t="s">
        <v>56</v>
      </c>
      <c r="K61" s="185"/>
      <c r="L61" s="185"/>
      <c r="M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41"/>
      <c r="B65" s="44"/>
      <c r="C65" s="41"/>
      <c r="D65" s="182" t="s">
        <v>57</v>
      </c>
      <c r="E65" s="188"/>
      <c r="F65" s="188"/>
      <c r="G65" s="182" t="s">
        <v>58</v>
      </c>
      <c r="H65" s="188"/>
      <c r="I65" s="188"/>
      <c r="J65" s="188"/>
      <c r="K65" s="188"/>
      <c r="L65" s="188"/>
      <c r="M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41"/>
      <c r="B76" s="44"/>
      <c r="C76" s="41"/>
      <c r="D76" s="184" t="s">
        <v>55</v>
      </c>
      <c r="E76" s="185"/>
      <c r="F76" s="186" t="s">
        <v>56</v>
      </c>
      <c r="G76" s="184" t="s">
        <v>55</v>
      </c>
      <c r="H76" s="185"/>
      <c r="I76" s="185"/>
      <c r="J76" s="187" t="s">
        <v>56</v>
      </c>
      <c r="K76" s="185"/>
      <c r="L76" s="185"/>
      <c r="M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hidden="1" s="2" customFormat="1" ht="6.96" customHeight="1">
      <c r="A81" s="41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hidden="1" s="2" customFormat="1" ht="24.96" customHeight="1">
      <c r="A82" s="41"/>
      <c r="B82" s="42"/>
      <c r="C82" s="22" t="s">
        <v>108</v>
      </c>
      <c r="D82" s="43"/>
      <c r="E82" s="43"/>
      <c r="F82" s="43"/>
      <c r="G82" s="43"/>
      <c r="H82" s="43"/>
      <c r="I82" s="43"/>
      <c r="J82" s="43"/>
      <c r="K82" s="43"/>
      <c r="L82" s="43"/>
      <c r="M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hidden="1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hidden="1" s="2" customFormat="1" ht="12" customHeight="1">
      <c r="A84" s="41"/>
      <c r="B84" s="42"/>
      <c r="C84" s="31" t="s">
        <v>17</v>
      </c>
      <c r="D84" s="43"/>
      <c r="E84" s="43"/>
      <c r="F84" s="43"/>
      <c r="G84" s="43"/>
      <c r="H84" s="43"/>
      <c r="I84" s="43"/>
      <c r="J84" s="43"/>
      <c r="K84" s="43"/>
      <c r="L84" s="43"/>
      <c r="M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hidden="1" s="2" customFormat="1" ht="16.5" customHeight="1">
      <c r="A85" s="41"/>
      <c r="B85" s="42"/>
      <c r="C85" s="43"/>
      <c r="D85" s="43"/>
      <c r="E85" s="193" t="str">
        <f>E7</f>
        <v>Revitalizace HOZ ODPAD 03 v k.ú. Šafov - SO-01</v>
      </c>
      <c r="F85" s="31"/>
      <c r="G85" s="31"/>
      <c r="H85" s="31"/>
      <c r="I85" s="43"/>
      <c r="J85" s="43"/>
      <c r="K85" s="43"/>
      <c r="L85" s="43"/>
      <c r="M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hidden="1" s="2" customFormat="1" ht="12" customHeight="1">
      <c r="A86" s="41"/>
      <c r="B86" s="42"/>
      <c r="C86" s="31" t="s">
        <v>106</v>
      </c>
      <c r="D86" s="43"/>
      <c r="E86" s="43"/>
      <c r="F86" s="43"/>
      <c r="G86" s="43"/>
      <c r="H86" s="43"/>
      <c r="I86" s="43"/>
      <c r="J86" s="43"/>
      <c r="K86" s="43"/>
      <c r="L86" s="43"/>
      <c r="M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hidden="1" s="2" customFormat="1" ht="16.5" customHeight="1">
      <c r="A87" s="41"/>
      <c r="B87" s="42"/>
      <c r="C87" s="43"/>
      <c r="D87" s="43"/>
      <c r="E87" s="79" t="str">
        <f>E9</f>
        <v>SO-01 - Revitalizace HOZ (REV-HOZ)</v>
      </c>
      <c r="F87" s="43"/>
      <c r="G87" s="43"/>
      <c r="H87" s="43"/>
      <c r="I87" s="43"/>
      <c r="J87" s="43"/>
      <c r="K87" s="43"/>
      <c r="L87" s="43"/>
      <c r="M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hidden="1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hidden="1" s="2" customFormat="1" ht="12" customHeight="1">
      <c r="A89" s="41"/>
      <c r="B89" s="42"/>
      <c r="C89" s="31" t="s">
        <v>21</v>
      </c>
      <c r="D89" s="43"/>
      <c r="E89" s="43"/>
      <c r="F89" s="26" t="str">
        <f>F12</f>
        <v>Šafov</v>
      </c>
      <c r="G89" s="43"/>
      <c r="H89" s="43"/>
      <c r="I89" s="31" t="s">
        <v>23</v>
      </c>
      <c r="J89" s="82" t="str">
        <f>IF(J12="","",J12)</f>
        <v>14. 4. 2023</v>
      </c>
      <c r="K89" s="43"/>
      <c r="L89" s="43"/>
      <c r="M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hidden="1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hidden="1" s="2" customFormat="1" ht="15.15" customHeight="1">
      <c r="A91" s="41"/>
      <c r="B91" s="42"/>
      <c r="C91" s="31" t="s">
        <v>25</v>
      </c>
      <c r="D91" s="43"/>
      <c r="E91" s="43"/>
      <c r="F91" s="26" t="str">
        <f>E15</f>
        <v>SPÚ, KPÚ pro Jihomoravský kraj, Pobočka Znojmo</v>
      </c>
      <c r="G91" s="43"/>
      <c r="H91" s="43"/>
      <c r="I91" s="31" t="s">
        <v>31</v>
      </c>
      <c r="J91" s="35" t="str">
        <f>E21</f>
        <v xml:space="preserve"> </v>
      </c>
      <c r="K91" s="43"/>
      <c r="L91" s="43"/>
      <c r="M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hidden="1" s="2" customFormat="1" ht="25.65" customHeight="1">
      <c r="A92" s="41"/>
      <c r="B92" s="42"/>
      <c r="C92" s="31" t="s">
        <v>29</v>
      </c>
      <c r="D92" s="43"/>
      <c r="E92" s="43"/>
      <c r="F92" s="26" t="str">
        <f>IF(E18="","",E18)</f>
        <v>Vyplň údaj</v>
      </c>
      <c r="G92" s="43"/>
      <c r="H92" s="43"/>
      <c r="I92" s="31" t="s">
        <v>33</v>
      </c>
      <c r="J92" s="35" t="str">
        <f>E24</f>
        <v>AGROPROJEKT PSO s.r.o.</v>
      </c>
      <c r="K92" s="43"/>
      <c r="L92" s="43"/>
      <c r="M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hidden="1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hidden="1" s="2" customFormat="1" ht="29.28" customHeight="1">
      <c r="A94" s="41"/>
      <c r="B94" s="42"/>
      <c r="C94" s="194" t="s">
        <v>109</v>
      </c>
      <c r="D94" s="153"/>
      <c r="E94" s="153"/>
      <c r="F94" s="153"/>
      <c r="G94" s="153"/>
      <c r="H94" s="153"/>
      <c r="I94" s="195" t="s">
        <v>110</v>
      </c>
      <c r="J94" s="195" t="s">
        <v>111</v>
      </c>
      <c r="K94" s="195" t="s">
        <v>112</v>
      </c>
      <c r="L94" s="153"/>
      <c r="M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hidden="1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hidden="1" s="2" customFormat="1" ht="22.8" customHeight="1">
      <c r="A96" s="41"/>
      <c r="B96" s="42"/>
      <c r="C96" s="196" t="s">
        <v>113</v>
      </c>
      <c r="D96" s="43"/>
      <c r="E96" s="43"/>
      <c r="F96" s="43"/>
      <c r="G96" s="43"/>
      <c r="H96" s="43"/>
      <c r="I96" s="113">
        <f>Q123</f>
        <v>0</v>
      </c>
      <c r="J96" s="113">
        <f>R123</f>
        <v>0</v>
      </c>
      <c r="K96" s="113">
        <f>K123</f>
        <v>0</v>
      </c>
      <c r="L96" s="43"/>
      <c r="M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6" t="s">
        <v>114</v>
      </c>
    </row>
    <row r="97" hidden="1" s="9" customFormat="1" ht="24.96" customHeight="1">
      <c r="A97" s="9"/>
      <c r="B97" s="197"/>
      <c r="C97" s="198"/>
      <c r="D97" s="199" t="s">
        <v>115</v>
      </c>
      <c r="E97" s="200"/>
      <c r="F97" s="200"/>
      <c r="G97" s="200"/>
      <c r="H97" s="200"/>
      <c r="I97" s="201">
        <f>Q124</f>
        <v>0</v>
      </c>
      <c r="J97" s="201">
        <f>R124</f>
        <v>0</v>
      </c>
      <c r="K97" s="201">
        <f>K124</f>
        <v>0</v>
      </c>
      <c r="L97" s="198"/>
      <c r="M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3"/>
      <c r="C98" s="204"/>
      <c r="D98" s="205" t="s">
        <v>116</v>
      </c>
      <c r="E98" s="206"/>
      <c r="F98" s="206"/>
      <c r="G98" s="206"/>
      <c r="H98" s="206"/>
      <c r="I98" s="207">
        <f>Q125</f>
        <v>0</v>
      </c>
      <c r="J98" s="207">
        <f>R125</f>
        <v>0</v>
      </c>
      <c r="K98" s="207">
        <f>K125</f>
        <v>0</v>
      </c>
      <c r="L98" s="204"/>
      <c r="M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3"/>
      <c r="C99" s="204"/>
      <c r="D99" s="205" t="s">
        <v>117</v>
      </c>
      <c r="E99" s="206"/>
      <c r="F99" s="206"/>
      <c r="G99" s="206"/>
      <c r="H99" s="206"/>
      <c r="I99" s="207">
        <f>Q175</f>
        <v>0</v>
      </c>
      <c r="J99" s="207">
        <f>R175</f>
        <v>0</v>
      </c>
      <c r="K99" s="207">
        <f>K175</f>
        <v>0</v>
      </c>
      <c r="L99" s="204"/>
      <c r="M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3"/>
      <c r="C100" s="204"/>
      <c r="D100" s="205" t="s">
        <v>118</v>
      </c>
      <c r="E100" s="206"/>
      <c r="F100" s="206"/>
      <c r="G100" s="206"/>
      <c r="H100" s="206"/>
      <c r="I100" s="207">
        <f>Q186</f>
        <v>0</v>
      </c>
      <c r="J100" s="207">
        <f>R186</f>
        <v>0</v>
      </c>
      <c r="K100" s="207">
        <f>K186</f>
        <v>0</v>
      </c>
      <c r="L100" s="204"/>
      <c r="M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3"/>
      <c r="C101" s="204"/>
      <c r="D101" s="205" t="s">
        <v>119</v>
      </c>
      <c r="E101" s="206"/>
      <c r="F101" s="206"/>
      <c r="G101" s="206"/>
      <c r="H101" s="206"/>
      <c r="I101" s="207">
        <f>Q194</f>
        <v>0</v>
      </c>
      <c r="J101" s="207">
        <f>R194</f>
        <v>0</v>
      </c>
      <c r="K101" s="207">
        <f>K194</f>
        <v>0</v>
      </c>
      <c r="L101" s="204"/>
      <c r="M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3"/>
      <c r="C102" s="204"/>
      <c r="D102" s="205" t="s">
        <v>120</v>
      </c>
      <c r="E102" s="206"/>
      <c r="F102" s="206"/>
      <c r="G102" s="206"/>
      <c r="H102" s="206"/>
      <c r="I102" s="207">
        <f>Q198</f>
        <v>0</v>
      </c>
      <c r="J102" s="207">
        <f>R198</f>
        <v>0</v>
      </c>
      <c r="K102" s="207">
        <f>K198</f>
        <v>0</v>
      </c>
      <c r="L102" s="204"/>
      <c r="M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3"/>
      <c r="C103" s="204"/>
      <c r="D103" s="205" t="s">
        <v>121</v>
      </c>
      <c r="E103" s="206"/>
      <c r="F103" s="206"/>
      <c r="G103" s="206"/>
      <c r="H103" s="206"/>
      <c r="I103" s="207">
        <f>Q211</f>
        <v>0</v>
      </c>
      <c r="J103" s="207">
        <f>R211</f>
        <v>0</v>
      </c>
      <c r="K103" s="207">
        <f>K211</f>
        <v>0</v>
      </c>
      <c r="L103" s="204"/>
      <c r="M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66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hidden="1" s="2" customFormat="1" ht="6.96" customHeight="1">
      <c r="A105" s="41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66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hidden="1"/>
    <row r="107" hidden="1"/>
    <row r="108" hidden="1"/>
    <row r="109" s="2" customFormat="1" ht="6.96" customHeight="1">
      <c r="A109" s="41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66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24.96" customHeight="1">
      <c r="A110" s="41"/>
      <c r="B110" s="42"/>
      <c r="C110" s="22" t="s">
        <v>122</v>
      </c>
      <c r="D110" s="43"/>
      <c r="E110" s="43"/>
      <c r="F110" s="43"/>
      <c r="G110" s="43"/>
      <c r="H110" s="43"/>
      <c r="I110" s="43"/>
      <c r="J110" s="43"/>
      <c r="K110" s="43"/>
      <c r="L110" s="43"/>
      <c r="M110" s="66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6.96" customHeight="1">
      <c r="A111" s="41"/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66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12" customHeight="1">
      <c r="A112" s="41"/>
      <c r="B112" s="42"/>
      <c r="C112" s="31" t="s">
        <v>17</v>
      </c>
      <c r="D112" s="43"/>
      <c r="E112" s="43"/>
      <c r="F112" s="43"/>
      <c r="G112" s="43"/>
      <c r="H112" s="43"/>
      <c r="I112" s="43"/>
      <c r="J112" s="43"/>
      <c r="K112" s="43"/>
      <c r="L112" s="43"/>
      <c r="M112" s="66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16.5" customHeight="1">
      <c r="A113" s="41"/>
      <c r="B113" s="42"/>
      <c r="C113" s="43"/>
      <c r="D113" s="43"/>
      <c r="E113" s="193" t="str">
        <f>E7</f>
        <v>Revitalizace HOZ ODPAD 03 v k.ú. Šafov - SO-01</v>
      </c>
      <c r="F113" s="31"/>
      <c r="G113" s="31"/>
      <c r="H113" s="31"/>
      <c r="I113" s="43"/>
      <c r="J113" s="43"/>
      <c r="K113" s="43"/>
      <c r="L113" s="43"/>
      <c r="M113" s="66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12" customHeight="1">
      <c r="A114" s="41"/>
      <c r="B114" s="42"/>
      <c r="C114" s="31" t="s">
        <v>106</v>
      </c>
      <c r="D114" s="43"/>
      <c r="E114" s="43"/>
      <c r="F114" s="43"/>
      <c r="G114" s="43"/>
      <c r="H114" s="43"/>
      <c r="I114" s="43"/>
      <c r="J114" s="43"/>
      <c r="K114" s="43"/>
      <c r="L114" s="43"/>
      <c r="M114" s="66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16.5" customHeight="1">
      <c r="A115" s="41"/>
      <c r="B115" s="42"/>
      <c r="C115" s="43"/>
      <c r="D115" s="43"/>
      <c r="E115" s="79" t="str">
        <f>E9</f>
        <v>SO-01 - Revitalizace HOZ (REV-HOZ)</v>
      </c>
      <c r="F115" s="43"/>
      <c r="G115" s="43"/>
      <c r="H115" s="43"/>
      <c r="I115" s="43"/>
      <c r="J115" s="43"/>
      <c r="K115" s="43"/>
      <c r="L115" s="43"/>
      <c r="M115" s="66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6.96" customHeight="1">
      <c r="A116" s="41"/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12" customHeight="1">
      <c r="A117" s="41"/>
      <c r="B117" s="42"/>
      <c r="C117" s="31" t="s">
        <v>21</v>
      </c>
      <c r="D117" s="43"/>
      <c r="E117" s="43"/>
      <c r="F117" s="26" t="str">
        <f>F12</f>
        <v>Šafov</v>
      </c>
      <c r="G117" s="43"/>
      <c r="H117" s="43"/>
      <c r="I117" s="31" t="s">
        <v>23</v>
      </c>
      <c r="J117" s="82" t="str">
        <f>IF(J12="","",J12)</f>
        <v>14. 4. 2023</v>
      </c>
      <c r="K117" s="43"/>
      <c r="L117" s="43"/>
      <c r="M117" s="66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6.96" customHeight="1">
      <c r="A118" s="41"/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66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15.15" customHeight="1">
      <c r="A119" s="41"/>
      <c r="B119" s="42"/>
      <c r="C119" s="31" t="s">
        <v>25</v>
      </c>
      <c r="D119" s="43"/>
      <c r="E119" s="43"/>
      <c r="F119" s="26" t="str">
        <f>E15</f>
        <v>SPÚ, KPÚ pro Jihomoravský kraj, Pobočka Znojmo</v>
      </c>
      <c r="G119" s="43"/>
      <c r="H119" s="43"/>
      <c r="I119" s="31" t="s">
        <v>31</v>
      </c>
      <c r="J119" s="35" t="str">
        <f>E21</f>
        <v xml:space="preserve"> </v>
      </c>
      <c r="K119" s="43"/>
      <c r="L119" s="43"/>
      <c r="M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25.65" customHeight="1">
      <c r="A120" s="41"/>
      <c r="B120" s="42"/>
      <c r="C120" s="31" t="s">
        <v>29</v>
      </c>
      <c r="D120" s="43"/>
      <c r="E120" s="43"/>
      <c r="F120" s="26" t="str">
        <f>IF(E18="","",E18)</f>
        <v>Vyplň údaj</v>
      </c>
      <c r="G120" s="43"/>
      <c r="H120" s="43"/>
      <c r="I120" s="31" t="s">
        <v>33</v>
      </c>
      <c r="J120" s="35" t="str">
        <f>E24</f>
        <v>AGROPROJEKT PSO s.r.o.</v>
      </c>
      <c r="K120" s="43"/>
      <c r="L120" s="43"/>
      <c r="M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10.32" customHeight="1">
      <c r="A121" s="41"/>
      <c r="B121" s="42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66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11" customFormat="1" ht="29.28" customHeight="1">
      <c r="A122" s="209"/>
      <c r="B122" s="210"/>
      <c r="C122" s="211" t="s">
        <v>123</v>
      </c>
      <c r="D122" s="212" t="s">
        <v>65</v>
      </c>
      <c r="E122" s="212" t="s">
        <v>61</v>
      </c>
      <c r="F122" s="212" t="s">
        <v>62</v>
      </c>
      <c r="G122" s="212" t="s">
        <v>124</v>
      </c>
      <c r="H122" s="212" t="s">
        <v>125</v>
      </c>
      <c r="I122" s="212" t="s">
        <v>126</v>
      </c>
      <c r="J122" s="212" t="s">
        <v>127</v>
      </c>
      <c r="K122" s="212" t="s">
        <v>112</v>
      </c>
      <c r="L122" s="213" t="s">
        <v>128</v>
      </c>
      <c r="M122" s="214"/>
      <c r="N122" s="103" t="s">
        <v>1</v>
      </c>
      <c r="O122" s="104" t="s">
        <v>44</v>
      </c>
      <c r="P122" s="104" t="s">
        <v>129</v>
      </c>
      <c r="Q122" s="104" t="s">
        <v>130</v>
      </c>
      <c r="R122" s="104" t="s">
        <v>131</v>
      </c>
      <c r="S122" s="104" t="s">
        <v>132</v>
      </c>
      <c r="T122" s="104" t="s">
        <v>133</v>
      </c>
      <c r="U122" s="104" t="s">
        <v>134</v>
      </c>
      <c r="V122" s="104" t="s">
        <v>135</v>
      </c>
      <c r="W122" s="104" t="s">
        <v>136</v>
      </c>
      <c r="X122" s="104" t="s">
        <v>137</v>
      </c>
      <c r="Y122" s="105" t="s">
        <v>138</v>
      </c>
      <c r="Z122" s="209"/>
      <c r="AA122" s="209"/>
      <c r="AB122" s="209"/>
      <c r="AC122" s="209"/>
      <c r="AD122" s="209"/>
      <c r="AE122" s="209"/>
    </row>
    <row r="123" s="2" customFormat="1" ht="22.8" customHeight="1">
      <c r="A123" s="41"/>
      <c r="B123" s="42"/>
      <c r="C123" s="110" t="s">
        <v>139</v>
      </c>
      <c r="D123" s="43"/>
      <c r="E123" s="43"/>
      <c r="F123" s="43"/>
      <c r="G123" s="43"/>
      <c r="H123" s="43"/>
      <c r="I123" s="43"/>
      <c r="J123" s="43"/>
      <c r="K123" s="215">
        <f>BK123</f>
        <v>0</v>
      </c>
      <c r="L123" s="43"/>
      <c r="M123" s="44"/>
      <c r="N123" s="106"/>
      <c r="O123" s="216"/>
      <c r="P123" s="107"/>
      <c r="Q123" s="217">
        <f>Q124</f>
        <v>0</v>
      </c>
      <c r="R123" s="217">
        <f>R124</f>
        <v>0</v>
      </c>
      <c r="S123" s="107"/>
      <c r="T123" s="218">
        <f>T124</f>
        <v>0</v>
      </c>
      <c r="U123" s="107"/>
      <c r="V123" s="218">
        <f>V124</f>
        <v>369.43079999999998</v>
      </c>
      <c r="W123" s="107"/>
      <c r="X123" s="218">
        <f>X124</f>
        <v>80</v>
      </c>
      <c r="Y123" s="108"/>
      <c r="Z123" s="41"/>
      <c r="AA123" s="41"/>
      <c r="AB123" s="41"/>
      <c r="AC123" s="41"/>
      <c r="AD123" s="41"/>
      <c r="AE123" s="41"/>
      <c r="AT123" s="16" t="s">
        <v>81</v>
      </c>
      <c r="AU123" s="16" t="s">
        <v>114</v>
      </c>
      <c r="BK123" s="219">
        <f>BK124</f>
        <v>0</v>
      </c>
    </row>
    <row r="124" s="12" customFormat="1" ht="25.92" customHeight="1">
      <c r="A124" s="12"/>
      <c r="B124" s="220"/>
      <c r="C124" s="221"/>
      <c r="D124" s="222" t="s">
        <v>81</v>
      </c>
      <c r="E124" s="223" t="s">
        <v>140</v>
      </c>
      <c r="F124" s="223" t="s">
        <v>141</v>
      </c>
      <c r="G124" s="221"/>
      <c r="H124" s="221"/>
      <c r="I124" s="224"/>
      <c r="J124" s="224"/>
      <c r="K124" s="225">
        <f>BK124</f>
        <v>0</v>
      </c>
      <c r="L124" s="221"/>
      <c r="M124" s="226"/>
      <c r="N124" s="227"/>
      <c r="O124" s="228"/>
      <c r="P124" s="228"/>
      <c r="Q124" s="229">
        <f>Q125+Q175+Q186+Q194+Q198+Q211</f>
        <v>0</v>
      </c>
      <c r="R124" s="229">
        <f>R125+R175+R186+R194+R198+R211</f>
        <v>0</v>
      </c>
      <c r="S124" s="228"/>
      <c r="T124" s="230">
        <f>T125+T175+T186+T194+T198+T211</f>
        <v>0</v>
      </c>
      <c r="U124" s="228"/>
      <c r="V124" s="230">
        <f>V125+V175+V186+V194+V198+V211</f>
        <v>369.43079999999998</v>
      </c>
      <c r="W124" s="228"/>
      <c r="X124" s="230">
        <f>X125+X175+X186+X194+X198+X211</f>
        <v>80</v>
      </c>
      <c r="Y124" s="231"/>
      <c r="Z124" s="12"/>
      <c r="AA124" s="12"/>
      <c r="AB124" s="12"/>
      <c r="AC124" s="12"/>
      <c r="AD124" s="12"/>
      <c r="AE124" s="12"/>
      <c r="AR124" s="232" t="s">
        <v>90</v>
      </c>
      <c r="AT124" s="233" t="s">
        <v>81</v>
      </c>
      <c r="AU124" s="233" t="s">
        <v>82</v>
      </c>
      <c r="AY124" s="232" t="s">
        <v>142</v>
      </c>
      <c r="BK124" s="234">
        <f>BK125+BK175+BK186+BK194+BK198+BK211</f>
        <v>0</v>
      </c>
    </row>
    <row r="125" s="12" customFormat="1" ht="22.8" customHeight="1">
      <c r="A125" s="12"/>
      <c r="B125" s="220"/>
      <c r="C125" s="221"/>
      <c r="D125" s="222" t="s">
        <v>81</v>
      </c>
      <c r="E125" s="235" t="s">
        <v>90</v>
      </c>
      <c r="F125" s="235" t="s">
        <v>143</v>
      </c>
      <c r="G125" s="221"/>
      <c r="H125" s="221"/>
      <c r="I125" s="224"/>
      <c r="J125" s="224"/>
      <c r="K125" s="236">
        <f>BK125</f>
        <v>0</v>
      </c>
      <c r="L125" s="221"/>
      <c r="M125" s="226"/>
      <c r="N125" s="227"/>
      <c r="O125" s="228"/>
      <c r="P125" s="228"/>
      <c r="Q125" s="229">
        <f>SUM(Q126:Q174)</f>
        <v>0</v>
      </c>
      <c r="R125" s="229">
        <f>SUM(R126:R174)</f>
        <v>0</v>
      </c>
      <c r="S125" s="228"/>
      <c r="T125" s="230">
        <f>SUM(T126:T174)</f>
        <v>0</v>
      </c>
      <c r="U125" s="228"/>
      <c r="V125" s="230">
        <f>SUM(V126:V174)</f>
        <v>0</v>
      </c>
      <c r="W125" s="228"/>
      <c r="X125" s="230">
        <f>SUM(X126:X174)</f>
        <v>0</v>
      </c>
      <c r="Y125" s="231"/>
      <c r="Z125" s="12"/>
      <c r="AA125" s="12"/>
      <c r="AB125" s="12"/>
      <c r="AC125" s="12"/>
      <c r="AD125" s="12"/>
      <c r="AE125" s="12"/>
      <c r="AR125" s="232" t="s">
        <v>90</v>
      </c>
      <c r="AT125" s="233" t="s">
        <v>81</v>
      </c>
      <c r="AU125" s="233" t="s">
        <v>90</v>
      </c>
      <c r="AY125" s="232" t="s">
        <v>142</v>
      </c>
      <c r="BK125" s="234">
        <f>SUM(BK126:BK174)</f>
        <v>0</v>
      </c>
    </row>
    <row r="126" s="2" customFormat="1" ht="24.15" customHeight="1">
      <c r="A126" s="41"/>
      <c r="B126" s="42"/>
      <c r="C126" s="237" t="s">
        <v>90</v>
      </c>
      <c r="D126" s="237" t="s">
        <v>144</v>
      </c>
      <c r="E126" s="238" t="s">
        <v>145</v>
      </c>
      <c r="F126" s="239" t="s">
        <v>146</v>
      </c>
      <c r="G126" s="240" t="s">
        <v>147</v>
      </c>
      <c r="H126" s="241">
        <v>4</v>
      </c>
      <c r="I126" s="242"/>
      <c r="J126" s="242"/>
      <c r="K126" s="243">
        <f>ROUND(P126*H126,2)</f>
        <v>0</v>
      </c>
      <c r="L126" s="239" t="s">
        <v>148</v>
      </c>
      <c r="M126" s="44"/>
      <c r="N126" s="244" t="s">
        <v>1</v>
      </c>
      <c r="O126" s="245" t="s">
        <v>45</v>
      </c>
      <c r="P126" s="246">
        <f>I126+J126</f>
        <v>0</v>
      </c>
      <c r="Q126" s="246">
        <f>ROUND(I126*H126,2)</f>
        <v>0</v>
      </c>
      <c r="R126" s="246">
        <f>ROUND(J126*H126,2)</f>
        <v>0</v>
      </c>
      <c r="S126" s="94"/>
      <c r="T126" s="247">
        <f>S126*H126</f>
        <v>0</v>
      </c>
      <c r="U126" s="247">
        <v>0</v>
      </c>
      <c r="V126" s="247">
        <f>U126*H126</f>
        <v>0</v>
      </c>
      <c r="W126" s="247">
        <v>0</v>
      </c>
      <c r="X126" s="247">
        <f>W126*H126</f>
        <v>0</v>
      </c>
      <c r="Y126" s="248" t="s">
        <v>1</v>
      </c>
      <c r="Z126" s="41"/>
      <c r="AA126" s="41"/>
      <c r="AB126" s="41"/>
      <c r="AC126" s="41"/>
      <c r="AD126" s="41"/>
      <c r="AE126" s="41"/>
      <c r="AR126" s="249" t="s">
        <v>149</v>
      </c>
      <c r="AT126" s="249" t="s">
        <v>144</v>
      </c>
      <c r="AU126" s="249" t="s">
        <v>92</v>
      </c>
      <c r="AY126" s="16" t="s">
        <v>142</v>
      </c>
      <c r="BE126" s="147">
        <f>IF(O126="základní",K126,0)</f>
        <v>0</v>
      </c>
      <c r="BF126" s="147">
        <f>IF(O126="snížená",K126,0)</f>
        <v>0</v>
      </c>
      <c r="BG126" s="147">
        <f>IF(O126="zákl. přenesená",K126,0)</f>
        <v>0</v>
      </c>
      <c r="BH126" s="147">
        <f>IF(O126="sníž. přenesená",K126,0)</f>
        <v>0</v>
      </c>
      <c r="BI126" s="147">
        <f>IF(O126="nulová",K126,0)</f>
        <v>0</v>
      </c>
      <c r="BJ126" s="16" t="s">
        <v>90</v>
      </c>
      <c r="BK126" s="147">
        <f>ROUND(P126*H126,2)</f>
        <v>0</v>
      </c>
      <c r="BL126" s="16" t="s">
        <v>149</v>
      </c>
      <c r="BM126" s="249" t="s">
        <v>150</v>
      </c>
    </row>
    <row r="127" s="2" customFormat="1">
      <c r="A127" s="41"/>
      <c r="B127" s="42"/>
      <c r="C127" s="43"/>
      <c r="D127" s="250" t="s">
        <v>151</v>
      </c>
      <c r="E127" s="43"/>
      <c r="F127" s="251" t="s">
        <v>152</v>
      </c>
      <c r="G127" s="43"/>
      <c r="H127" s="43"/>
      <c r="I127" s="252"/>
      <c r="J127" s="252"/>
      <c r="K127" s="43"/>
      <c r="L127" s="43"/>
      <c r="M127" s="44"/>
      <c r="N127" s="253"/>
      <c r="O127" s="254"/>
      <c r="P127" s="94"/>
      <c r="Q127" s="94"/>
      <c r="R127" s="94"/>
      <c r="S127" s="94"/>
      <c r="T127" s="94"/>
      <c r="U127" s="94"/>
      <c r="V127" s="94"/>
      <c r="W127" s="94"/>
      <c r="X127" s="94"/>
      <c r="Y127" s="95"/>
      <c r="Z127" s="41"/>
      <c r="AA127" s="41"/>
      <c r="AB127" s="41"/>
      <c r="AC127" s="41"/>
      <c r="AD127" s="41"/>
      <c r="AE127" s="41"/>
      <c r="AT127" s="16" t="s">
        <v>151</v>
      </c>
      <c r="AU127" s="16" t="s">
        <v>92</v>
      </c>
    </row>
    <row r="128" s="2" customFormat="1">
      <c r="A128" s="41"/>
      <c r="B128" s="42"/>
      <c r="C128" s="43"/>
      <c r="D128" s="255" t="s">
        <v>153</v>
      </c>
      <c r="E128" s="43"/>
      <c r="F128" s="256" t="s">
        <v>154</v>
      </c>
      <c r="G128" s="43"/>
      <c r="H128" s="43"/>
      <c r="I128" s="252"/>
      <c r="J128" s="252"/>
      <c r="K128" s="43"/>
      <c r="L128" s="43"/>
      <c r="M128" s="44"/>
      <c r="N128" s="253"/>
      <c r="O128" s="254"/>
      <c r="P128" s="94"/>
      <c r="Q128" s="94"/>
      <c r="R128" s="94"/>
      <c r="S128" s="94"/>
      <c r="T128" s="94"/>
      <c r="U128" s="94"/>
      <c r="V128" s="94"/>
      <c r="W128" s="94"/>
      <c r="X128" s="94"/>
      <c r="Y128" s="95"/>
      <c r="Z128" s="41"/>
      <c r="AA128" s="41"/>
      <c r="AB128" s="41"/>
      <c r="AC128" s="41"/>
      <c r="AD128" s="41"/>
      <c r="AE128" s="41"/>
      <c r="AT128" s="16" t="s">
        <v>153</v>
      </c>
      <c r="AU128" s="16" t="s">
        <v>92</v>
      </c>
    </row>
    <row r="129" s="2" customFormat="1" ht="24.15" customHeight="1">
      <c r="A129" s="41"/>
      <c r="B129" s="42"/>
      <c r="C129" s="237" t="s">
        <v>92</v>
      </c>
      <c r="D129" s="237" t="s">
        <v>144</v>
      </c>
      <c r="E129" s="238" t="s">
        <v>155</v>
      </c>
      <c r="F129" s="239" t="s">
        <v>156</v>
      </c>
      <c r="G129" s="240" t="s">
        <v>157</v>
      </c>
      <c r="H129" s="241">
        <v>11215</v>
      </c>
      <c r="I129" s="242"/>
      <c r="J129" s="242"/>
      <c r="K129" s="243">
        <f>ROUND(P129*H129,2)</f>
        <v>0</v>
      </c>
      <c r="L129" s="239" t="s">
        <v>148</v>
      </c>
      <c r="M129" s="44"/>
      <c r="N129" s="244" t="s">
        <v>1</v>
      </c>
      <c r="O129" s="245" t="s">
        <v>45</v>
      </c>
      <c r="P129" s="246">
        <f>I129+J129</f>
        <v>0</v>
      </c>
      <c r="Q129" s="246">
        <f>ROUND(I129*H129,2)</f>
        <v>0</v>
      </c>
      <c r="R129" s="246">
        <f>ROUND(J129*H129,2)</f>
        <v>0</v>
      </c>
      <c r="S129" s="94"/>
      <c r="T129" s="247">
        <f>S129*H129</f>
        <v>0</v>
      </c>
      <c r="U129" s="247">
        <v>0</v>
      </c>
      <c r="V129" s="247">
        <f>U129*H129</f>
        <v>0</v>
      </c>
      <c r="W129" s="247">
        <v>0</v>
      </c>
      <c r="X129" s="247">
        <f>W129*H129</f>
        <v>0</v>
      </c>
      <c r="Y129" s="248" t="s">
        <v>1</v>
      </c>
      <c r="Z129" s="41"/>
      <c r="AA129" s="41"/>
      <c r="AB129" s="41"/>
      <c r="AC129" s="41"/>
      <c r="AD129" s="41"/>
      <c r="AE129" s="41"/>
      <c r="AR129" s="249" t="s">
        <v>149</v>
      </c>
      <c r="AT129" s="249" t="s">
        <v>144</v>
      </c>
      <c r="AU129" s="249" t="s">
        <v>92</v>
      </c>
      <c r="AY129" s="16" t="s">
        <v>142</v>
      </c>
      <c r="BE129" s="147">
        <f>IF(O129="základní",K129,0)</f>
        <v>0</v>
      </c>
      <c r="BF129" s="147">
        <f>IF(O129="snížená",K129,0)</f>
        <v>0</v>
      </c>
      <c r="BG129" s="147">
        <f>IF(O129="zákl. přenesená",K129,0)</f>
        <v>0</v>
      </c>
      <c r="BH129" s="147">
        <f>IF(O129="sníž. přenesená",K129,0)</f>
        <v>0</v>
      </c>
      <c r="BI129" s="147">
        <f>IF(O129="nulová",K129,0)</f>
        <v>0</v>
      </c>
      <c r="BJ129" s="16" t="s">
        <v>90</v>
      </c>
      <c r="BK129" s="147">
        <f>ROUND(P129*H129,2)</f>
        <v>0</v>
      </c>
      <c r="BL129" s="16" t="s">
        <v>149</v>
      </c>
      <c r="BM129" s="249" t="s">
        <v>158</v>
      </c>
    </row>
    <row r="130" s="2" customFormat="1">
      <c r="A130" s="41"/>
      <c r="B130" s="42"/>
      <c r="C130" s="43"/>
      <c r="D130" s="250" t="s">
        <v>151</v>
      </c>
      <c r="E130" s="43"/>
      <c r="F130" s="251" t="s">
        <v>159</v>
      </c>
      <c r="G130" s="43"/>
      <c r="H130" s="43"/>
      <c r="I130" s="252"/>
      <c r="J130" s="252"/>
      <c r="K130" s="43"/>
      <c r="L130" s="43"/>
      <c r="M130" s="44"/>
      <c r="N130" s="253"/>
      <c r="O130" s="254"/>
      <c r="P130" s="94"/>
      <c r="Q130" s="94"/>
      <c r="R130" s="94"/>
      <c r="S130" s="94"/>
      <c r="T130" s="94"/>
      <c r="U130" s="94"/>
      <c r="V130" s="94"/>
      <c r="W130" s="94"/>
      <c r="X130" s="94"/>
      <c r="Y130" s="95"/>
      <c r="Z130" s="41"/>
      <c r="AA130" s="41"/>
      <c r="AB130" s="41"/>
      <c r="AC130" s="41"/>
      <c r="AD130" s="41"/>
      <c r="AE130" s="41"/>
      <c r="AT130" s="16" t="s">
        <v>151</v>
      </c>
      <c r="AU130" s="16" t="s">
        <v>92</v>
      </c>
    </row>
    <row r="131" s="2" customFormat="1">
      <c r="A131" s="41"/>
      <c r="B131" s="42"/>
      <c r="C131" s="43"/>
      <c r="D131" s="255" t="s">
        <v>153</v>
      </c>
      <c r="E131" s="43"/>
      <c r="F131" s="256" t="s">
        <v>160</v>
      </c>
      <c r="G131" s="43"/>
      <c r="H131" s="43"/>
      <c r="I131" s="252"/>
      <c r="J131" s="252"/>
      <c r="K131" s="43"/>
      <c r="L131" s="43"/>
      <c r="M131" s="44"/>
      <c r="N131" s="253"/>
      <c r="O131" s="254"/>
      <c r="P131" s="94"/>
      <c r="Q131" s="94"/>
      <c r="R131" s="94"/>
      <c r="S131" s="94"/>
      <c r="T131" s="94"/>
      <c r="U131" s="94"/>
      <c r="V131" s="94"/>
      <c r="W131" s="94"/>
      <c r="X131" s="94"/>
      <c r="Y131" s="95"/>
      <c r="Z131" s="41"/>
      <c r="AA131" s="41"/>
      <c r="AB131" s="41"/>
      <c r="AC131" s="41"/>
      <c r="AD131" s="41"/>
      <c r="AE131" s="41"/>
      <c r="AT131" s="16" t="s">
        <v>153</v>
      </c>
      <c r="AU131" s="16" t="s">
        <v>92</v>
      </c>
    </row>
    <row r="132" s="2" customFormat="1" ht="33" customHeight="1">
      <c r="A132" s="41"/>
      <c r="B132" s="42"/>
      <c r="C132" s="237" t="s">
        <v>161</v>
      </c>
      <c r="D132" s="237" t="s">
        <v>144</v>
      </c>
      <c r="E132" s="238" t="s">
        <v>162</v>
      </c>
      <c r="F132" s="239" t="s">
        <v>163</v>
      </c>
      <c r="G132" s="240" t="s">
        <v>164</v>
      </c>
      <c r="H132" s="241">
        <v>1225</v>
      </c>
      <c r="I132" s="242"/>
      <c r="J132" s="242"/>
      <c r="K132" s="243">
        <f>ROUND(P132*H132,2)</f>
        <v>0</v>
      </c>
      <c r="L132" s="239" t="s">
        <v>148</v>
      </c>
      <c r="M132" s="44"/>
      <c r="N132" s="244" t="s">
        <v>1</v>
      </c>
      <c r="O132" s="245" t="s">
        <v>45</v>
      </c>
      <c r="P132" s="246">
        <f>I132+J132</f>
        <v>0</v>
      </c>
      <c r="Q132" s="246">
        <f>ROUND(I132*H132,2)</f>
        <v>0</v>
      </c>
      <c r="R132" s="246">
        <f>ROUND(J132*H132,2)</f>
        <v>0</v>
      </c>
      <c r="S132" s="94"/>
      <c r="T132" s="247">
        <f>S132*H132</f>
        <v>0</v>
      </c>
      <c r="U132" s="247">
        <v>0</v>
      </c>
      <c r="V132" s="247">
        <f>U132*H132</f>
        <v>0</v>
      </c>
      <c r="W132" s="247">
        <v>0</v>
      </c>
      <c r="X132" s="247">
        <f>W132*H132</f>
        <v>0</v>
      </c>
      <c r="Y132" s="248" t="s">
        <v>1</v>
      </c>
      <c r="Z132" s="41"/>
      <c r="AA132" s="41"/>
      <c r="AB132" s="41"/>
      <c r="AC132" s="41"/>
      <c r="AD132" s="41"/>
      <c r="AE132" s="41"/>
      <c r="AR132" s="249" t="s">
        <v>149</v>
      </c>
      <c r="AT132" s="249" t="s">
        <v>144</v>
      </c>
      <c r="AU132" s="249" t="s">
        <v>92</v>
      </c>
      <c r="AY132" s="16" t="s">
        <v>142</v>
      </c>
      <c r="BE132" s="147">
        <f>IF(O132="základní",K132,0)</f>
        <v>0</v>
      </c>
      <c r="BF132" s="147">
        <f>IF(O132="snížená",K132,0)</f>
        <v>0</v>
      </c>
      <c r="BG132" s="147">
        <f>IF(O132="zákl. přenesená",K132,0)</f>
        <v>0</v>
      </c>
      <c r="BH132" s="147">
        <f>IF(O132="sníž. přenesená",K132,0)</f>
        <v>0</v>
      </c>
      <c r="BI132" s="147">
        <f>IF(O132="nulová",K132,0)</f>
        <v>0</v>
      </c>
      <c r="BJ132" s="16" t="s">
        <v>90</v>
      </c>
      <c r="BK132" s="147">
        <f>ROUND(P132*H132,2)</f>
        <v>0</v>
      </c>
      <c r="BL132" s="16" t="s">
        <v>149</v>
      </c>
      <c r="BM132" s="249" t="s">
        <v>165</v>
      </c>
    </row>
    <row r="133" s="2" customFormat="1">
      <c r="A133" s="41"/>
      <c r="B133" s="42"/>
      <c r="C133" s="43"/>
      <c r="D133" s="250" t="s">
        <v>151</v>
      </c>
      <c r="E133" s="43"/>
      <c r="F133" s="251" t="s">
        <v>166</v>
      </c>
      <c r="G133" s="43"/>
      <c r="H133" s="43"/>
      <c r="I133" s="252"/>
      <c r="J133" s="252"/>
      <c r="K133" s="43"/>
      <c r="L133" s="43"/>
      <c r="M133" s="44"/>
      <c r="N133" s="253"/>
      <c r="O133" s="254"/>
      <c r="P133" s="94"/>
      <c r="Q133" s="94"/>
      <c r="R133" s="94"/>
      <c r="S133" s="94"/>
      <c r="T133" s="94"/>
      <c r="U133" s="94"/>
      <c r="V133" s="94"/>
      <c r="W133" s="94"/>
      <c r="X133" s="94"/>
      <c r="Y133" s="95"/>
      <c r="Z133" s="41"/>
      <c r="AA133" s="41"/>
      <c r="AB133" s="41"/>
      <c r="AC133" s="41"/>
      <c r="AD133" s="41"/>
      <c r="AE133" s="41"/>
      <c r="AT133" s="16" t="s">
        <v>151</v>
      </c>
      <c r="AU133" s="16" t="s">
        <v>92</v>
      </c>
    </row>
    <row r="134" s="2" customFormat="1">
      <c r="A134" s="41"/>
      <c r="B134" s="42"/>
      <c r="C134" s="43"/>
      <c r="D134" s="255" t="s">
        <v>153</v>
      </c>
      <c r="E134" s="43"/>
      <c r="F134" s="256" t="s">
        <v>167</v>
      </c>
      <c r="G134" s="43"/>
      <c r="H134" s="43"/>
      <c r="I134" s="252"/>
      <c r="J134" s="252"/>
      <c r="K134" s="43"/>
      <c r="L134" s="43"/>
      <c r="M134" s="44"/>
      <c r="N134" s="253"/>
      <c r="O134" s="254"/>
      <c r="P134" s="94"/>
      <c r="Q134" s="94"/>
      <c r="R134" s="94"/>
      <c r="S134" s="94"/>
      <c r="T134" s="94"/>
      <c r="U134" s="94"/>
      <c r="V134" s="94"/>
      <c r="W134" s="94"/>
      <c r="X134" s="94"/>
      <c r="Y134" s="95"/>
      <c r="Z134" s="41"/>
      <c r="AA134" s="41"/>
      <c r="AB134" s="41"/>
      <c r="AC134" s="41"/>
      <c r="AD134" s="41"/>
      <c r="AE134" s="41"/>
      <c r="AT134" s="16" t="s">
        <v>153</v>
      </c>
      <c r="AU134" s="16" t="s">
        <v>92</v>
      </c>
    </row>
    <row r="135" s="13" customFormat="1">
      <c r="A135" s="13"/>
      <c r="B135" s="257"/>
      <c r="C135" s="258"/>
      <c r="D135" s="250" t="s">
        <v>168</v>
      </c>
      <c r="E135" s="259" t="s">
        <v>1</v>
      </c>
      <c r="F135" s="260" t="s">
        <v>169</v>
      </c>
      <c r="G135" s="258"/>
      <c r="H135" s="261">
        <v>1225</v>
      </c>
      <c r="I135" s="262"/>
      <c r="J135" s="262"/>
      <c r="K135" s="258"/>
      <c r="L135" s="258"/>
      <c r="M135" s="263"/>
      <c r="N135" s="264"/>
      <c r="O135" s="265"/>
      <c r="P135" s="265"/>
      <c r="Q135" s="265"/>
      <c r="R135" s="265"/>
      <c r="S135" s="265"/>
      <c r="T135" s="265"/>
      <c r="U135" s="265"/>
      <c r="V135" s="265"/>
      <c r="W135" s="265"/>
      <c r="X135" s="265"/>
      <c r="Y135" s="266"/>
      <c r="Z135" s="13"/>
      <c r="AA135" s="13"/>
      <c r="AB135" s="13"/>
      <c r="AC135" s="13"/>
      <c r="AD135" s="13"/>
      <c r="AE135" s="13"/>
      <c r="AT135" s="267" t="s">
        <v>168</v>
      </c>
      <c r="AU135" s="267" t="s">
        <v>92</v>
      </c>
      <c r="AV135" s="13" t="s">
        <v>92</v>
      </c>
      <c r="AW135" s="13" t="s">
        <v>5</v>
      </c>
      <c r="AX135" s="13" t="s">
        <v>90</v>
      </c>
      <c r="AY135" s="267" t="s">
        <v>142</v>
      </c>
    </row>
    <row r="136" s="2" customFormat="1" ht="37.8" customHeight="1">
      <c r="A136" s="41"/>
      <c r="B136" s="42"/>
      <c r="C136" s="237" t="s">
        <v>149</v>
      </c>
      <c r="D136" s="237" t="s">
        <v>144</v>
      </c>
      <c r="E136" s="238" t="s">
        <v>170</v>
      </c>
      <c r="F136" s="239" t="s">
        <v>171</v>
      </c>
      <c r="G136" s="240" t="s">
        <v>164</v>
      </c>
      <c r="H136" s="241">
        <v>724.79999999999995</v>
      </c>
      <c r="I136" s="242"/>
      <c r="J136" s="242"/>
      <c r="K136" s="243">
        <f>ROUND(P136*H136,2)</f>
        <v>0</v>
      </c>
      <c r="L136" s="239" t="s">
        <v>148</v>
      </c>
      <c r="M136" s="44"/>
      <c r="N136" s="244" t="s">
        <v>1</v>
      </c>
      <c r="O136" s="245" t="s">
        <v>45</v>
      </c>
      <c r="P136" s="246">
        <f>I136+J136</f>
        <v>0</v>
      </c>
      <c r="Q136" s="246">
        <f>ROUND(I136*H136,2)</f>
        <v>0</v>
      </c>
      <c r="R136" s="246">
        <f>ROUND(J136*H136,2)</f>
        <v>0</v>
      </c>
      <c r="S136" s="94"/>
      <c r="T136" s="247">
        <f>S136*H136</f>
        <v>0</v>
      </c>
      <c r="U136" s="247">
        <v>0</v>
      </c>
      <c r="V136" s="247">
        <f>U136*H136</f>
        <v>0</v>
      </c>
      <c r="W136" s="247">
        <v>0</v>
      </c>
      <c r="X136" s="247">
        <f>W136*H136</f>
        <v>0</v>
      </c>
      <c r="Y136" s="248" t="s">
        <v>1</v>
      </c>
      <c r="Z136" s="41"/>
      <c r="AA136" s="41"/>
      <c r="AB136" s="41"/>
      <c r="AC136" s="41"/>
      <c r="AD136" s="41"/>
      <c r="AE136" s="41"/>
      <c r="AR136" s="249" t="s">
        <v>149</v>
      </c>
      <c r="AT136" s="249" t="s">
        <v>144</v>
      </c>
      <c r="AU136" s="249" t="s">
        <v>92</v>
      </c>
      <c r="AY136" s="16" t="s">
        <v>142</v>
      </c>
      <c r="BE136" s="147">
        <f>IF(O136="základní",K136,0)</f>
        <v>0</v>
      </c>
      <c r="BF136" s="147">
        <f>IF(O136="snížená",K136,0)</f>
        <v>0</v>
      </c>
      <c r="BG136" s="147">
        <f>IF(O136="zákl. přenesená",K136,0)</f>
        <v>0</v>
      </c>
      <c r="BH136" s="147">
        <f>IF(O136="sníž. přenesená",K136,0)</f>
        <v>0</v>
      </c>
      <c r="BI136" s="147">
        <f>IF(O136="nulová",K136,0)</f>
        <v>0</v>
      </c>
      <c r="BJ136" s="16" t="s">
        <v>90</v>
      </c>
      <c r="BK136" s="147">
        <f>ROUND(P136*H136,2)</f>
        <v>0</v>
      </c>
      <c r="BL136" s="16" t="s">
        <v>149</v>
      </c>
      <c r="BM136" s="249" t="s">
        <v>172</v>
      </c>
    </row>
    <row r="137" s="2" customFormat="1">
      <c r="A137" s="41"/>
      <c r="B137" s="42"/>
      <c r="C137" s="43"/>
      <c r="D137" s="250" t="s">
        <v>151</v>
      </c>
      <c r="E137" s="43"/>
      <c r="F137" s="251" t="s">
        <v>173</v>
      </c>
      <c r="G137" s="43"/>
      <c r="H137" s="43"/>
      <c r="I137" s="252"/>
      <c r="J137" s="252"/>
      <c r="K137" s="43"/>
      <c r="L137" s="43"/>
      <c r="M137" s="44"/>
      <c r="N137" s="253"/>
      <c r="O137" s="254"/>
      <c r="P137" s="94"/>
      <c r="Q137" s="94"/>
      <c r="R137" s="94"/>
      <c r="S137" s="94"/>
      <c r="T137" s="94"/>
      <c r="U137" s="94"/>
      <c r="V137" s="94"/>
      <c r="W137" s="94"/>
      <c r="X137" s="94"/>
      <c r="Y137" s="95"/>
      <c r="Z137" s="41"/>
      <c r="AA137" s="41"/>
      <c r="AB137" s="41"/>
      <c r="AC137" s="41"/>
      <c r="AD137" s="41"/>
      <c r="AE137" s="41"/>
      <c r="AT137" s="16" t="s">
        <v>151</v>
      </c>
      <c r="AU137" s="16" t="s">
        <v>92</v>
      </c>
    </row>
    <row r="138" s="2" customFormat="1">
      <c r="A138" s="41"/>
      <c r="B138" s="42"/>
      <c r="C138" s="43"/>
      <c r="D138" s="255" t="s">
        <v>153</v>
      </c>
      <c r="E138" s="43"/>
      <c r="F138" s="256" t="s">
        <v>174</v>
      </c>
      <c r="G138" s="43"/>
      <c r="H138" s="43"/>
      <c r="I138" s="252"/>
      <c r="J138" s="252"/>
      <c r="K138" s="43"/>
      <c r="L138" s="43"/>
      <c r="M138" s="44"/>
      <c r="N138" s="253"/>
      <c r="O138" s="254"/>
      <c r="P138" s="94"/>
      <c r="Q138" s="94"/>
      <c r="R138" s="94"/>
      <c r="S138" s="94"/>
      <c r="T138" s="94"/>
      <c r="U138" s="94"/>
      <c r="V138" s="94"/>
      <c r="W138" s="94"/>
      <c r="X138" s="94"/>
      <c r="Y138" s="95"/>
      <c r="Z138" s="41"/>
      <c r="AA138" s="41"/>
      <c r="AB138" s="41"/>
      <c r="AC138" s="41"/>
      <c r="AD138" s="41"/>
      <c r="AE138" s="41"/>
      <c r="AT138" s="16" t="s">
        <v>153</v>
      </c>
      <c r="AU138" s="16" t="s">
        <v>92</v>
      </c>
    </row>
    <row r="139" s="13" customFormat="1">
      <c r="A139" s="13"/>
      <c r="B139" s="257"/>
      <c r="C139" s="258"/>
      <c r="D139" s="250" t="s">
        <v>168</v>
      </c>
      <c r="E139" s="259" t="s">
        <v>1</v>
      </c>
      <c r="F139" s="260" t="s">
        <v>175</v>
      </c>
      <c r="G139" s="258"/>
      <c r="H139" s="261">
        <v>432</v>
      </c>
      <c r="I139" s="262"/>
      <c r="J139" s="262"/>
      <c r="K139" s="258"/>
      <c r="L139" s="258"/>
      <c r="M139" s="263"/>
      <c r="N139" s="264"/>
      <c r="O139" s="265"/>
      <c r="P139" s="265"/>
      <c r="Q139" s="265"/>
      <c r="R139" s="265"/>
      <c r="S139" s="265"/>
      <c r="T139" s="265"/>
      <c r="U139" s="265"/>
      <c r="V139" s="265"/>
      <c r="W139" s="265"/>
      <c r="X139" s="265"/>
      <c r="Y139" s="266"/>
      <c r="Z139" s="13"/>
      <c r="AA139" s="13"/>
      <c r="AB139" s="13"/>
      <c r="AC139" s="13"/>
      <c r="AD139" s="13"/>
      <c r="AE139" s="13"/>
      <c r="AT139" s="267" t="s">
        <v>168</v>
      </c>
      <c r="AU139" s="267" t="s">
        <v>92</v>
      </c>
      <c r="AV139" s="13" t="s">
        <v>92</v>
      </c>
      <c r="AW139" s="13" t="s">
        <v>5</v>
      </c>
      <c r="AX139" s="13" t="s">
        <v>82</v>
      </c>
      <c r="AY139" s="267" t="s">
        <v>142</v>
      </c>
    </row>
    <row r="140" s="13" customFormat="1">
      <c r="A140" s="13"/>
      <c r="B140" s="257"/>
      <c r="C140" s="258"/>
      <c r="D140" s="250" t="s">
        <v>168</v>
      </c>
      <c r="E140" s="259" t="s">
        <v>1</v>
      </c>
      <c r="F140" s="260" t="s">
        <v>176</v>
      </c>
      <c r="G140" s="258"/>
      <c r="H140" s="261">
        <v>292.80000000000001</v>
      </c>
      <c r="I140" s="262"/>
      <c r="J140" s="262"/>
      <c r="K140" s="258"/>
      <c r="L140" s="258"/>
      <c r="M140" s="263"/>
      <c r="N140" s="264"/>
      <c r="O140" s="265"/>
      <c r="P140" s="265"/>
      <c r="Q140" s="265"/>
      <c r="R140" s="265"/>
      <c r="S140" s="265"/>
      <c r="T140" s="265"/>
      <c r="U140" s="265"/>
      <c r="V140" s="265"/>
      <c r="W140" s="265"/>
      <c r="X140" s="265"/>
      <c r="Y140" s="266"/>
      <c r="Z140" s="13"/>
      <c r="AA140" s="13"/>
      <c r="AB140" s="13"/>
      <c r="AC140" s="13"/>
      <c r="AD140" s="13"/>
      <c r="AE140" s="13"/>
      <c r="AT140" s="267" t="s">
        <v>168</v>
      </c>
      <c r="AU140" s="267" t="s">
        <v>92</v>
      </c>
      <c r="AV140" s="13" t="s">
        <v>92</v>
      </c>
      <c r="AW140" s="13" t="s">
        <v>5</v>
      </c>
      <c r="AX140" s="13" t="s">
        <v>82</v>
      </c>
      <c r="AY140" s="267" t="s">
        <v>142</v>
      </c>
    </row>
    <row r="141" s="14" customFormat="1">
      <c r="A141" s="14"/>
      <c r="B141" s="268"/>
      <c r="C141" s="269"/>
      <c r="D141" s="250" t="s">
        <v>168</v>
      </c>
      <c r="E141" s="270" t="s">
        <v>1</v>
      </c>
      <c r="F141" s="271" t="s">
        <v>177</v>
      </c>
      <c r="G141" s="269"/>
      <c r="H141" s="272">
        <v>724.79999999999995</v>
      </c>
      <c r="I141" s="273"/>
      <c r="J141" s="273"/>
      <c r="K141" s="269"/>
      <c r="L141" s="269"/>
      <c r="M141" s="274"/>
      <c r="N141" s="275"/>
      <c r="O141" s="276"/>
      <c r="P141" s="276"/>
      <c r="Q141" s="276"/>
      <c r="R141" s="276"/>
      <c r="S141" s="276"/>
      <c r="T141" s="276"/>
      <c r="U141" s="276"/>
      <c r="V141" s="276"/>
      <c r="W141" s="276"/>
      <c r="X141" s="276"/>
      <c r="Y141" s="277"/>
      <c r="Z141" s="14"/>
      <c r="AA141" s="14"/>
      <c r="AB141" s="14"/>
      <c r="AC141" s="14"/>
      <c r="AD141" s="14"/>
      <c r="AE141" s="14"/>
      <c r="AT141" s="278" t="s">
        <v>168</v>
      </c>
      <c r="AU141" s="278" t="s">
        <v>92</v>
      </c>
      <c r="AV141" s="14" t="s">
        <v>149</v>
      </c>
      <c r="AW141" s="14" t="s">
        <v>5</v>
      </c>
      <c r="AX141" s="14" t="s">
        <v>90</v>
      </c>
      <c r="AY141" s="278" t="s">
        <v>142</v>
      </c>
    </row>
    <row r="142" s="2" customFormat="1" ht="24.15" customHeight="1">
      <c r="A142" s="41"/>
      <c r="B142" s="42"/>
      <c r="C142" s="237" t="s">
        <v>178</v>
      </c>
      <c r="D142" s="237" t="s">
        <v>144</v>
      </c>
      <c r="E142" s="238" t="s">
        <v>179</v>
      </c>
      <c r="F142" s="239" t="s">
        <v>180</v>
      </c>
      <c r="G142" s="240" t="s">
        <v>147</v>
      </c>
      <c r="H142" s="241">
        <v>4</v>
      </c>
      <c r="I142" s="242"/>
      <c r="J142" s="242"/>
      <c r="K142" s="243">
        <f>ROUND(P142*H142,2)</f>
        <v>0</v>
      </c>
      <c r="L142" s="239" t="s">
        <v>148</v>
      </c>
      <c r="M142" s="44"/>
      <c r="N142" s="244" t="s">
        <v>1</v>
      </c>
      <c r="O142" s="245" t="s">
        <v>45</v>
      </c>
      <c r="P142" s="246">
        <f>I142+J142</f>
        <v>0</v>
      </c>
      <c r="Q142" s="246">
        <f>ROUND(I142*H142,2)</f>
        <v>0</v>
      </c>
      <c r="R142" s="246">
        <f>ROUND(J142*H142,2)</f>
        <v>0</v>
      </c>
      <c r="S142" s="94"/>
      <c r="T142" s="247">
        <f>S142*H142</f>
        <v>0</v>
      </c>
      <c r="U142" s="247">
        <v>0</v>
      </c>
      <c r="V142" s="247">
        <f>U142*H142</f>
        <v>0</v>
      </c>
      <c r="W142" s="247">
        <v>0</v>
      </c>
      <c r="X142" s="247">
        <f>W142*H142</f>
        <v>0</v>
      </c>
      <c r="Y142" s="248" t="s">
        <v>1</v>
      </c>
      <c r="Z142" s="41"/>
      <c r="AA142" s="41"/>
      <c r="AB142" s="41"/>
      <c r="AC142" s="41"/>
      <c r="AD142" s="41"/>
      <c r="AE142" s="41"/>
      <c r="AR142" s="249" t="s">
        <v>149</v>
      </c>
      <c r="AT142" s="249" t="s">
        <v>144</v>
      </c>
      <c r="AU142" s="249" t="s">
        <v>92</v>
      </c>
      <c r="AY142" s="16" t="s">
        <v>142</v>
      </c>
      <c r="BE142" s="147">
        <f>IF(O142="základní",K142,0)</f>
        <v>0</v>
      </c>
      <c r="BF142" s="147">
        <f>IF(O142="snížená",K142,0)</f>
        <v>0</v>
      </c>
      <c r="BG142" s="147">
        <f>IF(O142="zákl. přenesená",K142,0)</f>
        <v>0</v>
      </c>
      <c r="BH142" s="147">
        <f>IF(O142="sníž. přenesená",K142,0)</f>
        <v>0</v>
      </c>
      <c r="BI142" s="147">
        <f>IF(O142="nulová",K142,0)</f>
        <v>0</v>
      </c>
      <c r="BJ142" s="16" t="s">
        <v>90</v>
      </c>
      <c r="BK142" s="147">
        <f>ROUND(P142*H142,2)</f>
        <v>0</v>
      </c>
      <c r="BL142" s="16" t="s">
        <v>149</v>
      </c>
      <c r="BM142" s="249" t="s">
        <v>181</v>
      </c>
    </row>
    <row r="143" s="2" customFormat="1">
      <c r="A143" s="41"/>
      <c r="B143" s="42"/>
      <c r="C143" s="43"/>
      <c r="D143" s="250" t="s">
        <v>151</v>
      </c>
      <c r="E143" s="43"/>
      <c r="F143" s="251" t="s">
        <v>182</v>
      </c>
      <c r="G143" s="43"/>
      <c r="H143" s="43"/>
      <c r="I143" s="252"/>
      <c r="J143" s="252"/>
      <c r="K143" s="43"/>
      <c r="L143" s="43"/>
      <c r="M143" s="44"/>
      <c r="N143" s="253"/>
      <c r="O143" s="254"/>
      <c r="P143" s="94"/>
      <c r="Q143" s="94"/>
      <c r="R143" s="94"/>
      <c r="S143" s="94"/>
      <c r="T143" s="94"/>
      <c r="U143" s="94"/>
      <c r="V143" s="94"/>
      <c r="W143" s="94"/>
      <c r="X143" s="94"/>
      <c r="Y143" s="95"/>
      <c r="Z143" s="41"/>
      <c r="AA143" s="41"/>
      <c r="AB143" s="41"/>
      <c r="AC143" s="41"/>
      <c r="AD143" s="41"/>
      <c r="AE143" s="41"/>
      <c r="AT143" s="16" t="s">
        <v>151</v>
      </c>
      <c r="AU143" s="16" t="s">
        <v>92</v>
      </c>
    </row>
    <row r="144" s="2" customFormat="1">
      <c r="A144" s="41"/>
      <c r="B144" s="42"/>
      <c r="C144" s="43"/>
      <c r="D144" s="255" t="s">
        <v>153</v>
      </c>
      <c r="E144" s="43"/>
      <c r="F144" s="256" t="s">
        <v>183</v>
      </c>
      <c r="G144" s="43"/>
      <c r="H144" s="43"/>
      <c r="I144" s="252"/>
      <c r="J144" s="252"/>
      <c r="K144" s="43"/>
      <c r="L144" s="43"/>
      <c r="M144" s="44"/>
      <c r="N144" s="253"/>
      <c r="O144" s="254"/>
      <c r="P144" s="94"/>
      <c r="Q144" s="94"/>
      <c r="R144" s="94"/>
      <c r="S144" s="94"/>
      <c r="T144" s="94"/>
      <c r="U144" s="94"/>
      <c r="V144" s="94"/>
      <c r="W144" s="94"/>
      <c r="X144" s="94"/>
      <c r="Y144" s="95"/>
      <c r="Z144" s="41"/>
      <c r="AA144" s="41"/>
      <c r="AB144" s="41"/>
      <c r="AC144" s="41"/>
      <c r="AD144" s="41"/>
      <c r="AE144" s="41"/>
      <c r="AT144" s="16" t="s">
        <v>153</v>
      </c>
      <c r="AU144" s="16" t="s">
        <v>92</v>
      </c>
    </row>
    <row r="145" s="2" customFormat="1" ht="24.15" customHeight="1">
      <c r="A145" s="41"/>
      <c r="B145" s="42"/>
      <c r="C145" s="237" t="s">
        <v>184</v>
      </c>
      <c r="D145" s="237" t="s">
        <v>144</v>
      </c>
      <c r="E145" s="238" t="s">
        <v>185</v>
      </c>
      <c r="F145" s="239" t="s">
        <v>186</v>
      </c>
      <c r="G145" s="240" t="s">
        <v>147</v>
      </c>
      <c r="H145" s="241">
        <v>4</v>
      </c>
      <c r="I145" s="242"/>
      <c r="J145" s="242"/>
      <c r="K145" s="243">
        <f>ROUND(P145*H145,2)</f>
        <v>0</v>
      </c>
      <c r="L145" s="239" t="s">
        <v>148</v>
      </c>
      <c r="M145" s="44"/>
      <c r="N145" s="244" t="s">
        <v>1</v>
      </c>
      <c r="O145" s="245" t="s">
        <v>45</v>
      </c>
      <c r="P145" s="246">
        <f>I145+J145</f>
        <v>0</v>
      </c>
      <c r="Q145" s="246">
        <f>ROUND(I145*H145,2)</f>
        <v>0</v>
      </c>
      <c r="R145" s="246">
        <f>ROUND(J145*H145,2)</f>
        <v>0</v>
      </c>
      <c r="S145" s="94"/>
      <c r="T145" s="247">
        <f>S145*H145</f>
        <v>0</v>
      </c>
      <c r="U145" s="247">
        <v>0</v>
      </c>
      <c r="V145" s="247">
        <f>U145*H145</f>
        <v>0</v>
      </c>
      <c r="W145" s="247">
        <v>0</v>
      </c>
      <c r="X145" s="247">
        <f>W145*H145</f>
        <v>0</v>
      </c>
      <c r="Y145" s="248" t="s">
        <v>1</v>
      </c>
      <c r="Z145" s="41"/>
      <c r="AA145" s="41"/>
      <c r="AB145" s="41"/>
      <c r="AC145" s="41"/>
      <c r="AD145" s="41"/>
      <c r="AE145" s="41"/>
      <c r="AR145" s="249" t="s">
        <v>149</v>
      </c>
      <c r="AT145" s="249" t="s">
        <v>144</v>
      </c>
      <c r="AU145" s="249" t="s">
        <v>92</v>
      </c>
      <c r="AY145" s="16" t="s">
        <v>142</v>
      </c>
      <c r="BE145" s="147">
        <f>IF(O145="základní",K145,0)</f>
        <v>0</v>
      </c>
      <c r="BF145" s="147">
        <f>IF(O145="snížená",K145,0)</f>
        <v>0</v>
      </c>
      <c r="BG145" s="147">
        <f>IF(O145="zákl. přenesená",K145,0)</f>
        <v>0</v>
      </c>
      <c r="BH145" s="147">
        <f>IF(O145="sníž. přenesená",K145,0)</f>
        <v>0</v>
      </c>
      <c r="BI145" s="147">
        <f>IF(O145="nulová",K145,0)</f>
        <v>0</v>
      </c>
      <c r="BJ145" s="16" t="s">
        <v>90</v>
      </c>
      <c r="BK145" s="147">
        <f>ROUND(P145*H145,2)</f>
        <v>0</v>
      </c>
      <c r="BL145" s="16" t="s">
        <v>149</v>
      </c>
      <c r="BM145" s="249" t="s">
        <v>187</v>
      </c>
    </row>
    <row r="146" s="2" customFormat="1">
      <c r="A146" s="41"/>
      <c r="B146" s="42"/>
      <c r="C146" s="43"/>
      <c r="D146" s="250" t="s">
        <v>151</v>
      </c>
      <c r="E146" s="43"/>
      <c r="F146" s="251" t="s">
        <v>188</v>
      </c>
      <c r="G146" s="43"/>
      <c r="H146" s="43"/>
      <c r="I146" s="252"/>
      <c r="J146" s="252"/>
      <c r="K146" s="43"/>
      <c r="L146" s="43"/>
      <c r="M146" s="44"/>
      <c r="N146" s="253"/>
      <c r="O146" s="254"/>
      <c r="P146" s="94"/>
      <c r="Q146" s="94"/>
      <c r="R146" s="94"/>
      <c r="S146" s="94"/>
      <c r="T146" s="94"/>
      <c r="U146" s="94"/>
      <c r="V146" s="94"/>
      <c r="W146" s="94"/>
      <c r="X146" s="94"/>
      <c r="Y146" s="95"/>
      <c r="Z146" s="41"/>
      <c r="AA146" s="41"/>
      <c r="AB146" s="41"/>
      <c r="AC146" s="41"/>
      <c r="AD146" s="41"/>
      <c r="AE146" s="41"/>
      <c r="AT146" s="16" t="s">
        <v>151</v>
      </c>
      <c r="AU146" s="16" t="s">
        <v>92</v>
      </c>
    </row>
    <row r="147" s="2" customFormat="1">
      <c r="A147" s="41"/>
      <c r="B147" s="42"/>
      <c r="C147" s="43"/>
      <c r="D147" s="255" t="s">
        <v>153</v>
      </c>
      <c r="E147" s="43"/>
      <c r="F147" s="256" t="s">
        <v>189</v>
      </c>
      <c r="G147" s="43"/>
      <c r="H147" s="43"/>
      <c r="I147" s="252"/>
      <c r="J147" s="252"/>
      <c r="K147" s="43"/>
      <c r="L147" s="43"/>
      <c r="M147" s="44"/>
      <c r="N147" s="253"/>
      <c r="O147" s="254"/>
      <c r="P147" s="94"/>
      <c r="Q147" s="94"/>
      <c r="R147" s="94"/>
      <c r="S147" s="94"/>
      <c r="T147" s="94"/>
      <c r="U147" s="94"/>
      <c r="V147" s="94"/>
      <c r="W147" s="94"/>
      <c r="X147" s="94"/>
      <c r="Y147" s="95"/>
      <c r="Z147" s="41"/>
      <c r="AA147" s="41"/>
      <c r="AB147" s="41"/>
      <c r="AC147" s="41"/>
      <c r="AD147" s="41"/>
      <c r="AE147" s="41"/>
      <c r="AT147" s="16" t="s">
        <v>153</v>
      </c>
      <c r="AU147" s="16" t="s">
        <v>92</v>
      </c>
    </row>
    <row r="148" s="2" customFormat="1" ht="37.8" customHeight="1">
      <c r="A148" s="41"/>
      <c r="B148" s="42"/>
      <c r="C148" s="237" t="s">
        <v>190</v>
      </c>
      <c r="D148" s="237" t="s">
        <v>144</v>
      </c>
      <c r="E148" s="238" t="s">
        <v>191</v>
      </c>
      <c r="F148" s="239" t="s">
        <v>192</v>
      </c>
      <c r="G148" s="240" t="s">
        <v>164</v>
      </c>
      <c r="H148" s="241">
        <v>971</v>
      </c>
      <c r="I148" s="242"/>
      <c r="J148" s="242"/>
      <c r="K148" s="243">
        <f>ROUND(P148*H148,2)</f>
        <v>0</v>
      </c>
      <c r="L148" s="239" t="s">
        <v>148</v>
      </c>
      <c r="M148" s="44"/>
      <c r="N148" s="244" t="s">
        <v>1</v>
      </c>
      <c r="O148" s="245" t="s">
        <v>45</v>
      </c>
      <c r="P148" s="246">
        <f>I148+J148</f>
        <v>0</v>
      </c>
      <c r="Q148" s="246">
        <f>ROUND(I148*H148,2)</f>
        <v>0</v>
      </c>
      <c r="R148" s="246">
        <f>ROUND(J148*H148,2)</f>
        <v>0</v>
      </c>
      <c r="S148" s="94"/>
      <c r="T148" s="247">
        <f>S148*H148</f>
        <v>0</v>
      </c>
      <c r="U148" s="247">
        <v>0</v>
      </c>
      <c r="V148" s="247">
        <f>U148*H148</f>
        <v>0</v>
      </c>
      <c r="W148" s="247">
        <v>0</v>
      </c>
      <c r="X148" s="247">
        <f>W148*H148</f>
        <v>0</v>
      </c>
      <c r="Y148" s="248" t="s">
        <v>1</v>
      </c>
      <c r="Z148" s="41"/>
      <c r="AA148" s="41"/>
      <c r="AB148" s="41"/>
      <c r="AC148" s="41"/>
      <c r="AD148" s="41"/>
      <c r="AE148" s="41"/>
      <c r="AR148" s="249" t="s">
        <v>149</v>
      </c>
      <c r="AT148" s="249" t="s">
        <v>144</v>
      </c>
      <c r="AU148" s="249" t="s">
        <v>92</v>
      </c>
      <c r="AY148" s="16" t="s">
        <v>142</v>
      </c>
      <c r="BE148" s="147">
        <f>IF(O148="základní",K148,0)</f>
        <v>0</v>
      </c>
      <c r="BF148" s="147">
        <f>IF(O148="snížená",K148,0)</f>
        <v>0</v>
      </c>
      <c r="BG148" s="147">
        <f>IF(O148="zákl. přenesená",K148,0)</f>
        <v>0</v>
      </c>
      <c r="BH148" s="147">
        <f>IF(O148="sníž. přenesená",K148,0)</f>
        <v>0</v>
      </c>
      <c r="BI148" s="147">
        <f>IF(O148="nulová",K148,0)</f>
        <v>0</v>
      </c>
      <c r="BJ148" s="16" t="s">
        <v>90</v>
      </c>
      <c r="BK148" s="147">
        <f>ROUND(P148*H148,2)</f>
        <v>0</v>
      </c>
      <c r="BL148" s="16" t="s">
        <v>149</v>
      </c>
      <c r="BM148" s="249" t="s">
        <v>193</v>
      </c>
    </row>
    <row r="149" s="2" customFormat="1">
      <c r="A149" s="41"/>
      <c r="B149" s="42"/>
      <c r="C149" s="43"/>
      <c r="D149" s="250" t="s">
        <v>151</v>
      </c>
      <c r="E149" s="43"/>
      <c r="F149" s="251" t="s">
        <v>194</v>
      </c>
      <c r="G149" s="43"/>
      <c r="H149" s="43"/>
      <c r="I149" s="252"/>
      <c r="J149" s="252"/>
      <c r="K149" s="43"/>
      <c r="L149" s="43"/>
      <c r="M149" s="44"/>
      <c r="N149" s="253"/>
      <c r="O149" s="254"/>
      <c r="P149" s="94"/>
      <c r="Q149" s="94"/>
      <c r="R149" s="94"/>
      <c r="S149" s="94"/>
      <c r="T149" s="94"/>
      <c r="U149" s="94"/>
      <c r="V149" s="94"/>
      <c r="W149" s="94"/>
      <c r="X149" s="94"/>
      <c r="Y149" s="95"/>
      <c r="Z149" s="41"/>
      <c r="AA149" s="41"/>
      <c r="AB149" s="41"/>
      <c r="AC149" s="41"/>
      <c r="AD149" s="41"/>
      <c r="AE149" s="41"/>
      <c r="AT149" s="16" t="s">
        <v>151</v>
      </c>
      <c r="AU149" s="16" t="s">
        <v>92</v>
      </c>
    </row>
    <row r="150" s="2" customFormat="1">
      <c r="A150" s="41"/>
      <c r="B150" s="42"/>
      <c r="C150" s="43"/>
      <c r="D150" s="255" t="s">
        <v>153</v>
      </c>
      <c r="E150" s="43"/>
      <c r="F150" s="256" t="s">
        <v>195</v>
      </c>
      <c r="G150" s="43"/>
      <c r="H150" s="43"/>
      <c r="I150" s="252"/>
      <c r="J150" s="252"/>
      <c r="K150" s="43"/>
      <c r="L150" s="43"/>
      <c r="M150" s="44"/>
      <c r="N150" s="253"/>
      <c r="O150" s="254"/>
      <c r="P150" s="94"/>
      <c r="Q150" s="94"/>
      <c r="R150" s="94"/>
      <c r="S150" s="94"/>
      <c r="T150" s="94"/>
      <c r="U150" s="94"/>
      <c r="V150" s="94"/>
      <c r="W150" s="94"/>
      <c r="X150" s="94"/>
      <c r="Y150" s="95"/>
      <c r="Z150" s="41"/>
      <c r="AA150" s="41"/>
      <c r="AB150" s="41"/>
      <c r="AC150" s="41"/>
      <c r="AD150" s="41"/>
      <c r="AE150" s="41"/>
      <c r="AT150" s="16" t="s">
        <v>153</v>
      </c>
      <c r="AU150" s="16" t="s">
        <v>92</v>
      </c>
    </row>
    <row r="151" s="2" customFormat="1" ht="24.15" customHeight="1">
      <c r="A151" s="41"/>
      <c r="B151" s="42"/>
      <c r="C151" s="237" t="s">
        <v>196</v>
      </c>
      <c r="D151" s="237" t="s">
        <v>144</v>
      </c>
      <c r="E151" s="238" t="s">
        <v>197</v>
      </c>
      <c r="F151" s="239" t="s">
        <v>198</v>
      </c>
      <c r="G151" s="240" t="s">
        <v>164</v>
      </c>
      <c r="H151" s="241">
        <v>971</v>
      </c>
      <c r="I151" s="242"/>
      <c r="J151" s="242"/>
      <c r="K151" s="243">
        <f>ROUND(P151*H151,2)</f>
        <v>0</v>
      </c>
      <c r="L151" s="239" t="s">
        <v>148</v>
      </c>
      <c r="M151" s="44"/>
      <c r="N151" s="244" t="s">
        <v>1</v>
      </c>
      <c r="O151" s="245" t="s">
        <v>45</v>
      </c>
      <c r="P151" s="246">
        <f>I151+J151</f>
        <v>0</v>
      </c>
      <c r="Q151" s="246">
        <f>ROUND(I151*H151,2)</f>
        <v>0</v>
      </c>
      <c r="R151" s="246">
        <f>ROUND(J151*H151,2)</f>
        <v>0</v>
      </c>
      <c r="S151" s="94"/>
      <c r="T151" s="247">
        <f>S151*H151</f>
        <v>0</v>
      </c>
      <c r="U151" s="247">
        <v>0</v>
      </c>
      <c r="V151" s="247">
        <f>U151*H151</f>
        <v>0</v>
      </c>
      <c r="W151" s="247">
        <v>0</v>
      </c>
      <c r="X151" s="247">
        <f>W151*H151</f>
        <v>0</v>
      </c>
      <c r="Y151" s="248" t="s">
        <v>1</v>
      </c>
      <c r="Z151" s="41"/>
      <c r="AA151" s="41"/>
      <c r="AB151" s="41"/>
      <c r="AC151" s="41"/>
      <c r="AD151" s="41"/>
      <c r="AE151" s="41"/>
      <c r="AR151" s="249" t="s">
        <v>149</v>
      </c>
      <c r="AT151" s="249" t="s">
        <v>144</v>
      </c>
      <c r="AU151" s="249" t="s">
        <v>92</v>
      </c>
      <c r="AY151" s="16" t="s">
        <v>142</v>
      </c>
      <c r="BE151" s="147">
        <f>IF(O151="základní",K151,0)</f>
        <v>0</v>
      </c>
      <c r="BF151" s="147">
        <f>IF(O151="snížená",K151,0)</f>
        <v>0</v>
      </c>
      <c r="BG151" s="147">
        <f>IF(O151="zákl. přenesená",K151,0)</f>
        <v>0</v>
      </c>
      <c r="BH151" s="147">
        <f>IF(O151="sníž. přenesená",K151,0)</f>
        <v>0</v>
      </c>
      <c r="BI151" s="147">
        <f>IF(O151="nulová",K151,0)</f>
        <v>0</v>
      </c>
      <c r="BJ151" s="16" t="s">
        <v>90</v>
      </c>
      <c r="BK151" s="147">
        <f>ROUND(P151*H151,2)</f>
        <v>0</v>
      </c>
      <c r="BL151" s="16" t="s">
        <v>149</v>
      </c>
      <c r="BM151" s="249" t="s">
        <v>199</v>
      </c>
    </row>
    <row r="152" s="2" customFormat="1">
      <c r="A152" s="41"/>
      <c r="B152" s="42"/>
      <c r="C152" s="43"/>
      <c r="D152" s="250" t="s">
        <v>151</v>
      </c>
      <c r="E152" s="43"/>
      <c r="F152" s="251" t="s">
        <v>200</v>
      </c>
      <c r="G152" s="43"/>
      <c r="H152" s="43"/>
      <c r="I152" s="252"/>
      <c r="J152" s="252"/>
      <c r="K152" s="43"/>
      <c r="L152" s="43"/>
      <c r="M152" s="44"/>
      <c r="N152" s="253"/>
      <c r="O152" s="254"/>
      <c r="P152" s="94"/>
      <c r="Q152" s="94"/>
      <c r="R152" s="94"/>
      <c r="S152" s="94"/>
      <c r="T152" s="94"/>
      <c r="U152" s="94"/>
      <c r="V152" s="94"/>
      <c r="W152" s="94"/>
      <c r="X152" s="94"/>
      <c r="Y152" s="95"/>
      <c r="Z152" s="41"/>
      <c r="AA152" s="41"/>
      <c r="AB152" s="41"/>
      <c r="AC152" s="41"/>
      <c r="AD152" s="41"/>
      <c r="AE152" s="41"/>
      <c r="AT152" s="16" t="s">
        <v>151</v>
      </c>
      <c r="AU152" s="16" t="s">
        <v>92</v>
      </c>
    </row>
    <row r="153" s="2" customFormat="1">
      <c r="A153" s="41"/>
      <c r="B153" s="42"/>
      <c r="C153" s="43"/>
      <c r="D153" s="255" t="s">
        <v>153</v>
      </c>
      <c r="E153" s="43"/>
      <c r="F153" s="256" t="s">
        <v>201</v>
      </c>
      <c r="G153" s="43"/>
      <c r="H153" s="43"/>
      <c r="I153" s="252"/>
      <c r="J153" s="252"/>
      <c r="K153" s="43"/>
      <c r="L153" s="43"/>
      <c r="M153" s="44"/>
      <c r="N153" s="253"/>
      <c r="O153" s="254"/>
      <c r="P153" s="94"/>
      <c r="Q153" s="94"/>
      <c r="R153" s="94"/>
      <c r="S153" s="94"/>
      <c r="T153" s="94"/>
      <c r="U153" s="94"/>
      <c r="V153" s="94"/>
      <c r="W153" s="94"/>
      <c r="X153" s="94"/>
      <c r="Y153" s="95"/>
      <c r="Z153" s="41"/>
      <c r="AA153" s="41"/>
      <c r="AB153" s="41"/>
      <c r="AC153" s="41"/>
      <c r="AD153" s="41"/>
      <c r="AE153" s="41"/>
      <c r="AT153" s="16" t="s">
        <v>153</v>
      </c>
      <c r="AU153" s="16" t="s">
        <v>92</v>
      </c>
    </row>
    <row r="154" s="13" customFormat="1">
      <c r="A154" s="13"/>
      <c r="B154" s="257"/>
      <c r="C154" s="258"/>
      <c r="D154" s="250" t="s">
        <v>168</v>
      </c>
      <c r="E154" s="259" t="s">
        <v>1</v>
      </c>
      <c r="F154" s="260" t="s">
        <v>202</v>
      </c>
      <c r="G154" s="258"/>
      <c r="H154" s="261">
        <v>971</v>
      </c>
      <c r="I154" s="262"/>
      <c r="J154" s="262"/>
      <c r="K154" s="258"/>
      <c r="L154" s="258"/>
      <c r="M154" s="263"/>
      <c r="N154" s="264"/>
      <c r="O154" s="265"/>
      <c r="P154" s="265"/>
      <c r="Q154" s="265"/>
      <c r="R154" s="265"/>
      <c r="S154" s="265"/>
      <c r="T154" s="265"/>
      <c r="U154" s="265"/>
      <c r="V154" s="265"/>
      <c r="W154" s="265"/>
      <c r="X154" s="265"/>
      <c r="Y154" s="266"/>
      <c r="Z154" s="13"/>
      <c r="AA154" s="13"/>
      <c r="AB154" s="13"/>
      <c r="AC154" s="13"/>
      <c r="AD154" s="13"/>
      <c r="AE154" s="13"/>
      <c r="AT154" s="267" t="s">
        <v>168</v>
      </c>
      <c r="AU154" s="267" t="s">
        <v>92</v>
      </c>
      <c r="AV154" s="13" t="s">
        <v>92</v>
      </c>
      <c r="AW154" s="13" t="s">
        <v>5</v>
      </c>
      <c r="AX154" s="13" t="s">
        <v>90</v>
      </c>
      <c r="AY154" s="267" t="s">
        <v>142</v>
      </c>
    </row>
    <row r="155" s="2" customFormat="1" ht="24.15" customHeight="1">
      <c r="A155" s="41"/>
      <c r="B155" s="42"/>
      <c r="C155" s="237" t="s">
        <v>203</v>
      </c>
      <c r="D155" s="237" t="s">
        <v>144</v>
      </c>
      <c r="E155" s="238" t="s">
        <v>204</v>
      </c>
      <c r="F155" s="239" t="s">
        <v>205</v>
      </c>
      <c r="G155" s="240" t="s">
        <v>164</v>
      </c>
      <c r="H155" s="241">
        <v>456</v>
      </c>
      <c r="I155" s="242"/>
      <c r="J155" s="242"/>
      <c r="K155" s="243">
        <f>ROUND(P155*H155,2)</f>
        <v>0</v>
      </c>
      <c r="L155" s="239" t="s">
        <v>148</v>
      </c>
      <c r="M155" s="44"/>
      <c r="N155" s="244" t="s">
        <v>1</v>
      </c>
      <c r="O155" s="245" t="s">
        <v>45</v>
      </c>
      <c r="P155" s="246">
        <f>I155+J155</f>
        <v>0</v>
      </c>
      <c r="Q155" s="246">
        <f>ROUND(I155*H155,2)</f>
        <v>0</v>
      </c>
      <c r="R155" s="246">
        <f>ROUND(J155*H155,2)</f>
        <v>0</v>
      </c>
      <c r="S155" s="94"/>
      <c r="T155" s="247">
        <f>S155*H155</f>
        <v>0</v>
      </c>
      <c r="U155" s="247">
        <v>0</v>
      </c>
      <c r="V155" s="247">
        <f>U155*H155</f>
        <v>0</v>
      </c>
      <c r="W155" s="247">
        <v>0</v>
      </c>
      <c r="X155" s="247">
        <f>W155*H155</f>
        <v>0</v>
      </c>
      <c r="Y155" s="248" t="s">
        <v>1</v>
      </c>
      <c r="Z155" s="41"/>
      <c r="AA155" s="41"/>
      <c r="AB155" s="41"/>
      <c r="AC155" s="41"/>
      <c r="AD155" s="41"/>
      <c r="AE155" s="41"/>
      <c r="AR155" s="249" t="s">
        <v>149</v>
      </c>
      <c r="AT155" s="249" t="s">
        <v>144</v>
      </c>
      <c r="AU155" s="249" t="s">
        <v>92</v>
      </c>
      <c r="AY155" s="16" t="s">
        <v>142</v>
      </c>
      <c r="BE155" s="147">
        <f>IF(O155="základní",K155,0)</f>
        <v>0</v>
      </c>
      <c r="BF155" s="147">
        <f>IF(O155="snížená",K155,0)</f>
        <v>0</v>
      </c>
      <c r="BG155" s="147">
        <f>IF(O155="zákl. přenesená",K155,0)</f>
        <v>0</v>
      </c>
      <c r="BH155" s="147">
        <f>IF(O155="sníž. přenesená",K155,0)</f>
        <v>0</v>
      </c>
      <c r="BI155" s="147">
        <f>IF(O155="nulová",K155,0)</f>
        <v>0</v>
      </c>
      <c r="BJ155" s="16" t="s">
        <v>90</v>
      </c>
      <c r="BK155" s="147">
        <f>ROUND(P155*H155,2)</f>
        <v>0</v>
      </c>
      <c r="BL155" s="16" t="s">
        <v>149</v>
      </c>
      <c r="BM155" s="249" t="s">
        <v>206</v>
      </c>
    </row>
    <row r="156" s="2" customFormat="1">
      <c r="A156" s="41"/>
      <c r="B156" s="42"/>
      <c r="C156" s="43"/>
      <c r="D156" s="250" t="s">
        <v>151</v>
      </c>
      <c r="E156" s="43"/>
      <c r="F156" s="251" t="s">
        <v>207</v>
      </c>
      <c r="G156" s="43"/>
      <c r="H156" s="43"/>
      <c r="I156" s="252"/>
      <c r="J156" s="252"/>
      <c r="K156" s="43"/>
      <c r="L156" s="43"/>
      <c r="M156" s="44"/>
      <c r="N156" s="253"/>
      <c r="O156" s="254"/>
      <c r="P156" s="94"/>
      <c r="Q156" s="94"/>
      <c r="R156" s="94"/>
      <c r="S156" s="94"/>
      <c r="T156" s="94"/>
      <c r="U156" s="94"/>
      <c r="V156" s="94"/>
      <c r="W156" s="94"/>
      <c r="X156" s="94"/>
      <c r="Y156" s="95"/>
      <c r="Z156" s="41"/>
      <c r="AA156" s="41"/>
      <c r="AB156" s="41"/>
      <c r="AC156" s="41"/>
      <c r="AD156" s="41"/>
      <c r="AE156" s="41"/>
      <c r="AT156" s="16" t="s">
        <v>151</v>
      </c>
      <c r="AU156" s="16" t="s">
        <v>92</v>
      </c>
    </row>
    <row r="157" s="2" customFormat="1">
      <c r="A157" s="41"/>
      <c r="B157" s="42"/>
      <c r="C157" s="43"/>
      <c r="D157" s="255" t="s">
        <v>153</v>
      </c>
      <c r="E157" s="43"/>
      <c r="F157" s="256" t="s">
        <v>208</v>
      </c>
      <c r="G157" s="43"/>
      <c r="H157" s="43"/>
      <c r="I157" s="252"/>
      <c r="J157" s="252"/>
      <c r="K157" s="43"/>
      <c r="L157" s="43"/>
      <c r="M157" s="44"/>
      <c r="N157" s="253"/>
      <c r="O157" s="254"/>
      <c r="P157" s="94"/>
      <c r="Q157" s="94"/>
      <c r="R157" s="94"/>
      <c r="S157" s="94"/>
      <c r="T157" s="94"/>
      <c r="U157" s="94"/>
      <c r="V157" s="94"/>
      <c r="W157" s="94"/>
      <c r="X157" s="94"/>
      <c r="Y157" s="95"/>
      <c r="Z157" s="41"/>
      <c r="AA157" s="41"/>
      <c r="AB157" s="41"/>
      <c r="AC157" s="41"/>
      <c r="AD157" s="41"/>
      <c r="AE157" s="41"/>
      <c r="AT157" s="16" t="s">
        <v>153</v>
      </c>
      <c r="AU157" s="16" t="s">
        <v>92</v>
      </c>
    </row>
    <row r="158" s="13" customFormat="1">
      <c r="A158" s="13"/>
      <c r="B158" s="257"/>
      <c r="C158" s="258"/>
      <c r="D158" s="250" t="s">
        <v>168</v>
      </c>
      <c r="E158" s="259" t="s">
        <v>1</v>
      </c>
      <c r="F158" s="260" t="s">
        <v>209</v>
      </c>
      <c r="G158" s="258"/>
      <c r="H158" s="261">
        <v>12</v>
      </c>
      <c r="I158" s="262"/>
      <c r="J158" s="262"/>
      <c r="K158" s="258"/>
      <c r="L158" s="258"/>
      <c r="M158" s="263"/>
      <c r="N158" s="264"/>
      <c r="O158" s="265"/>
      <c r="P158" s="265"/>
      <c r="Q158" s="265"/>
      <c r="R158" s="265"/>
      <c r="S158" s="265"/>
      <c r="T158" s="265"/>
      <c r="U158" s="265"/>
      <c r="V158" s="265"/>
      <c r="W158" s="265"/>
      <c r="X158" s="265"/>
      <c r="Y158" s="266"/>
      <c r="Z158" s="13"/>
      <c r="AA158" s="13"/>
      <c r="AB158" s="13"/>
      <c r="AC158" s="13"/>
      <c r="AD158" s="13"/>
      <c r="AE158" s="13"/>
      <c r="AT158" s="267" t="s">
        <v>168</v>
      </c>
      <c r="AU158" s="267" t="s">
        <v>92</v>
      </c>
      <c r="AV158" s="13" t="s">
        <v>92</v>
      </c>
      <c r="AW158" s="13" t="s">
        <v>5</v>
      </c>
      <c r="AX158" s="13" t="s">
        <v>82</v>
      </c>
      <c r="AY158" s="267" t="s">
        <v>142</v>
      </c>
    </row>
    <row r="159" s="13" customFormat="1">
      <c r="A159" s="13"/>
      <c r="B159" s="257"/>
      <c r="C159" s="258"/>
      <c r="D159" s="250" t="s">
        <v>168</v>
      </c>
      <c r="E159" s="259" t="s">
        <v>1</v>
      </c>
      <c r="F159" s="260" t="s">
        <v>210</v>
      </c>
      <c r="G159" s="258"/>
      <c r="H159" s="261">
        <v>444</v>
      </c>
      <c r="I159" s="262"/>
      <c r="J159" s="262"/>
      <c r="K159" s="258"/>
      <c r="L159" s="258"/>
      <c r="M159" s="263"/>
      <c r="N159" s="264"/>
      <c r="O159" s="265"/>
      <c r="P159" s="265"/>
      <c r="Q159" s="265"/>
      <c r="R159" s="265"/>
      <c r="S159" s="265"/>
      <c r="T159" s="265"/>
      <c r="U159" s="265"/>
      <c r="V159" s="265"/>
      <c r="W159" s="265"/>
      <c r="X159" s="265"/>
      <c r="Y159" s="266"/>
      <c r="Z159" s="13"/>
      <c r="AA159" s="13"/>
      <c r="AB159" s="13"/>
      <c r="AC159" s="13"/>
      <c r="AD159" s="13"/>
      <c r="AE159" s="13"/>
      <c r="AT159" s="267" t="s">
        <v>168</v>
      </c>
      <c r="AU159" s="267" t="s">
        <v>92</v>
      </c>
      <c r="AV159" s="13" t="s">
        <v>92</v>
      </c>
      <c r="AW159" s="13" t="s">
        <v>5</v>
      </c>
      <c r="AX159" s="13" t="s">
        <v>82</v>
      </c>
      <c r="AY159" s="267" t="s">
        <v>142</v>
      </c>
    </row>
    <row r="160" s="14" customFormat="1">
      <c r="A160" s="14"/>
      <c r="B160" s="268"/>
      <c r="C160" s="269"/>
      <c r="D160" s="250" t="s">
        <v>168</v>
      </c>
      <c r="E160" s="270" t="s">
        <v>1</v>
      </c>
      <c r="F160" s="271" t="s">
        <v>177</v>
      </c>
      <c r="G160" s="269"/>
      <c r="H160" s="272">
        <v>456</v>
      </c>
      <c r="I160" s="273"/>
      <c r="J160" s="273"/>
      <c r="K160" s="269"/>
      <c r="L160" s="269"/>
      <c r="M160" s="274"/>
      <c r="N160" s="275"/>
      <c r="O160" s="276"/>
      <c r="P160" s="276"/>
      <c r="Q160" s="276"/>
      <c r="R160" s="276"/>
      <c r="S160" s="276"/>
      <c r="T160" s="276"/>
      <c r="U160" s="276"/>
      <c r="V160" s="276"/>
      <c r="W160" s="276"/>
      <c r="X160" s="276"/>
      <c r="Y160" s="277"/>
      <c r="Z160" s="14"/>
      <c r="AA160" s="14"/>
      <c r="AB160" s="14"/>
      <c r="AC160" s="14"/>
      <c r="AD160" s="14"/>
      <c r="AE160" s="14"/>
      <c r="AT160" s="278" t="s">
        <v>168</v>
      </c>
      <c r="AU160" s="278" t="s">
        <v>92</v>
      </c>
      <c r="AV160" s="14" t="s">
        <v>149</v>
      </c>
      <c r="AW160" s="14" t="s">
        <v>5</v>
      </c>
      <c r="AX160" s="14" t="s">
        <v>90</v>
      </c>
      <c r="AY160" s="278" t="s">
        <v>142</v>
      </c>
    </row>
    <row r="161" s="2" customFormat="1" ht="24.15" customHeight="1">
      <c r="A161" s="41"/>
      <c r="B161" s="42"/>
      <c r="C161" s="237" t="s">
        <v>211</v>
      </c>
      <c r="D161" s="237" t="s">
        <v>144</v>
      </c>
      <c r="E161" s="238" t="s">
        <v>212</v>
      </c>
      <c r="F161" s="239" t="s">
        <v>213</v>
      </c>
      <c r="G161" s="240" t="s">
        <v>164</v>
      </c>
      <c r="H161" s="241">
        <v>1494.8</v>
      </c>
      <c r="I161" s="242"/>
      <c r="J161" s="242"/>
      <c r="K161" s="243">
        <f>ROUND(P161*H161,2)</f>
        <v>0</v>
      </c>
      <c r="L161" s="239" t="s">
        <v>148</v>
      </c>
      <c r="M161" s="44"/>
      <c r="N161" s="244" t="s">
        <v>1</v>
      </c>
      <c r="O161" s="245" t="s">
        <v>45</v>
      </c>
      <c r="P161" s="246">
        <f>I161+J161</f>
        <v>0</v>
      </c>
      <c r="Q161" s="246">
        <f>ROUND(I161*H161,2)</f>
        <v>0</v>
      </c>
      <c r="R161" s="246">
        <f>ROUND(J161*H161,2)</f>
        <v>0</v>
      </c>
      <c r="S161" s="94"/>
      <c r="T161" s="247">
        <f>S161*H161</f>
        <v>0</v>
      </c>
      <c r="U161" s="247">
        <v>0</v>
      </c>
      <c r="V161" s="247">
        <f>U161*H161</f>
        <v>0</v>
      </c>
      <c r="W161" s="247">
        <v>0</v>
      </c>
      <c r="X161" s="247">
        <f>W161*H161</f>
        <v>0</v>
      </c>
      <c r="Y161" s="248" t="s">
        <v>1</v>
      </c>
      <c r="Z161" s="41"/>
      <c r="AA161" s="41"/>
      <c r="AB161" s="41"/>
      <c r="AC161" s="41"/>
      <c r="AD161" s="41"/>
      <c r="AE161" s="41"/>
      <c r="AR161" s="249" t="s">
        <v>149</v>
      </c>
      <c r="AT161" s="249" t="s">
        <v>144</v>
      </c>
      <c r="AU161" s="249" t="s">
        <v>92</v>
      </c>
      <c r="AY161" s="16" t="s">
        <v>142</v>
      </c>
      <c r="BE161" s="147">
        <f>IF(O161="základní",K161,0)</f>
        <v>0</v>
      </c>
      <c r="BF161" s="147">
        <f>IF(O161="snížená",K161,0)</f>
        <v>0</v>
      </c>
      <c r="BG161" s="147">
        <f>IF(O161="zákl. přenesená",K161,0)</f>
        <v>0</v>
      </c>
      <c r="BH161" s="147">
        <f>IF(O161="sníž. přenesená",K161,0)</f>
        <v>0</v>
      </c>
      <c r="BI161" s="147">
        <f>IF(O161="nulová",K161,0)</f>
        <v>0</v>
      </c>
      <c r="BJ161" s="16" t="s">
        <v>90</v>
      </c>
      <c r="BK161" s="147">
        <f>ROUND(P161*H161,2)</f>
        <v>0</v>
      </c>
      <c r="BL161" s="16" t="s">
        <v>149</v>
      </c>
      <c r="BM161" s="249" t="s">
        <v>214</v>
      </c>
    </row>
    <row r="162" s="2" customFormat="1">
      <c r="A162" s="41"/>
      <c r="B162" s="42"/>
      <c r="C162" s="43"/>
      <c r="D162" s="250" t="s">
        <v>151</v>
      </c>
      <c r="E162" s="43"/>
      <c r="F162" s="251" t="s">
        <v>215</v>
      </c>
      <c r="G162" s="43"/>
      <c r="H162" s="43"/>
      <c r="I162" s="252"/>
      <c r="J162" s="252"/>
      <c r="K162" s="43"/>
      <c r="L162" s="43"/>
      <c r="M162" s="44"/>
      <c r="N162" s="253"/>
      <c r="O162" s="254"/>
      <c r="P162" s="94"/>
      <c r="Q162" s="94"/>
      <c r="R162" s="94"/>
      <c r="S162" s="94"/>
      <c r="T162" s="94"/>
      <c r="U162" s="94"/>
      <c r="V162" s="94"/>
      <c r="W162" s="94"/>
      <c r="X162" s="94"/>
      <c r="Y162" s="95"/>
      <c r="Z162" s="41"/>
      <c r="AA162" s="41"/>
      <c r="AB162" s="41"/>
      <c r="AC162" s="41"/>
      <c r="AD162" s="41"/>
      <c r="AE162" s="41"/>
      <c r="AT162" s="16" t="s">
        <v>151</v>
      </c>
      <c r="AU162" s="16" t="s">
        <v>92</v>
      </c>
    </row>
    <row r="163" s="2" customFormat="1">
      <c r="A163" s="41"/>
      <c r="B163" s="42"/>
      <c r="C163" s="43"/>
      <c r="D163" s="255" t="s">
        <v>153</v>
      </c>
      <c r="E163" s="43"/>
      <c r="F163" s="256" t="s">
        <v>216</v>
      </c>
      <c r="G163" s="43"/>
      <c r="H163" s="43"/>
      <c r="I163" s="252"/>
      <c r="J163" s="252"/>
      <c r="K163" s="43"/>
      <c r="L163" s="43"/>
      <c r="M163" s="44"/>
      <c r="N163" s="253"/>
      <c r="O163" s="254"/>
      <c r="P163" s="94"/>
      <c r="Q163" s="94"/>
      <c r="R163" s="94"/>
      <c r="S163" s="94"/>
      <c r="T163" s="94"/>
      <c r="U163" s="94"/>
      <c r="V163" s="94"/>
      <c r="W163" s="94"/>
      <c r="X163" s="94"/>
      <c r="Y163" s="95"/>
      <c r="Z163" s="41"/>
      <c r="AA163" s="41"/>
      <c r="AB163" s="41"/>
      <c r="AC163" s="41"/>
      <c r="AD163" s="41"/>
      <c r="AE163" s="41"/>
      <c r="AT163" s="16" t="s">
        <v>153</v>
      </c>
      <c r="AU163" s="16" t="s">
        <v>92</v>
      </c>
    </row>
    <row r="164" s="13" customFormat="1">
      <c r="A164" s="13"/>
      <c r="B164" s="257"/>
      <c r="C164" s="258"/>
      <c r="D164" s="250" t="s">
        <v>168</v>
      </c>
      <c r="E164" s="259" t="s">
        <v>1</v>
      </c>
      <c r="F164" s="260" t="s">
        <v>217</v>
      </c>
      <c r="G164" s="258"/>
      <c r="H164" s="261">
        <v>770</v>
      </c>
      <c r="I164" s="262"/>
      <c r="J164" s="262"/>
      <c r="K164" s="258"/>
      <c r="L164" s="258"/>
      <c r="M164" s="263"/>
      <c r="N164" s="264"/>
      <c r="O164" s="265"/>
      <c r="P164" s="265"/>
      <c r="Q164" s="265"/>
      <c r="R164" s="265"/>
      <c r="S164" s="265"/>
      <c r="T164" s="265"/>
      <c r="U164" s="265"/>
      <c r="V164" s="265"/>
      <c r="W164" s="265"/>
      <c r="X164" s="265"/>
      <c r="Y164" s="266"/>
      <c r="Z164" s="13"/>
      <c r="AA164" s="13"/>
      <c r="AB164" s="13"/>
      <c r="AC164" s="13"/>
      <c r="AD164" s="13"/>
      <c r="AE164" s="13"/>
      <c r="AT164" s="267" t="s">
        <v>168</v>
      </c>
      <c r="AU164" s="267" t="s">
        <v>92</v>
      </c>
      <c r="AV164" s="13" t="s">
        <v>92</v>
      </c>
      <c r="AW164" s="13" t="s">
        <v>5</v>
      </c>
      <c r="AX164" s="13" t="s">
        <v>82</v>
      </c>
      <c r="AY164" s="267" t="s">
        <v>142</v>
      </c>
    </row>
    <row r="165" s="13" customFormat="1">
      <c r="A165" s="13"/>
      <c r="B165" s="257"/>
      <c r="C165" s="258"/>
      <c r="D165" s="250" t="s">
        <v>168</v>
      </c>
      <c r="E165" s="259" t="s">
        <v>1</v>
      </c>
      <c r="F165" s="260" t="s">
        <v>218</v>
      </c>
      <c r="G165" s="258"/>
      <c r="H165" s="261">
        <v>724.79999999999995</v>
      </c>
      <c r="I165" s="262"/>
      <c r="J165" s="262"/>
      <c r="K165" s="258"/>
      <c r="L165" s="258"/>
      <c r="M165" s="263"/>
      <c r="N165" s="264"/>
      <c r="O165" s="265"/>
      <c r="P165" s="265"/>
      <c r="Q165" s="265"/>
      <c r="R165" s="265"/>
      <c r="S165" s="265"/>
      <c r="T165" s="265"/>
      <c r="U165" s="265"/>
      <c r="V165" s="265"/>
      <c r="W165" s="265"/>
      <c r="X165" s="265"/>
      <c r="Y165" s="266"/>
      <c r="Z165" s="13"/>
      <c r="AA165" s="13"/>
      <c r="AB165" s="13"/>
      <c r="AC165" s="13"/>
      <c r="AD165" s="13"/>
      <c r="AE165" s="13"/>
      <c r="AT165" s="267" t="s">
        <v>168</v>
      </c>
      <c r="AU165" s="267" t="s">
        <v>92</v>
      </c>
      <c r="AV165" s="13" t="s">
        <v>92</v>
      </c>
      <c r="AW165" s="13" t="s">
        <v>5</v>
      </c>
      <c r="AX165" s="13" t="s">
        <v>82</v>
      </c>
      <c r="AY165" s="267" t="s">
        <v>142</v>
      </c>
    </row>
    <row r="166" s="14" customFormat="1">
      <c r="A166" s="14"/>
      <c r="B166" s="268"/>
      <c r="C166" s="269"/>
      <c r="D166" s="250" t="s">
        <v>168</v>
      </c>
      <c r="E166" s="270" t="s">
        <v>1</v>
      </c>
      <c r="F166" s="271" t="s">
        <v>177</v>
      </c>
      <c r="G166" s="269"/>
      <c r="H166" s="272">
        <v>1494.8</v>
      </c>
      <c r="I166" s="273"/>
      <c r="J166" s="273"/>
      <c r="K166" s="269"/>
      <c r="L166" s="269"/>
      <c r="M166" s="274"/>
      <c r="N166" s="275"/>
      <c r="O166" s="276"/>
      <c r="P166" s="276"/>
      <c r="Q166" s="276"/>
      <c r="R166" s="276"/>
      <c r="S166" s="276"/>
      <c r="T166" s="276"/>
      <c r="U166" s="276"/>
      <c r="V166" s="276"/>
      <c r="W166" s="276"/>
      <c r="X166" s="276"/>
      <c r="Y166" s="277"/>
      <c r="Z166" s="14"/>
      <c r="AA166" s="14"/>
      <c r="AB166" s="14"/>
      <c r="AC166" s="14"/>
      <c r="AD166" s="14"/>
      <c r="AE166" s="14"/>
      <c r="AT166" s="278" t="s">
        <v>168</v>
      </c>
      <c r="AU166" s="278" t="s">
        <v>92</v>
      </c>
      <c r="AV166" s="14" t="s">
        <v>149</v>
      </c>
      <c r="AW166" s="14" t="s">
        <v>5</v>
      </c>
      <c r="AX166" s="14" t="s">
        <v>90</v>
      </c>
      <c r="AY166" s="278" t="s">
        <v>142</v>
      </c>
    </row>
    <row r="167" s="2" customFormat="1" ht="33" customHeight="1">
      <c r="A167" s="41"/>
      <c r="B167" s="42"/>
      <c r="C167" s="237" t="s">
        <v>219</v>
      </c>
      <c r="D167" s="237" t="s">
        <v>144</v>
      </c>
      <c r="E167" s="238" t="s">
        <v>220</v>
      </c>
      <c r="F167" s="239" t="s">
        <v>221</v>
      </c>
      <c r="G167" s="240" t="s">
        <v>157</v>
      </c>
      <c r="H167" s="241">
        <v>9710</v>
      </c>
      <c r="I167" s="242"/>
      <c r="J167" s="242"/>
      <c r="K167" s="243">
        <f>ROUND(P167*H167,2)</f>
        <v>0</v>
      </c>
      <c r="L167" s="239" t="s">
        <v>148</v>
      </c>
      <c r="M167" s="44"/>
      <c r="N167" s="244" t="s">
        <v>1</v>
      </c>
      <c r="O167" s="245" t="s">
        <v>45</v>
      </c>
      <c r="P167" s="246">
        <f>I167+J167</f>
        <v>0</v>
      </c>
      <c r="Q167" s="246">
        <f>ROUND(I167*H167,2)</f>
        <v>0</v>
      </c>
      <c r="R167" s="246">
        <f>ROUND(J167*H167,2)</f>
        <v>0</v>
      </c>
      <c r="S167" s="94"/>
      <c r="T167" s="247">
        <f>S167*H167</f>
        <v>0</v>
      </c>
      <c r="U167" s="247">
        <v>0</v>
      </c>
      <c r="V167" s="247">
        <f>U167*H167</f>
        <v>0</v>
      </c>
      <c r="W167" s="247">
        <v>0</v>
      </c>
      <c r="X167" s="247">
        <f>W167*H167</f>
        <v>0</v>
      </c>
      <c r="Y167" s="248" t="s">
        <v>1</v>
      </c>
      <c r="Z167" s="41"/>
      <c r="AA167" s="41"/>
      <c r="AB167" s="41"/>
      <c r="AC167" s="41"/>
      <c r="AD167" s="41"/>
      <c r="AE167" s="41"/>
      <c r="AR167" s="249" t="s">
        <v>149</v>
      </c>
      <c r="AT167" s="249" t="s">
        <v>144</v>
      </c>
      <c r="AU167" s="249" t="s">
        <v>92</v>
      </c>
      <c r="AY167" s="16" t="s">
        <v>142</v>
      </c>
      <c r="BE167" s="147">
        <f>IF(O167="základní",K167,0)</f>
        <v>0</v>
      </c>
      <c r="BF167" s="147">
        <f>IF(O167="snížená",K167,0)</f>
        <v>0</v>
      </c>
      <c r="BG167" s="147">
        <f>IF(O167="zákl. přenesená",K167,0)</f>
        <v>0</v>
      </c>
      <c r="BH167" s="147">
        <f>IF(O167="sníž. přenesená",K167,0)</f>
        <v>0</v>
      </c>
      <c r="BI167" s="147">
        <f>IF(O167="nulová",K167,0)</f>
        <v>0</v>
      </c>
      <c r="BJ167" s="16" t="s">
        <v>90</v>
      </c>
      <c r="BK167" s="147">
        <f>ROUND(P167*H167,2)</f>
        <v>0</v>
      </c>
      <c r="BL167" s="16" t="s">
        <v>149</v>
      </c>
      <c r="BM167" s="249" t="s">
        <v>222</v>
      </c>
    </row>
    <row r="168" s="2" customFormat="1">
      <c r="A168" s="41"/>
      <c r="B168" s="42"/>
      <c r="C168" s="43"/>
      <c r="D168" s="250" t="s">
        <v>151</v>
      </c>
      <c r="E168" s="43"/>
      <c r="F168" s="251" t="s">
        <v>223</v>
      </c>
      <c r="G168" s="43"/>
      <c r="H168" s="43"/>
      <c r="I168" s="252"/>
      <c r="J168" s="252"/>
      <c r="K168" s="43"/>
      <c r="L168" s="43"/>
      <c r="M168" s="44"/>
      <c r="N168" s="253"/>
      <c r="O168" s="254"/>
      <c r="P168" s="94"/>
      <c r="Q168" s="94"/>
      <c r="R168" s="94"/>
      <c r="S168" s="94"/>
      <c r="T168" s="94"/>
      <c r="U168" s="94"/>
      <c r="V168" s="94"/>
      <c r="W168" s="94"/>
      <c r="X168" s="94"/>
      <c r="Y168" s="95"/>
      <c r="Z168" s="41"/>
      <c r="AA168" s="41"/>
      <c r="AB168" s="41"/>
      <c r="AC168" s="41"/>
      <c r="AD168" s="41"/>
      <c r="AE168" s="41"/>
      <c r="AT168" s="16" t="s">
        <v>151</v>
      </c>
      <c r="AU168" s="16" t="s">
        <v>92</v>
      </c>
    </row>
    <row r="169" s="2" customFormat="1">
      <c r="A169" s="41"/>
      <c r="B169" s="42"/>
      <c r="C169" s="43"/>
      <c r="D169" s="255" t="s">
        <v>153</v>
      </c>
      <c r="E169" s="43"/>
      <c r="F169" s="256" t="s">
        <v>224</v>
      </c>
      <c r="G169" s="43"/>
      <c r="H169" s="43"/>
      <c r="I169" s="252"/>
      <c r="J169" s="252"/>
      <c r="K169" s="43"/>
      <c r="L169" s="43"/>
      <c r="M169" s="44"/>
      <c r="N169" s="253"/>
      <c r="O169" s="254"/>
      <c r="P169" s="94"/>
      <c r="Q169" s="94"/>
      <c r="R169" s="94"/>
      <c r="S169" s="94"/>
      <c r="T169" s="94"/>
      <c r="U169" s="94"/>
      <c r="V169" s="94"/>
      <c r="W169" s="94"/>
      <c r="X169" s="94"/>
      <c r="Y169" s="95"/>
      <c r="Z169" s="41"/>
      <c r="AA169" s="41"/>
      <c r="AB169" s="41"/>
      <c r="AC169" s="41"/>
      <c r="AD169" s="41"/>
      <c r="AE169" s="41"/>
      <c r="AT169" s="16" t="s">
        <v>153</v>
      </c>
      <c r="AU169" s="16" t="s">
        <v>92</v>
      </c>
    </row>
    <row r="170" s="13" customFormat="1">
      <c r="A170" s="13"/>
      <c r="B170" s="257"/>
      <c r="C170" s="258"/>
      <c r="D170" s="250" t="s">
        <v>168</v>
      </c>
      <c r="E170" s="259" t="s">
        <v>1</v>
      </c>
      <c r="F170" s="260" t="s">
        <v>225</v>
      </c>
      <c r="G170" s="258"/>
      <c r="H170" s="261">
        <v>9710</v>
      </c>
      <c r="I170" s="262"/>
      <c r="J170" s="262"/>
      <c r="K170" s="258"/>
      <c r="L170" s="258"/>
      <c r="M170" s="263"/>
      <c r="N170" s="264"/>
      <c r="O170" s="265"/>
      <c r="P170" s="265"/>
      <c r="Q170" s="265"/>
      <c r="R170" s="265"/>
      <c r="S170" s="265"/>
      <c r="T170" s="265"/>
      <c r="U170" s="265"/>
      <c r="V170" s="265"/>
      <c r="W170" s="265"/>
      <c r="X170" s="265"/>
      <c r="Y170" s="266"/>
      <c r="Z170" s="13"/>
      <c r="AA170" s="13"/>
      <c r="AB170" s="13"/>
      <c r="AC170" s="13"/>
      <c r="AD170" s="13"/>
      <c r="AE170" s="13"/>
      <c r="AT170" s="267" t="s">
        <v>168</v>
      </c>
      <c r="AU170" s="267" t="s">
        <v>92</v>
      </c>
      <c r="AV170" s="13" t="s">
        <v>92</v>
      </c>
      <c r="AW170" s="13" t="s">
        <v>5</v>
      </c>
      <c r="AX170" s="13" t="s">
        <v>90</v>
      </c>
      <c r="AY170" s="267" t="s">
        <v>142</v>
      </c>
    </row>
    <row r="171" s="2" customFormat="1" ht="33" customHeight="1">
      <c r="A171" s="41"/>
      <c r="B171" s="42"/>
      <c r="C171" s="237" t="s">
        <v>226</v>
      </c>
      <c r="D171" s="237" t="s">
        <v>144</v>
      </c>
      <c r="E171" s="238" t="s">
        <v>227</v>
      </c>
      <c r="F171" s="239" t="s">
        <v>228</v>
      </c>
      <c r="G171" s="240" t="s">
        <v>157</v>
      </c>
      <c r="H171" s="241">
        <v>9059</v>
      </c>
      <c r="I171" s="242"/>
      <c r="J171" s="242"/>
      <c r="K171" s="243">
        <f>ROUND(P171*H171,2)</f>
        <v>0</v>
      </c>
      <c r="L171" s="239" t="s">
        <v>148</v>
      </c>
      <c r="M171" s="44"/>
      <c r="N171" s="244" t="s">
        <v>1</v>
      </c>
      <c r="O171" s="245" t="s">
        <v>45</v>
      </c>
      <c r="P171" s="246">
        <f>I171+J171</f>
        <v>0</v>
      </c>
      <c r="Q171" s="246">
        <f>ROUND(I171*H171,2)</f>
        <v>0</v>
      </c>
      <c r="R171" s="246">
        <f>ROUND(J171*H171,2)</f>
        <v>0</v>
      </c>
      <c r="S171" s="94"/>
      <c r="T171" s="247">
        <f>S171*H171</f>
        <v>0</v>
      </c>
      <c r="U171" s="247">
        <v>0</v>
      </c>
      <c r="V171" s="247">
        <f>U171*H171</f>
        <v>0</v>
      </c>
      <c r="W171" s="247">
        <v>0</v>
      </c>
      <c r="X171" s="247">
        <f>W171*H171</f>
        <v>0</v>
      </c>
      <c r="Y171" s="248" t="s">
        <v>1</v>
      </c>
      <c r="Z171" s="41"/>
      <c r="AA171" s="41"/>
      <c r="AB171" s="41"/>
      <c r="AC171" s="41"/>
      <c r="AD171" s="41"/>
      <c r="AE171" s="41"/>
      <c r="AR171" s="249" t="s">
        <v>149</v>
      </c>
      <c r="AT171" s="249" t="s">
        <v>144</v>
      </c>
      <c r="AU171" s="249" t="s">
        <v>92</v>
      </c>
      <c r="AY171" s="16" t="s">
        <v>142</v>
      </c>
      <c r="BE171" s="147">
        <f>IF(O171="základní",K171,0)</f>
        <v>0</v>
      </c>
      <c r="BF171" s="147">
        <f>IF(O171="snížená",K171,0)</f>
        <v>0</v>
      </c>
      <c r="BG171" s="147">
        <f>IF(O171="zákl. přenesená",K171,0)</f>
        <v>0</v>
      </c>
      <c r="BH171" s="147">
        <f>IF(O171="sníž. přenesená",K171,0)</f>
        <v>0</v>
      </c>
      <c r="BI171" s="147">
        <f>IF(O171="nulová",K171,0)</f>
        <v>0</v>
      </c>
      <c r="BJ171" s="16" t="s">
        <v>90</v>
      </c>
      <c r="BK171" s="147">
        <f>ROUND(P171*H171,2)</f>
        <v>0</v>
      </c>
      <c r="BL171" s="16" t="s">
        <v>149</v>
      </c>
      <c r="BM171" s="249" t="s">
        <v>229</v>
      </c>
    </row>
    <row r="172" s="2" customFormat="1">
      <c r="A172" s="41"/>
      <c r="B172" s="42"/>
      <c r="C172" s="43"/>
      <c r="D172" s="250" t="s">
        <v>151</v>
      </c>
      <c r="E172" s="43"/>
      <c r="F172" s="251" t="s">
        <v>230</v>
      </c>
      <c r="G172" s="43"/>
      <c r="H172" s="43"/>
      <c r="I172" s="252"/>
      <c r="J172" s="252"/>
      <c r="K172" s="43"/>
      <c r="L172" s="43"/>
      <c r="M172" s="44"/>
      <c r="N172" s="253"/>
      <c r="O172" s="254"/>
      <c r="P172" s="94"/>
      <c r="Q172" s="94"/>
      <c r="R172" s="94"/>
      <c r="S172" s="94"/>
      <c r="T172" s="94"/>
      <c r="U172" s="94"/>
      <c r="V172" s="94"/>
      <c r="W172" s="94"/>
      <c r="X172" s="94"/>
      <c r="Y172" s="95"/>
      <c r="Z172" s="41"/>
      <c r="AA172" s="41"/>
      <c r="AB172" s="41"/>
      <c r="AC172" s="41"/>
      <c r="AD172" s="41"/>
      <c r="AE172" s="41"/>
      <c r="AT172" s="16" t="s">
        <v>151</v>
      </c>
      <c r="AU172" s="16" t="s">
        <v>92</v>
      </c>
    </row>
    <row r="173" s="2" customFormat="1">
      <c r="A173" s="41"/>
      <c r="B173" s="42"/>
      <c r="C173" s="43"/>
      <c r="D173" s="255" t="s">
        <v>153</v>
      </c>
      <c r="E173" s="43"/>
      <c r="F173" s="256" t="s">
        <v>231</v>
      </c>
      <c r="G173" s="43"/>
      <c r="H173" s="43"/>
      <c r="I173" s="252"/>
      <c r="J173" s="252"/>
      <c r="K173" s="43"/>
      <c r="L173" s="43"/>
      <c r="M173" s="44"/>
      <c r="N173" s="253"/>
      <c r="O173" s="254"/>
      <c r="P173" s="94"/>
      <c r="Q173" s="94"/>
      <c r="R173" s="94"/>
      <c r="S173" s="94"/>
      <c r="T173" s="94"/>
      <c r="U173" s="94"/>
      <c r="V173" s="94"/>
      <c r="W173" s="94"/>
      <c r="X173" s="94"/>
      <c r="Y173" s="95"/>
      <c r="Z173" s="41"/>
      <c r="AA173" s="41"/>
      <c r="AB173" s="41"/>
      <c r="AC173" s="41"/>
      <c r="AD173" s="41"/>
      <c r="AE173" s="41"/>
      <c r="AT173" s="16" t="s">
        <v>153</v>
      </c>
      <c r="AU173" s="16" t="s">
        <v>92</v>
      </c>
    </row>
    <row r="174" s="13" customFormat="1">
      <c r="A174" s="13"/>
      <c r="B174" s="257"/>
      <c r="C174" s="258"/>
      <c r="D174" s="250" t="s">
        <v>168</v>
      </c>
      <c r="E174" s="259" t="s">
        <v>1</v>
      </c>
      <c r="F174" s="260" t="s">
        <v>232</v>
      </c>
      <c r="G174" s="258"/>
      <c r="H174" s="261">
        <v>9059</v>
      </c>
      <c r="I174" s="262"/>
      <c r="J174" s="262"/>
      <c r="K174" s="258"/>
      <c r="L174" s="258"/>
      <c r="M174" s="263"/>
      <c r="N174" s="264"/>
      <c r="O174" s="265"/>
      <c r="P174" s="265"/>
      <c r="Q174" s="265"/>
      <c r="R174" s="265"/>
      <c r="S174" s="265"/>
      <c r="T174" s="265"/>
      <c r="U174" s="265"/>
      <c r="V174" s="265"/>
      <c r="W174" s="265"/>
      <c r="X174" s="265"/>
      <c r="Y174" s="266"/>
      <c r="Z174" s="13"/>
      <c r="AA174" s="13"/>
      <c r="AB174" s="13"/>
      <c r="AC174" s="13"/>
      <c r="AD174" s="13"/>
      <c r="AE174" s="13"/>
      <c r="AT174" s="267" t="s">
        <v>168</v>
      </c>
      <c r="AU174" s="267" t="s">
        <v>92</v>
      </c>
      <c r="AV174" s="13" t="s">
        <v>92</v>
      </c>
      <c r="AW174" s="13" t="s">
        <v>5</v>
      </c>
      <c r="AX174" s="13" t="s">
        <v>90</v>
      </c>
      <c r="AY174" s="267" t="s">
        <v>142</v>
      </c>
    </row>
    <row r="175" s="12" customFormat="1" ht="22.8" customHeight="1">
      <c r="A175" s="12"/>
      <c r="B175" s="220"/>
      <c r="C175" s="221"/>
      <c r="D175" s="222" t="s">
        <v>81</v>
      </c>
      <c r="E175" s="235" t="s">
        <v>149</v>
      </c>
      <c r="F175" s="235" t="s">
        <v>233</v>
      </c>
      <c r="G175" s="221"/>
      <c r="H175" s="221"/>
      <c r="I175" s="224"/>
      <c r="J175" s="224"/>
      <c r="K175" s="236">
        <f>BK175</f>
        <v>0</v>
      </c>
      <c r="L175" s="221"/>
      <c r="M175" s="226"/>
      <c r="N175" s="227"/>
      <c r="O175" s="228"/>
      <c r="P175" s="228"/>
      <c r="Q175" s="229">
        <f>SUM(Q176:Q185)</f>
        <v>0</v>
      </c>
      <c r="R175" s="229">
        <f>SUM(R176:R185)</f>
        <v>0</v>
      </c>
      <c r="S175" s="228"/>
      <c r="T175" s="230">
        <f>SUM(T176:T185)</f>
        <v>0</v>
      </c>
      <c r="U175" s="228"/>
      <c r="V175" s="230">
        <f>SUM(V176:V185)</f>
        <v>368.7792</v>
      </c>
      <c r="W175" s="228"/>
      <c r="X175" s="230">
        <f>SUM(X176:X185)</f>
        <v>0</v>
      </c>
      <c r="Y175" s="231"/>
      <c r="Z175" s="12"/>
      <c r="AA175" s="12"/>
      <c r="AB175" s="12"/>
      <c r="AC175" s="12"/>
      <c r="AD175" s="12"/>
      <c r="AE175" s="12"/>
      <c r="AR175" s="232" t="s">
        <v>90</v>
      </c>
      <c r="AT175" s="233" t="s">
        <v>81</v>
      </c>
      <c r="AU175" s="233" t="s">
        <v>90</v>
      </c>
      <c r="AY175" s="232" t="s">
        <v>142</v>
      </c>
      <c r="BK175" s="234">
        <f>SUM(BK176:BK185)</f>
        <v>0</v>
      </c>
    </row>
    <row r="176" s="2" customFormat="1" ht="24.15" customHeight="1">
      <c r="A176" s="41"/>
      <c r="B176" s="42"/>
      <c r="C176" s="237" t="s">
        <v>234</v>
      </c>
      <c r="D176" s="237" t="s">
        <v>144</v>
      </c>
      <c r="E176" s="238" t="s">
        <v>235</v>
      </c>
      <c r="F176" s="239" t="s">
        <v>236</v>
      </c>
      <c r="G176" s="240" t="s">
        <v>164</v>
      </c>
      <c r="H176" s="241">
        <v>112.75</v>
      </c>
      <c r="I176" s="242"/>
      <c r="J176" s="242"/>
      <c r="K176" s="243">
        <f>ROUND(P176*H176,2)</f>
        <v>0</v>
      </c>
      <c r="L176" s="239" t="s">
        <v>148</v>
      </c>
      <c r="M176" s="44"/>
      <c r="N176" s="244" t="s">
        <v>1</v>
      </c>
      <c r="O176" s="245" t="s">
        <v>45</v>
      </c>
      <c r="P176" s="246">
        <f>I176+J176</f>
        <v>0</v>
      </c>
      <c r="Q176" s="246">
        <f>ROUND(I176*H176,2)</f>
        <v>0</v>
      </c>
      <c r="R176" s="246">
        <f>ROUND(J176*H176,2)</f>
        <v>0</v>
      </c>
      <c r="S176" s="94"/>
      <c r="T176" s="247">
        <f>S176*H176</f>
        <v>0</v>
      </c>
      <c r="U176" s="247">
        <v>1.9967999999999999</v>
      </c>
      <c r="V176" s="247">
        <f>U176*H176</f>
        <v>225.13919999999999</v>
      </c>
      <c r="W176" s="247">
        <v>0</v>
      </c>
      <c r="X176" s="247">
        <f>W176*H176</f>
        <v>0</v>
      </c>
      <c r="Y176" s="248" t="s">
        <v>1</v>
      </c>
      <c r="Z176" s="41"/>
      <c r="AA176" s="41"/>
      <c r="AB176" s="41"/>
      <c r="AC176" s="41"/>
      <c r="AD176" s="41"/>
      <c r="AE176" s="41"/>
      <c r="AR176" s="249" t="s">
        <v>149</v>
      </c>
      <c r="AT176" s="249" t="s">
        <v>144</v>
      </c>
      <c r="AU176" s="249" t="s">
        <v>92</v>
      </c>
      <c r="AY176" s="16" t="s">
        <v>142</v>
      </c>
      <c r="BE176" s="147">
        <f>IF(O176="základní",K176,0)</f>
        <v>0</v>
      </c>
      <c r="BF176" s="147">
        <f>IF(O176="snížená",K176,0)</f>
        <v>0</v>
      </c>
      <c r="BG176" s="147">
        <f>IF(O176="zákl. přenesená",K176,0)</f>
        <v>0</v>
      </c>
      <c r="BH176" s="147">
        <f>IF(O176="sníž. přenesená",K176,0)</f>
        <v>0</v>
      </c>
      <c r="BI176" s="147">
        <f>IF(O176="nulová",K176,0)</f>
        <v>0</v>
      </c>
      <c r="BJ176" s="16" t="s">
        <v>90</v>
      </c>
      <c r="BK176" s="147">
        <f>ROUND(P176*H176,2)</f>
        <v>0</v>
      </c>
      <c r="BL176" s="16" t="s">
        <v>149</v>
      </c>
      <c r="BM176" s="249" t="s">
        <v>237</v>
      </c>
    </row>
    <row r="177" s="2" customFormat="1">
      <c r="A177" s="41"/>
      <c r="B177" s="42"/>
      <c r="C177" s="43"/>
      <c r="D177" s="250" t="s">
        <v>151</v>
      </c>
      <c r="E177" s="43"/>
      <c r="F177" s="251" t="s">
        <v>238</v>
      </c>
      <c r="G177" s="43"/>
      <c r="H177" s="43"/>
      <c r="I177" s="252"/>
      <c r="J177" s="252"/>
      <c r="K177" s="43"/>
      <c r="L177" s="43"/>
      <c r="M177" s="44"/>
      <c r="N177" s="253"/>
      <c r="O177" s="254"/>
      <c r="P177" s="94"/>
      <c r="Q177" s="94"/>
      <c r="R177" s="94"/>
      <c r="S177" s="94"/>
      <c r="T177" s="94"/>
      <c r="U177" s="94"/>
      <c r="V177" s="94"/>
      <c r="W177" s="94"/>
      <c r="X177" s="94"/>
      <c r="Y177" s="95"/>
      <c r="Z177" s="41"/>
      <c r="AA177" s="41"/>
      <c r="AB177" s="41"/>
      <c r="AC177" s="41"/>
      <c r="AD177" s="41"/>
      <c r="AE177" s="41"/>
      <c r="AT177" s="16" t="s">
        <v>151</v>
      </c>
      <c r="AU177" s="16" t="s">
        <v>92</v>
      </c>
    </row>
    <row r="178" s="2" customFormat="1">
      <c r="A178" s="41"/>
      <c r="B178" s="42"/>
      <c r="C178" s="43"/>
      <c r="D178" s="255" t="s">
        <v>153</v>
      </c>
      <c r="E178" s="43"/>
      <c r="F178" s="256" t="s">
        <v>239</v>
      </c>
      <c r="G178" s="43"/>
      <c r="H178" s="43"/>
      <c r="I178" s="252"/>
      <c r="J178" s="252"/>
      <c r="K178" s="43"/>
      <c r="L178" s="43"/>
      <c r="M178" s="44"/>
      <c r="N178" s="253"/>
      <c r="O178" s="254"/>
      <c r="P178" s="94"/>
      <c r="Q178" s="94"/>
      <c r="R178" s="94"/>
      <c r="S178" s="94"/>
      <c r="T178" s="94"/>
      <c r="U178" s="94"/>
      <c r="V178" s="94"/>
      <c r="W178" s="94"/>
      <c r="X178" s="94"/>
      <c r="Y178" s="95"/>
      <c r="Z178" s="41"/>
      <c r="AA178" s="41"/>
      <c r="AB178" s="41"/>
      <c r="AC178" s="41"/>
      <c r="AD178" s="41"/>
      <c r="AE178" s="41"/>
      <c r="AT178" s="16" t="s">
        <v>153</v>
      </c>
      <c r="AU178" s="16" t="s">
        <v>92</v>
      </c>
    </row>
    <row r="179" s="13" customFormat="1">
      <c r="A179" s="13"/>
      <c r="B179" s="257"/>
      <c r="C179" s="258"/>
      <c r="D179" s="250" t="s">
        <v>168</v>
      </c>
      <c r="E179" s="259" t="s">
        <v>1</v>
      </c>
      <c r="F179" s="260" t="s">
        <v>240</v>
      </c>
      <c r="G179" s="258"/>
      <c r="H179" s="261">
        <v>15.75</v>
      </c>
      <c r="I179" s="262"/>
      <c r="J179" s="262"/>
      <c r="K179" s="258"/>
      <c r="L179" s="258"/>
      <c r="M179" s="263"/>
      <c r="N179" s="264"/>
      <c r="O179" s="265"/>
      <c r="P179" s="265"/>
      <c r="Q179" s="265"/>
      <c r="R179" s="265"/>
      <c r="S179" s="265"/>
      <c r="T179" s="265"/>
      <c r="U179" s="265"/>
      <c r="V179" s="265"/>
      <c r="W179" s="265"/>
      <c r="X179" s="265"/>
      <c r="Y179" s="266"/>
      <c r="Z179" s="13"/>
      <c r="AA179" s="13"/>
      <c r="AB179" s="13"/>
      <c r="AC179" s="13"/>
      <c r="AD179" s="13"/>
      <c r="AE179" s="13"/>
      <c r="AT179" s="267" t="s">
        <v>168</v>
      </c>
      <c r="AU179" s="267" t="s">
        <v>92</v>
      </c>
      <c r="AV179" s="13" t="s">
        <v>92</v>
      </c>
      <c r="AW179" s="13" t="s">
        <v>5</v>
      </c>
      <c r="AX179" s="13" t="s">
        <v>82</v>
      </c>
      <c r="AY179" s="267" t="s">
        <v>142</v>
      </c>
    </row>
    <row r="180" s="13" customFormat="1">
      <c r="A180" s="13"/>
      <c r="B180" s="257"/>
      <c r="C180" s="258"/>
      <c r="D180" s="250" t="s">
        <v>168</v>
      </c>
      <c r="E180" s="259" t="s">
        <v>1</v>
      </c>
      <c r="F180" s="260" t="s">
        <v>241</v>
      </c>
      <c r="G180" s="258"/>
      <c r="H180" s="261">
        <v>97</v>
      </c>
      <c r="I180" s="262"/>
      <c r="J180" s="262"/>
      <c r="K180" s="258"/>
      <c r="L180" s="258"/>
      <c r="M180" s="263"/>
      <c r="N180" s="264"/>
      <c r="O180" s="265"/>
      <c r="P180" s="265"/>
      <c r="Q180" s="265"/>
      <c r="R180" s="265"/>
      <c r="S180" s="265"/>
      <c r="T180" s="265"/>
      <c r="U180" s="265"/>
      <c r="V180" s="265"/>
      <c r="W180" s="265"/>
      <c r="X180" s="265"/>
      <c r="Y180" s="266"/>
      <c r="Z180" s="13"/>
      <c r="AA180" s="13"/>
      <c r="AB180" s="13"/>
      <c r="AC180" s="13"/>
      <c r="AD180" s="13"/>
      <c r="AE180" s="13"/>
      <c r="AT180" s="267" t="s">
        <v>168</v>
      </c>
      <c r="AU180" s="267" t="s">
        <v>92</v>
      </c>
      <c r="AV180" s="13" t="s">
        <v>92</v>
      </c>
      <c r="AW180" s="13" t="s">
        <v>5</v>
      </c>
      <c r="AX180" s="13" t="s">
        <v>82</v>
      </c>
      <c r="AY180" s="267" t="s">
        <v>142</v>
      </c>
    </row>
    <row r="181" s="14" customFormat="1">
      <c r="A181" s="14"/>
      <c r="B181" s="268"/>
      <c r="C181" s="269"/>
      <c r="D181" s="250" t="s">
        <v>168</v>
      </c>
      <c r="E181" s="270" t="s">
        <v>1</v>
      </c>
      <c r="F181" s="271" t="s">
        <v>177</v>
      </c>
      <c r="G181" s="269"/>
      <c r="H181" s="272">
        <v>112.75</v>
      </c>
      <c r="I181" s="273"/>
      <c r="J181" s="273"/>
      <c r="K181" s="269"/>
      <c r="L181" s="269"/>
      <c r="M181" s="274"/>
      <c r="N181" s="275"/>
      <c r="O181" s="276"/>
      <c r="P181" s="276"/>
      <c r="Q181" s="276"/>
      <c r="R181" s="276"/>
      <c r="S181" s="276"/>
      <c r="T181" s="276"/>
      <c r="U181" s="276"/>
      <c r="V181" s="276"/>
      <c r="W181" s="276"/>
      <c r="X181" s="276"/>
      <c r="Y181" s="277"/>
      <c r="Z181" s="14"/>
      <c r="AA181" s="14"/>
      <c r="AB181" s="14"/>
      <c r="AC181" s="14"/>
      <c r="AD181" s="14"/>
      <c r="AE181" s="14"/>
      <c r="AT181" s="278" t="s">
        <v>168</v>
      </c>
      <c r="AU181" s="278" t="s">
        <v>92</v>
      </c>
      <c r="AV181" s="14" t="s">
        <v>149</v>
      </c>
      <c r="AW181" s="14" t="s">
        <v>5</v>
      </c>
      <c r="AX181" s="14" t="s">
        <v>90</v>
      </c>
      <c r="AY181" s="278" t="s">
        <v>142</v>
      </c>
    </row>
    <row r="182" s="2" customFormat="1" ht="24.15" customHeight="1">
      <c r="A182" s="41"/>
      <c r="B182" s="42"/>
      <c r="C182" s="237" t="s">
        <v>242</v>
      </c>
      <c r="D182" s="237" t="s">
        <v>144</v>
      </c>
      <c r="E182" s="238" t="s">
        <v>243</v>
      </c>
      <c r="F182" s="239" t="s">
        <v>244</v>
      </c>
      <c r="G182" s="240" t="s">
        <v>164</v>
      </c>
      <c r="H182" s="241">
        <v>70</v>
      </c>
      <c r="I182" s="242"/>
      <c r="J182" s="242"/>
      <c r="K182" s="243">
        <f>ROUND(P182*H182,2)</f>
        <v>0</v>
      </c>
      <c r="L182" s="239" t="s">
        <v>148</v>
      </c>
      <c r="M182" s="44"/>
      <c r="N182" s="244" t="s">
        <v>1</v>
      </c>
      <c r="O182" s="245" t="s">
        <v>45</v>
      </c>
      <c r="P182" s="246">
        <f>I182+J182</f>
        <v>0</v>
      </c>
      <c r="Q182" s="246">
        <f>ROUND(I182*H182,2)</f>
        <v>0</v>
      </c>
      <c r="R182" s="246">
        <f>ROUND(J182*H182,2)</f>
        <v>0</v>
      </c>
      <c r="S182" s="94"/>
      <c r="T182" s="247">
        <f>S182*H182</f>
        <v>0</v>
      </c>
      <c r="U182" s="247">
        <v>2.052</v>
      </c>
      <c r="V182" s="247">
        <f>U182*H182</f>
        <v>143.64000000000002</v>
      </c>
      <c r="W182" s="247">
        <v>0</v>
      </c>
      <c r="X182" s="247">
        <f>W182*H182</f>
        <v>0</v>
      </c>
      <c r="Y182" s="248" t="s">
        <v>1</v>
      </c>
      <c r="Z182" s="41"/>
      <c r="AA182" s="41"/>
      <c r="AB182" s="41"/>
      <c r="AC182" s="41"/>
      <c r="AD182" s="41"/>
      <c r="AE182" s="41"/>
      <c r="AR182" s="249" t="s">
        <v>149</v>
      </c>
      <c r="AT182" s="249" t="s">
        <v>144</v>
      </c>
      <c r="AU182" s="249" t="s">
        <v>92</v>
      </c>
      <c r="AY182" s="16" t="s">
        <v>142</v>
      </c>
      <c r="BE182" s="147">
        <f>IF(O182="základní",K182,0)</f>
        <v>0</v>
      </c>
      <c r="BF182" s="147">
        <f>IF(O182="snížená",K182,0)</f>
        <v>0</v>
      </c>
      <c r="BG182" s="147">
        <f>IF(O182="zákl. přenesená",K182,0)</f>
        <v>0</v>
      </c>
      <c r="BH182" s="147">
        <f>IF(O182="sníž. přenesená",K182,0)</f>
        <v>0</v>
      </c>
      <c r="BI182" s="147">
        <f>IF(O182="nulová",K182,0)</f>
        <v>0</v>
      </c>
      <c r="BJ182" s="16" t="s">
        <v>90</v>
      </c>
      <c r="BK182" s="147">
        <f>ROUND(P182*H182,2)</f>
        <v>0</v>
      </c>
      <c r="BL182" s="16" t="s">
        <v>149</v>
      </c>
      <c r="BM182" s="249" t="s">
        <v>245</v>
      </c>
    </row>
    <row r="183" s="2" customFormat="1">
      <c r="A183" s="41"/>
      <c r="B183" s="42"/>
      <c r="C183" s="43"/>
      <c r="D183" s="250" t="s">
        <v>151</v>
      </c>
      <c r="E183" s="43"/>
      <c r="F183" s="251" t="s">
        <v>246</v>
      </c>
      <c r="G183" s="43"/>
      <c r="H183" s="43"/>
      <c r="I183" s="252"/>
      <c r="J183" s="252"/>
      <c r="K183" s="43"/>
      <c r="L183" s="43"/>
      <c r="M183" s="44"/>
      <c r="N183" s="253"/>
      <c r="O183" s="254"/>
      <c r="P183" s="94"/>
      <c r="Q183" s="94"/>
      <c r="R183" s="94"/>
      <c r="S183" s="94"/>
      <c r="T183" s="94"/>
      <c r="U183" s="94"/>
      <c r="V183" s="94"/>
      <c r="W183" s="94"/>
      <c r="X183" s="94"/>
      <c r="Y183" s="95"/>
      <c r="Z183" s="41"/>
      <c r="AA183" s="41"/>
      <c r="AB183" s="41"/>
      <c r="AC183" s="41"/>
      <c r="AD183" s="41"/>
      <c r="AE183" s="41"/>
      <c r="AT183" s="16" t="s">
        <v>151</v>
      </c>
      <c r="AU183" s="16" t="s">
        <v>92</v>
      </c>
    </row>
    <row r="184" s="2" customFormat="1">
      <c r="A184" s="41"/>
      <c r="B184" s="42"/>
      <c r="C184" s="43"/>
      <c r="D184" s="255" t="s">
        <v>153</v>
      </c>
      <c r="E184" s="43"/>
      <c r="F184" s="256" t="s">
        <v>247</v>
      </c>
      <c r="G184" s="43"/>
      <c r="H184" s="43"/>
      <c r="I184" s="252"/>
      <c r="J184" s="252"/>
      <c r="K184" s="43"/>
      <c r="L184" s="43"/>
      <c r="M184" s="44"/>
      <c r="N184" s="253"/>
      <c r="O184" s="254"/>
      <c r="P184" s="94"/>
      <c r="Q184" s="94"/>
      <c r="R184" s="94"/>
      <c r="S184" s="94"/>
      <c r="T184" s="94"/>
      <c r="U184" s="94"/>
      <c r="V184" s="94"/>
      <c r="W184" s="94"/>
      <c r="X184" s="94"/>
      <c r="Y184" s="95"/>
      <c r="Z184" s="41"/>
      <c r="AA184" s="41"/>
      <c r="AB184" s="41"/>
      <c r="AC184" s="41"/>
      <c r="AD184" s="41"/>
      <c r="AE184" s="41"/>
      <c r="AT184" s="16" t="s">
        <v>153</v>
      </c>
      <c r="AU184" s="16" t="s">
        <v>92</v>
      </c>
    </row>
    <row r="185" s="13" customFormat="1">
      <c r="A185" s="13"/>
      <c r="B185" s="257"/>
      <c r="C185" s="258"/>
      <c r="D185" s="250" t="s">
        <v>168</v>
      </c>
      <c r="E185" s="259" t="s">
        <v>1</v>
      </c>
      <c r="F185" s="260" t="s">
        <v>248</v>
      </c>
      <c r="G185" s="258"/>
      <c r="H185" s="261">
        <v>70</v>
      </c>
      <c r="I185" s="262"/>
      <c r="J185" s="262"/>
      <c r="K185" s="258"/>
      <c r="L185" s="258"/>
      <c r="M185" s="263"/>
      <c r="N185" s="264"/>
      <c r="O185" s="265"/>
      <c r="P185" s="265"/>
      <c r="Q185" s="265"/>
      <c r="R185" s="265"/>
      <c r="S185" s="265"/>
      <c r="T185" s="265"/>
      <c r="U185" s="265"/>
      <c r="V185" s="265"/>
      <c r="W185" s="265"/>
      <c r="X185" s="265"/>
      <c r="Y185" s="266"/>
      <c r="Z185" s="13"/>
      <c r="AA185" s="13"/>
      <c r="AB185" s="13"/>
      <c r="AC185" s="13"/>
      <c r="AD185" s="13"/>
      <c r="AE185" s="13"/>
      <c r="AT185" s="267" t="s">
        <v>168</v>
      </c>
      <c r="AU185" s="267" t="s">
        <v>92</v>
      </c>
      <c r="AV185" s="13" t="s">
        <v>92</v>
      </c>
      <c r="AW185" s="13" t="s">
        <v>5</v>
      </c>
      <c r="AX185" s="13" t="s">
        <v>90</v>
      </c>
      <c r="AY185" s="267" t="s">
        <v>142</v>
      </c>
    </row>
    <row r="186" s="12" customFormat="1" ht="22.8" customHeight="1">
      <c r="A186" s="12"/>
      <c r="B186" s="220"/>
      <c r="C186" s="221"/>
      <c r="D186" s="222" t="s">
        <v>81</v>
      </c>
      <c r="E186" s="235" t="s">
        <v>196</v>
      </c>
      <c r="F186" s="235" t="s">
        <v>249</v>
      </c>
      <c r="G186" s="221"/>
      <c r="H186" s="221"/>
      <c r="I186" s="224"/>
      <c r="J186" s="224"/>
      <c r="K186" s="236">
        <f>BK186</f>
        <v>0</v>
      </c>
      <c r="L186" s="221"/>
      <c r="M186" s="226"/>
      <c r="N186" s="227"/>
      <c r="O186" s="228"/>
      <c r="P186" s="228"/>
      <c r="Q186" s="229">
        <f>SUM(Q187:Q193)</f>
        <v>0</v>
      </c>
      <c r="R186" s="229">
        <f>SUM(R187:R193)</f>
        <v>0</v>
      </c>
      <c r="S186" s="228"/>
      <c r="T186" s="230">
        <f>SUM(T187:T193)</f>
        <v>0</v>
      </c>
      <c r="U186" s="228"/>
      <c r="V186" s="230">
        <f>SUM(V187:V193)</f>
        <v>0.65160000000000007</v>
      </c>
      <c r="W186" s="228"/>
      <c r="X186" s="230">
        <f>SUM(X187:X193)</f>
        <v>0</v>
      </c>
      <c r="Y186" s="231"/>
      <c r="Z186" s="12"/>
      <c r="AA186" s="12"/>
      <c r="AB186" s="12"/>
      <c r="AC186" s="12"/>
      <c r="AD186" s="12"/>
      <c r="AE186" s="12"/>
      <c r="AR186" s="232" t="s">
        <v>90</v>
      </c>
      <c r="AT186" s="233" t="s">
        <v>81</v>
      </c>
      <c r="AU186" s="233" t="s">
        <v>90</v>
      </c>
      <c r="AY186" s="232" t="s">
        <v>142</v>
      </c>
      <c r="BK186" s="234">
        <f>SUM(BK187:BK193)</f>
        <v>0</v>
      </c>
    </row>
    <row r="187" s="2" customFormat="1" ht="33" customHeight="1">
      <c r="A187" s="41"/>
      <c r="B187" s="42"/>
      <c r="C187" s="237" t="s">
        <v>9</v>
      </c>
      <c r="D187" s="237" t="s">
        <v>144</v>
      </c>
      <c r="E187" s="238" t="s">
        <v>250</v>
      </c>
      <c r="F187" s="239" t="s">
        <v>251</v>
      </c>
      <c r="G187" s="240" t="s">
        <v>252</v>
      </c>
      <c r="H187" s="241">
        <v>450</v>
      </c>
      <c r="I187" s="242"/>
      <c r="J187" s="242"/>
      <c r="K187" s="243">
        <f>ROUND(P187*H187,2)</f>
        <v>0</v>
      </c>
      <c r="L187" s="239" t="s">
        <v>148</v>
      </c>
      <c r="M187" s="44"/>
      <c r="N187" s="244" t="s">
        <v>1</v>
      </c>
      <c r="O187" s="245" t="s">
        <v>45</v>
      </c>
      <c r="P187" s="246">
        <f>I187+J187</f>
        <v>0</v>
      </c>
      <c r="Q187" s="246">
        <f>ROUND(I187*H187,2)</f>
        <v>0</v>
      </c>
      <c r="R187" s="246">
        <f>ROUND(J187*H187,2)</f>
        <v>0</v>
      </c>
      <c r="S187" s="94"/>
      <c r="T187" s="247">
        <f>S187*H187</f>
        <v>0</v>
      </c>
      <c r="U187" s="247">
        <v>6.0000000000000002E-06</v>
      </c>
      <c r="V187" s="247">
        <f>U187*H187</f>
        <v>0.0027000000000000001</v>
      </c>
      <c r="W187" s="247">
        <v>0</v>
      </c>
      <c r="X187" s="247">
        <f>W187*H187</f>
        <v>0</v>
      </c>
      <c r="Y187" s="248" t="s">
        <v>1</v>
      </c>
      <c r="Z187" s="41"/>
      <c r="AA187" s="41"/>
      <c r="AB187" s="41"/>
      <c r="AC187" s="41"/>
      <c r="AD187" s="41"/>
      <c r="AE187" s="41"/>
      <c r="AR187" s="249" t="s">
        <v>149</v>
      </c>
      <c r="AT187" s="249" t="s">
        <v>144</v>
      </c>
      <c r="AU187" s="249" t="s">
        <v>92</v>
      </c>
      <c r="AY187" s="16" t="s">
        <v>142</v>
      </c>
      <c r="BE187" s="147">
        <f>IF(O187="základní",K187,0)</f>
        <v>0</v>
      </c>
      <c r="BF187" s="147">
        <f>IF(O187="snížená",K187,0)</f>
        <v>0</v>
      </c>
      <c r="BG187" s="147">
        <f>IF(O187="zákl. přenesená",K187,0)</f>
        <v>0</v>
      </c>
      <c r="BH187" s="147">
        <f>IF(O187="sníž. přenesená",K187,0)</f>
        <v>0</v>
      </c>
      <c r="BI187" s="147">
        <f>IF(O187="nulová",K187,0)</f>
        <v>0</v>
      </c>
      <c r="BJ187" s="16" t="s">
        <v>90</v>
      </c>
      <c r="BK187" s="147">
        <f>ROUND(P187*H187,2)</f>
        <v>0</v>
      </c>
      <c r="BL187" s="16" t="s">
        <v>149</v>
      </c>
      <c r="BM187" s="249" t="s">
        <v>253</v>
      </c>
    </row>
    <row r="188" s="2" customFormat="1">
      <c r="A188" s="41"/>
      <c r="B188" s="42"/>
      <c r="C188" s="43"/>
      <c r="D188" s="250" t="s">
        <v>151</v>
      </c>
      <c r="E188" s="43"/>
      <c r="F188" s="251" t="s">
        <v>254</v>
      </c>
      <c r="G188" s="43"/>
      <c r="H188" s="43"/>
      <c r="I188" s="252"/>
      <c r="J188" s="252"/>
      <c r="K188" s="43"/>
      <c r="L188" s="43"/>
      <c r="M188" s="44"/>
      <c r="N188" s="253"/>
      <c r="O188" s="254"/>
      <c r="P188" s="94"/>
      <c r="Q188" s="94"/>
      <c r="R188" s="94"/>
      <c r="S188" s="94"/>
      <c r="T188" s="94"/>
      <c r="U188" s="94"/>
      <c r="V188" s="94"/>
      <c r="W188" s="94"/>
      <c r="X188" s="94"/>
      <c r="Y188" s="95"/>
      <c r="Z188" s="41"/>
      <c r="AA188" s="41"/>
      <c r="AB188" s="41"/>
      <c r="AC188" s="41"/>
      <c r="AD188" s="41"/>
      <c r="AE188" s="41"/>
      <c r="AT188" s="16" t="s">
        <v>151</v>
      </c>
      <c r="AU188" s="16" t="s">
        <v>92</v>
      </c>
    </row>
    <row r="189" s="2" customFormat="1">
      <c r="A189" s="41"/>
      <c r="B189" s="42"/>
      <c r="C189" s="43"/>
      <c r="D189" s="255" t="s">
        <v>153</v>
      </c>
      <c r="E189" s="43"/>
      <c r="F189" s="256" t="s">
        <v>255</v>
      </c>
      <c r="G189" s="43"/>
      <c r="H189" s="43"/>
      <c r="I189" s="252"/>
      <c r="J189" s="252"/>
      <c r="K189" s="43"/>
      <c r="L189" s="43"/>
      <c r="M189" s="44"/>
      <c r="N189" s="253"/>
      <c r="O189" s="254"/>
      <c r="P189" s="94"/>
      <c r="Q189" s="94"/>
      <c r="R189" s="94"/>
      <c r="S189" s="94"/>
      <c r="T189" s="94"/>
      <c r="U189" s="94"/>
      <c r="V189" s="94"/>
      <c r="W189" s="94"/>
      <c r="X189" s="94"/>
      <c r="Y189" s="95"/>
      <c r="Z189" s="41"/>
      <c r="AA189" s="41"/>
      <c r="AB189" s="41"/>
      <c r="AC189" s="41"/>
      <c r="AD189" s="41"/>
      <c r="AE189" s="41"/>
      <c r="AT189" s="16" t="s">
        <v>153</v>
      </c>
      <c r="AU189" s="16" t="s">
        <v>92</v>
      </c>
    </row>
    <row r="190" s="13" customFormat="1">
      <c r="A190" s="13"/>
      <c r="B190" s="257"/>
      <c r="C190" s="258"/>
      <c r="D190" s="250" t="s">
        <v>168</v>
      </c>
      <c r="E190" s="259" t="s">
        <v>1</v>
      </c>
      <c r="F190" s="260" t="s">
        <v>256</v>
      </c>
      <c r="G190" s="258"/>
      <c r="H190" s="261">
        <v>450</v>
      </c>
      <c r="I190" s="262"/>
      <c r="J190" s="262"/>
      <c r="K190" s="258"/>
      <c r="L190" s="258"/>
      <c r="M190" s="263"/>
      <c r="N190" s="264"/>
      <c r="O190" s="265"/>
      <c r="P190" s="265"/>
      <c r="Q190" s="265"/>
      <c r="R190" s="265"/>
      <c r="S190" s="265"/>
      <c r="T190" s="265"/>
      <c r="U190" s="265"/>
      <c r="V190" s="265"/>
      <c r="W190" s="265"/>
      <c r="X190" s="265"/>
      <c r="Y190" s="266"/>
      <c r="Z190" s="13"/>
      <c r="AA190" s="13"/>
      <c r="AB190" s="13"/>
      <c r="AC190" s="13"/>
      <c r="AD190" s="13"/>
      <c r="AE190" s="13"/>
      <c r="AT190" s="267" t="s">
        <v>168</v>
      </c>
      <c r="AU190" s="267" t="s">
        <v>92</v>
      </c>
      <c r="AV190" s="13" t="s">
        <v>92</v>
      </c>
      <c r="AW190" s="13" t="s">
        <v>5</v>
      </c>
      <c r="AX190" s="13" t="s">
        <v>90</v>
      </c>
      <c r="AY190" s="267" t="s">
        <v>142</v>
      </c>
    </row>
    <row r="191" s="2" customFormat="1" ht="24.15" customHeight="1">
      <c r="A191" s="41"/>
      <c r="B191" s="42"/>
      <c r="C191" s="279" t="s">
        <v>257</v>
      </c>
      <c r="D191" s="279" t="s">
        <v>258</v>
      </c>
      <c r="E191" s="280" t="s">
        <v>259</v>
      </c>
      <c r="F191" s="281" t="s">
        <v>260</v>
      </c>
      <c r="G191" s="282" t="s">
        <v>252</v>
      </c>
      <c r="H191" s="283">
        <v>463.5</v>
      </c>
      <c r="I191" s="284"/>
      <c r="J191" s="285"/>
      <c r="K191" s="286">
        <f>ROUND(P191*H191,2)</f>
        <v>0</v>
      </c>
      <c r="L191" s="281" t="s">
        <v>148</v>
      </c>
      <c r="M191" s="287"/>
      <c r="N191" s="288" t="s">
        <v>1</v>
      </c>
      <c r="O191" s="245" t="s">
        <v>45</v>
      </c>
      <c r="P191" s="246">
        <f>I191+J191</f>
        <v>0</v>
      </c>
      <c r="Q191" s="246">
        <f>ROUND(I191*H191,2)</f>
        <v>0</v>
      </c>
      <c r="R191" s="246">
        <f>ROUND(J191*H191,2)</f>
        <v>0</v>
      </c>
      <c r="S191" s="94"/>
      <c r="T191" s="247">
        <f>S191*H191</f>
        <v>0</v>
      </c>
      <c r="U191" s="247">
        <v>0.0014</v>
      </c>
      <c r="V191" s="247">
        <f>U191*H191</f>
        <v>0.64890000000000003</v>
      </c>
      <c r="W191" s="247">
        <v>0</v>
      </c>
      <c r="X191" s="247">
        <f>W191*H191</f>
        <v>0</v>
      </c>
      <c r="Y191" s="248" t="s">
        <v>1</v>
      </c>
      <c r="Z191" s="41"/>
      <c r="AA191" s="41"/>
      <c r="AB191" s="41"/>
      <c r="AC191" s="41"/>
      <c r="AD191" s="41"/>
      <c r="AE191" s="41"/>
      <c r="AR191" s="249" t="s">
        <v>196</v>
      </c>
      <c r="AT191" s="249" t="s">
        <v>258</v>
      </c>
      <c r="AU191" s="249" t="s">
        <v>92</v>
      </c>
      <c r="AY191" s="16" t="s">
        <v>142</v>
      </c>
      <c r="BE191" s="147">
        <f>IF(O191="základní",K191,0)</f>
        <v>0</v>
      </c>
      <c r="BF191" s="147">
        <f>IF(O191="snížená",K191,0)</f>
        <v>0</v>
      </c>
      <c r="BG191" s="147">
        <f>IF(O191="zákl. přenesená",K191,0)</f>
        <v>0</v>
      </c>
      <c r="BH191" s="147">
        <f>IF(O191="sníž. přenesená",K191,0)</f>
        <v>0</v>
      </c>
      <c r="BI191" s="147">
        <f>IF(O191="nulová",K191,0)</f>
        <v>0</v>
      </c>
      <c r="BJ191" s="16" t="s">
        <v>90</v>
      </c>
      <c r="BK191" s="147">
        <f>ROUND(P191*H191,2)</f>
        <v>0</v>
      </c>
      <c r="BL191" s="16" t="s">
        <v>149</v>
      </c>
      <c r="BM191" s="249" t="s">
        <v>261</v>
      </c>
    </row>
    <row r="192" s="2" customFormat="1">
      <c r="A192" s="41"/>
      <c r="B192" s="42"/>
      <c r="C192" s="43"/>
      <c r="D192" s="250" t="s">
        <v>151</v>
      </c>
      <c r="E192" s="43"/>
      <c r="F192" s="251" t="s">
        <v>260</v>
      </c>
      <c r="G192" s="43"/>
      <c r="H192" s="43"/>
      <c r="I192" s="252"/>
      <c r="J192" s="252"/>
      <c r="K192" s="43"/>
      <c r="L192" s="43"/>
      <c r="M192" s="44"/>
      <c r="N192" s="253"/>
      <c r="O192" s="254"/>
      <c r="P192" s="94"/>
      <c r="Q192" s="94"/>
      <c r="R192" s="94"/>
      <c r="S192" s="94"/>
      <c r="T192" s="94"/>
      <c r="U192" s="94"/>
      <c r="V192" s="94"/>
      <c r="W192" s="94"/>
      <c r="X192" s="94"/>
      <c r="Y192" s="95"/>
      <c r="Z192" s="41"/>
      <c r="AA192" s="41"/>
      <c r="AB192" s="41"/>
      <c r="AC192" s="41"/>
      <c r="AD192" s="41"/>
      <c r="AE192" s="41"/>
      <c r="AT192" s="16" t="s">
        <v>151</v>
      </c>
      <c r="AU192" s="16" t="s">
        <v>92</v>
      </c>
    </row>
    <row r="193" s="13" customFormat="1">
      <c r="A193" s="13"/>
      <c r="B193" s="257"/>
      <c r="C193" s="258"/>
      <c r="D193" s="250" t="s">
        <v>168</v>
      </c>
      <c r="E193" s="258"/>
      <c r="F193" s="260" t="s">
        <v>262</v>
      </c>
      <c r="G193" s="258"/>
      <c r="H193" s="261">
        <v>463.5</v>
      </c>
      <c r="I193" s="262"/>
      <c r="J193" s="262"/>
      <c r="K193" s="258"/>
      <c r="L193" s="258"/>
      <c r="M193" s="263"/>
      <c r="N193" s="264"/>
      <c r="O193" s="265"/>
      <c r="P193" s="265"/>
      <c r="Q193" s="265"/>
      <c r="R193" s="265"/>
      <c r="S193" s="265"/>
      <c r="T193" s="265"/>
      <c r="U193" s="265"/>
      <c r="V193" s="265"/>
      <c r="W193" s="265"/>
      <c r="X193" s="265"/>
      <c r="Y193" s="266"/>
      <c r="Z193" s="13"/>
      <c r="AA193" s="13"/>
      <c r="AB193" s="13"/>
      <c r="AC193" s="13"/>
      <c r="AD193" s="13"/>
      <c r="AE193" s="13"/>
      <c r="AT193" s="267" t="s">
        <v>168</v>
      </c>
      <c r="AU193" s="267" t="s">
        <v>92</v>
      </c>
      <c r="AV193" s="13" t="s">
        <v>92</v>
      </c>
      <c r="AW193" s="13" t="s">
        <v>4</v>
      </c>
      <c r="AX193" s="13" t="s">
        <v>90</v>
      </c>
      <c r="AY193" s="267" t="s">
        <v>142</v>
      </c>
    </row>
    <row r="194" s="12" customFormat="1" ht="22.8" customHeight="1">
      <c r="A194" s="12"/>
      <c r="B194" s="220"/>
      <c r="C194" s="221"/>
      <c r="D194" s="222" t="s">
        <v>81</v>
      </c>
      <c r="E194" s="235" t="s">
        <v>203</v>
      </c>
      <c r="F194" s="235" t="s">
        <v>263</v>
      </c>
      <c r="G194" s="221"/>
      <c r="H194" s="221"/>
      <c r="I194" s="224"/>
      <c r="J194" s="224"/>
      <c r="K194" s="236">
        <f>BK194</f>
        <v>0</v>
      </c>
      <c r="L194" s="221"/>
      <c r="M194" s="226"/>
      <c r="N194" s="227"/>
      <c r="O194" s="228"/>
      <c r="P194" s="228"/>
      <c r="Q194" s="229">
        <f>SUM(Q195:Q197)</f>
        <v>0</v>
      </c>
      <c r="R194" s="229">
        <f>SUM(R195:R197)</f>
        <v>0</v>
      </c>
      <c r="S194" s="228"/>
      <c r="T194" s="230">
        <f>SUM(T195:T197)</f>
        <v>0</v>
      </c>
      <c r="U194" s="228"/>
      <c r="V194" s="230">
        <f>SUM(V195:V197)</f>
        <v>0</v>
      </c>
      <c r="W194" s="228"/>
      <c r="X194" s="230">
        <f>SUM(X195:X197)</f>
        <v>80</v>
      </c>
      <c r="Y194" s="231"/>
      <c r="Z194" s="12"/>
      <c r="AA194" s="12"/>
      <c r="AB194" s="12"/>
      <c r="AC194" s="12"/>
      <c r="AD194" s="12"/>
      <c r="AE194" s="12"/>
      <c r="AR194" s="232" t="s">
        <v>90</v>
      </c>
      <c r="AT194" s="233" t="s">
        <v>81</v>
      </c>
      <c r="AU194" s="233" t="s">
        <v>90</v>
      </c>
      <c r="AY194" s="232" t="s">
        <v>142</v>
      </c>
      <c r="BK194" s="234">
        <f>SUM(BK195:BK197)</f>
        <v>0</v>
      </c>
    </row>
    <row r="195" s="2" customFormat="1" ht="24.15" customHeight="1">
      <c r="A195" s="41"/>
      <c r="B195" s="42"/>
      <c r="C195" s="237" t="s">
        <v>264</v>
      </c>
      <c r="D195" s="237" t="s">
        <v>144</v>
      </c>
      <c r="E195" s="238" t="s">
        <v>265</v>
      </c>
      <c r="F195" s="239" t="s">
        <v>266</v>
      </c>
      <c r="G195" s="240" t="s">
        <v>252</v>
      </c>
      <c r="H195" s="241">
        <v>320</v>
      </c>
      <c r="I195" s="242"/>
      <c r="J195" s="242"/>
      <c r="K195" s="243">
        <f>ROUND(P195*H195,2)</f>
        <v>0</v>
      </c>
      <c r="L195" s="239" t="s">
        <v>148</v>
      </c>
      <c r="M195" s="44"/>
      <c r="N195" s="244" t="s">
        <v>1</v>
      </c>
      <c r="O195" s="245" t="s">
        <v>45</v>
      </c>
      <c r="P195" s="246">
        <f>I195+J195</f>
        <v>0</v>
      </c>
      <c r="Q195" s="246">
        <f>ROUND(I195*H195,2)</f>
        <v>0</v>
      </c>
      <c r="R195" s="246">
        <f>ROUND(J195*H195,2)</f>
        <v>0</v>
      </c>
      <c r="S195" s="94"/>
      <c r="T195" s="247">
        <f>S195*H195</f>
        <v>0</v>
      </c>
      <c r="U195" s="247">
        <v>0</v>
      </c>
      <c r="V195" s="247">
        <f>U195*H195</f>
        <v>0</v>
      </c>
      <c r="W195" s="247">
        <v>0.25</v>
      </c>
      <c r="X195" s="247">
        <f>W195*H195</f>
        <v>80</v>
      </c>
      <c r="Y195" s="248" t="s">
        <v>1</v>
      </c>
      <c r="Z195" s="41"/>
      <c r="AA195" s="41"/>
      <c r="AB195" s="41"/>
      <c r="AC195" s="41"/>
      <c r="AD195" s="41"/>
      <c r="AE195" s="41"/>
      <c r="AR195" s="249" t="s">
        <v>149</v>
      </c>
      <c r="AT195" s="249" t="s">
        <v>144</v>
      </c>
      <c r="AU195" s="249" t="s">
        <v>92</v>
      </c>
      <c r="AY195" s="16" t="s">
        <v>142</v>
      </c>
      <c r="BE195" s="147">
        <f>IF(O195="základní",K195,0)</f>
        <v>0</v>
      </c>
      <c r="BF195" s="147">
        <f>IF(O195="snížená",K195,0)</f>
        <v>0</v>
      </c>
      <c r="BG195" s="147">
        <f>IF(O195="zákl. přenesená",K195,0)</f>
        <v>0</v>
      </c>
      <c r="BH195" s="147">
        <f>IF(O195="sníž. přenesená",K195,0)</f>
        <v>0</v>
      </c>
      <c r="BI195" s="147">
        <f>IF(O195="nulová",K195,0)</f>
        <v>0</v>
      </c>
      <c r="BJ195" s="16" t="s">
        <v>90</v>
      </c>
      <c r="BK195" s="147">
        <f>ROUND(P195*H195,2)</f>
        <v>0</v>
      </c>
      <c r="BL195" s="16" t="s">
        <v>149</v>
      </c>
      <c r="BM195" s="249" t="s">
        <v>267</v>
      </c>
    </row>
    <row r="196" s="2" customFormat="1">
      <c r="A196" s="41"/>
      <c r="B196" s="42"/>
      <c r="C196" s="43"/>
      <c r="D196" s="250" t="s">
        <v>151</v>
      </c>
      <c r="E196" s="43"/>
      <c r="F196" s="251" t="s">
        <v>268</v>
      </c>
      <c r="G196" s="43"/>
      <c r="H196" s="43"/>
      <c r="I196" s="252"/>
      <c r="J196" s="252"/>
      <c r="K196" s="43"/>
      <c r="L196" s="43"/>
      <c r="M196" s="44"/>
      <c r="N196" s="253"/>
      <c r="O196" s="254"/>
      <c r="P196" s="94"/>
      <c r="Q196" s="94"/>
      <c r="R196" s="94"/>
      <c r="S196" s="94"/>
      <c r="T196" s="94"/>
      <c r="U196" s="94"/>
      <c r="V196" s="94"/>
      <c r="W196" s="94"/>
      <c r="X196" s="94"/>
      <c r="Y196" s="95"/>
      <c r="Z196" s="41"/>
      <c r="AA196" s="41"/>
      <c r="AB196" s="41"/>
      <c r="AC196" s="41"/>
      <c r="AD196" s="41"/>
      <c r="AE196" s="41"/>
      <c r="AT196" s="16" t="s">
        <v>151</v>
      </c>
      <c r="AU196" s="16" t="s">
        <v>92</v>
      </c>
    </row>
    <row r="197" s="2" customFormat="1">
      <c r="A197" s="41"/>
      <c r="B197" s="42"/>
      <c r="C197" s="43"/>
      <c r="D197" s="255" t="s">
        <v>153</v>
      </c>
      <c r="E197" s="43"/>
      <c r="F197" s="256" t="s">
        <v>269</v>
      </c>
      <c r="G197" s="43"/>
      <c r="H197" s="43"/>
      <c r="I197" s="252"/>
      <c r="J197" s="252"/>
      <c r="K197" s="43"/>
      <c r="L197" s="43"/>
      <c r="M197" s="44"/>
      <c r="N197" s="253"/>
      <c r="O197" s="254"/>
      <c r="P197" s="94"/>
      <c r="Q197" s="94"/>
      <c r="R197" s="94"/>
      <c r="S197" s="94"/>
      <c r="T197" s="94"/>
      <c r="U197" s="94"/>
      <c r="V197" s="94"/>
      <c r="W197" s="94"/>
      <c r="X197" s="94"/>
      <c r="Y197" s="95"/>
      <c r="Z197" s="41"/>
      <c r="AA197" s="41"/>
      <c r="AB197" s="41"/>
      <c r="AC197" s="41"/>
      <c r="AD197" s="41"/>
      <c r="AE197" s="41"/>
      <c r="AT197" s="16" t="s">
        <v>153</v>
      </c>
      <c r="AU197" s="16" t="s">
        <v>92</v>
      </c>
    </row>
    <row r="198" s="12" customFormat="1" ht="22.8" customHeight="1">
      <c r="A198" s="12"/>
      <c r="B198" s="220"/>
      <c r="C198" s="221"/>
      <c r="D198" s="222" t="s">
        <v>81</v>
      </c>
      <c r="E198" s="235" t="s">
        <v>270</v>
      </c>
      <c r="F198" s="235" t="s">
        <v>271</v>
      </c>
      <c r="G198" s="221"/>
      <c r="H198" s="221"/>
      <c r="I198" s="224"/>
      <c r="J198" s="224"/>
      <c r="K198" s="236">
        <f>BK198</f>
        <v>0</v>
      </c>
      <c r="L198" s="221"/>
      <c r="M198" s="226"/>
      <c r="N198" s="227"/>
      <c r="O198" s="228"/>
      <c r="P198" s="228"/>
      <c r="Q198" s="229">
        <f>SUM(Q199:Q210)</f>
        <v>0</v>
      </c>
      <c r="R198" s="229">
        <f>SUM(R199:R210)</f>
        <v>0</v>
      </c>
      <c r="S198" s="228"/>
      <c r="T198" s="230">
        <f>SUM(T199:T210)</f>
        <v>0</v>
      </c>
      <c r="U198" s="228"/>
      <c r="V198" s="230">
        <f>SUM(V199:V210)</f>
        <v>0</v>
      </c>
      <c r="W198" s="228"/>
      <c r="X198" s="230">
        <f>SUM(X199:X210)</f>
        <v>0</v>
      </c>
      <c r="Y198" s="231"/>
      <c r="Z198" s="12"/>
      <c r="AA198" s="12"/>
      <c r="AB198" s="12"/>
      <c r="AC198" s="12"/>
      <c r="AD198" s="12"/>
      <c r="AE198" s="12"/>
      <c r="AR198" s="232" t="s">
        <v>90</v>
      </c>
      <c r="AT198" s="233" t="s">
        <v>81</v>
      </c>
      <c r="AU198" s="233" t="s">
        <v>90</v>
      </c>
      <c r="AY198" s="232" t="s">
        <v>142</v>
      </c>
      <c r="BK198" s="234">
        <f>SUM(BK199:BK210)</f>
        <v>0</v>
      </c>
    </row>
    <row r="199" s="2" customFormat="1" ht="24.15" customHeight="1">
      <c r="A199" s="41"/>
      <c r="B199" s="42"/>
      <c r="C199" s="237" t="s">
        <v>272</v>
      </c>
      <c r="D199" s="237" t="s">
        <v>144</v>
      </c>
      <c r="E199" s="238" t="s">
        <v>273</v>
      </c>
      <c r="F199" s="239" t="s">
        <v>274</v>
      </c>
      <c r="G199" s="240" t="s">
        <v>275</v>
      </c>
      <c r="H199" s="241">
        <v>44.799999999999997</v>
      </c>
      <c r="I199" s="242"/>
      <c r="J199" s="242"/>
      <c r="K199" s="243">
        <f>ROUND(P199*H199,2)</f>
        <v>0</v>
      </c>
      <c r="L199" s="239" t="s">
        <v>148</v>
      </c>
      <c r="M199" s="44"/>
      <c r="N199" s="244" t="s">
        <v>1</v>
      </c>
      <c r="O199" s="245" t="s">
        <v>45</v>
      </c>
      <c r="P199" s="246">
        <f>I199+J199</f>
        <v>0</v>
      </c>
      <c r="Q199" s="246">
        <f>ROUND(I199*H199,2)</f>
        <v>0</v>
      </c>
      <c r="R199" s="246">
        <f>ROUND(J199*H199,2)</f>
        <v>0</v>
      </c>
      <c r="S199" s="94"/>
      <c r="T199" s="247">
        <f>S199*H199</f>
        <v>0</v>
      </c>
      <c r="U199" s="247">
        <v>0</v>
      </c>
      <c r="V199" s="247">
        <f>U199*H199</f>
        <v>0</v>
      </c>
      <c r="W199" s="247">
        <v>0</v>
      </c>
      <c r="X199" s="247">
        <f>W199*H199</f>
        <v>0</v>
      </c>
      <c r="Y199" s="248" t="s">
        <v>1</v>
      </c>
      <c r="Z199" s="41"/>
      <c r="AA199" s="41"/>
      <c r="AB199" s="41"/>
      <c r="AC199" s="41"/>
      <c r="AD199" s="41"/>
      <c r="AE199" s="41"/>
      <c r="AR199" s="249" t="s">
        <v>149</v>
      </c>
      <c r="AT199" s="249" t="s">
        <v>144</v>
      </c>
      <c r="AU199" s="249" t="s">
        <v>92</v>
      </c>
      <c r="AY199" s="16" t="s">
        <v>142</v>
      </c>
      <c r="BE199" s="147">
        <f>IF(O199="základní",K199,0)</f>
        <v>0</v>
      </c>
      <c r="BF199" s="147">
        <f>IF(O199="snížená",K199,0)</f>
        <v>0</v>
      </c>
      <c r="BG199" s="147">
        <f>IF(O199="zákl. přenesená",K199,0)</f>
        <v>0</v>
      </c>
      <c r="BH199" s="147">
        <f>IF(O199="sníž. přenesená",K199,0)</f>
        <v>0</v>
      </c>
      <c r="BI199" s="147">
        <f>IF(O199="nulová",K199,0)</f>
        <v>0</v>
      </c>
      <c r="BJ199" s="16" t="s">
        <v>90</v>
      </c>
      <c r="BK199" s="147">
        <f>ROUND(P199*H199,2)</f>
        <v>0</v>
      </c>
      <c r="BL199" s="16" t="s">
        <v>149</v>
      </c>
      <c r="BM199" s="249" t="s">
        <v>276</v>
      </c>
    </row>
    <row r="200" s="2" customFormat="1">
      <c r="A200" s="41"/>
      <c r="B200" s="42"/>
      <c r="C200" s="43"/>
      <c r="D200" s="250" t="s">
        <v>151</v>
      </c>
      <c r="E200" s="43"/>
      <c r="F200" s="251" t="s">
        <v>277</v>
      </c>
      <c r="G200" s="43"/>
      <c r="H200" s="43"/>
      <c r="I200" s="252"/>
      <c r="J200" s="252"/>
      <c r="K200" s="43"/>
      <c r="L200" s="43"/>
      <c r="M200" s="44"/>
      <c r="N200" s="253"/>
      <c r="O200" s="254"/>
      <c r="P200" s="94"/>
      <c r="Q200" s="94"/>
      <c r="R200" s="94"/>
      <c r="S200" s="94"/>
      <c r="T200" s="94"/>
      <c r="U200" s="94"/>
      <c r="V200" s="94"/>
      <c r="W200" s="94"/>
      <c r="X200" s="94"/>
      <c r="Y200" s="95"/>
      <c r="Z200" s="41"/>
      <c r="AA200" s="41"/>
      <c r="AB200" s="41"/>
      <c r="AC200" s="41"/>
      <c r="AD200" s="41"/>
      <c r="AE200" s="41"/>
      <c r="AT200" s="16" t="s">
        <v>151</v>
      </c>
      <c r="AU200" s="16" t="s">
        <v>92</v>
      </c>
    </row>
    <row r="201" s="2" customFormat="1">
      <c r="A201" s="41"/>
      <c r="B201" s="42"/>
      <c r="C201" s="43"/>
      <c r="D201" s="255" t="s">
        <v>153</v>
      </c>
      <c r="E201" s="43"/>
      <c r="F201" s="256" t="s">
        <v>278</v>
      </c>
      <c r="G201" s="43"/>
      <c r="H201" s="43"/>
      <c r="I201" s="252"/>
      <c r="J201" s="252"/>
      <c r="K201" s="43"/>
      <c r="L201" s="43"/>
      <c r="M201" s="44"/>
      <c r="N201" s="253"/>
      <c r="O201" s="254"/>
      <c r="P201" s="94"/>
      <c r="Q201" s="94"/>
      <c r="R201" s="94"/>
      <c r="S201" s="94"/>
      <c r="T201" s="94"/>
      <c r="U201" s="94"/>
      <c r="V201" s="94"/>
      <c r="W201" s="94"/>
      <c r="X201" s="94"/>
      <c r="Y201" s="95"/>
      <c r="Z201" s="41"/>
      <c r="AA201" s="41"/>
      <c r="AB201" s="41"/>
      <c r="AC201" s="41"/>
      <c r="AD201" s="41"/>
      <c r="AE201" s="41"/>
      <c r="AT201" s="16" t="s">
        <v>153</v>
      </c>
      <c r="AU201" s="16" t="s">
        <v>92</v>
      </c>
    </row>
    <row r="202" s="13" customFormat="1">
      <c r="A202" s="13"/>
      <c r="B202" s="257"/>
      <c r="C202" s="258"/>
      <c r="D202" s="250" t="s">
        <v>168</v>
      </c>
      <c r="E202" s="259" t="s">
        <v>1</v>
      </c>
      <c r="F202" s="260" t="s">
        <v>279</v>
      </c>
      <c r="G202" s="258"/>
      <c r="H202" s="261">
        <v>44.799999999999997</v>
      </c>
      <c r="I202" s="262"/>
      <c r="J202" s="262"/>
      <c r="K202" s="258"/>
      <c r="L202" s="258"/>
      <c r="M202" s="263"/>
      <c r="N202" s="264"/>
      <c r="O202" s="265"/>
      <c r="P202" s="265"/>
      <c r="Q202" s="265"/>
      <c r="R202" s="265"/>
      <c r="S202" s="265"/>
      <c r="T202" s="265"/>
      <c r="U202" s="265"/>
      <c r="V202" s="265"/>
      <c r="W202" s="265"/>
      <c r="X202" s="265"/>
      <c r="Y202" s="266"/>
      <c r="Z202" s="13"/>
      <c r="AA202" s="13"/>
      <c r="AB202" s="13"/>
      <c r="AC202" s="13"/>
      <c r="AD202" s="13"/>
      <c r="AE202" s="13"/>
      <c r="AT202" s="267" t="s">
        <v>168</v>
      </c>
      <c r="AU202" s="267" t="s">
        <v>92</v>
      </c>
      <c r="AV202" s="13" t="s">
        <v>92</v>
      </c>
      <c r="AW202" s="13" t="s">
        <v>5</v>
      </c>
      <c r="AX202" s="13" t="s">
        <v>90</v>
      </c>
      <c r="AY202" s="267" t="s">
        <v>142</v>
      </c>
    </row>
    <row r="203" s="2" customFormat="1" ht="24.15" customHeight="1">
      <c r="A203" s="41"/>
      <c r="B203" s="42"/>
      <c r="C203" s="237" t="s">
        <v>280</v>
      </c>
      <c r="D203" s="237" t="s">
        <v>144</v>
      </c>
      <c r="E203" s="238" t="s">
        <v>281</v>
      </c>
      <c r="F203" s="239" t="s">
        <v>282</v>
      </c>
      <c r="G203" s="240" t="s">
        <v>275</v>
      </c>
      <c r="H203" s="241">
        <v>851.20000000000005</v>
      </c>
      <c r="I203" s="242"/>
      <c r="J203" s="242"/>
      <c r="K203" s="243">
        <f>ROUND(P203*H203,2)</f>
        <v>0</v>
      </c>
      <c r="L203" s="239" t="s">
        <v>148</v>
      </c>
      <c r="M203" s="44"/>
      <c r="N203" s="244" t="s">
        <v>1</v>
      </c>
      <c r="O203" s="245" t="s">
        <v>45</v>
      </c>
      <c r="P203" s="246">
        <f>I203+J203</f>
        <v>0</v>
      </c>
      <c r="Q203" s="246">
        <f>ROUND(I203*H203,2)</f>
        <v>0</v>
      </c>
      <c r="R203" s="246">
        <f>ROUND(J203*H203,2)</f>
        <v>0</v>
      </c>
      <c r="S203" s="94"/>
      <c r="T203" s="247">
        <f>S203*H203</f>
        <v>0</v>
      </c>
      <c r="U203" s="247">
        <v>0</v>
      </c>
      <c r="V203" s="247">
        <f>U203*H203</f>
        <v>0</v>
      </c>
      <c r="W203" s="247">
        <v>0</v>
      </c>
      <c r="X203" s="247">
        <f>W203*H203</f>
        <v>0</v>
      </c>
      <c r="Y203" s="248" t="s">
        <v>1</v>
      </c>
      <c r="Z203" s="41"/>
      <c r="AA203" s="41"/>
      <c r="AB203" s="41"/>
      <c r="AC203" s="41"/>
      <c r="AD203" s="41"/>
      <c r="AE203" s="41"/>
      <c r="AR203" s="249" t="s">
        <v>149</v>
      </c>
      <c r="AT203" s="249" t="s">
        <v>144</v>
      </c>
      <c r="AU203" s="249" t="s">
        <v>92</v>
      </c>
      <c r="AY203" s="16" t="s">
        <v>142</v>
      </c>
      <c r="BE203" s="147">
        <f>IF(O203="základní",K203,0)</f>
        <v>0</v>
      </c>
      <c r="BF203" s="147">
        <f>IF(O203="snížená",K203,0)</f>
        <v>0</v>
      </c>
      <c r="BG203" s="147">
        <f>IF(O203="zákl. přenesená",K203,0)</f>
        <v>0</v>
      </c>
      <c r="BH203" s="147">
        <f>IF(O203="sníž. přenesená",K203,0)</f>
        <v>0</v>
      </c>
      <c r="BI203" s="147">
        <f>IF(O203="nulová",K203,0)</f>
        <v>0</v>
      </c>
      <c r="BJ203" s="16" t="s">
        <v>90</v>
      </c>
      <c r="BK203" s="147">
        <f>ROUND(P203*H203,2)</f>
        <v>0</v>
      </c>
      <c r="BL203" s="16" t="s">
        <v>149</v>
      </c>
      <c r="BM203" s="249" t="s">
        <v>283</v>
      </c>
    </row>
    <row r="204" s="2" customFormat="1">
      <c r="A204" s="41"/>
      <c r="B204" s="42"/>
      <c r="C204" s="43"/>
      <c r="D204" s="250" t="s">
        <v>151</v>
      </c>
      <c r="E204" s="43"/>
      <c r="F204" s="251" t="s">
        <v>284</v>
      </c>
      <c r="G204" s="43"/>
      <c r="H204" s="43"/>
      <c r="I204" s="252"/>
      <c r="J204" s="252"/>
      <c r="K204" s="43"/>
      <c r="L204" s="43"/>
      <c r="M204" s="44"/>
      <c r="N204" s="253"/>
      <c r="O204" s="254"/>
      <c r="P204" s="94"/>
      <c r="Q204" s="94"/>
      <c r="R204" s="94"/>
      <c r="S204" s="94"/>
      <c r="T204" s="94"/>
      <c r="U204" s="94"/>
      <c r="V204" s="94"/>
      <c r="W204" s="94"/>
      <c r="X204" s="94"/>
      <c r="Y204" s="95"/>
      <c r="Z204" s="41"/>
      <c r="AA204" s="41"/>
      <c r="AB204" s="41"/>
      <c r="AC204" s="41"/>
      <c r="AD204" s="41"/>
      <c r="AE204" s="41"/>
      <c r="AT204" s="16" t="s">
        <v>151</v>
      </c>
      <c r="AU204" s="16" t="s">
        <v>92</v>
      </c>
    </row>
    <row r="205" s="2" customFormat="1">
      <c r="A205" s="41"/>
      <c r="B205" s="42"/>
      <c r="C205" s="43"/>
      <c r="D205" s="255" t="s">
        <v>153</v>
      </c>
      <c r="E205" s="43"/>
      <c r="F205" s="256" t="s">
        <v>285</v>
      </c>
      <c r="G205" s="43"/>
      <c r="H205" s="43"/>
      <c r="I205" s="252"/>
      <c r="J205" s="252"/>
      <c r="K205" s="43"/>
      <c r="L205" s="43"/>
      <c r="M205" s="44"/>
      <c r="N205" s="253"/>
      <c r="O205" s="254"/>
      <c r="P205" s="94"/>
      <c r="Q205" s="94"/>
      <c r="R205" s="94"/>
      <c r="S205" s="94"/>
      <c r="T205" s="94"/>
      <c r="U205" s="94"/>
      <c r="V205" s="94"/>
      <c r="W205" s="94"/>
      <c r="X205" s="94"/>
      <c r="Y205" s="95"/>
      <c r="Z205" s="41"/>
      <c r="AA205" s="41"/>
      <c r="AB205" s="41"/>
      <c r="AC205" s="41"/>
      <c r="AD205" s="41"/>
      <c r="AE205" s="41"/>
      <c r="AT205" s="16" t="s">
        <v>153</v>
      </c>
      <c r="AU205" s="16" t="s">
        <v>92</v>
      </c>
    </row>
    <row r="206" s="13" customFormat="1">
      <c r="A206" s="13"/>
      <c r="B206" s="257"/>
      <c r="C206" s="258"/>
      <c r="D206" s="250" t="s">
        <v>168</v>
      </c>
      <c r="E206" s="259" t="s">
        <v>1</v>
      </c>
      <c r="F206" s="260" t="s">
        <v>286</v>
      </c>
      <c r="G206" s="258"/>
      <c r="H206" s="261">
        <v>851.20000000000005</v>
      </c>
      <c r="I206" s="262"/>
      <c r="J206" s="262"/>
      <c r="K206" s="258"/>
      <c r="L206" s="258"/>
      <c r="M206" s="263"/>
      <c r="N206" s="264"/>
      <c r="O206" s="265"/>
      <c r="P206" s="265"/>
      <c r="Q206" s="265"/>
      <c r="R206" s="265"/>
      <c r="S206" s="265"/>
      <c r="T206" s="265"/>
      <c r="U206" s="265"/>
      <c r="V206" s="265"/>
      <c r="W206" s="265"/>
      <c r="X206" s="265"/>
      <c r="Y206" s="266"/>
      <c r="Z206" s="13"/>
      <c r="AA206" s="13"/>
      <c r="AB206" s="13"/>
      <c r="AC206" s="13"/>
      <c r="AD206" s="13"/>
      <c r="AE206" s="13"/>
      <c r="AT206" s="267" t="s">
        <v>168</v>
      </c>
      <c r="AU206" s="267" t="s">
        <v>92</v>
      </c>
      <c r="AV206" s="13" t="s">
        <v>92</v>
      </c>
      <c r="AW206" s="13" t="s">
        <v>5</v>
      </c>
      <c r="AX206" s="13" t="s">
        <v>90</v>
      </c>
      <c r="AY206" s="267" t="s">
        <v>142</v>
      </c>
    </row>
    <row r="207" s="2" customFormat="1" ht="37.8" customHeight="1">
      <c r="A207" s="41"/>
      <c r="B207" s="42"/>
      <c r="C207" s="237" t="s">
        <v>287</v>
      </c>
      <c r="D207" s="237" t="s">
        <v>144</v>
      </c>
      <c r="E207" s="238" t="s">
        <v>288</v>
      </c>
      <c r="F207" s="239" t="s">
        <v>289</v>
      </c>
      <c r="G207" s="240" t="s">
        <v>275</v>
      </c>
      <c r="H207" s="241">
        <v>44.799999999999997</v>
      </c>
      <c r="I207" s="242"/>
      <c r="J207" s="242"/>
      <c r="K207" s="243">
        <f>ROUND(P207*H207,2)</f>
        <v>0</v>
      </c>
      <c r="L207" s="239" t="s">
        <v>148</v>
      </c>
      <c r="M207" s="44"/>
      <c r="N207" s="244" t="s">
        <v>1</v>
      </c>
      <c r="O207" s="245" t="s">
        <v>45</v>
      </c>
      <c r="P207" s="246">
        <f>I207+J207</f>
        <v>0</v>
      </c>
      <c r="Q207" s="246">
        <f>ROUND(I207*H207,2)</f>
        <v>0</v>
      </c>
      <c r="R207" s="246">
        <f>ROUND(J207*H207,2)</f>
        <v>0</v>
      </c>
      <c r="S207" s="94"/>
      <c r="T207" s="247">
        <f>S207*H207</f>
        <v>0</v>
      </c>
      <c r="U207" s="247">
        <v>0</v>
      </c>
      <c r="V207" s="247">
        <f>U207*H207</f>
        <v>0</v>
      </c>
      <c r="W207" s="247">
        <v>0</v>
      </c>
      <c r="X207" s="247">
        <f>W207*H207</f>
        <v>0</v>
      </c>
      <c r="Y207" s="248" t="s">
        <v>1</v>
      </c>
      <c r="Z207" s="41"/>
      <c r="AA207" s="41"/>
      <c r="AB207" s="41"/>
      <c r="AC207" s="41"/>
      <c r="AD207" s="41"/>
      <c r="AE207" s="41"/>
      <c r="AR207" s="249" t="s">
        <v>149</v>
      </c>
      <c r="AT207" s="249" t="s">
        <v>144</v>
      </c>
      <c r="AU207" s="249" t="s">
        <v>92</v>
      </c>
      <c r="AY207" s="16" t="s">
        <v>142</v>
      </c>
      <c r="BE207" s="147">
        <f>IF(O207="základní",K207,0)</f>
        <v>0</v>
      </c>
      <c r="BF207" s="147">
        <f>IF(O207="snížená",K207,0)</f>
        <v>0</v>
      </c>
      <c r="BG207" s="147">
        <f>IF(O207="zákl. přenesená",K207,0)</f>
        <v>0</v>
      </c>
      <c r="BH207" s="147">
        <f>IF(O207="sníž. přenesená",K207,0)</f>
        <v>0</v>
      </c>
      <c r="BI207" s="147">
        <f>IF(O207="nulová",K207,0)</f>
        <v>0</v>
      </c>
      <c r="BJ207" s="16" t="s">
        <v>90</v>
      </c>
      <c r="BK207" s="147">
        <f>ROUND(P207*H207,2)</f>
        <v>0</v>
      </c>
      <c r="BL207" s="16" t="s">
        <v>149</v>
      </c>
      <c r="BM207" s="249" t="s">
        <v>290</v>
      </c>
    </row>
    <row r="208" s="2" customFormat="1">
      <c r="A208" s="41"/>
      <c r="B208" s="42"/>
      <c r="C208" s="43"/>
      <c r="D208" s="250" t="s">
        <v>151</v>
      </c>
      <c r="E208" s="43"/>
      <c r="F208" s="251" t="s">
        <v>291</v>
      </c>
      <c r="G208" s="43"/>
      <c r="H208" s="43"/>
      <c r="I208" s="252"/>
      <c r="J208" s="252"/>
      <c r="K208" s="43"/>
      <c r="L208" s="43"/>
      <c r="M208" s="44"/>
      <c r="N208" s="253"/>
      <c r="O208" s="254"/>
      <c r="P208" s="94"/>
      <c r="Q208" s="94"/>
      <c r="R208" s="94"/>
      <c r="S208" s="94"/>
      <c r="T208" s="94"/>
      <c r="U208" s="94"/>
      <c r="V208" s="94"/>
      <c r="W208" s="94"/>
      <c r="X208" s="94"/>
      <c r="Y208" s="95"/>
      <c r="Z208" s="41"/>
      <c r="AA208" s="41"/>
      <c r="AB208" s="41"/>
      <c r="AC208" s="41"/>
      <c r="AD208" s="41"/>
      <c r="AE208" s="41"/>
      <c r="AT208" s="16" t="s">
        <v>151</v>
      </c>
      <c r="AU208" s="16" t="s">
        <v>92</v>
      </c>
    </row>
    <row r="209" s="2" customFormat="1">
      <c r="A209" s="41"/>
      <c r="B209" s="42"/>
      <c r="C209" s="43"/>
      <c r="D209" s="255" t="s">
        <v>153</v>
      </c>
      <c r="E209" s="43"/>
      <c r="F209" s="256" t="s">
        <v>292</v>
      </c>
      <c r="G209" s="43"/>
      <c r="H209" s="43"/>
      <c r="I209" s="252"/>
      <c r="J209" s="252"/>
      <c r="K209" s="43"/>
      <c r="L209" s="43"/>
      <c r="M209" s="44"/>
      <c r="N209" s="253"/>
      <c r="O209" s="254"/>
      <c r="P209" s="94"/>
      <c r="Q209" s="94"/>
      <c r="R209" s="94"/>
      <c r="S209" s="94"/>
      <c r="T209" s="94"/>
      <c r="U209" s="94"/>
      <c r="V209" s="94"/>
      <c r="W209" s="94"/>
      <c r="X209" s="94"/>
      <c r="Y209" s="95"/>
      <c r="Z209" s="41"/>
      <c r="AA209" s="41"/>
      <c r="AB209" s="41"/>
      <c r="AC209" s="41"/>
      <c r="AD209" s="41"/>
      <c r="AE209" s="41"/>
      <c r="AT209" s="16" t="s">
        <v>153</v>
      </c>
      <c r="AU209" s="16" t="s">
        <v>92</v>
      </c>
    </row>
    <row r="210" s="13" customFormat="1">
      <c r="A210" s="13"/>
      <c r="B210" s="257"/>
      <c r="C210" s="258"/>
      <c r="D210" s="250" t="s">
        <v>168</v>
      </c>
      <c r="E210" s="259" t="s">
        <v>1</v>
      </c>
      <c r="F210" s="260" t="s">
        <v>279</v>
      </c>
      <c r="G210" s="258"/>
      <c r="H210" s="261">
        <v>44.799999999999997</v>
      </c>
      <c r="I210" s="262"/>
      <c r="J210" s="262"/>
      <c r="K210" s="258"/>
      <c r="L210" s="258"/>
      <c r="M210" s="263"/>
      <c r="N210" s="264"/>
      <c r="O210" s="265"/>
      <c r="P210" s="265"/>
      <c r="Q210" s="265"/>
      <c r="R210" s="265"/>
      <c r="S210" s="265"/>
      <c r="T210" s="265"/>
      <c r="U210" s="265"/>
      <c r="V210" s="265"/>
      <c r="W210" s="265"/>
      <c r="X210" s="265"/>
      <c r="Y210" s="266"/>
      <c r="Z210" s="13"/>
      <c r="AA210" s="13"/>
      <c r="AB210" s="13"/>
      <c r="AC210" s="13"/>
      <c r="AD210" s="13"/>
      <c r="AE210" s="13"/>
      <c r="AT210" s="267" t="s">
        <v>168</v>
      </c>
      <c r="AU210" s="267" t="s">
        <v>92</v>
      </c>
      <c r="AV210" s="13" t="s">
        <v>92</v>
      </c>
      <c r="AW210" s="13" t="s">
        <v>5</v>
      </c>
      <c r="AX210" s="13" t="s">
        <v>90</v>
      </c>
      <c r="AY210" s="267" t="s">
        <v>142</v>
      </c>
    </row>
    <row r="211" s="12" customFormat="1" ht="22.8" customHeight="1">
      <c r="A211" s="12"/>
      <c r="B211" s="220"/>
      <c r="C211" s="221"/>
      <c r="D211" s="222" t="s">
        <v>81</v>
      </c>
      <c r="E211" s="235" t="s">
        <v>293</v>
      </c>
      <c r="F211" s="235" t="s">
        <v>294</v>
      </c>
      <c r="G211" s="221"/>
      <c r="H211" s="221"/>
      <c r="I211" s="224"/>
      <c r="J211" s="224"/>
      <c r="K211" s="236">
        <f>BK211</f>
        <v>0</v>
      </c>
      <c r="L211" s="221"/>
      <c r="M211" s="226"/>
      <c r="N211" s="227"/>
      <c r="O211" s="228"/>
      <c r="P211" s="228"/>
      <c r="Q211" s="229">
        <f>SUM(Q212:Q214)</f>
        <v>0</v>
      </c>
      <c r="R211" s="229">
        <f>SUM(R212:R214)</f>
        <v>0</v>
      </c>
      <c r="S211" s="228"/>
      <c r="T211" s="230">
        <f>SUM(T212:T214)</f>
        <v>0</v>
      </c>
      <c r="U211" s="228"/>
      <c r="V211" s="230">
        <f>SUM(V212:V214)</f>
        <v>0</v>
      </c>
      <c r="W211" s="228"/>
      <c r="X211" s="230">
        <f>SUM(X212:X214)</f>
        <v>0</v>
      </c>
      <c r="Y211" s="231"/>
      <c r="Z211" s="12"/>
      <c r="AA211" s="12"/>
      <c r="AB211" s="12"/>
      <c r="AC211" s="12"/>
      <c r="AD211" s="12"/>
      <c r="AE211" s="12"/>
      <c r="AR211" s="232" t="s">
        <v>90</v>
      </c>
      <c r="AT211" s="233" t="s">
        <v>81</v>
      </c>
      <c r="AU211" s="233" t="s">
        <v>90</v>
      </c>
      <c r="AY211" s="232" t="s">
        <v>142</v>
      </c>
      <c r="BK211" s="234">
        <f>SUM(BK212:BK214)</f>
        <v>0</v>
      </c>
    </row>
    <row r="212" s="2" customFormat="1" ht="24.15" customHeight="1">
      <c r="A212" s="41"/>
      <c r="B212" s="42"/>
      <c r="C212" s="237" t="s">
        <v>8</v>
      </c>
      <c r="D212" s="237" t="s">
        <v>144</v>
      </c>
      <c r="E212" s="238" t="s">
        <v>295</v>
      </c>
      <c r="F212" s="239" t="s">
        <v>296</v>
      </c>
      <c r="G212" s="240" t="s">
        <v>275</v>
      </c>
      <c r="H212" s="241">
        <v>369.43099999999998</v>
      </c>
      <c r="I212" s="242"/>
      <c r="J212" s="242"/>
      <c r="K212" s="243">
        <f>ROUND(P212*H212,2)</f>
        <v>0</v>
      </c>
      <c r="L212" s="239" t="s">
        <v>148</v>
      </c>
      <c r="M212" s="44"/>
      <c r="N212" s="244" t="s">
        <v>1</v>
      </c>
      <c r="O212" s="245" t="s">
        <v>45</v>
      </c>
      <c r="P212" s="246">
        <f>I212+J212</f>
        <v>0</v>
      </c>
      <c r="Q212" s="246">
        <f>ROUND(I212*H212,2)</f>
        <v>0</v>
      </c>
      <c r="R212" s="246">
        <f>ROUND(J212*H212,2)</f>
        <v>0</v>
      </c>
      <c r="S212" s="94"/>
      <c r="T212" s="247">
        <f>S212*H212</f>
        <v>0</v>
      </c>
      <c r="U212" s="247">
        <v>0</v>
      </c>
      <c r="V212" s="247">
        <f>U212*H212</f>
        <v>0</v>
      </c>
      <c r="W212" s="247">
        <v>0</v>
      </c>
      <c r="X212" s="247">
        <f>W212*H212</f>
        <v>0</v>
      </c>
      <c r="Y212" s="248" t="s">
        <v>1</v>
      </c>
      <c r="Z212" s="41"/>
      <c r="AA212" s="41"/>
      <c r="AB212" s="41"/>
      <c r="AC212" s="41"/>
      <c r="AD212" s="41"/>
      <c r="AE212" s="41"/>
      <c r="AR212" s="249" t="s">
        <v>149</v>
      </c>
      <c r="AT212" s="249" t="s">
        <v>144</v>
      </c>
      <c r="AU212" s="249" t="s">
        <v>92</v>
      </c>
      <c r="AY212" s="16" t="s">
        <v>142</v>
      </c>
      <c r="BE212" s="147">
        <f>IF(O212="základní",K212,0)</f>
        <v>0</v>
      </c>
      <c r="BF212" s="147">
        <f>IF(O212="snížená",K212,0)</f>
        <v>0</v>
      </c>
      <c r="BG212" s="147">
        <f>IF(O212="zákl. přenesená",K212,0)</f>
        <v>0</v>
      </c>
      <c r="BH212" s="147">
        <f>IF(O212="sníž. přenesená",K212,0)</f>
        <v>0</v>
      </c>
      <c r="BI212" s="147">
        <f>IF(O212="nulová",K212,0)</f>
        <v>0</v>
      </c>
      <c r="BJ212" s="16" t="s">
        <v>90</v>
      </c>
      <c r="BK212" s="147">
        <f>ROUND(P212*H212,2)</f>
        <v>0</v>
      </c>
      <c r="BL212" s="16" t="s">
        <v>149</v>
      </c>
      <c r="BM212" s="249" t="s">
        <v>297</v>
      </c>
    </row>
    <row r="213" s="2" customFormat="1">
      <c r="A213" s="41"/>
      <c r="B213" s="42"/>
      <c r="C213" s="43"/>
      <c r="D213" s="250" t="s">
        <v>151</v>
      </c>
      <c r="E213" s="43"/>
      <c r="F213" s="251" t="s">
        <v>298</v>
      </c>
      <c r="G213" s="43"/>
      <c r="H213" s="43"/>
      <c r="I213" s="252"/>
      <c r="J213" s="252"/>
      <c r="K213" s="43"/>
      <c r="L213" s="43"/>
      <c r="M213" s="44"/>
      <c r="N213" s="253"/>
      <c r="O213" s="254"/>
      <c r="P213" s="94"/>
      <c r="Q213" s="94"/>
      <c r="R213" s="94"/>
      <c r="S213" s="94"/>
      <c r="T213" s="94"/>
      <c r="U213" s="94"/>
      <c r="V213" s="94"/>
      <c r="W213" s="94"/>
      <c r="X213" s="94"/>
      <c r="Y213" s="95"/>
      <c r="Z213" s="41"/>
      <c r="AA213" s="41"/>
      <c r="AB213" s="41"/>
      <c r="AC213" s="41"/>
      <c r="AD213" s="41"/>
      <c r="AE213" s="41"/>
      <c r="AT213" s="16" t="s">
        <v>151</v>
      </c>
      <c r="AU213" s="16" t="s">
        <v>92</v>
      </c>
    </row>
    <row r="214" s="2" customFormat="1">
      <c r="A214" s="41"/>
      <c r="B214" s="42"/>
      <c r="C214" s="43"/>
      <c r="D214" s="255" t="s">
        <v>153</v>
      </c>
      <c r="E214" s="43"/>
      <c r="F214" s="256" t="s">
        <v>299</v>
      </c>
      <c r="G214" s="43"/>
      <c r="H214" s="43"/>
      <c r="I214" s="252"/>
      <c r="J214" s="252"/>
      <c r="K214" s="43"/>
      <c r="L214" s="43"/>
      <c r="M214" s="44"/>
      <c r="N214" s="289"/>
      <c r="O214" s="290"/>
      <c r="P214" s="291"/>
      <c r="Q214" s="291"/>
      <c r="R214" s="291"/>
      <c r="S214" s="291"/>
      <c r="T214" s="291"/>
      <c r="U214" s="291"/>
      <c r="V214" s="291"/>
      <c r="W214" s="291"/>
      <c r="X214" s="291"/>
      <c r="Y214" s="292"/>
      <c r="Z214" s="41"/>
      <c r="AA214" s="41"/>
      <c r="AB214" s="41"/>
      <c r="AC214" s="41"/>
      <c r="AD214" s="41"/>
      <c r="AE214" s="41"/>
      <c r="AT214" s="16" t="s">
        <v>153</v>
      </c>
      <c r="AU214" s="16" t="s">
        <v>92</v>
      </c>
    </row>
    <row r="215" s="2" customFormat="1" ht="6.96" customHeight="1">
      <c r="A215" s="41"/>
      <c r="B215" s="69"/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44"/>
      <c r="N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</row>
  </sheetData>
  <sheetProtection sheet="1" autoFilter="0" formatColumns="0" formatRows="0" objects="1" scenarios="1" spinCount="100000" saltValue="Z1GxLwWpghipenFeaMnLLfZ4xgRxvC/a1qyj+SE5tpTbOpBhJ9r9QGW1eCofZ3vYDT+U+P3v89+kV1zr07HNxA==" hashValue="sIW7tA4ESmVEQwrsHiq3fPGIywSyUdHoWvmjC02SnP3/uxLyRadPiX5xFnWl0j0qBdNKYzFsYP+DDcY3esyiFw==" algorithmName="SHA-512" password="CC35"/>
  <autoFilter ref="C122:L21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hyperlinks>
    <hyperlink ref="F128" r:id="rId1" display="https://podminky.urs.cz/item/CS_URS_2023_01/112101101"/>
    <hyperlink ref="F131" r:id="rId2" display="https://podminky.urs.cz/item/CS_URS_2023_01/121151125"/>
    <hyperlink ref="F134" r:id="rId3" display="https://podminky.urs.cz/item/CS_URS_2023_01/122151106"/>
    <hyperlink ref="F138" r:id="rId4" display="https://podminky.urs.cz/item/CS_URS_2023_01/132151104"/>
    <hyperlink ref="F144" r:id="rId5" display="https://podminky.urs.cz/item/CS_URS_2023_01/162201401"/>
    <hyperlink ref="F147" r:id="rId6" display="https://podminky.urs.cz/item/CS_URS_2023_01/162201411"/>
    <hyperlink ref="F150" r:id="rId7" display="https://podminky.urs.cz/item/CS_URS_2023_01/162351103"/>
    <hyperlink ref="F153" r:id="rId8" display="https://podminky.urs.cz/item/CS_URS_2023_01/167151111"/>
    <hyperlink ref="F157" r:id="rId9" display="https://podminky.urs.cz/item/CS_URS_2023_01/171151103"/>
    <hyperlink ref="F163" r:id="rId10" display="https://podminky.urs.cz/item/CS_URS_2023_01/174151101"/>
    <hyperlink ref="F169" r:id="rId11" display="https://podminky.urs.cz/item/CS_URS_2023_01/181351113"/>
    <hyperlink ref="F173" r:id="rId12" display="https://podminky.urs.cz/item/CS_URS_2023_01/181351115"/>
    <hyperlink ref="F178" r:id="rId13" display="https://podminky.urs.cz/item/CS_URS_2023_01/463212111"/>
    <hyperlink ref="F184" r:id="rId14" display="https://podminky.urs.cz/item/CS_URS_2023_01/464511122"/>
    <hyperlink ref="F189" r:id="rId15" display="https://podminky.urs.cz/item/CS_URS_2023_01/871263121"/>
    <hyperlink ref="F197" r:id="rId16" display="https://podminky.urs.cz/item/CS_URS_2023_01/966008211"/>
    <hyperlink ref="F201" r:id="rId17" display="https://podminky.urs.cz/item/CS_URS_2023_01/997013501"/>
    <hyperlink ref="F205" r:id="rId18" display="https://podminky.urs.cz/item/CS_URS_2023_01/997013509"/>
    <hyperlink ref="F209" r:id="rId19" display="https://podminky.urs.cz/item/CS_URS_2023_01/997013861"/>
    <hyperlink ref="F214" r:id="rId20" display="https://podminky.urs.cz/item/CS_URS_2023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95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9"/>
      <c r="AT3" s="16" t="s">
        <v>92</v>
      </c>
    </row>
    <row r="4" s="1" customFormat="1" ht="24.96" customHeight="1">
      <c r="B4" s="19"/>
      <c r="D4" s="157" t="s">
        <v>105</v>
      </c>
      <c r="M4" s="19"/>
      <c r="N4" s="158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59" t="s">
        <v>17</v>
      </c>
      <c r="M6" s="19"/>
    </row>
    <row r="7" s="1" customFormat="1" ht="16.5" customHeight="1">
      <c r="B7" s="19"/>
      <c r="E7" s="160" t="str">
        <f>'Rekapitulace stavby'!K6</f>
        <v>Revitalizace HOZ ODPAD 03 v k.ú. Šafov - SO-01</v>
      </c>
      <c r="F7" s="159"/>
      <c r="G7" s="159"/>
      <c r="H7" s="159"/>
      <c r="M7" s="19"/>
    </row>
    <row r="8" s="2" customFormat="1" ht="12" customHeight="1">
      <c r="A8" s="41"/>
      <c r="B8" s="44"/>
      <c r="C8" s="41"/>
      <c r="D8" s="159" t="s">
        <v>106</v>
      </c>
      <c r="E8" s="41"/>
      <c r="F8" s="41"/>
      <c r="G8" s="41"/>
      <c r="H8" s="41"/>
      <c r="I8" s="41"/>
      <c r="J8" s="41"/>
      <c r="K8" s="41"/>
      <c r="L8" s="41"/>
      <c r="M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1" t="s">
        <v>300</v>
      </c>
      <c r="F9" s="41"/>
      <c r="G9" s="41"/>
      <c r="H9" s="41"/>
      <c r="I9" s="41"/>
      <c r="J9" s="41"/>
      <c r="K9" s="41"/>
      <c r="L9" s="41"/>
      <c r="M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9" t="s">
        <v>19</v>
      </c>
      <c r="E11" s="41"/>
      <c r="F11" s="162" t="s">
        <v>1</v>
      </c>
      <c r="G11" s="41"/>
      <c r="H11" s="41"/>
      <c r="I11" s="159" t="s">
        <v>20</v>
      </c>
      <c r="J11" s="162" t="s">
        <v>1</v>
      </c>
      <c r="K11" s="41"/>
      <c r="L11" s="41"/>
      <c r="M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9" t="s">
        <v>21</v>
      </c>
      <c r="E12" s="41"/>
      <c r="F12" s="162" t="s">
        <v>22</v>
      </c>
      <c r="G12" s="41"/>
      <c r="H12" s="41"/>
      <c r="I12" s="159" t="s">
        <v>23</v>
      </c>
      <c r="J12" s="163" t="str">
        <f>'Rekapitulace stavby'!AN8</f>
        <v>14. 4. 2023</v>
      </c>
      <c r="K12" s="41"/>
      <c r="L12" s="41"/>
      <c r="M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9" t="s">
        <v>25</v>
      </c>
      <c r="E14" s="41"/>
      <c r="F14" s="41"/>
      <c r="G14" s="41"/>
      <c r="H14" s="41"/>
      <c r="I14" s="159" t="s">
        <v>26</v>
      </c>
      <c r="J14" s="162" t="s">
        <v>1</v>
      </c>
      <c r="K14" s="41"/>
      <c r="L14" s="41"/>
      <c r="M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2" t="s">
        <v>27</v>
      </c>
      <c r="F15" s="41"/>
      <c r="G15" s="41"/>
      <c r="H15" s="41"/>
      <c r="I15" s="159" t="s">
        <v>28</v>
      </c>
      <c r="J15" s="162" t="s">
        <v>1</v>
      </c>
      <c r="K15" s="41"/>
      <c r="L15" s="41"/>
      <c r="M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9" t="s">
        <v>29</v>
      </c>
      <c r="E17" s="41"/>
      <c r="F17" s="41"/>
      <c r="G17" s="41"/>
      <c r="H17" s="41"/>
      <c r="I17" s="159" t="s">
        <v>26</v>
      </c>
      <c r="J17" s="32" t="str">
        <f>'Rekapitulace stavby'!AN13</f>
        <v>Vyplň údaj</v>
      </c>
      <c r="K17" s="41"/>
      <c r="L17" s="41"/>
      <c r="M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2" t="str">
        <f>'Rekapitulace stavby'!E14</f>
        <v>Vyplň údaj</v>
      </c>
      <c r="F18" s="162"/>
      <c r="G18" s="162"/>
      <c r="H18" s="162"/>
      <c r="I18" s="159" t="s">
        <v>28</v>
      </c>
      <c r="J18" s="32" t="str">
        <f>'Rekapitulace stavby'!AN14</f>
        <v>Vyplň údaj</v>
      </c>
      <c r="K18" s="41"/>
      <c r="L18" s="41"/>
      <c r="M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9" t="s">
        <v>31</v>
      </c>
      <c r="E20" s="41"/>
      <c r="F20" s="41"/>
      <c r="G20" s="41"/>
      <c r="H20" s="41"/>
      <c r="I20" s="159" t="s">
        <v>26</v>
      </c>
      <c r="J20" s="162" t="str">
        <f>IF('Rekapitulace stavby'!AN16="","",'Rekapitulace stavby'!AN16)</f>
        <v/>
      </c>
      <c r="K20" s="41"/>
      <c r="L20" s="41"/>
      <c r="M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2" t="str">
        <f>IF('Rekapitulace stavby'!E17="","",'Rekapitulace stavby'!E17)</f>
        <v xml:space="preserve"> </v>
      </c>
      <c r="F21" s="41"/>
      <c r="G21" s="41"/>
      <c r="H21" s="41"/>
      <c r="I21" s="159" t="s">
        <v>28</v>
      </c>
      <c r="J21" s="162" t="str">
        <f>IF('Rekapitulace stavby'!AN17="","",'Rekapitulace stavby'!AN17)</f>
        <v/>
      </c>
      <c r="K21" s="41"/>
      <c r="L21" s="41"/>
      <c r="M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9" t="s">
        <v>33</v>
      </c>
      <c r="E23" s="41"/>
      <c r="F23" s="41"/>
      <c r="G23" s="41"/>
      <c r="H23" s="41"/>
      <c r="I23" s="159" t="s">
        <v>26</v>
      </c>
      <c r="J23" s="162" t="s">
        <v>1</v>
      </c>
      <c r="K23" s="41"/>
      <c r="L23" s="41"/>
      <c r="M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2" t="s">
        <v>34</v>
      </c>
      <c r="F24" s="41"/>
      <c r="G24" s="41"/>
      <c r="H24" s="41"/>
      <c r="I24" s="159" t="s">
        <v>28</v>
      </c>
      <c r="J24" s="162" t="s">
        <v>1</v>
      </c>
      <c r="K24" s="41"/>
      <c r="L24" s="41"/>
      <c r="M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9" t="s">
        <v>35</v>
      </c>
      <c r="E26" s="41"/>
      <c r="F26" s="41"/>
      <c r="G26" s="41"/>
      <c r="H26" s="41"/>
      <c r="I26" s="41"/>
      <c r="J26" s="41"/>
      <c r="K26" s="41"/>
      <c r="L26" s="41"/>
      <c r="M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4"/>
      <c r="M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8"/>
      <c r="E29" s="168"/>
      <c r="F29" s="168"/>
      <c r="G29" s="168"/>
      <c r="H29" s="168"/>
      <c r="I29" s="168"/>
      <c r="J29" s="168"/>
      <c r="K29" s="168"/>
      <c r="L29" s="168"/>
      <c r="M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4"/>
      <c r="C30" s="41"/>
      <c r="D30" s="41"/>
      <c r="E30" s="159" t="s">
        <v>37</v>
      </c>
      <c r="F30" s="41"/>
      <c r="G30" s="41"/>
      <c r="H30" s="41"/>
      <c r="I30" s="41"/>
      <c r="J30" s="41"/>
      <c r="K30" s="169">
        <f>I96</f>
        <v>0</v>
      </c>
      <c r="L30" s="41"/>
      <c r="M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4"/>
      <c r="C31" s="41"/>
      <c r="D31" s="41"/>
      <c r="E31" s="159" t="s">
        <v>38</v>
      </c>
      <c r="F31" s="41"/>
      <c r="G31" s="41"/>
      <c r="H31" s="41"/>
      <c r="I31" s="41"/>
      <c r="J31" s="41"/>
      <c r="K31" s="169">
        <f>J96</f>
        <v>0</v>
      </c>
      <c r="L31" s="41"/>
      <c r="M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70" t="s">
        <v>40</v>
      </c>
      <c r="E32" s="41"/>
      <c r="F32" s="41"/>
      <c r="G32" s="41"/>
      <c r="H32" s="41"/>
      <c r="I32" s="41"/>
      <c r="J32" s="41"/>
      <c r="K32" s="171">
        <f>ROUND(K120, 2)</f>
        <v>0</v>
      </c>
      <c r="L32" s="41"/>
      <c r="M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68"/>
      <c r="E33" s="168"/>
      <c r="F33" s="168"/>
      <c r="G33" s="168"/>
      <c r="H33" s="168"/>
      <c r="I33" s="168"/>
      <c r="J33" s="168"/>
      <c r="K33" s="168"/>
      <c r="L33" s="168"/>
      <c r="M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72" t="s">
        <v>42</v>
      </c>
      <c r="G34" s="41"/>
      <c r="H34" s="41"/>
      <c r="I34" s="172" t="s">
        <v>41</v>
      </c>
      <c r="J34" s="41"/>
      <c r="K34" s="172" t="s">
        <v>43</v>
      </c>
      <c r="L34" s="41"/>
      <c r="M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73" t="s">
        <v>44</v>
      </c>
      <c r="E35" s="159" t="s">
        <v>45</v>
      </c>
      <c r="F35" s="169">
        <f>ROUND((SUM(BE120:BE145)),  2)</f>
        <v>0</v>
      </c>
      <c r="G35" s="41"/>
      <c r="H35" s="41"/>
      <c r="I35" s="174">
        <v>0.20999999999999999</v>
      </c>
      <c r="J35" s="41"/>
      <c r="K35" s="169">
        <f>ROUND(((SUM(BE120:BE145))*I35),  2)</f>
        <v>0</v>
      </c>
      <c r="L35" s="41"/>
      <c r="M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59" t="s">
        <v>46</v>
      </c>
      <c r="F36" s="169">
        <f>ROUND((SUM(BF120:BF145)),  2)</f>
        <v>0</v>
      </c>
      <c r="G36" s="41"/>
      <c r="H36" s="41"/>
      <c r="I36" s="174">
        <v>0.14999999999999999</v>
      </c>
      <c r="J36" s="41"/>
      <c r="K36" s="169">
        <f>ROUND(((SUM(BF120:BF145))*I36),  2)</f>
        <v>0</v>
      </c>
      <c r="L36" s="41"/>
      <c r="M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59" t="s">
        <v>47</v>
      </c>
      <c r="F37" s="169">
        <f>ROUND((SUM(BG120:BG145)),  2)</f>
        <v>0</v>
      </c>
      <c r="G37" s="41"/>
      <c r="H37" s="41"/>
      <c r="I37" s="174">
        <v>0.20999999999999999</v>
      </c>
      <c r="J37" s="41"/>
      <c r="K37" s="169">
        <f>0</f>
        <v>0</v>
      </c>
      <c r="L37" s="41"/>
      <c r="M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59" t="s">
        <v>48</v>
      </c>
      <c r="F38" s="169">
        <f>ROUND((SUM(BH120:BH145)),  2)</f>
        <v>0</v>
      </c>
      <c r="G38" s="41"/>
      <c r="H38" s="41"/>
      <c r="I38" s="174">
        <v>0.14999999999999999</v>
      </c>
      <c r="J38" s="41"/>
      <c r="K38" s="169">
        <f>0</f>
        <v>0</v>
      </c>
      <c r="L38" s="41"/>
      <c r="M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9" t="s">
        <v>49</v>
      </c>
      <c r="F39" s="169">
        <f>ROUND((SUM(BI120:BI145)),  2)</f>
        <v>0</v>
      </c>
      <c r="G39" s="41"/>
      <c r="H39" s="41"/>
      <c r="I39" s="174">
        <v>0</v>
      </c>
      <c r="J39" s="41"/>
      <c r="K39" s="169">
        <f>0</f>
        <v>0</v>
      </c>
      <c r="L39" s="41"/>
      <c r="M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75"/>
      <c r="D41" s="176" t="s">
        <v>50</v>
      </c>
      <c r="E41" s="177"/>
      <c r="F41" s="177"/>
      <c r="G41" s="178" t="s">
        <v>51</v>
      </c>
      <c r="H41" s="179" t="s">
        <v>52</v>
      </c>
      <c r="I41" s="177"/>
      <c r="J41" s="177"/>
      <c r="K41" s="180">
        <f>SUM(K32:K39)</f>
        <v>0</v>
      </c>
      <c r="L41" s="181"/>
      <c r="M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6"/>
      <c r="D50" s="182" t="s">
        <v>53</v>
      </c>
      <c r="E50" s="183"/>
      <c r="F50" s="183"/>
      <c r="G50" s="182" t="s">
        <v>54</v>
      </c>
      <c r="H50" s="183"/>
      <c r="I50" s="183"/>
      <c r="J50" s="183"/>
      <c r="K50" s="183"/>
      <c r="L50" s="183"/>
      <c r="M50" s="66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41"/>
      <c r="B61" s="44"/>
      <c r="C61" s="41"/>
      <c r="D61" s="184" t="s">
        <v>55</v>
      </c>
      <c r="E61" s="185"/>
      <c r="F61" s="186" t="s">
        <v>56</v>
      </c>
      <c r="G61" s="184" t="s">
        <v>55</v>
      </c>
      <c r="H61" s="185"/>
      <c r="I61" s="185"/>
      <c r="J61" s="187" t="s">
        <v>56</v>
      </c>
      <c r="K61" s="185"/>
      <c r="L61" s="185"/>
      <c r="M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41"/>
      <c r="B65" s="44"/>
      <c r="C65" s="41"/>
      <c r="D65" s="182" t="s">
        <v>57</v>
      </c>
      <c r="E65" s="188"/>
      <c r="F65" s="188"/>
      <c r="G65" s="182" t="s">
        <v>58</v>
      </c>
      <c r="H65" s="188"/>
      <c r="I65" s="188"/>
      <c r="J65" s="188"/>
      <c r="K65" s="188"/>
      <c r="L65" s="188"/>
      <c r="M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41"/>
      <c r="B76" s="44"/>
      <c r="C76" s="41"/>
      <c r="D76" s="184" t="s">
        <v>55</v>
      </c>
      <c r="E76" s="185"/>
      <c r="F76" s="186" t="s">
        <v>56</v>
      </c>
      <c r="G76" s="184" t="s">
        <v>55</v>
      </c>
      <c r="H76" s="185"/>
      <c r="I76" s="185"/>
      <c r="J76" s="187" t="s">
        <v>56</v>
      </c>
      <c r="K76" s="185"/>
      <c r="L76" s="185"/>
      <c r="M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hidden="1" s="2" customFormat="1" ht="6.96" customHeight="1">
      <c r="A81" s="41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hidden="1" s="2" customFormat="1" ht="24.96" customHeight="1">
      <c r="A82" s="41"/>
      <c r="B82" s="42"/>
      <c r="C82" s="22" t="s">
        <v>108</v>
      </c>
      <c r="D82" s="43"/>
      <c r="E82" s="43"/>
      <c r="F82" s="43"/>
      <c r="G82" s="43"/>
      <c r="H82" s="43"/>
      <c r="I82" s="43"/>
      <c r="J82" s="43"/>
      <c r="K82" s="43"/>
      <c r="L82" s="43"/>
      <c r="M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hidden="1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hidden="1" s="2" customFormat="1" ht="12" customHeight="1">
      <c r="A84" s="41"/>
      <c r="B84" s="42"/>
      <c r="C84" s="31" t="s">
        <v>17</v>
      </c>
      <c r="D84" s="43"/>
      <c r="E84" s="43"/>
      <c r="F84" s="43"/>
      <c r="G84" s="43"/>
      <c r="H84" s="43"/>
      <c r="I84" s="43"/>
      <c r="J84" s="43"/>
      <c r="K84" s="43"/>
      <c r="L84" s="43"/>
      <c r="M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hidden="1" s="2" customFormat="1" ht="16.5" customHeight="1">
      <c r="A85" s="41"/>
      <c r="B85" s="42"/>
      <c r="C85" s="43"/>
      <c r="D85" s="43"/>
      <c r="E85" s="193" t="str">
        <f>E7</f>
        <v>Revitalizace HOZ ODPAD 03 v k.ú. Šafov - SO-01</v>
      </c>
      <c r="F85" s="31"/>
      <c r="G85" s="31"/>
      <c r="H85" s="31"/>
      <c r="I85" s="43"/>
      <c r="J85" s="43"/>
      <c r="K85" s="43"/>
      <c r="L85" s="43"/>
      <c r="M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hidden="1" s="2" customFormat="1" ht="12" customHeight="1">
      <c r="A86" s="41"/>
      <c r="B86" s="42"/>
      <c r="C86" s="31" t="s">
        <v>106</v>
      </c>
      <c r="D86" s="43"/>
      <c r="E86" s="43"/>
      <c r="F86" s="43"/>
      <c r="G86" s="43"/>
      <c r="H86" s="43"/>
      <c r="I86" s="43"/>
      <c r="J86" s="43"/>
      <c r="K86" s="43"/>
      <c r="L86" s="43"/>
      <c r="M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hidden="1" s="2" customFormat="1" ht="16.5" customHeight="1">
      <c r="A87" s="41"/>
      <c r="B87" s="42"/>
      <c r="C87" s="43"/>
      <c r="D87" s="43"/>
      <c r="E87" s="79" t="str">
        <f>E9</f>
        <v>VRN - Vedlejší rozpočtové náklady</v>
      </c>
      <c r="F87" s="43"/>
      <c r="G87" s="43"/>
      <c r="H87" s="43"/>
      <c r="I87" s="43"/>
      <c r="J87" s="43"/>
      <c r="K87" s="43"/>
      <c r="L87" s="43"/>
      <c r="M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hidden="1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hidden="1" s="2" customFormat="1" ht="12" customHeight="1">
      <c r="A89" s="41"/>
      <c r="B89" s="42"/>
      <c r="C89" s="31" t="s">
        <v>21</v>
      </c>
      <c r="D89" s="43"/>
      <c r="E89" s="43"/>
      <c r="F89" s="26" t="str">
        <f>F12</f>
        <v>Šafov</v>
      </c>
      <c r="G89" s="43"/>
      <c r="H89" s="43"/>
      <c r="I89" s="31" t="s">
        <v>23</v>
      </c>
      <c r="J89" s="82" t="str">
        <f>IF(J12="","",J12)</f>
        <v>14. 4. 2023</v>
      </c>
      <c r="K89" s="43"/>
      <c r="L89" s="43"/>
      <c r="M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hidden="1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hidden="1" s="2" customFormat="1" ht="15.15" customHeight="1">
      <c r="A91" s="41"/>
      <c r="B91" s="42"/>
      <c r="C91" s="31" t="s">
        <v>25</v>
      </c>
      <c r="D91" s="43"/>
      <c r="E91" s="43"/>
      <c r="F91" s="26" t="str">
        <f>E15</f>
        <v>SPÚ, KPÚ pro Jihomoravský kraj, Pobočka Znojmo</v>
      </c>
      <c r="G91" s="43"/>
      <c r="H91" s="43"/>
      <c r="I91" s="31" t="s">
        <v>31</v>
      </c>
      <c r="J91" s="35" t="str">
        <f>E21</f>
        <v xml:space="preserve"> </v>
      </c>
      <c r="K91" s="43"/>
      <c r="L91" s="43"/>
      <c r="M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hidden="1" s="2" customFormat="1" ht="25.65" customHeight="1">
      <c r="A92" s="41"/>
      <c r="B92" s="42"/>
      <c r="C92" s="31" t="s">
        <v>29</v>
      </c>
      <c r="D92" s="43"/>
      <c r="E92" s="43"/>
      <c r="F92" s="26" t="str">
        <f>IF(E18="","",E18)</f>
        <v>Vyplň údaj</v>
      </c>
      <c r="G92" s="43"/>
      <c r="H92" s="43"/>
      <c r="I92" s="31" t="s">
        <v>33</v>
      </c>
      <c r="J92" s="35" t="str">
        <f>E24</f>
        <v>AGROPROJEKT PSO s.r.o.</v>
      </c>
      <c r="K92" s="43"/>
      <c r="L92" s="43"/>
      <c r="M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hidden="1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hidden="1" s="2" customFormat="1" ht="29.28" customHeight="1">
      <c r="A94" s="41"/>
      <c r="B94" s="42"/>
      <c r="C94" s="194" t="s">
        <v>109</v>
      </c>
      <c r="D94" s="153"/>
      <c r="E94" s="153"/>
      <c r="F94" s="153"/>
      <c r="G94" s="153"/>
      <c r="H94" s="153"/>
      <c r="I94" s="195" t="s">
        <v>110</v>
      </c>
      <c r="J94" s="195" t="s">
        <v>111</v>
      </c>
      <c r="K94" s="195" t="s">
        <v>112</v>
      </c>
      <c r="L94" s="153"/>
      <c r="M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hidden="1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hidden="1" s="2" customFormat="1" ht="22.8" customHeight="1">
      <c r="A96" s="41"/>
      <c r="B96" s="42"/>
      <c r="C96" s="196" t="s">
        <v>113</v>
      </c>
      <c r="D96" s="43"/>
      <c r="E96" s="43"/>
      <c r="F96" s="43"/>
      <c r="G96" s="43"/>
      <c r="H96" s="43"/>
      <c r="I96" s="113">
        <f>Q120</f>
        <v>0</v>
      </c>
      <c r="J96" s="113">
        <f>R120</f>
        <v>0</v>
      </c>
      <c r="K96" s="113">
        <f>K120</f>
        <v>0</v>
      </c>
      <c r="L96" s="43"/>
      <c r="M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6" t="s">
        <v>114</v>
      </c>
    </row>
    <row r="97" hidden="1" s="9" customFormat="1" ht="24.96" customHeight="1">
      <c r="A97" s="9"/>
      <c r="B97" s="197"/>
      <c r="C97" s="198"/>
      <c r="D97" s="199" t="s">
        <v>300</v>
      </c>
      <c r="E97" s="200"/>
      <c r="F97" s="200"/>
      <c r="G97" s="200"/>
      <c r="H97" s="200"/>
      <c r="I97" s="201">
        <f>Q121</f>
        <v>0</v>
      </c>
      <c r="J97" s="201">
        <f>R121</f>
        <v>0</v>
      </c>
      <c r="K97" s="201">
        <f>K121</f>
        <v>0</v>
      </c>
      <c r="L97" s="198"/>
      <c r="M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3"/>
      <c r="C98" s="204"/>
      <c r="D98" s="205" t="s">
        <v>301</v>
      </c>
      <c r="E98" s="206"/>
      <c r="F98" s="206"/>
      <c r="G98" s="206"/>
      <c r="H98" s="206"/>
      <c r="I98" s="207">
        <f>Q122</f>
        <v>0</v>
      </c>
      <c r="J98" s="207">
        <f>R122</f>
        <v>0</v>
      </c>
      <c r="K98" s="207">
        <f>K122</f>
        <v>0</v>
      </c>
      <c r="L98" s="204"/>
      <c r="M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3"/>
      <c r="C99" s="204"/>
      <c r="D99" s="205" t="s">
        <v>302</v>
      </c>
      <c r="E99" s="206"/>
      <c r="F99" s="206"/>
      <c r="G99" s="206"/>
      <c r="H99" s="206"/>
      <c r="I99" s="207">
        <f>Q137</f>
        <v>0</v>
      </c>
      <c r="J99" s="207">
        <f>R137</f>
        <v>0</v>
      </c>
      <c r="K99" s="207">
        <f>K137</f>
        <v>0</v>
      </c>
      <c r="L99" s="204"/>
      <c r="M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3"/>
      <c r="C100" s="204"/>
      <c r="D100" s="205" t="s">
        <v>303</v>
      </c>
      <c r="E100" s="206"/>
      <c r="F100" s="206"/>
      <c r="G100" s="206"/>
      <c r="H100" s="206"/>
      <c r="I100" s="207">
        <f>Q142</f>
        <v>0</v>
      </c>
      <c r="J100" s="207">
        <f>R142</f>
        <v>0</v>
      </c>
      <c r="K100" s="207">
        <f>K142</f>
        <v>0</v>
      </c>
      <c r="L100" s="204"/>
      <c r="M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66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hidden="1" s="2" customFormat="1" ht="6.96" customHeight="1">
      <c r="A102" s="41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66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hidden="1"/>
    <row r="104" hidden="1"/>
    <row r="105" hidden="1"/>
    <row r="106" s="2" customFormat="1" ht="6.96" customHeight="1">
      <c r="A106" s="41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66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24.96" customHeight="1">
      <c r="A107" s="41"/>
      <c r="B107" s="42"/>
      <c r="C107" s="22" t="s">
        <v>122</v>
      </c>
      <c r="D107" s="43"/>
      <c r="E107" s="43"/>
      <c r="F107" s="43"/>
      <c r="G107" s="43"/>
      <c r="H107" s="43"/>
      <c r="I107" s="43"/>
      <c r="J107" s="43"/>
      <c r="K107" s="43"/>
      <c r="L107" s="43"/>
      <c r="M107" s="66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6.96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66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2" customHeight="1">
      <c r="A109" s="41"/>
      <c r="B109" s="42"/>
      <c r="C109" s="31" t="s">
        <v>17</v>
      </c>
      <c r="D109" s="43"/>
      <c r="E109" s="43"/>
      <c r="F109" s="43"/>
      <c r="G109" s="43"/>
      <c r="H109" s="43"/>
      <c r="I109" s="43"/>
      <c r="J109" s="43"/>
      <c r="K109" s="43"/>
      <c r="L109" s="43"/>
      <c r="M109" s="66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16.5" customHeight="1">
      <c r="A110" s="41"/>
      <c r="B110" s="42"/>
      <c r="C110" s="43"/>
      <c r="D110" s="43"/>
      <c r="E110" s="193" t="str">
        <f>E7</f>
        <v>Revitalizace HOZ ODPAD 03 v k.ú. Šafov - SO-01</v>
      </c>
      <c r="F110" s="31"/>
      <c r="G110" s="31"/>
      <c r="H110" s="31"/>
      <c r="I110" s="43"/>
      <c r="J110" s="43"/>
      <c r="K110" s="43"/>
      <c r="L110" s="43"/>
      <c r="M110" s="66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12" customHeight="1">
      <c r="A111" s="41"/>
      <c r="B111" s="42"/>
      <c r="C111" s="31" t="s">
        <v>106</v>
      </c>
      <c r="D111" s="43"/>
      <c r="E111" s="43"/>
      <c r="F111" s="43"/>
      <c r="G111" s="43"/>
      <c r="H111" s="43"/>
      <c r="I111" s="43"/>
      <c r="J111" s="43"/>
      <c r="K111" s="43"/>
      <c r="L111" s="43"/>
      <c r="M111" s="66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16.5" customHeight="1">
      <c r="A112" s="41"/>
      <c r="B112" s="42"/>
      <c r="C112" s="43"/>
      <c r="D112" s="43"/>
      <c r="E112" s="79" t="str">
        <f>E9</f>
        <v>VRN - Vedlejší rozpočtové náklady</v>
      </c>
      <c r="F112" s="43"/>
      <c r="G112" s="43"/>
      <c r="H112" s="43"/>
      <c r="I112" s="43"/>
      <c r="J112" s="43"/>
      <c r="K112" s="43"/>
      <c r="L112" s="43"/>
      <c r="M112" s="66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6.96" customHeight="1">
      <c r="A113" s="41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66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12" customHeight="1">
      <c r="A114" s="41"/>
      <c r="B114" s="42"/>
      <c r="C114" s="31" t="s">
        <v>21</v>
      </c>
      <c r="D114" s="43"/>
      <c r="E114" s="43"/>
      <c r="F114" s="26" t="str">
        <f>F12</f>
        <v>Šafov</v>
      </c>
      <c r="G114" s="43"/>
      <c r="H114" s="43"/>
      <c r="I114" s="31" t="s">
        <v>23</v>
      </c>
      <c r="J114" s="82" t="str">
        <f>IF(J12="","",J12)</f>
        <v>14. 4. 2023</v>
      </c>
      <c r="K114" s="43"/>
      <c r="L114" s="43"/>
      <c r="M114" s="66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6.96" customHeight="1">
      <c r="A115" s="41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66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15.15" customHeight="1">
      <c r="A116" s="41"/>
      <c r="B116" s="42"/>
      <c r="C116" s="31" t="s">
        <v>25</v>
      </c>
      <c r="D116" s="43"/>
      <c r="E116" s="43"/>
      <c r="F116" s="26" t="str">
        <f>E15</f>
        <v>SPÚ, KPÚ pro Jihomoravský kraj, Pobočka Znojmo</v>
      </c>
      <c r="G116" s="43"/>
      <c r="H116" s="43"/>
      <c r="I116" s="31" t="s">
        <v>31</v>
      </c>
      <c r="J116" s="35" t="str">
        <f>E21</f>
        <v xml:space="preserve"> </v>
      </c>
      <c r="K116" s="43"/>
      <c r="L116" s="43"/>
      <c r="M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25.65" customHeight="1">
      <c r="A117" s="41"/>
      <c r="B117" s="42"/>
      <c r="C117" s="31" t="s">
        <v>29</v>
      </c>
      <c r="D117" s="43"/>
      <c r="E117" s="43"/>
      <c r="F117" s="26" t="str">
        <f>IF(E18="","",E18)</f>
        <v>Vyplň údaj</v>
      </c>
      <c r="G117" s="43"/>
      <c r="H117" s="43"/>
      <c r="I117" s="31" t="s">
        <v>33</v>
      </c>
      <c r="J117" s="35" t="str">
        <f>E24</f>
        <v>AGROPROJEKT PSO s.r.o.</v>
      </c>
      <c r="K117" s="43"/>
      <c r="L117" s="43"/>
      <c r="M117" s="66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10.32" customHeight="1">
      <c r="A118" s="41"/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66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11" customFormat="1" ht="29.28" customHeight="1">
      <c r="A119" s="209"/>
      <c r="B119" s="210"/>
      <c r="C119" s="211" t="s">
        <v>123</v>
      </c>
      <c r="D119" s="212" t="s">
        <v>65</v>
      </c>
      <c r="E119" s="212" t="s">
        <v>61</v>
      </c>
      <c r="F119" s="212" t="s">
        <v>62</v>
      </c>
      <c r="G119" s="212" t="s">
        <v>124</v>
      </c>
      <c r="H119" s="212" t="s">
        <v>125</v>
      </c>
      <c r="I119" s="212" t="s">
        <v>126</v>
      </c>
      <c r="J119" s="212" t="s">
        <v>127</v>
      </c>
      <c r="K119" s="212" t="s">
        <v>112</v>
      </c>
      <c r="L119" s="213" t="s">
        <v>128</v>
      </c>
      <c r="M119" s="214"/>
      <c r="N119" s="103" t="s">
        <v>1</v>
      </c>
      <c r="O119" s="104" t="s">
        <v>44</v>
      </c>
      <c r="P119" s="104" t="s">
        <v>129</v>
      </c>
      <c r="Q119" s="104" t="s">
        <v>130</v>
      </c>
      <c r="R119" s="104" t="s">
        <v>131</v>
      </c>
      <c r="S119" s="104" t="s">
        <v>132</v>
      </c>
      <c r="T119" s="104" t="s">
        <v>133</v>
      </c>
      <c r="U119" s="104" t="s">
        <v>134</v>
      </c>
      <c r="V119" s="104" t="s">
        <v>135</v>
      </c>
      <c r="W119" s="104" t="s">
        <v>136</v>
      </c>
      <c r="X119" s="104" t="s">
        <v>137</v>
      </c>
      <c r="Y119" s="105" t="s">
        <v>138</v>
      </c>
      <c r="Z119" s="209"/>
      <c r="AA119" s="209"/>
      <c r="AB119" s="209"/>
      <c r="AC119" s="209"/>
      <c r="AD119" s="209"/>
      <c r="AE119" s="209"/>
    </row>
    <row r="120" s="2" customFormat="1" ht="22.8" customHeight="1">
      <c r="A120" s="41"/>
      <c r="B120" s="42"/>
      <c r="C120" s="110" t="s">
        <v>139</v>
      </c>
      <c r="D120" s="43"/>
      <c r="E120" s="43"/>
      <c r="F120" s="43"/>
      <c r="G120" s="43"/>
      <c r="H120" s="43"/>
      <c r="I120" s="43"/>
      <c r="J120" s="43"/>
      <c r="K120" s="215">
        <f>BK120</f>
        <v>0</v>
      </c>
      <c r="L120" s="43"/>
      <c r="M120" s="44"/>
      <c r="N120" s="106"/>
      <c r="O120" s="216"/>
      <c r="P120" s="107"/>
      <c r="Q120" s="217">
        <f>Q121</f>
        <v>0</v>
      </c>
      <c r="R120" s="217">
        <f>R121</f>
        <v>0</v>
      </c>
      <c r="S120" s="107"/>
      <c r="T120" s="218">
        <f>T121</f>
        <v>0</v>
      </c>
      <c r="U120" s="107"/>
      <c r="V120" s="218">
        <f>V121</f>
        <v>0</v>
      </c>
      <c r="W120" s="107"/>
      <c r="X120" s="218">
        <f>X121</f>
        <v>0</v>
      </c>
      <c r="Y120" s="108"/>
      <c r="Z120" s="41"/>
      <c r="AA120" s="41"/>
      <c r="AB120" s="41"/>
      <c r="AC120" s="41"/>
      <c r="AD120" s="41"/>
      <c r="AE120" s="41"/>
      <c r="AT120" s="16" t="s">
        <v>81</v>
      </c>
      <c r="AU120" s="16" t="s">
        <v>114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81</v>
      </c>
      <c r="E121" s="223" t="s">
        <v>93</v>
      </c>
      <c r="F121" s="223" t="s">
        <v>94</v>
      </c>
      <c r="G121" s="221"/>
      <c r="H121" s="221"/>
      <c r="I121" s="224"/>
      <c r="J121" s="224"/>
      <c r="K121" s="225">
        <f>BK121</f>
        <v>0</v>
      </c>
      <c r="L121" s="221"/>
      <c r="M121" s="226"/>
      <c r="N121" s="227"/>
      <c r="O121" s="228"/>
      <c r="P121" s="228"/>
      <c r="Q121" s="229">
        <f>Q122+Q137+Q142</f>
        <v>0</v>
      </c>
      <c r="R121" s="229">
        <f>R122+R137+R142</f>
        <v>0</v>
      </c>
      <c r="S121" s="228"/>
      <c r="T121" s="230">
        <f>T122+T137+T142</f>
        <v>0</v>
      </c>
      <c r="U121" s="228"/>
      <c r="V121" s="230">
        <f>V122+V137+V142</f>
        <v>0</v>
      </c>
      <c r="W121" s="228"/>
      <c r="X121" s="230">
        <f>X122+X137+X142</f>
        <v>0</v>
      </c>
      <c r="Y121" s="231"/>
      <c r="Z121" s="12"/>
      <c r="AA121" s="12"/>
      <c r="AB121" s="12"/>
      <c r="AC121" s="12"/>
      <c r="AD121" s="12"/>
      <c r="AE121" s="12"/>
      <c r="AR121" s="232" t="s">
        <v>178</v>
      </c>
      <c r="AT121" s="233" t="s">
        <v>81</v>
      </c>
      <c r="AU121" s="233" t="s">
        <v>82</v>
      </c>
      <c r="AY121" s="232" t="s">
        <v>142</v>
      </c>
      <c r="BK121" s="234">
        <f>BK122+BK137+BK142</f>
        <v>0</v>
      </c>
    </row>
    <row r="122" s="12" customFormat="1" ht="22.8" customHeight="1">
      <c r="A122" s="12"/>
      <c r="B122" s="220"/>
      <c r="C122" s="221"/>
      <c r="D122" s="222" t="s">
        <v>81</v>
      </c>
      <c r="E122" s="235" t="s">
        <v>304</v>
      </c>
      <c r="F122" s="235" t="s">
        <v>305</v>
      </c>
      <c r="G122" s="221"/>
      <c r="H122" s="221"/>
      <c r="I122" s="224"/>
      <c r="J122" s="224"/>
      <c r="K122" s="236">
        <f>BK122</f>
        <v>0</v>
      </c>
      <c r="L122" s="221"/>
      <c r="M122" s="226"/>
      <c r="N122" s="227"/>
      <c r="O122" s="228"/>
      <c r="P122" s="228"/>
      <c r="Q122" s="229">
        <f>SUM(Q123:Q136)</f>
        <v>0</v>
      </c>
      <c r="R122" s="229">
        <f>SUM(R123:R136)</f>
        <v>0</v>
      </c>
      <c r="S122" s="228"/>
      <c r="T122" s="230">
        <f>SUM(T123:T136)</f>
        <v>0</v>
      </c>
      <c r="U122" s="228"/>
      <c r="V122" s="230">
        <f>SUM(V123:V136)</f>
        <v>0</v>
      </c>
      <c r="W122" s="228"/>
      <c r="X122" s="230">
        <f>SUM(X123:X136)</f>
        <v>0</v>
      </c>
      <c r="Y122" s="231"/>
      <c r="Z122" s="12"/>
      <c r="AA122" s="12"/>
      <c r="AB122" s="12"/>
      <c r="AC122" s="12"/>
      <c r="AD122" s="12"/>
      <c r="AE122" s="12"/>
      <c r="AR122" s="232" t="s">
        <v>178</v>
      </c>
      <c r="AT122" s="233" t="s">
        <v>81</v>
      </c>
      <c r="AU122" s="233" t="s">
        <v>90</v>
      </c>
      <c r="AY122" s="232" t="s">
        <v>142</v>
      </c>
      <c r="BK122" s="234">
        <f>SUM(BK123:BK136)</f>
        <v>0</v>
      </c>
    </row>
    <row r="123" s="2" customFormat="1" ht="24.15" customHeight="1">
      <c r="A123" s="41"/>
      <c r="B123" s="42"/>
      <c r="C123" s="237" t="s">
        <v>90</v>
      </c>
      <c r="D123" s="237" t="s">
        <v>144</v>
      </c>
      <c r="E123" s="238" t="s">
        <v>306</v>
      </c>
      <c r="F123" s="239" t="s">
        <v>307</v>
      </c>
      <c r="G123" s="240" t="s">
        <v>308</v>
      </c>
      <c r="H123" s="241">
        <v>1</v>
      </c>
      <c r="I123" s="242"/>
      <c r="J123" s="242"/>
      <c r="K123" s="243">
        <f>ROUND(P123*H123,2)</f>
        <v>0</v>
      </c>
      <c r="L123" s="239" t="s">
        <v>309</v>
      </c>
      <c r="M123" s="44"/>
      <c r="N123" s="244" t="s">
        <v>1</v>
      </c>
      <c r="O123" s="245" t="s">
        <v>45</v>
      </c>
      <c r="P123" s="246">
        <f>I123+J123</f>
        <v>0</v>
      </c>
      <c r="Q123" s="246">
        <f>ROUND(I123*H123,2)</f>
        <v>0</v>
      </c>
      <c r="R123" s="246">
        <f>ROUND(J123*H123,2)</f>
        <v>0</v>
      </c>
      <c r="S123" s="94"/>
      <c r="T123" s="247">
        <f>S123*H123</f>
        <v>0</v>
      </c>
      <c r="U123" s="247">
        <v>0</v>
      </c>
      <c r="V123" s="247">
        <f>U123*H123</f>
        <v>0</v>
      </c>
      <c r="W123" s="247">
        <v>0</v>
      </c>
      <c r="X123" s="247">
        <f>W123*H123</f>
        <v>0</v>
      </c>
      <c r="Y123" s="248" t="s">
        <v>1</v>
      </c>
      <c r="Z123" s="41"/>
      <c r="AA123" s="41"/>
      <c r="AB123" s="41"/>
      <c r="AC123" s="41"/>
      <c r="AD123" s="41"/>
      <c r="AE123" s="41"/>
      <c r="AR123" s="249" t="s">
        <v>310</v>
      </c>
      <c r="AT123" s="249" t="s">
        <v>144</v>
      </c>
      <c r="AU123" s="249" t="s">
        <v>92</v>
      </c>
      <c r="AY123" s="16" t="s">
        <v>142</v>
      </c>
      <c r="BE123" s="147">
        <f>IF(O123="základní",K123,0)</f>
        <v>0</v>
      </c>
      <c r="BF123" s="147">
        <f>IF(O123="snížená",K123,0)</f>
        <v>0</v>
      </c>
      <c r="BG123" s="147">
        <f>IF(O123="zákl. přenesená",K123,0)</f>
        <v>0</v>
      </c>
      <c r="BH123" s="147">
        <f>IF(O123="sníž. přenesená",K123,0)</f>
        <v>0</v>
      </c>
      <c r="BI123" s="147">
        <f>IF(O123="nulová",K123,0)</f>
        <v>0</v>
      </c>
      <c r="BJ123" s="16" t="s">
        <v>90</v>
      </c>
      <c r="BK123" s="147">
        <f>ROUND(P123*H123,2)</f>
        <v>0</v>
      </c>
      <c r="BL123" s="16" t="s">
        <v>310</v>
      </c>
      <c r="BM123" s="249" t="s">
        <v>311</v>
      </c>
    </row>
    <row r="124" s="2" customFormat="1">
      <c r="A124" s="41"/>
      <c r="B124" s="42"/>
      <c r="C124" s="43"/>
      <c r="D124" s="250" t="s">
        <v>151</v>
      </c>
      <c r="E124" s="43"/>
      <c r="F124" s="251" t="s">
        <v>307</v>
      </c>
      <c r="G124" s="43"/>
      <c r="H124" s="43"/>
      <c r="I124" s="252"/>
      <c r="J124" s="252"/>
      <c r="K124" s="43"/>
      <c r="L124" s="43"/>
      <c r="M124" s="44"/>
      <c r="N124" s="253"/>
      <c r="O124" s="254"/>
      <c r="P124" s="94"/>
      <c r="Q124" s="94"/>
      <c r="R124" s="94"/>
      <c r="S124" s="94"/>
      <c r="T124" s="94"/>
      <c r="U124" s="94"/>
      <c r="V124" s="94"/>
      <c r="W124" s="94"/>
      <c r="X124" s="94"/>
      <c r="Y124" s="95"/>
      <c r="Z124" s="41"/>
      <c r="AA124" s="41"/>
      <c r="AB124" s="41"/>
      <c r="AC124" s="41"/>
      <c r="AD124" s="41"/>
      <c r="AE124" s="41"/>
      <c r="AT124" s="16" t="s">
        <v>151</v>
      </c>
      <c r="AU124" s="16" t="s">
        <v>92</v>
      </c>
    </row>
    <row r="125" s="2" customFormat="1">
      <c r="A125" s="41"/>
      <c r="B125" s="42"/>
      <c r="C125" s="43"/>
      <c r="D125" s="255" t="s">
        <v>153</v>
      </c>
      <c r="E125" s="43"/>
      <c r="F125" s="256" t="s">
        <v>312</v>
      </c>
      <c r="G125" s="43"/>
      <c r="H125" s="43"/>
      <c r="I125" s="252"/>
      <c r="J125" s="252"/>
      <c r="K125" s="43"/>
      <c r="L125" s="43"/>
      <c r="M125" s="44"/>
      <c r="N125" s="253"/>
      <c r="O125" s="254"/>
      <c r="P125" s="94"/>
      <c r="Q125" s="94"/>
      <c r="R125" s="94"/>
      <c r="S125" s="94"/>
      <c r="T125" s="94"/>
      <c r="U125" s="94"/>
      <c r="V125" s="94"/>
      <c r="W125" s="94"/>
      <c r="X125" s="94"/>
      <c r="Y125" s="95"/>
      <c r="Z125" s="41"/>
      <c r="AA125" s="41"/>
      <c r="AB125" s="41"/>
      <c r="AC125" s="41"/>
      <c r="AD125" s="41"/>
      <c r="AE125" s="41"/>
      <c r="AT125" s="16" t="s">
        <v>153</v>
      </c>
      <c r="AU125" s="16" t="s">
        <v>92</v>
      </c>
    </row>
    <row r="126" s="2" customFormat="1" ht="24.15" customHeight="1">
      <c r="A126" s="41"/>
      <c r="B126" s="42"/>
      <c r="C126" s="237" t="s">
        <v>92</v>
      </c>
      <c r="D126" s="237" t="s">
        <v>144</v>
      </c>
      <c r="E126" s="238" t="s">
        <v>313</v>
      </c>
      <c r="F126" s="239" t="s">
        <v>314</v>
      </c>
      <c r="G126" s="240" t="s">
        <v>315</v>
      </c>
      <c r="H126" s="241">
        <v>1</v>
      </c>
      <c r="I126" s="242"/>
      <c r="J126" s="242"/>
      <c r="K126" s="243">
        <f>ROUND(P126*H126,2)</f>
        <v>0</v>
      </c>
      <c r="L126" s="239" t="s">
        <v>309</v>
      </c>
      <c r="M126" s="44"/>
      <c r="N126" s="244" t="s">
        <v>1</v>
      </c>
      <c r="O126" s="245" t="s">
        <v>45</v>
      </c>
      <c r="P126" s="246">
        <f>I126+J126</f>
        <v>0</v>
      </c>
      <c r="Q126" s="246">
        <f>ROUND(I126*H126,2)</f>
        <v>0</v>
      </c>
      <c r="R126" s="246">
        <f>ROUND(J126*H126,2)</f>
        <v>0</v>
      </c>
      <c r="S126" s="94"/>
      <c r="T126" s="247">
        <f>S126*H126</f>
        <v>0</v>
      </c>
      <c r="U126" s="247">
        <v>0</v>
      </c>
      <c r="V126" s="247">
        <f>U126*H126</f>
        <v>0</v>
      </c>
      <c r="W126" s="247">
        <v>0</v>
      </c>
      <c r="X126" s="247">
        <f>W126*H126</f>
        <v>0</v>
      </c>
      <c r="Y126" s="248" t="s">
        <v>1</v>
      </c>
      <c r="Z126" s="41"/>
      <c r="AA126" s="41"/>
      <c r="AB126" s="41"/>
      <c r="AC126" s="41"/>
      <c r="AD126" s="41"/>
      <c r="AE126" s="41"/>
      <c r="AR126" s="249" t="s">
        <v>310</v>
      </c>
      <c r="AT126" s="249" t="s">
        <v>144</v>
      </c>
      <c r="AU126" s="249" t="s">
        <v>92</v>
      </c>
      <c r="AY126" s="16" t="s">
        <v>142</v>
      </c>
      <c r="BE126" s="147">
        <f>IF(O126="základní",K126,0)</f>
        <v>0</v>
      </c>
      <c r="BF126" s="147">
        <f>IF(O126="snížená",K126,0)</f>
        <v>0</v>
      </c>
      <c r="BG126" s="147">
        <f>IF(O126="zákl. přenesená",K126,0)</f>
        <v>0</v>
      </c>
      <c r="BH126" s="147">
        <f>IF(O126="sníž. přenesená",K126,0)</f>
        <v>0</v>
      </c>
      <c r="BI126" s="147">
        <f>IF(O126="nulová",K126,0)</f>
        <v>0</v>
      </c>
      <c r="BJ126" s="16" t="s">
        <v>90</v>
      </c>
      <c r="BK126" s="147">
        <f>ROUND(P126*H126,2)</f>
        <v>0</v>
      </c>
      <c r="BL126" s="16" t="s">
        <v>310</v>
      </c>
      <c r="BM126" s="249" t="s">
        <v>316</v>
      </c>
    </row>
    <row r="127" s="2" customFormat="1">
      <c r="A127" s="41"/>
      <c r="B127" s="42"/>
      <c r="C127" s="43"/>
      <c r="D127" s="250" t="s">
        <v>151</v>
      </c>
      <c r="E127" s="43"/>
      <c r="F127" s="251" t="s">
        <v>314</v>
      </c>
      <c r="G127" s="43"/>
      <c r="H127" s="43"/>
      <c r="I127" s="252"/>
      <c r="J127" s="252"/>
      <c r="K127" s="43"/>
      <c r="L127" s="43"/>
      <c r="M127" s="44"/>
      <c r="N127" s="253"/>
      <c r="O127" s="254"/>
      <c r="P127" s="94"/>
      <c r="Q127" s="94"/>
      <c r="R127" s="94"/>
      <c r="S127" s="94"/>
      <c r="T127" s="94"/>
      <c r="U127" s="94"/>
      <c r="V127" s="94"/>
      <c r="W127" s="94"/>
      <c r="X127" s="94"/>
      <c r="Y127" s="95"/>
      <c r="Z127" s="41"/>
      <c r="AA127" s="41"/>
      <c r="AB127" s="41"/>
      <c r="AC127" s="41"/>
      <c r="AD127" s="41"/>
      <c r="AE127" s="41"/>
      <c r="AT127" s="16" t="s">
        <v>151</v>
      </c>
      <c r="AU127" s="16" t="s">
        <v>92</v>
      </c>
    </row>
    <row r="128" s="2" customFormat="1">
      <c r="A128" s="41"/>
      <c r="B128" s="42"/>
      <c r="C128" s="43"/>
      <c r="D128" s="255" t="s">
        <v>153</v>
      </c>
      <c r="E128" s="43"/>
      <c r="F128" s="256" t="s">
        <v>317</v>
      </c>
      <c r="G128" s="43"/>
      <c r="H128" s="43"/>
      <c r="I128" s="252"/>
      <c r="J128" s="252"/>
      <c r="K128" s="43"/>
      <c r="L128" s="43"/>
      <c r="M128" s="44"/>
      <c r="N128" s="253"/>
      <c r="O128" s="254"/>
      <c r="P128" s="94"/>
      <c r="Q128" s="94"/>
      <c r="R128" s="94"/>
      <c r="S128" s="94"/>
      <c r="T128" s="94"/>
      <c r="U128" s="94"/>
      <c r="V128" s="94"/>
      <c r="W128" s="94"/>
      <c r="X128" s="94"/>
      <c r="Y128" s="95"/>
      <c r="Z128" s="41"/>
      <c r="AA128" s="41"/>
      <c r="AB128" s="41"/>
      <c r="AC128" s="41"/>
      <c r="AD128" s="41"/>
      <c r="AE128" s="41"/>
      <c r="AT128" s="16" t="s">
        <v>153</v>
      </c>
      <c r="AU128" s="16" t="s">
        <v>92</v>
      </c>
    </row>
    <row r="129" s="2" customFormat="1">
      <c r="A129" s="41"/>
      <c r="B129" s="42"/>
      <c r="C129" s="43"/>
      <c r="D129" s="250" t="s">
        <v>318</v>
      </c>
      <c r="E129" s="43"/>
      <c r="F129" s="293" t="s">
        <v>319</v>
      </c>
      <c r="G129" s="43"/>
      <c r="H129" s="43"/>
      <c r="I129" s="252"/>
      <c r="J129" s="252"/>
      <c r="K129" s="43"/>
      <c r="L129" s="43"/>
      <c r="M129" s="44"/>
      <c r="N129" s="253"/>
      <c r="O129" s="254"/>
      <c r="P129" s="94"/>
      <c r="Q129" s="94"/>
      <c r="R129" s="94"/>
      <c r="S129" s="94"/>
      <c r="T129" s="94"/>
      <c r="U129" s="94"/>
      <c r="V129" s="94"/>
      <c r="W129" s="94"/>
      <c r="X129" s="94"/>
      <c r="Y129" s="95"/>
      <c r="Z129" s="41"/>
      <c r="AA129" s="41"/>
      <c r="AB129" s="41"/>
      <c r="AC129" s="41"/>
      <c r="AD129" s="41"/>
      <c r="AE129" s="41"/>
      <c r="AT129" s="16" t="s">
        <v>318</v>
      </c>
      <c r="AU129" s="16" t="s">
        <v>92</v>
      </c>
    </row>
    <row r="130" s="2" customFormat="1" ht="24.15" customHeight="1">
      <c r="A130" s="41"/>
      <c r="B130" s="42"/>
      <c r="C130" s="237" t="s">
        <v>161</v>
      </c>
      <c r="D130" s="237" t="s">
        <v>144</v>
      </c>
      <c r="E130" s="238" t="s">
        <v>320</v>
      </c>
      <c r="F130" s="239" t="s">
        <v>321</v>
      </c>
      <c r="G130" s="240" t="s">
        <v>315</v>
      </c>
      <c r="H130" s="241">
        <v>1</v>
      </c>
      <c r="I130" s="242"/>
      <c r="J130" s="242"/>
      <c r="K130" s="243">
        <f>ROUND(P130*H130,2)</f>
        <v>0</v>
      </c>
      <c r="L130" s="239" t="s">
        <v>309</v>
      </c>
      <c r="M130" s="44"/>
      <c r="N130" s="244" t="s">
        <v>1</v>
      </c>
      <c r="O130" s="245" t="s">
        <v>45</v>
      </c>
      <c r="P130" s="246">
        <f>I130+J130</f>
        <v>0</v>
      </c>
      <c r="Q130" s="246">
        <f>ROUND(I130*H130,2)</f>
        <v>0</v>
      </c>
      <c r="R130" s="246">
        <f>ROUND(J130*H130,2)</f>
        <v>0</v>
      </c>
      <c r="S130" s="94"/>
      <c r="T130" s="247">
        <f>S130*H130</f>
        <v>0</v>
      </c>
      <c r="U130" s="247">
        <v>0</v>
      </c>
      <c r="V130" s="247">
        <f>U130*H130</f>
        <v>0</v>
      </c>
      <c r="W130" s="247">
        <v>0</v>
      </c>
      <c r="X130" s="247">
        <f>W130*H130</f>
        <v>0</v>
      </c>
      <c r="Y130" s="248" t="s">
        <v>1</v>
      </c>
      <c r="Z130" s="41"/>
      <c r="AA130" s="41"/>
      <c r="AB130" s="41"/>
      <c r="AC130" s="41"/>
      <c r="AD130" s="41"/>
      <c r="AE130" s="41"/>
      <c r="AR130" s="249" t="s">
        <v>310</v>
      </c>
      <c r="AT130" s="249" t="s">
        <v>144</v>
      </c>
      <c r="AU130" s="249" t="s">
        <v>92</v>
      </c>
      <c r="AY130" s="16" t="s">
        <v>142</v>
      </c>
      <c r="BE130" s="147">
        <f>IF(O130="základní",K130,0)</f>
        <v>0</v>
      </c>
      <c r="BF130" s="147">
        <f>IF(O130="snížená",K130,0)</f>
        <v>0</v>
      </c>
      <c r="BG130" s="147">
        <f>IF(O130="zákl. přenesená",K130,0)</f>
        <v>0</v>
      </c>
      <c r="BH130" s="147">
        <f>IF(O130="sníž. přenesená",K130,0)</f>
        <v>0</v>
      </c>
      <c r="BI130" s="147">
        <f>IF(O130="nulová",K130,0)</f>
        <v>0</v>
      </c>
      <c r="BJ130" s="16" t="s">
        <v>90</v>
      </c>
      <c r="BK130" s="147">
        <f>ROUND(P130*H130,2)</f>
        <v>0</v>
      </c>
      <c r="BL130" s="16" t="s">
        <v>310</v>
      </c>
      <c r="BM130" s="249" t="s">
        <v>322</v>
      </c>
    </row>
    <row r="131" s="2" customFormat="1">
      <c r="A131" s="41"/>
      <c r="B131" s="42"/>
      <c r="C131" s="43"/>
      <c r="D131" s="250" t="s">
        <v>151</v>
      </c>
      <c r="E131" s="43"/>
      <c r="F131" s="251" t="s">
        <v>321</v>
      </c>
      <c r="G131" s="43"/>
      <c r="H131" s="43"/>
      <c r="I131" s="252"/>
      <c r="J131" s="252"/>
      <c r="K131" s="43"/>
      <c r="L131" s="43"/>
      <c r="M131" s="44"/>
      <c r="N131" s="253"/>
      <c r="O131" s="254"/>
      <c r="P131" s="94"/>
      <c r="Q131" s="94"/>
      <c r="R131" s="94"/>
      <c r="S131" s="94"/>
      <c r="T131" s="94"/>
      <c r="U131" s="94"/>
      <c r="V131" s="94"/>
      <c r="W131" s="94"/>
      <c r="X131" s="94"/>
      <c r="Y131" s="95"/>
      <c r="Z131" s="41"/>
      <c r="AA131" s="41"/>
      <c r="AB131" s="41"/>
      <c r="AC131" s="41"/>
      <c r="AD131" s="41"/>
      <c r="AE131" s="41"/>
      <c r="AT131" s="16" t="s">
        <v>151</v>
      </c>
      <c r="AU131" s="16" t="s">
        <v>92</v>
      </c>
    </row>
    <row r="132" s="2" customFormat="1">
      <c r="A132" s="41"/>
      <c r="B132" s="42"/>
      <c r="C132" s="43"/>
      <c r="D132" s="255" t="s">
        <v>153</v>
      </c>
      <c r="E132" s="43"/>
      <c r="F132" s="256" t="s">
        <v>323</v>
      </c>
      <c r="G132" s="43"/>
      <c r="H132" s="43"/>
      <c r="I132" s="252"/>
      <c r="J132" s="252"/>
      <c r="K132" s="43"/>
      <c r="L132" s="43"/>
      <c r="M132" s="44"/>
      <c r="N132" s="253"/>
      <c r="O132" s="254"/>
      <c r="P132" s="94"/>
      <c r="Q132" s="94"/>
      <c r="R132" s="94"/>
      <c r="S132" s="94"/>
      <c r="T132" s="94"/>
      <c r="U132" s="94"/>
      <c r="V132" s="94"/>
      <c r="W132" s="94"/>
      <c r="X132" s="94"/>
      <c r="Y132" s="95"/>
      <c r="Z132" s="41"/>
      <c r="AA132" s="41"/>
      <c r="AB132" s="41"/>
      <c r="AC132" s="41"/>
      <c r="AD132" s="41"/>
      <c r="AE132" s="41"/>
      <c r="AT132" s="16" t="s">
        <v>153</v>
      </c>
      <c r="AU132" s="16" t="s">
        <v>92</v>
      </c>
    </row>
    <row r="133" s="2" customFormat="1">
      <c r="A133" s="41"/>
      <c r="B133" s="42"/>
      <c r="C133" s="43"/>
      <c r="D133" s="250" t="s">
        <v>318</v>
      </c>
      <c r="E133" s="43"/>
      <c r="F133" s="293" t="s">
        <v>324</v>
      </c>
      <c r="G133" s="43"/>
      <c r="H133" s="43"/>
      <c r="I133" s="252"/>
      <c r="J133" s="252"/>
      <c r="K133" s="43"/>
      <c r="L133" s="43"/>
      <c r="M133" s="44"/>
      <c r="N133" s="253"/>
      <c r="O133" s="254"/>
      <c r="P133" s="94"/>
      <c r="Q133" s="94"/>
      <c r="R133" s="94"/>
      <c r="S133" s="94"/>
      <c r="T133" s="94"/>
      <c r="U133" s="94"/>
      <c r="V133" s="94"/>
      <c r="W133" s="94"/>
      <c r="X133" s="94"/>
      <c r="Y133" s="95"/>
      <c r="Z133" s="41"/>
      <c r="AA133" s="41"/>
      <c r="AB133" s="41"/>
      <c r="AC133" s="41"/>
      <c r="AD133" s="41"/>
      <c r="AE133" s="41"/>
      <c r="AT133" s="16" t="s">
        <v>318</v>
      </c>
      <c r="AU133" s="16" t="s">
        <v>92</v>
      </c>
    </row>
    <row r="134" s="2" customFormat="1" ht="24.15" customHeight="1">
      <c r="A134" s="41"/>
      <c r="B134" s="42"/>
      <c r="C134" s="237" t="s">
        <v>149</v>
      </c>
      <c r="D134" s="237" t="s">
        <v>144</v>
      </c>
      <c r="E134" s="238" t="s">
        <v>325</v>
      </c>
      <c r="F134" s="239" t="s">
        <v>326</v>
      </c>
      <c r="G134" s="240" t="s">
        <v>315</v>
      </c>
      <c r="H134" s="241">
        <v>1</v>
      </c>
      <c r="I134" s="242"/>
      <c r="J134" s="242"/>
      <c r="K134" s="243">
        <f>ROUND(P134*H134,2)</f>
        <v>0</v>
      </c>
      <c r="L134" s="239" t="s">
        <v>309</v>
      </c>
      <c r="M134" s="44"/>
      <c r="N134" s="244" t="s">
        <v>1</v>
      </c>
      <c r="O134" s="245" t="s">
        <v>45</v>
      </c>
      <c r="P134" s="246">
        <f>I134+J134</f>
        <v>0</v>
      </c>
      <c r="Q134" s="246">
        <f>ROUND(I134*H134,2)</f>
        <v>0</v>
      </c>
      <c r="R134" s="246">
        <f>ROUND(J134*H134,2)</f>
        <v>0</v>
      </c>
      <c r="S134" s="94"/>
      <c r="T134" s="247">
        <f>S134*H134</f>
        <v>0</v>
      </c>
      <c r="U134" s="247">
        <v>0</v>
      </c>
      <c r="V134" s="247">
        <f>U134*H134</f>
        <v>0</v>
      </c>
      <c r="W134" s="247">
        <v>0</v>
      </c>
      <c r="X134" s="247">
        <f>W134*H134</f>
        <v>0</v>
      </c>
      <c r="Y134" s="248" t="s">
        <v>1</v>
      </c>
      <c r="Z134" s="41"/>
      <c r="AA134" s="41"/>
      <c r="AB134" s="41"/>
      <c r="AC134" s="41"/>
      <c r="AD134" s="41"/>
      <c r="AE134" s="41"/>
      <c r="AR134" s="249" t="s">
        <v>310</v>
      </c>
      <c r="AT134" s="249" t="s">
        <v>144</v>
      </c>
      <c r="AU134" s="249" t="s">
        <v>92</v>
      </c>
      <c r="AY134" s="16" t="s">
        <v>142</v>
      </c>
      <c r="BE134" s="147">
        <f>IF(O134="základní",K134,0)</f>
        <v>0</v>
      </c>
      <c r="BF134" s="147">
        <f>IF(O134="snížená",K134,0)</f>
        <v>0</v>
      </c>
      <c r="BG134" s="147">
        <f>IF(O134="zákl. přenesená",K134,0)</f>
        <v>0</v>
      </c>
      <c r="BH134" s="147">
        <f>IF(O134="sníž. přenesená",K134,0)</f>
        <v>0</v>
      </c>
      <c r="BI134" s="147">
        <f>IF(O134="nulová",K134,0)</f>
        <v>0</v>
      </c>
      <c r="BJ134" s="16" t="s">
        <v>90</v>
      </c>
      <c r="BK134" s="147">
        <f>ROUND(P134*H134,2)</f>
        <v>0</v>
      </c>
      <c r="BL134" s="16" t="s">
        <v>310</v>
      </c>
      <c r="BM134" s="249" t="s">
        <v>327</v>
      </c>
    </row>
    <row r="135" s="2" customFormat="1">
      <c r="A135" s="41"/>
      <c r="B135" s="42"/>
      <c r="C135" s="43"/>
      <c r="D135" s="250" t="s">
        <v>151</v>
      </c>
      <c r="E135" s="43"/>
      <c r="F135" s="251" t="s">
        <v>326</v>
      </c>
      <c r="G135" s="43"/>
      <c r="H135" s="43"/>
      <c r="I135" s="252"/>
      <c r="J135" s="252"/>
      <c r="K135" s="43"/>
      <c r="L135" s="43"/>
      <c r="M135" s="44"/>
      <c r="N135" s="253"/>
      <c r="O135" s="254"/>
      <c r="P135" s="94"/>
      <c r="Q135" s="94"/>
      <c r="R135" s="94"/>
      <c r="S135" s="94"/>
      <c r="T135" s="94"/>
      <c r="U135" s="94"/>
      <c r="V135" s="94"/>
      <c r="W135" s="94"/>
      <c r="X135" s="94"/>
      <c r="Y135" s="95"/>
      <c r="Z135" s="41"/>
      <c r="AA135" s="41"/>
      <c r="AB135" s="41"/>
      <c r="AC135" s="41"/>
      <c r="AD135" s="41"/>
      <c r="AE135" s="41"/>
      <c r="AT135" s="16" t="s">
        <v>151</v>
      </c>
      <c r="AU135" s="16" t="s">
        <v>92</v>
      </c>
    </row>
    <row r="136" s="2" customFormat="1">
      <c r="A136" s="41"/>
      <c r="B136" s="42"/>
      <c r="C136" s="43"/>
      <c r="D136" s="255" t="s">
        <v>153</v>
      </c>
      <c r="E136" s="43"/>
      <c r="F136" s="256" t="s">
        <v>328</v>
      </c>
      <c r="G136" s="43"/>
      <c r="H136" s="43"/>
      <c r="I136" s="252"/>
      <c r="J136" s="252"/>
      <c r="K136" s="43"/>
      <c r="L136" s="43"/>
      <c r="M136" s="44"/>
      <c r="N136" s="253"/>
      <c r="O136" s="254"/>
      <c r="P136" s="94"/>
      <c r="Q136" s="94"/>
      <c r="R136" s="94"/>
      <c r="S136" s="94"/>
      <c r="T136" s="94"/>
      <c r="U136" s="94"/>
      <c r="V136" s="94"/>
      <c r="W136" s="94"/>
      <c r="X136" s="94"/>
      <c r="Y136" s="95"/>
      <c r="Z136" s="41"/>
      <c r="AA136" s="41"/>
      <c r="AB136" s="41"/>
      <c r="AC136" s="41"/>
      <c r="AD136" s="41"/>
      <c r="AE136" s="41"/>
      <c r="AT136" s="16" t="s">
        <v>153</v>
      </c>
      <c r="AU136" s="16" t="s">
        <v>92</v>
      </c>
    </row>
    <row r="137" s="12" customFormat="1" ht="22.8" customHeight="1">
      <c r="A137" s="12"/>
      <c r="B137" s="220"/>
      <c r="C137" s="221"/>
      <c r="D137" s="222" t="s">
        <v>81</v>
      </c>
      <c r="E137" s="235" t="s">
        <v>329</v>
      </c>
      <c r="F137" s="235" t="s">
        <v>330</v>
      </c>
      <c r="G137" s="221"/>
      <c r="H137" s="221"/>
      <c r="I137" s="224"/>
      <c r="J137" s="224"/>
      <c r="K137" s="236">
        <f>BK137</f>
        <v>0</v>
      </c>
      <c r="L137" s="221"/>
      <c r="M137" s="226"/>
      <c r="N137" s="227"/>
      <c r="O137" s="228"/>
      <c r="P137" s="228"/>
      <c r="Q137" s="229">
        <f>SUM(Q138:Q141)</f>
        <v>0</v>
      </c>
      <c r="R137" s="229">
        <f>SUM(R138:R141)</f>
        <v>0</v>
      </c>
      <c r="S137" s="228"/>
      <c r="T137" s="230">
        <f>SUM(T138:T141)</f>
        <v>0</v>
      </c>
      <c r="U137" s="228"/>
      <c r="V137" s="230">
        <f>SUM(V138:V141)</f>
        <v>0</v>
      </c>
      <c r="W137" s="228"/>
      <c r="X137" s="230">
        <f>SUM(X138:X141)</f>
        <v>0</v>
      </c>
      <c r="Y137" s="231"/>
      <c r="Z137" s="12"/>
      <c r="AA137" s="12"/>
      <c r="AB137" s="12"/>
      <c r="AC137" s="12"/>
      <c r="AD137" s="12"/>
      <c r="AE137" s="12"/>
      <c r="AR137" s="232" t="s">
        <v>178</v>
      </c>
      <c r="AT137" s="233" t="s">
        <v>81</v>
      </c>
      <c r="AU137" s="233" t="s">
        <v>90</v>
      </c>
      <c r="AY137" s="232" t="s">
        <v>142</v>
      </c>
      <c r="BK137" s="234">
        <f>SUM(BK138:BK141)</f>
        <v>0</v>
      </c>
    </row>
    <row r="138" s="2" customFormat="1" ht="24.15" customHeight="1">
      <c r="A138" s="41"/>
      <c r="B138" s="42"/>
      <c r="C138" s="237" t="s">
        <v>178</v>
      </c>
      <c r="D138" s="237" t="s">
        <v>144</v>
      </c>
      <c r="E138" s="238" t="s">
        <v>331</v>
      </c>
      <c r="F138" s="239" t="s">
        <v>330</v>
      </c>
      <c r="G138" s="240" t="s">
        <v>315</v>
      </c>
      <c r="H138" s="241">
        <v>1</v>
      </c>
      <c r="I138" s="242"/>
      <c r="J138" s="242"/>
      <c r="K138" s="243">
        <f>ROUND(P138*H138,2)</f>
        <v>0</v>
      </c>
      <c r="L138" s="239" t="s">
        <v>309</v>
      </c>
      <c r="M138" s="44"/>
      <c r="N138" s="244" t="s">
        <v>1</v>
      </c>
      <c r="O138" s="245" t="s">
        <v>45</v>
      </c>
      <c r="P138" s="246">
        <f>I138+J138</f>
        <v>0</v>
      </c>
      <c r="Q138" s="246">
        <f>ROUND(I138*H138,2)</f>
        <v>0</v>
      </c>
      <c r="R138" s="246">
        <f>ROUND(J138*H138,2)</f>
        <v>0</v>
      </c>
      <c r="S138" s="94"/>
      <c r="T138" s="247">
        <f>S138*H138</f>
        <v>0</v>
      </c>
      <c r="U138" s="247">
        <v>0</v>
      </c>
      <c r="V138" s="247">
        <f>U138*H138</f>
        <v>0</v>
      </c>
      <c r="W138" s="247">
        <v>0</v>
      </c>
      <c r="X138" s="247">
        <f>W138*H138</f>
        <v>0</v>
      </c>
      <c r="Y138" s="248" t="s">
        <v>1</v>
      </c>
      <c r="Z138" s="41"/>
      <c r="AA138" s="41"/>
      <c r="AB138" s="41"/>
      <c r="AC138" s="41"/>
      <c r="AD138" s="41"/>
      <c r="AE138" s="41"/>
      <c r="AR138" s="249" t="s">
        <v>310</v>
      </c>
      <c r="AT138" s="249" t="s">
        <v>144</v>
      </c>
      <c r="AU138" s="249" t="s">
        <v>92</v>
      </c>
      <c r="AY138" s="16" t="s">
        <v>142</v>
      </c>
      <c r="BE138" s="147">
        <f>IF(O138="základní",K138,0)</f>
        <v>0</v>
      </c>
      <c r="BF138" s="147">
        <f>IF(O138="snížená",K138,0)</f>
        <v>0</v>
      </c>
      <c r="BG138" s="147">
        <f>IF(O138="zákl. přenesená",K138,0)</f>
        <v>0</v>
      </c>
      <c r="BH138" s="147">
        <f>IF(O138="sníž. přenesená",K138,0)</f>
        <v>0</v>
      </c>
      <c r="BI138" s="147">
        <f>IF(O138="nulová",K138,0)</f>
        <v>0</v>
      </c>
      <c r="BJ138" s="16" t="s">
        <v>90</v>
      </c>
      <c r="BK138" s="147">
        <f>ROUND(P138*H138,2)</f>
        <v>0</v>
      </c>
      <c r="BL138" s="16" t="s">
        <v>310</v>
      </c>
      <c r="BM138" s="249" t="s">
        <v>332</v>
      </c>
    </row>
    <row r="139" s="2" customFormat="1">
      <c r="A139" s="41"/>
      <c r="B139" s="42"/>
      <c r="C139" s="43"/>
      <c r="D139" s="250" t="s">
        <v>151</v>
      </c>
      <c r="E139" s="43"/>
      <c r="F139" s="251" t="s">
        <v>330</v>
      </c>
      <c r="G139" s="43"/>
      <c r="H139" s="43"/>
      <c r="I139" s="252"/>
      <c r="J139" s="252"/>
      <c r="K139" s="43"/>
      <c r="L139" s="43"/>
      <c r="M139" s="44"/>
      <c r="N139" s="253"/>
      <c r="O139" s="254"/>
      <c r="P139" s="94"/>
      <c r="Q139" s="94"/>
      <c r="R139" s="94"/>
      <c r="S139" s="94"/>
      <c r="T139" s="94"/>
      <c r="U139" s="94"/>
      <c r="V139" s="94"/>
      <c r="W139" s="94"/>
      <c r="X139" s="94"/>
      <c r="Y139" s="95"/>
      <c r="Z139" s="41"/>
      <c r="AA139" s="41"/>
      <c r="AB139" s="41"/>
      <c r="AC139" s="41"/>
      <c r="AD139" s="41"/>
      <c r="AE139" s="41"/>
      <c r="AT139" s="16" t="s">
        <v>151</v>
      </c>
      <c r="AU139" s="16" t="s">
        <v>92</v>
      </c>
    </row>
    <row r="140" s="2" customFormat="1">
      <c r="A140" s="41"/>
      <c r="B140" s="42"/>
      <c r="C140" s="43"/>
      <c r="D140" s="255" t="s">
        <v>153</v>
      </c>
      <c r="E140" s="43"/>
      <c r="F140" s="256" t="s">
        <v>333</v>
      </c>
      <c r="G140" s="43"/>
      <c r="H140" s="43"/>
      <c r="I140" s="252"/>
      <c r="J140" s="252"/>
      <c r="K140" s="43"/>
      <c r="L140" s="43"/>
      <c r="M140" s="44"/>
      <c r="N140" s="253"/>
      <c r="O140" s="254"/>
      <c r="P140" s="94"/>
      <c r="Q140" s="94"/>
      <c r="R140" s="94"/>
      <c r="S140" s="94"/>
      <c r="T140" s="94"/>
      <c r="U140" s="94"/>
      <c r="V140" s="94"/>
      <c r="W140" s="94"/>
      <c r="X140" s="94"/>
      <c r="Y140" s="95"/>
      <c r="Z140" s="41"/>
      <c r="AA140" s="41"/>
      <c r="AB140" s="41"/>
      <c r="AC140" s="41"/>
      <c r="AD140" s="41"/>
      <c r="AE140" s="41"/>
      <c r="AT140" s="16" t="s">
        <v>153</v>
      </c>
      <c r="AU140" s="16" t="s">
        <v>92</v>
      </c>
    </row>
    <row r="141" s="2" customFormat="1">
      <c r="A141" s="41"/>
      <c r="B141" s="42"/>
      <c r="C141" s="43"/>
      <c r="D141" s="250" t="s">
        <v>318</v>
      </c>
      <c r="E141" s="43"/>
      <c r="F141" s="293" t="s">
        <v>334</v>
      </c>
      <c r="G141" s="43"/>
      <c r="H141" s="43"/>
      <c r="I141" s="252"/>
      <c r="J141" s="252"/>
      <c r="K141" s="43"/>
      <c r="L141" s="43"/>
      <c r="M141" s="44"/>
      <c r="N141" s="253"/>
      <c r="O141" s="254"/>
      <c r="P141" s="94"/>
      <c r="Q141" s="94"/>
      <c r="R141" s="94"/>
      <c r="S141" s="94"/>
      <c r="T141" s="94"/>
      <c r="U141" s="94"/>
      <c r="V141" s="94"/>
      <c r="W141" s="94"/>
      <c r="X141" s="94"/>
      <c r="Y141" s="95"/>
      <c r="Z141" s="41"/>
      <c r="AA141" s="41"/>
      <c r="AB141" s="41"/>
      <c r="AC141" s="41"/>
      <c r="AD141" s="41"/>
      <c r="AE141" s="41"/>
      <c r="AT141" s="16" t="s">
        <v>318</v>
      </c>
      <c r="AU141" s="16" t="s">
        <v>92</v>
      </c>
    </row>
    <row r="142" s="12" customFormat="1" ht="22.8" customHeight="1">
      <c r="A142" s="12"/>
      <c r="B142" s="220"/>
      <c r="C142" s="221"/>
      <c r="D142" s="222" t="s">
        <v>81</v>
      </c>
      <c r="E142" s="235" t="s">
        <v>335</v>
      </c>
      <c r="F142" s="235" t="s">
        <v>99</v>
      </c>
      <c r="G142" s="221"/>
      <c r="H142" s="221"/>
      <c r="I142" s="224"/>
      <c r="J142" s="224"/>
      <c r="K142" s="236">
        <f>BK142</f>
        <v>0</v>
      </c>
      <c r="L142" s="221"/>
      <c r="M142" s="226"/>
      <c r="N142" s="227"/>
      <c r="O142" s="228"/>
      <c r="P142" s="228"/>
      <c r="Q142" s="229">
        <f>SUM(Q143:Q145)</f>
        <v>0</v>
      </c>
      <c r="R142" s="229">
        <f>SUM(R143:R145)</f>
        <v>0</v>
      </c>
      <c r="S142" s="228"/>
      <c r="T142" s="230">
        <f>SUM(T143:T145)</f>
        <v>0</v>
      </c>
      <c r="U142" s="228"/>
      <c r="V142" s="230">
        <f>SUM(V143:V145)</f>
        <v>0</v>
      </c>
      <c r="W142" s="228"/>
      <c r="X142" s="230">
        <f>SUM(X143:X145)</f>
        <v>0</v>
      </c>
      <c r="Y142" s="231"/>
      <c r="Z142" s="12"/>
      <c r="AA142" s="12"/>
      <c r="AB142" s="12"/>
      <c r="AC142" s="12"/>
      <c r="AD142" s="12"/>
      <c r="AE142" s="12"/>
      <c r="AR142" s="232" t="s">
        <v>178</v>
      </c>
      <c r="AT142" s="233" t="s">
        <v>81</v>
      </c>
      <c r="AU142" s="233" t="s">
        <v>90</v>
      </c>
      <c r="AY142" s="232" t="s">
        <v>142</v>
      </c>
      <c r="BK142" s="234">
        <f>SUM(BK143:BK145)</f>
        <v>0</v>
      </c>
    </row>
    <row r="143" s="2" customFormat="1" ht="24.15" customHeight="1">
      <c r="A143" s="41"/>
      <c r="B143" s="42"/>
      <c r="C143" s="237" t="s">
        <v>184</v>
      </c>
      <c r="D143" s="237" t="s">
        <v>144</v>
      </c>
      <c r="E143" s="238" t="s">
        <v>336</v>
      </c>
      <c r="F143" s="239" t="s">
        <v>337</v>
      </c>
      <c r="G143" s="240" t="s">
        <v>315</v>
      </c>
      <c r="H143" s="241">
        <v>1</v>
      </c>
      <c r="I143" s="242"/>
      <c r="J143" s="242"/>
      <c r="K143" s="243">
        <f>ROUND(P143*H143,2)</f>
        <v>0</v>
      </c>
      <c r="L143" s="239" t="s">
        <v>309</v>
      </c>
      <c r="M143" s="44"/>
      <c r="N143" s="244" t="s">
        <v>1</v>
      </c>
      <c r="O143" s="245" t="s">
        <v>45</v>
      </c>
      <c r="P143" s="246">
        <f>I143+J143</f>
        <v>0</v>
      </c>
      <c r="Q143" s="246">
        <f>ROUND(I143*H143,2)</f>
        <v>0</v>
      </c>
      <c r="R143" s="246">
        <f>ROUND(J143*H143,2)</f>
        <v>0</v>
      </c>
      <c r="S143" s="94"/>
      <c r="T143" s="247">
        <f>S143*H143</f>
        <v>0</v>
      </c>
      <c r="U143" s="247">
        <v>0</v>
      </c>
      <c r="V143" s="247">
        <f>U143*H143</f>
        <v>0</v>
      </c>
      <c r="W143" s="247">
        <v>0</v>
      </c>
      <c r="X143" s="247">
        <f>W143*H143</f>
        <v>0</v>
      </c>
      <c r="Y143" s="248" t="s">
        <v>1</v>
      </c>
      <c r="Z143" s="41"/>
      <c r="AA143" s="41"/>
      <c r="AB143" s="41"/>
      <c r="AC143" s="41"/>
      <c r="AD143" s="41"/>
      <c r="AE143" s="41"/>
      <c r="AR143" s="249" t="s">
        <v>310</v>
      </c>
      <c r="AT143" s="249" t="s">
        <v>144</v>
      </c>
      <c r="AU143" s="249" t="s">
        <v>92</v>
      </c>
      <c r="AY143" s="16" t="s">
        <v>142</v>
      </c>
      <c r="BE143" s="147">
        <f>IF(O143="základní",K143,0)</f>
        <v>0</v>
      </c>
      <c r="BF143" s="147">
        <f>IF(O143="snížená",K143,0)</f>
        <v>0</v>
      </c>
      <c r="BG143" s="147">
        <f>IF(O143="zákl. přenesená",K143,0)</f>
        <v>0</v>
      </c>
      <c r="BH143" s="147">
        <f>IF(O143="sníž. přenesená",K143,0)</f>
        <v>0</v>
      </c>
      <c r="BI143" s="147">
        <f>IF(O143="nulová",K143,0)</f>
        <v>0</v>
      </c>
      <c r="BJ143" s="16" t="s">
        <v>90</v>
      </c>
      <c r="BK143" s="147">
        <f>ROUND(P143*H143,2)</f>
        <v>0</v>
      </c>
      <c r="BL143" s="16" t="s">
        <v>310</v>
      </c>
      <c r="BM143" s="249" t="s">
        <v>338</v>
      </c>
    </row>
    <row r="144" s="2" customFormat="1">
      <c r="A144" s="41"/>
      <c r="B144" s="42"/>
      <c r="C144" s="43"/>
      <c r="D144" s="250" t="s">
        <v>151</v>
      </c>
      <c r="E144" s="43"/>
      <c r="F144" s="251" t="s">
        <v>337</v>
      </c>
      <c r="G144" s="43"/>
      <c r="H144" s="43"/>
      <c r="I144" s="252"/>
      <c r="J144" s="252"/>
      <c r="K144" s="43"/>
      <c r="L144" s="43"/>
      <c r="M144" s="44"/>
      <c r="N144" s="253"/>
      <c r="O144" s="254"/>
      <c r="P144" s="94"/>
      <c r="Q144" s="94"/>
      <c r="R144" s="94"/>
      <c r="S144" s="94"/>
      <c r="T144" s="94"/>
      <c r="U144" s="94"/>
      <c r="V144" s="94"/>
      <c r="W144" s="94"/>
      <c r="X144" s="94"/>
      <c r="Y144" s="95"/>
      <c r="Z144" s="41"/>
      <c r="AA144" s="41"/>
      <c r="AB144" s="41"/>
      <c r="AC144" s="41"/>
      <c r="AD144" s="41"/>
      <c r="AE144" s="41"/>
      <c r="AT144" s="16" t="s">
        <v>151</v>
      </c>
      <c r="AU144" s="16" t="s">
        <v>92</v>
      </c>
    </row>
    <row r="145" s="2" customFormat="1">
      <c r="A145" s="41"/>
      <c r="B145" s="42"/>
      <c r="C145" s="43"/>
      <c r="D145" s="255" t="s">
        <v>153</v>
      </c>
      <c r="E145" s="43"/>
      <c r="F145" s="256" t="s">
        <v>339</v>
      </c>
      <c r="G145" s="43"/>
      <c r="H145" s="43"/>
      <c r="I145" s="252"/>
      <c r="J145" s="252"/>
      <c r="K145" s="43"/>
      <c r="L145" s="43"/>
      <c r="M145" s="44"/>
      <c r="N145" s="289"/>
      <c r="O145" s="290"/>
      <c r="P145" s="291"/>
      <c r="Q145" s="291"/>
      <c r="R145" s="291"/>
      <c r="S145" s="291"/>
      <c r="T145" s="291"/>
      <c r="U145" s="291"/>
      <c r="V145" s="291"/>
      <c r="W145" s="291"/>
      <c r="X145" s="291"/>
      <c r="Y145" s="292"/>
      <c r="Z145" s="41"/>
      <c r="AA145" s="41"/>
      <c r="AB145" s="41"/>
      <c r="AC145" s="41"/>
      <c r="AD145" s="41"/>
      <c r="AE145" s="41"/>
      <c r="AT145" s="16" t="s">
        <v>153</v>
      </c>
      <c r="AU145" s="16" t="s">
        <v>92</v>
      </c>
    </row>
    <row r="146" s="2" customFormat="1" ht="6.96" customHeight="1">
      <c r="A146" s="41"/>
      <c r="B146" s="69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44"/>
      <c r="N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USGqZDNOQ7zhC8hkbfrBd1zkjt1kLz0bw5de9mPgClDTiIKSHSiKDjLdmKr4Gl0eSwKUQoWDrOlcOdfQie5y1A==" hashValue="QFX8Q+QFDQw0IWDNuOFQZks7VDnucL9frGCfGJv09+1aiJvYBF2kjNrxPr2SmYjxLOpAUFvHRxbSry/IsCZ/wg==" algorithmName="SHA-512" password="CC35"/>
  <autoFilter ref="C119:L14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hyperlinks>
    <hyperlink ref="F125" r:id="rId1" display="https://podminky.urs.cz/item/CS_URS_2022_02/011303000"/>
    <hyperlink ref="F128" r:id="rId2" display="https://podminky.urs.cz/item/CS_URS_2022_02/012103000"/>
    <hyperlink ref="F132" r:id="rId3" display="https://podminky.urs.cz/item/CS_URS_2022_02/012303000"/>
    <hyperlink ref="F136" r:id="rId4" display="https://podminky.urs.cz/item/CS_URS_2022_02/013254000"/>
    <hyperlink ref="F140" r:id="rId5" display="https://podminky.urs.cz/item/CS_URS_2022_02/030001000"/>
    <hyperlink ref="F145" r:id="rId6" display="https://podminky.urs.cz/item/CS_URS_2022_02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Špaček Ondřej</dc:creator>
  <cp:lastModifiedBy>Špaček Ondřej</cp:lastModifiedBy>
  <dcterms:created xsi:type="dcterms:W3CDTF">2023-04-14T13:30:26Z</dcterms:created>
  <dcterms:modified xsi:type="dcterms:W3CDTF">2023-04-14T13:30:30Z</dcterms:modified>
</cp:coreProperties>
</file>