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https://tremosnacz-my.sharepoint.com/personal/belohradsky_tremosna_cz/Documents/Plocha/MO-dokum/MO_2023_dokumenty/Rybníky_údržba_opravy_2023/Podmokly_2023/"/>
    </mc:Choice>
  </mc:AlternateContent>
  <xr:revisionPtr revIDLastSave="230" documentId="8_{20908814-A90E-4156-97DB-444BBCAF69AD}" xr6:coauthVersionLast="47" xr6:coauthVersionMax="47" xr10:uidLastSave="{8E6B89A2-38F5-435F-9BC8-E925D6CDB991}"/>
  <bookViews>
    <workbookView xWindow="-120" yWindow="-120" windowWidth="29040" windowHeight="15840" xr2:uid="{00000000-000D-0000-FFFF-FFFF00000000}"/>
  </bookViews>
  <sheets>
    <sheet name="Podmokly-Zámecký" sheetId="2" r:id="rId1"/>
  </sheets>
  <definedNames>
    <definedName name="_xlnm._FilterDatabase" localSheetId="0" hidden="1">'Podmokly-Zámecký'!$C$82:$K$101</definedName>
    <definedName name="_xlnm.Print_Titles" localSheetId="0">'Podmokly-Zámecký'!$82:$82</definedName>
    <definedName name="_xlnm.Print_Area" localSheetId="0">'Podmokly-Zámecký'!$C$4:$J$39,'Podmokly-Zámecký'!$C$45:$J$64,'Podmokly-Zámecký'!$C$70:$K$101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" i="2" l="1"/>
  <c r="P96" i="2"/>
  <c r="R96" i="2"/>
  <c r="T96" i="2"/>
  <c r="BE96" i="2"/>
  <c r="BF96" i="2"/>
  <c r="BG96" i="2"/>
  <c r="BH96" i="2"/>
  <c r="BI96" i="2"/>
  <c r="BK96" i="2"/>
  <c r="J97" i="2"/>
  <c r="BE97" i="2" s="1"/>
  <c r="P97" i="2"/>
  <c r="R97" i="2"/>
  <c r="T97" i="2"/>
  <c r="BF97" i="2"/>
  <c r="BG97" i="2"/>
  <c r="BH97" i="2"/>
  <c r="BI97" i="2"/>
  <c r="BK97" i="2"/>
  <c r="J98" i="2"/>
  <c r="P98" i="2"/>
  <c r="R98" i="2"/>
  <c r="T98" i="2"/>
  <c r="BE98" i="2"/>
  <c r="BF98" i="2"/>
  <c r="BG98" i="2"/>
  <c r="BH98" i="2"/>
  <c r="BI98" i="2"/>
  <c r="BK98" i="2"/>
  <c r="J99" i="2"/>
  <c r="P99" i="2"/>
  <c r="R99" i="2"/>
  <c r="T99" i="2"/>
  <c r="BE99" i="2"/>
  <c r="BF99" i="2"/>
  <c r="BG99" i="2"/>
  <c r="BH99" i="2"/>
  <c r="BI99" i="2"/>
  <c r="BK99" i="2"/>
  <c r="E50" i="2"/>
  <c r="F79" i="2"/>
  <c r="J37" i="2" l="1"/>
  <c r="J36" i="2"/>
  <c r="J35" i="2"/>
  <c r="BI101" i="2"/>
  <c r="BH101" i="2"/>
  <c r="BG101" i="2"/>
  <c r="BF101" i="2"/>
  <c r="T101" i="2"/>
  <c r="R101" i="2"/>
  <c r="P101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J79" i="2"/>
  <c r="F77" i="2"/>
  <c r="E75" i="2"/>
  <c r="J55" i="2"/>
  <c r="J54" i="2"/>
  <c r="F54" i="2"/>
  <c r="F52" i="2"/>
  <c r="F80" i="2"/>
  <c r="J77" i="2"/>
  <c r="E73" i="2"/>
  <c r="J101" i="2"/>
  <c r="J93" i="2"/>
  <c r="J92" i="2"/>
  <c r="J91" i="2"/>
  <c r="J94" i="2"/>
  <c r="BK90" i="2"/>
  <c r="BK89" i="2"/>
  <c r="BK88" i="2"/>
  <c r="BK87" i="2"/>
  <c r="J87" i="2"/>
  <c r="J86" i="2"/>
  <c r="BK101" i="2"/>
  <c r="BK92" i="2"/>
  <c r="BK91" i="2"/>
  <c r="BK94" i="2"/>
  <c r="BK93" i="2"/>
  <c r="J90" i="2"/>
  <c r="J89" i="2"/>
  <c r="J88" i="2"/>
  <c r="BK86" i="2"/>
  <c r="P95" i="2" l="1"/>
  <c r="BK95" i="2"/>
  <c r="J95" i="2" s="1"/>
  <c r="R95" i="2"/>
  <c r="T95" i="2"/>
  <c r="BK85" i="2"/>
  <c r="J85" i="2" s="1"/>
  <c r="P85" i="2"/>
  <c r="R85" i="2"/>
  <c r="T85" i="2"/>
  <c r="BK100" i="2"/>
  <c r="J100" i="2" s="1"/>
  <c r="P100" i="2"/>
  <c r="R100" i="2"/>
  <c r="T100" i="2"/>
  <c r="E48" i="2"/>
  <c r="J52" i="2"/>
  <c r="F55" i="2"/>
  <c r="BE86" i="2"/>
  <c r="BE87" i="2"/>
  <c r="BE88" i="2"/>
  <c r="BE89" i="2"/>
  <c r="BE90" i="2"/>
  <c r="BE93" i="2"/>
  <c r="BE91" i="2"/>
  <c r="BE92" i="2"/>
  <c r="BE94" i="2"/>
  <c r="BE101" i="2"/>
  <c r="J34" i="2"/>
  <c r="F36" i="2"/>
  <c r="F34" i="2"/>
  <c r="F35" i="2"/>
  <c r="F37" i="2"/>
  <c r="T84" i="2" l="1"/>
  <c r="T83" i="2" s="1"/>
  <c r="R84" i="2"/>
  <c r="R83" i="2" s="1"/>
  <c r="P84" i="2"/>
  <c r="P83" i="2" s="1"/>
  <c r="BK84" i="2"/>
  <c r="BK83" i="2" l="1"/>
  <c r="J39" i="2" l="1"/>
</calcChain>
</file>

<file path=xl/sharedStrings.xml><?xml version="1.0" encoding="utf-8"?>
<sst xmlns="http://schemas.openxmlformats.org/spreadsheetml/2006/main" count="317" uniqueCount="126">
  <si>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</si>
  <si>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</si>
  <si>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</si>
  <si>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</si>
  <si>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</si>
  <si>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</si>
  <si>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</si>
  <si>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</si>
  <si>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</si>
  <si>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</si>
  <si>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</si>
  <si>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</si>
  <si>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</si>
  <si>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</si>
  <si>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</si>
  <si>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</si>
  <si>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</si>
  <si>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</si>
  <si>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</si>
  <si>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</si>
  <si>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</si>
  <si>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</si>
  <si>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</si>
  <si>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</si>
  <si>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</si>
  <si>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</si>
  <si>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</si>
  <si>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</si>
  <si>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</si>
  <si>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</si>
  <si>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</si>
  <si>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</si>
  <si>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</si>
  <si>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</si>
  <si>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</si>
  <si>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</si>
  <si>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{3297faee-d609-49ec-8af9-0356b66e234e}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</si>
  <si>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</si>
  <si>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</si>
  <si>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</si>
  <si>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</si>
  <si>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</si>
  <si>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</si>
  <si>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</si>
  <si>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</si>
  <si>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</si>
  <si>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</si>
  <si>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</si>
  <si>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</si>
  <si>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</si>
  <si>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</si>
  <si>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</si>
  <si>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</si>
  <si>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</si>
  <si>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</si>
  <si>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</si>
  <si>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</si>
  <si>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</si>
  <si>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</si>
  <si>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</si>
  <si>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</si>
  <si>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</si>
  <si>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</si>
  <si>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</si>
  <si>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</si>
  <si>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m3</t>
  </si>
  <si>
    <t>4</t>
  </si>
  <si>
    <t>-1925076804</t>
  </si>
  <si>
    <t>1515265444</t>
  </si>
  <si>
    <t>3</t>
  </si>
  <si>
    <t>-201507559</t>
  </si>
  <si>
    <t>115392226</t>
  </si>
  <si>
    <t>5</t>
  </si>
  <si>
    <t>-897368268</t>
  </si>
  <si>
    <t>6</t>
  </si>
  <si>
    <t>1006411015</t>
  </si>
  <si>
    <t>7</t>
  </si>
  <si>
    <t>-1404988928</t>
  </si>
  <si>
    <t>8</t>
  </si>
  <si>
    <t>t</t>
  </si>
  <si>
    <t>602215537</t>
  </si>
  <si>
    <t>9</t>
  </si>
  <si>
    <t>1295423468</t>
  </si>
  <si>
    <t>171251201</t>
  </si>
  <si>
    <t>m2</t>
  </si>
  <si>
    <t>-388203144</t>
  </si>
  <si>
    <t>M</t>
  </si>
  <si>
    <t>2007589027</t>
  </si>
  <si>
    <t>1567458338</t>
  </si>
  <si>
    <t>1796364344</t>
  </si>
  <si>
    <t>998</t>
  </si>
  <si>
    <t>Přesun hmot</t>
  </si>
  <si>
    <t>-69420579</t>
  </si>
  <si>
    <t>Oprava hráze Zámeckého rybníka - k. ú. Podmokly u Úněšova</t>
  </si>
  <si>
    <t>Podmokly u Úněšova</t>
  </si>
  <si>
    <t>SPÚ ČR, Krajský pozemkový úřad pro Plzeňský kraj, Náměstí Gen. Píky 8, 326 00 Plzeň</t>
  </si>
  <si>
    <t>CZ01312774</t>
  </si>
  <si>
    <t xml:space="preserve">IČ: </t>
  </si>
  <si>
    <t xml:space="preserve">DIČ: </t>
  </si>
  <si>
    <t xml:space="preserve">    4 - Vodorovné konstrukce</t>
  </si>
  <si>
    <t>111111104</t>
  </si>
  <si>
    <t>Odstranění travin a rákosu ručně</t>
  </si>
  <si>
    <t>Skrývka zemin schopných zúrodnění v rovině a svahu do 1:5</t>
  </si>
  <si>
    <t>121103111</t>
  </si>
  <si>
    <t>131251103</t>
  </si>
  <si>
    <t>Hloubení jam nezapažených v hornině třídy těžitelnosti I skupiny 3 objem do 100 m3 strojně</t>
  </si>
  <si>
    <t>Vodorovné přemístění přes 20 do 50 m3 výkopku/sypaniny z horniny třídy těžitelnosti I skupiny 1 až 3</t>
  </si>
  <si>
    <t>162251102</t>
  </si>
  <si>
    <t>167151101</t>
  </si>
  <si>
    <t>Nakládání výkopku z hornin třídy těžitelnosti I skupiny 1 až 3 do 100 m3</t>
  </si>
  <si>
    <t>Uložení sypaniny na skládky nebo meziskládky</t>
  </si>
  <si>
    <t>174151101</t>
  </si>
  <si>
    <t>Zásyp jam, šachet, rýh nebo kolem objektů sypaninou se zhutněním</t>
  </si>
  <si>
    <t>182311123</t>
  </si>
  <si>
    <t>Vodorovné konstrukce</t>
  </si>
  <si>
    <t>451577121</t>
  </si>
  <si>
    <t>Roprostření ornice ve svahu přes 1:5 tl vrstvy do 200 mm ručně</t>
  </si>
  <si>
    <t>Podkladní a výplňová vrstva z kameniva drceného tl do 200 mm</t>
  </si>
  <si>
    <t>458591111</t>
  </si>
  <si>
    <t>Zřízení výplně těsnící vrstvy za opěrou z jílu</t>
  </si>
  <si>
    <t>58125110</t>
  </si>
  <si>
    <t>Jíl surový</t>
  </si>
  <si>
    <t>463211121</t>
  </si>
  <si>
    <t>Rovnanina z lomového kamene s vyplněním spár a dutin těženým kamenivem</t>
  </si>
  <si>
    <t>998332011</t>
  </si>
  <si>
    <t>Přesun hmot pro úpravy vodních toků a kanály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</si>
</sst>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1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sz val="12"/>
      <name val="Arial CE"/>
    </font>
    <font>
      <sz val="10"/>
      <color rgb="FF3366FF"/>
      <name val="Arial CE"/>
    </font>
    <font>
      <sz val="8"/>
      <color rgb="FF960000"/>
      <name val="Arial CE"/>
    </font>
    <font>
      <b/>
      <sz val="8"/>
      <name val="Arial CE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166" fontId="16" fillId="0" borderId="10" xfId="0" applyNumberFormat="1" applyFont="1" applyBorder="1"/>
    <xf numFmtId="166" fontId="16" fillId="0" borderId="11" xfId="0" applyNumberFormat="1" applyFont="1" applyBorder="1"/>
    <xf numFmtId="4" fontId="17" fillId="0" borderId="0" xfId="0" applyNumberFormat="1" applyFont="1" applyAlignment="1">
      <alignment vertical="center"/>
    </xf>
    <xf numFmtId="0" fontId="7" fillId="0" borderId="0" xfId="0" applyFont="1"/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2" xfId="0" applyFont="1" applyBorder="1"/>
    <xf numFmtId="166" fontId="7" fillId="0" borderId="0" xfId="0" applyNumberFormat="1" applyFont="1"/>
    <xf numFmtId="166" fontId="7" fillId="0" borderId="13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2" fillId="0" borderId="18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166" fontId="13" fillId="0" borderId="13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1" fillId="4" borderId="0" xfId="0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 applyAlignment="1">
      <alignment vertical="center"/>
    </xf>
    <xf numFmtId="4" fontId="14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12" fillId="5" borderId="18" xfId="0" applyNumberFormat="1" applyFont="1" applyFill="1" applyBorder="1" applyAlignment="1" applyProtection="1">
      <alignment vertical="center"/>
      <protection locked="0"/>
    </xf>
    <xf numFmtId="167" fontId="12" fillId="0" borderId="18" xfId="0" applyNumberFormat="1" applyFont="1" applyBorder="1" applyAlignment="1">
      <alignment vertical="center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0" xfId="0" applyFont="1"/>
    <xf numFmtId="4" fontId="14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4" fontId="4" fillId="0" borderId="0" xfId="0" applyNumberFormat="1" applyFont="1"/>
    <xf numFmtId="0" fontId="18" fillId="0" borderId="3" xfId="0" applyFont="1" applyBorder="1"/>
    <xf numFmtId="167" fontId="18" fillId="0" borderId="0" xfId="0" applyNumberFormat="1" applyFont="1"/>
    <xf numFmtId="0" fontId="18" fillId="0" borderId="0" xfId="0" applyFont="1" applyProtection="1">
      <protection locked="0"/>
    </xf>
    <xf numFmtId="0" fontId="18" fillId="0" borderId="12" xfId="0" applyFont="1" applyBorder="1"/>
    <xf numFmtId="166" fontId="18" fillId="0" borderId="0" xfId="0" applyNumberFormat="1" applyFont="1"/>
    <xf numFmtId="166" fontId="18" fillId="0" borderId="13" xfId="0" applyNumberFormat="1" applyFont="1" applyBorder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4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1"/>
  <sheetViews>
    <sheetView showGridLines="0" tabSelected="1" topLeftCell="A79" workbookViewId="0">
      <selection activeCell="W97" sqref="W9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07" t="s">
        <v>2</v>
      </c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" t="s">
        <v>36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37</v>
      </c>
    </row>
    <row r="4" spans="2:46" ht="24.95" customHeight="1" x14ac:dyDescent="0.2">
      <c r="B4" s="4"/>
      <c r="D4" s="5" t="s">
        <v>38</v>
      </c>
      <c r="L4" s="4"/>
      <c r="M4" s="6" t="s">
        <v>3</v>
      </c>
      <c r="AT4" s="1" t="s">
        <v>1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4</v>
      </c>
      <c r="L6" s="4"/>
    </row>
    <row r="7" spans="2:46" ht="16.5" customHeight="1" x14ac:dyDescent="0.2">
      <c r="B7" s="4"/>
      <c r="E7" s="105" t="s">
        <v>93</v>
      </c>
      <c r="F7" s="106"/>
      <c r="G7" s="106"/>
      <c r="H7" s="106"/>
      <c r="L7" s="4"/>
    </row>
    <row r="8" spans="2:46" s="8" customFormat="1" ht="12" customHeight="1" x14ac:dyDescent="0.2">
      <c r="B8" s="9"/>
      <c r="D8" s="7" t="s">
        <v>39</v>
      </c>
      <c r="L8" s="9"/>
    </row>
    <row r="9" spans="2:46" s="8" customFormat="1" ht="16.5" customHeight="1" x14ac:dyDescent="0.2">
      <c r="B9" s="9"/>
      <c r="E9" s="103"/>
      <c r="F9" s="104"/>
      <c r="G9" s="104"/>
      <c r="H9" s="104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5</v>
      </c>
      <c r="E11" s="69"/>
      <c r="F11" s="71" t="s">
        <v>0</v>
      </c>
      <c r="G11" s="69"/>
      <c r="H11" s="69"/>
      <c r="I11" s="7" t="s">
        <v>6</v>
      </c>
      <c r="J11" s="71" t="s">
        <v>0</v>
      </c>
      <c r="L11" s="9"/>
    </row>
    <row r="12" spans="2:46" s="8" customFormat="1" ht="12" customHeight="1" x14ac:dyDescent="0.2">
      <c r="B12" s="9"/>
      <c r="D12" s="7" t="s">
        <v>7</v>
      </c>
      <c r="E12" s="72"/>
      <c r="F12" s="74" t="s">
        <v>94</v>
      </c>
      <c r="G12" s="72"/>
      <c r="H12" s="72"/>
      <c r="I12" s="7" t="s">
        <v>8</v>
      </c>
      <c r="J12" s="11">
        <v>44977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9</v>
      </c>
      <c r="I14" s="7" t="s">
        <v>10</v>
      </c>
      <c r="J14" s="10">
        <v>1312774</v>
      </c>
      <c r="L14" s="9"/>
    </row>
    <row r="15" spans="2:46" s="8" customFormat="1" ht="18" customHeight="1" x14ac:dyDescent="0.2">
      <c r="B15" s="9"/>
      <c r="E15" s="10" t="s">
        <v>95</v>
      </c>
      <c r="I15" s="7" t="s">
        <v>11</v>
      </c>
      <c r="J15" s="10" t="s">
        <v>96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12</v>
      </c>
      <c r="E17" s="72"/>
      <c r="F17" s="72"/>
      <c r="G17" s="72"/>
      <c r="H17" s="72"/>
      <c r="I17" s="73" t="s">
        <v>97</v>
      </c>
      <c r="J17" s="74"/>
      <c r="L17" s="9"/>
    </row>
    <row r="18" spans="2:12" s="8" customFormat="1" ht="18" customHeight="1" x14ac:dyDescent="0.2">
      <c r="B18" s="9"/>
      <c r="E18" s="109"/>
      <c r="F18" s="109"/>
      <c r="G18" s="109"/>
      <c r="H18" s="109"/>
      <c r="I18" s="73" t="s">
        <v>98</v>
      </c>
      <c r="J18" s="74"/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13</v>
      </c>
      <c r="I20" s="70" t="s">
        <v>10</v>
      </c>
      <c r="J20" s="71" t="s">
        <v>0</v>
      </c>
      <c r="L20" s="9"/>
    </row>
    <row r="21" spans="2:12" s="8" customFormat="1" ht="18" customHeight="1" x14ac:dyDescent="0.2">
      <c r="B21" s="9"/>
      <c r="E21" s="10"/>
      <c r="I21" s="70" t="s">
        <v>11</v>
      </c>
      <c r="J21" s="71" t="s">
        <v>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14</v>
      </c>
      <c r="I23" s="7" t="s">
        <v>10</v>
      </c>
      <c r="J23" s="10" t="s">
        <v>0</v>
      </c>
      <c r="L23" s="9"/>
    </row>
    <row r="24" spans="2:12" s="8" customFormat="1" ht="18" customHeight="1" x14ac:dyDescent="0.2">
      <c r="B24" s="9"/>
      <c r="E24" s="10"/>
      <c r="I24" s="7" t="s">
        <v>11</v>
      </c>
      <c r="J24" s="10" t="s">
        <v>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15</v>
      </c>
      <c r="L26" s="9"/>
    </row>
    <row r="27" spans="2:12" s="12" customFormat="1" ht="16.5" customHeight="1" x14ac:dyDescent="0.2">
      <c r="B27" s="13"/>
      <c r="E27" s="110" t="s">
        <v>0</v>
      </c>
      <c r="F27" s="110"/>
      <c r="G27" s="110"/>
      <c r="H27" s="110"/>
      <c r="L27" s="13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4"/>
      <c r="E29" s="14"/>
      <c r="F29" s="14"/>
      <c r="G29" s="14"/>
      <c r="H29" s="14"/>
      <c r="I29" s="14"/>
      <c r="J29" s="14"/>
      <c r="K29" s="14"/>
      <c r="L29" s="9"/>
    </row>
    <row r="30" spans="2:12" s="8" customFormat="1" ht="25.35" customHeight="1" x14ac:dyDescent="0.2">
      <c r="B30" s="9"/>
      <c r="D30" s="15" t="s">
        <v>16</v>
      </c>
      <c r="J30" s="77">
        <v>0</v>
      </c>
      <c r="L30" s="9"/>
    </row>
    <row r="31" spans="2:12" s="8" customFormat="1" ht="6.95" customHeight="1" x14ac:dyDescent="0.2">
      <c r="B31" s="9"/>
      <c r="D31" s="14"/>
      <c r="E31" s="14"/>
      <c r="F31" s="14"/>
      <c r="G31" s="14"/>
      <c r="H31" s="14"/>
      <c r="I31" s="14"/>
      <c r="J31" s="14"/>
      <c r="K31" s="14"/>
      <c r="L31" s="9"/>
    </row>
    <row r="32" spans="2:12" s="8" customFormat="1" ht="14.45" customHeight="1" x14ac:dyDescent="0.2">
      <c r="B32" s="9"/>
      <c r="F32" s="16" t="s">
        <v>18</v>
      </c>
      <c r="I32" s="16" t="s">
        <v>17</v>
      </c>
      <c r="J32" s="16" t="s">
        <v>19</v>
      </c>
      <c r="L32" s="9"/>
    </row>
    <row r="33" spans="2:12" s="8" customFormat="1" ht="14.45" customHeight="1" x14ac:dyDescent="0.2">
      <c r="B33" s="9"/>
      <c r="D33" s="17" t="s">
        <v>20</v>
      </c>
      <c r="E33" s="7" t="s">
        <v>21</v>
      </c>
      <c r="F33" s="18">
        <v>0</v>
      </c>
      <c r="I33" s="19">
        <v>0.21</v>
      </c>
      <c r="J33" s="18">
        <v>0</v>
      </c>
      <c r="L33" s="9"/>
    </row>
    <row r="34" spans="2:12" s="8" customFormat="1" ht="14.45" customHeight="1" x14ac:dyDescent="0.2">
      <c r="B34" s="9"/>
      <c r="E34" s="7" t="s">
        <v>22</v>
      </c>
      <c r="F34" s="18">
        <f>ROUND((SUM(BF83:BF101)),  2)</f>
        <v>0</v>
      </c>
      <c r="I34" s="19">
        <v>0.15</v>
      </c>
      <c r="J34" s="18">
        <f>ROUND(((SUM(BF83:BF101))*I34),  2)</f>
        <v>0</v>
      </c>
      <c r="L34" s="9"/>
    </row>
    <row r="35" spans="2:12" s="8" customFormat="1" ht="14.45" hidden="1" customHeight="1" x14ac:dyDescent="0.2">
      <c r="B35" s="9"/>
      <c r="E35" s="7" t="s">
        <v>23</v>
      </c>
      <c r="F35" s="18">
        <f>ROUND((SUM(BG83:BG101)),  2)</f>
        <v>0</v>
      </c>
      <c r="I35" s="19">
        <v>0.21</v>
      </c>
      <c r="J35" s="18">
        <f>0</f>
        <v>0</v>
      </c>
      <c r="L35" s="9"/>
    </row>
    <row r="36" spans="2:12" s="8" customFormat="1" ht="14.45" hidden="1" customHeight="1" x14ac:dyDescent="0.2">
      <c r="B36" s="9"/>
      <c r="E36" s="7" t="s">
        <v>24</v>
      </c>
      <c r="F36" s="18">
        <f>ROUND((SUM(BH83:BH101)),  2)</f>
        <v>0</v>
      </c>
      <c r="I36" s="19">
        <v>0.15</v>
      </c>
      <c r="J36" s="18">
        <f>0</f>
        <v>0</v>
      </c>
      <c r="L36" s="9"/>
    </row>
    <row r="37" spans="2:12" s="8" customFormat="1" ht="14.45" hidden="1" customHeight="1" x14ac:dyDescent="0.2">
      <c r="B37" s="9"/>
      <c r="E37" s="7" t="s">
        <v>25</v>
      </c>
      <c r="F37" s="18">
        <f>ROUND((SUM(BI83:BI101)),  2)</f>
        <v>0</v>
      </c>
      <c r="I37" s="19">
        <v>0</v>
      </c>
      <c r="J37" s="18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0"/>
      <c r="D39" s="21" t="s">
        <v>26</v>
      </c>
      <c r="E39" s="22"/>
      <c r="F39" s="22"/>
      <c r="G39" s="23" t="s">
        <v>27</v>
      </c>
      <c r="H39" s="24" t="s">
        <v>28</v>
      </c>
      <c r="I39" s="22"/>
      <c r="J39" s="25">
        <f>SUM(J30:J37)</f>
        <v>0</v>
      </c>
      <c r="K39" s="26"/>
      <c r="L39" s="9"/>
    </row>
    <row r="40" spans="2:12" s="8" customFormat="1" ht="14.45" customHeight="1" x14ac:dyDescent="0.2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9"/>
    </row>
    <row r="44" spans="2:12" s="8" customFormat="1" ht="6.95" customHeight="1" x14ac:dyDescent="0.2"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9"/>
    </row>
    <row r="45" spans="2:12" s="8" customFormat="1" ht="24.95" customHeight="1" x14ac:dyDescent="0.2">
      <c r="B45" s="9"/>
      <c r="C45" s="5" t="s">
        <v>40</v>
      </c>
      <c r="L45" s="9"/>
    </row>
    <row r="46" spans="2:12" s="8" customFormat="1" ht="6.95" customHeight="1" x14ac:dyDescent="0.2">
      <c r="B46" s="9"/>
      <c r="L46" s="9"/>
    </row>
    <row r="47" spans="2:12" s="8" customFormat="1" ht="12" customHeight="1" x14ac:dyDescent="0.2">
      <c r="B47" s="9"/>
      <c r="C47" s="7" t="s">
        <v>4</v>
      </c>
      <c r="L47" s="9"/>
    </row>
    <row r="48" spans="2:12" s="8" customFormat="1" ht="16.5" customHeight="1" x14ac:dyDescent="0.2">
      <c r="B48" s="9"/>
      <c r="E48" s="105" t="str">
        <f>E7</f>
        <v>Oprava hráze Zámeckého rybníka - k. ú. Podmokly u Úněšova</v>
      </c>
      <c r="F48" s="106"/>
      <c r="G48" s="106"/>
      <c r="H48" s="106"/>
      <c r="L48" s="9"/>
    </row>
    <row r="49" spans="2:47" s="8" customFormat="1" ht="12" customHeight="1" x14ac:dyDescent="0.2">
      <c r="B49" s="9"/>
      <c r="C49" s="7" t="s">
        <v>39</v>
      </c>
      <c r="L49" s="9"/>
    </row>
    <row r="50" spans="2:47" s="8" customFormat="1" ht="16.5" customHeight="1" x14ac:dyDescent="0.2">
      <c r="B50" s="9"/>
      <c r="E50" s="103">
        <f>E9</f>
        <v>0</v>
      </c>
      <c r="F50" s="104"/>
      <c r="G50" s="104"/>
      <c r="H50" s="104"/>
      <c r="L50" s="9"/>
    </row>
    <row r="51" spans="2:47" s="8" customFormat="1" ht="6.95" customHeight="1" x14ac:dyDescent="0.2">
      <c r="B51" s="9"/>
      <c r="L51" s="9"/>
    </row>
    <row r="52" spans="2:47" s="8" customFormat="1" ht="12" customHeight="1" x14ac:dyDescent="0.2">
      <c r="B52" s="9"/>
      <c r="C52" s="7" t="s">
        <v>7</v>
      </c>
      <c r="E52" s="69"/>
      <c r="F52" s="71" t="str">
        <f>F12</f>
        <v>Podmokly u Úněšova</v>
      </c>
      <c r="G52" s="69"/>
      <c r="H52" s="69"/>
      <c r="I52" s="7" t="s">
        <v>8</v>
      </c>
      <c r="J52" s="11">
        <f>IF(J12="","",J12)</f>
        <v>44977</v>
      </c>
      <c r="L52" s="9"/>
    </row>
    <row r="53" spans="2:47" s="8" customFormat="1" ht="6.95" customHeight="1" x14ac:dyDescent="0.2">
      <c r="B53" s="9"/>
      <c r="E53" s="69"/>
      <c r="F53" s="69"/>
      <c r="G53" s="69"/>
      <c r="H53" s="69"/>
      <c r="L53" s="9"/>
    </row>
    <row r="54" spans="2:47" s="8" customFormat="1" ht="25.7" customHeight="1" x14ac:dyDescent="0.2">
      <c r="B54" s="9"/>
      <c r="C54" s="7" t="s">
        <v>9</v>
      </c>
      <c r="F54" s="10" t="str">
        <f>E15</f>
        <v>SPÚ ČR, Krajský pozemkový úřad pro Plzeňský kraj, Náměstí Gen. Píky 8, 326 00 Plzeň</v>
      </c>
      <c r="I54" s="7" t="s">
        <v>13</v>
      </c>
      <c r="J54" s="31">
        <f>E21</f>
        <v>0</v>
      </c>
      <c r="L54" s="9"/>
    </row>
    <row r="55" spans="2:47" s="8" customFormat="1" ht="15.2" customHeight="1" x14ac:dyDescent="0.2">
      <c r="B55" s="9"/>
      <c r="C55" s="7" t="s">
        <v>12</v>
      </c>
      <c r="E55" s="72"/>
      <c r="F55" s="74" t="str">
        <f>IF(E18="","",E18)</f>
        <v/>
      </c>
      <c r="G55" s="72"/>
      <c r="H55" s="72"/>
      <c r="I55" s="7" t="s">
        <v>14</v>
      </c>
      <c r="J55" s="31">
        <f>E24</f>
        <v>0</v>
      </c>
      <c r="L55" s="9"/>
    </row>
    <row r="56" spans="2:47" s="8" customFormat="1" ht="10.35" customHeight="1" x14ac:dyDescent="0.2">
      <c r="B56" s="9"/>
      <c r="L56" s="9"/>
    </row>
    <row r="57" spans="2:47" s="8" customFormat="1" ht="29.25" customHeight="1" x14ac:dyDescent="0.2">
      <c r="B57" s="9"/>
      <c r="C57" s="32" t="s">
        <v>41</v>
      </c>
      <c r="D57" s="20"/>
      <c r="E57" s="20"/>
      <c r="F57" s="20"/>
      <c r="G57" s="20"/>
      <c r="H57" s="20"/>
      <c r="I57" s="20"/>
      <c r="J57" s="33" t="s">
        <v>42</v>
      </c>
      <c r="K57" s="20"/>
      <c r="L57" s="9"/>
    </row>
    <row r="58" spans="2:47" s="8" customFormat="1" ht="10.35" customHeight="1" x14ac:dyDescent="0.2">
      <c r="B58" s="9"/>
      <c r="L58" s="9"/>
    </row>
    <row r="59" spans="2:47" s="8" customFormat="1" ht="22.9" customHeight="1" x14ac:dyDescent="0.2">
      <c r="B59" s="9"/>
      <c r="C59" s="76" t="s">
        <v>32</v>
      </c>
      <c r="D59" s="78"/>
      <c r="E59" s="78"/>
      <c r="F59" s="78"/>
      <c r="G59" s="78"/>
      <c r="H59" s="78"/>
      <c r="I59" s="78"/>
      <c r="J59" s="77">
        <v>0</v>
      </c>
      <c r="L59" s="9"/>
      <c r="AU59" s="1" t="s">
        <v>43</v>
      </c>
    </row>
    <row r="60" spans="2:47" s="34" customFormat="1" ht="24.95" customHeight="1" x14ac:dyDescent="0.2">
      <c r="B60" s="35"/>
      <c r="C60" s="79"/>
      <c r="D60" s="80" t="s">
        <v>44</v>
      </c>
      <c r="E60" s="81"/>
      <c r="F60" s="81"/>
      <c r="G60" s="81"/>
      <c r="H60" s="81"/>
      <c r="I60" s="81"/>
      <c r="J60" s="82">
        <v>0</v>
      </c>
      <c r="L60" s="35"/>
    </row>
    <row r="61" spans="2:47" s="36" customFormat="1" ht="19.899999999999999" customHeight="1" x14ac:dyDescent="0.2">
      <c r="B61" s="37"/>
      <c r="C61" s="75"/>
      <c r="D61" s="83" t="s">
        <v>45</v>
      </c>
      <c r="E61" s="84"/>
      <c r="F61" s="84"/>
      <c r="G61" s="84"/>
      <c r="H61" s="84"/>
      <c r="I61" s="84"/>
      <c r="J61" s="85">
        <v>0</v>
      </c>
      <c r="L61" s="37"/>
    </row>
    <row r="62" spans="2:47" s="36" customFormat="1" ht="19.899999999999999" customHeight="1" x14ac:dyDescent="0.2">
      <c r="B62" s="37"/>
      <c r="C62" s="75"/>
      <c r="D62" s="83" t="s">
        <v>99</v>
      </c>
      <c r="E62" s="84"/>
      <c r="F62" s="84"/>
      <c r="G62" s="84"/>
      <c r="H62" s="84"/>
      <c r="I62" s="84"/>
      <c r="J62" s="85">
        <v>0</v>
      </c>
      <c r="L62" s="37"/>
    </row>
    <row r="63" spans="2:47" s="36" customFormat="1" ht="19.899999999999999" customHeight="1" x14ac:dyDescent="0.2">
      <c r="B63" s="37"/>
      <c r="C63" s="75"/>
      <c r="D63" s="83" t="s">
        <v>46</v>
      </c>
      <c r="E63" s="84"/>
      <c r="F63" s="84"/>
      <c r="G63" s="84"/>
      <c r="H63" s="84"/>
      <c r="I63" s="84"/>
      <c r="J63" s="85">
        <v>0</v>
      </c>
      <c r="L63" s="37"/>
    </row>
    <row r="64" spans="2:47" s="8" customFormat="1" ht="21.75" customHeight="1" x14ac:dyDescent="0.2">
      <c r="B64" s="9"/>
      <c r="L64" s="9"/>
    </row>
    <row r="65" spans="2:12" s="8" customFormat="1" ht="6.95" customHeight="1" x14ac:dyDescent="0.2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9"/>
    </row>
    <row r="69" spans="2:12" s="8" customFormat="1" ht="6.95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9"/>
    </row>
    <row r="70" spans="2:12" s="8" customFormat="1" ht="24.95" customHeight="1" x14ac:dyDescent="0.2">
      <c r="B70" s="9"/>
      <c r="C70" s="5" t="s">
        <v>47</v>
      </c>
      <c r="L70" s="9"/>
    </row>
    <row r="71" spans="2:12" s="8" customFormat="1" ht="6.95" customHeight="1" x14ac:dyDescent="0.2">
      <c r="B71" s="9"/>
      <c r="L71" s="9"/>
    </row>
    <row r="72" spans="2:12" s="8" customFormat="1" ht="12" customHeight="1" x14ac:dyDescent="0.2">
      <c r="B72" s="9"/>
      <c r="C72" s="7" t="s">
        <v>4</v>
      </c>
      <c r="L72" s="9"/>
    </row>
    <row r="73" spans="2:12" s="8" customFormat="1" ht="16.5" customHeight="1" x14ac:dyDescent="0.2">
      <c r="B73" s="9"/>
      <c r="E73" s="105" t="str">
        <f>E7</f>
        <v>Oprava hráze Zámeckého rybníka - k. ú. Podmokly u Úněšova</v>
      </c>
      <c r="F73" s="106"/>
      <c r="G73" s="106"/>
      <c r="H73" s="106"/>
      <c r="L73" s="9"/>
    </row>
    <row r="74" spans="2:12" s="8" customFormat="1" ht="12" customHeight="1" x14ac:dyDescent="0.2">
      <c r="B74" s="9"/>
      <c r="C74" s="7" t="s">
        <v>39</v>
      </c>
      <c r="L74" s="9"/>
    </row>
    <row r="75" spans="2:12" s="8" customFormat="1" ht="16.5" customHeight="1" x14ac:dyDescent="0.2">
      <c r="B75" s="9"/>
      <c r="E75" s="103">
        <f>E9</f>
        <v>0</v>
      </c>
      <c r="F75" s="104"/>
      <c r="G75" s="104"/>
      <c r="H75" s="104"/>
      <c r="L75" s="9"/>
    </row>
    <row r="76" spans="2:12" s="8" customFormat="1" ht="6.95" customHeight="1" x14ac:dyDescent="0.2">
      <c r="B76" s="9"/>
      <c r="L76" s="9"/>
    </row>
    <row r="77" spans="2:12" s="8" customFormat="1" ht="12" customHeight="1" x14ac:dyDescent="0.2">
      <c r="B77" s="9"/>
      <c r="C77" s="7" t="s">
        <v>7</v>
      </c>
      <c r="E77" s="69"/>
      <c r="F77" s="71" t="str">
        <f>F12</f>
        <v>Podmokly u Úněšova</v>
      </c>
      <c r="G77" s="69"/>
      <c r="H77" s="69"/>
      <c r="I77" s="7" t="s">
        <v>8</v>
      </c>
      <c r="J77" s="11">
        <f>IF(J12="","",J12)</f>
        <v>44977</v>
      </c>
      <c r="L77" s="9"/>
    </row>
    <row r="78" spans="2:12" s="8" customFormat="1" ht="6.95" customHeight="1" x14ac:dyDescent="0.2">
      <c r="B78" s="9"/>
      <c r="L78" s="9"/>
    </row>
    <row r="79" spans="2:12" s="8" customFormat="1" ht="25.7" customHeight="1" x14ac:dyDescent="0.2">
      <c r="B79" s="9"/>
      <c r="C79" s="7" t="s">
        <v>9</v>
      </c>
      <c r="F79" s="10" t="str">
        <f>E15</f>
        <v>SPÚ ČR, Krajský pozemkový úřad pro Plzeňský kraj, Náměstí Gen. Píky 8, 326 00 Plzeň</v>
      </c>
      <c r="I79" s="7" t="s">
        <v>13</v>
      </c>
      <c r="J79" s="31">
        <f>E21</f>
        <v>0</v>
      </c>
      <c r="L79" s="9"/>
    </row>
    <row r="80" spans="2:12" s="8" customFormat="1" ht="15.2" customHeight="1" x14ac:dyDescent="0.2">
      <c r="B80" s="9"/>
      <c r="C80" s="7" t="s">
        <v>12</v>
      </c>
      <c r="E80" s="72"/>
      <c r="F80" s="74" t="str">
        <f>IF(E18="","",E18)</f>
        <v/>
      </c>
      <c r="G80" s="72"/>
      <c r="H80" s="72"/>
      <c r="I80" s="7" t="s">
        <v>14</v>
      </c>
      <c r="J80" s="31">
        <f>E24</f>
        <v>0</v>
      </c>
      <c r="L80" s="9"/>
    </row>
    <row r="81" spans="2:65" s="8" customFormat="1" ht="10.35" customHeight="1" x14ac:dyDescent="0.2">
      <c r="B81" s="9"/>
      <c r="L81" s="9"/>
    </row>
    <row r="82" spans="2:65" s="38" customFormat="1" ht="29.25" customHeight="1" x14ac:dyDescent="0.2">
      <c r="B82" s="39"/>
      <c r="C82" s="40" t="s">
        <v>48</v>
      </c>
      <c r="D82" s="41" t="s">
        <v>31</v>
      </c>
      <c r="E82" s="41" t="s">
        <v>29</v>
      </c>
      <c r="F82" s="41" t="s">
        <v>30</v>
      </c>
      <c r="G82" s="41" t="s">
        <v>49</v>
      </c>
      <c r="H82" s="41" t="s">
        <v>50</v>
      </c>
      <c r="I82" s="41" t="s">
        <v>51</v>
      </c>
      <c r="J82" s="41" t="s">
        <v>42</v>
      </c>
      <c r="K82" s="42" t="s">
        <v>52</v>
      </c>
      <c r="L82" s="39"/>
      <c r="M82" s="43" t="s">
        <v>0</v>
      </c>
      <c r="N82" s="44" t="s">
        <v>20</v>
      </c>
      <c r="O82" s="44" t="s">
        <v>53</v>
      </c>
      <c r="P82" s="44" t="s">
        <v>54</v>
      </c>
      <c r="Q82" s="44" t="s">
        <v>55</v>
      </c>
      <c r="R82" s="44" t="s">
        <v>56</v>
      </c>
      <c r="S82" s="44" t="s">
        <v>57</v>
      </c>
      <c r="T82" s="45" t="s">
        <v>58</v>
      </c>
    </row>
    <row r="83" spans="2:65" s="8" customFormat="1" ht="22.9" customHeight="1" x14ac:dyDescent="0.25">
      <c r="B83" s="9"/>
      <c r="C83" s="76" t="s">
        <v>59</v>
      </c>
      <c r="J83" s="94">
        <v>0</v>
      </c>
      <c r="L83" s="9"/>
      <c r="M83" s="46"/>
      <c r="N83" s="14"/>
      <c r="O83" s="14"/>
      <c r="P83" s="47" t="e">
        <f>P84</f>
        <v>#REF!</v>
      </c>
      <c r="Q83" s="14"/>
      <c r="R83" s="47" t="e">
        <f>R84</f>
        <v>#REF!</v>
      </c>
      <c r="S83" s="14"/>
      <c r="T83" s="48" t="e">
        <f>T84</f>
        <v>#REF!</v>
      </c>
      <c r="AT83" s="1" t="s">
        <v>33</v>
      </c>
      <c r="AU83" s="1" t="s">
        <v>43</v>
      </c>
      <c r="BK83" s="49" t="e">
        <f>BK84</f>
        <v>#REF!</v>
      </c>
    </row>
    <row r="84" spans="2:65" s="50" customFormat="1" ht="25.9" customHeight="1" x14ac:dyDescent="0.2">
      <c r="B84" s="51"/>
      <c r="D84" s="88" t="s">
        <v>33</v>
      </c>
      <c r="E84" s="89" t="s">
        <v>60</v>
      </c>
      <c r="F84" s="89" t="s">
        <v>61</v>
      </c>
      <c r="G84" s="90"/>
      <c r="H84" s="90"/>
      <c r="I84" s="90"/>
      <c r="J84" s="91">
        <v>0</v>
      </c>
      <c r="L84" s="51"/>
      <c r="M84" s="53"/>
      <c r="P84" s="54" t="e">
        <f>P85+#REF!+P95+#REF!+P100</f>
        <v>#REF!</v>
      </c>
      <c r="R84" s="54" t="e">
        <f>R85+#REF!+R95+#REF!+R100</f>
        <v>#REF!</v>
      </c>
      <c r="T84" s="55" t="e">
        <f>T85+#REF!+T95+#REF!+T100</f>
        <v>#REF!</v>
      </c>
      <c r="AR84" s="52" t="s">
        <v>35</v>
      </c>
      <c r="AT84" s="56" t="s">
        <v>33</v>
      </c>
      <c r="AU84" s="56" t="s">
        <v>34</v>
      </c>
      <c r="AY84" s="52" t="s">
        <v>62</v>
      </c>
      <c r="BK84" s="57" t="e">
        <f>BK85+#REF!+BK95+#REF!+BK100</f>
        <v>#REF!</v>
      </c>
    </row>
    <row r="85" spans="2:65" s="50" customFormat="1" ht="22.9" customHeight="1" x14ac:dyDescent="0.2">
      <c r="B85" s="51"/>
      <c r="D85" s="88" t="s">
        <v>33</v>
      </c>
      <c r="E85" s="92" t="s">
        <v>35</v>
      </c>
      <c r="F85" s="92" t="s">
        <v>63</v>
      </c>
      <c r="G85" s="90"/>
      <c r="H85" s="90"/>
      <c r="I85" s="90"/>
      <c r="J85" s="93">
        <f>BK85</f>
        <v>0</v>
      </c>
      <c r="L85" s="51"/>
      <c r="M85" s="53"/>
      <c r="P85" s="54">
        <f>SUM(P86:P94)</f>
        <v>281.18649999999997</v>
      </c>
      <c r="R85" s="54">
        <f>SUM(R86:R94)</f>
        <v>0</v>
      </c>
      <c r="T85" s="55">
        <f>SUM(T86:T94)</f>
        <v>0</v>
      </c>
      <c r="AR85" s="52" t="s">
        <v>35</v>
      </c>
      <c r="AT85" s="56" t="s">
        <v>33</v>
      </c>
      <c r="AU85" s="56" t="s">
        <v>35</v>
      </c>
      <c r="AY85" s="52" t="s">
        <v>62</v>
      </c>
      <c r="BK85" s="57">
        <f>SUM(BK86:BK94)</f>
        <v>0</v>
      </c>
    </row>
    <row r="86" spans="2:65" s="8" customFormat="1" ht="16.5" customHeight="1" x14ac:dyDescent="0.2">
      <c r="B86" s="9"/>
      <c r="C86" s="58" t="s">
        <v>35</v>
      </c>
      <c r="D86" s="58" t="s">
        <v>64</v>
      </c>
      <c r="E86" s="59" t="s">
        <v>100</v>
      </c>
      <c r="F86" s="60" t="s">
        <v>101</v>
      </c>
      <c r="G86" s="61" t="s">
        <v>84</v>
      </c>
      <c r="H86" s="87">
        <v>48</v>
      </c>
      <c r="I86" s="86"/>
      <c r="J86" s="62">
        <f t="shared" ref="J86:J94" si="0">ROUND(I86*H86,2)</f>
        <v>0</v>
      </c>
      <c r="K86" s="60"/>
      <c r="L86" s="9"/>
      <c r="M86" s="63" t="s">
        <v>0</v>
      </c>
      <c r="N86" s="64" t="s">
        <v>21</v>
      </c>
      <c r="O86" s="65">
        <v>0.28199999999999997</v>
      </c>
      <c r="P86" s="65">
        <f t="shared" ref="P86:P94" si="1">O86*H86</f>
        <v>13.535999999999998</v>
      </c>
      <c r="Q86" s="65">
        <v>0</v>
      </c>
      <c r="R86" s="65">
        <f t="shared" ref="R86:R94" si="2">Q86*H86</f>
        <v>0</v>
      </c>
      <c r="S86" s="65">
        <v>0</v>
      </c>
      <c r="T86" s="66">
        <f t="shared" ref="T86:T94" si="3">S86*H86</f>
        <v>0</v>
      </c>
      <c r="AR86" s="67" t="s">
        <v>66</v>
      </c>
      <c r="AT86" s="67" t="s">
        <v>64</v>
      </c>
      <c r="AU86" s="67" t="s">
        <v>37</v>
      </c>
      <c r="AY86" s="1" t="s">
        <v>62</v>
      </c>
      <c r="BE86" s="68">
        <f t="shared" ref="BE86:BE94" si="4">IF(N86="základní",J86,0)</f>
        <v>0</v>
      </c>
      <c r="BF86" s="68">
        <f t="shared" ref="BF86:BF94" si="5">IF(N86="snížená",J86,0)</f>
        <v>0</v>
      </c>
      <c r="BG86" s="68">
        <f t="shared" ref="BG86:BG94" si="6">IF(N86="zákl. přenesená",J86,0)</f>
        <v>0</v>
      </c>
      <c r="BH86" s="68">
        <f t="shared" ref="BH86:BH94" si="7">IF(N86="sníž. přenesená",J86,0)</f>
        <v>0</v>
      </c>
      <c r="BI86" s="68">
        <f t="shared" ref="BI86:BI94" si="8">IF(N86="nulová",J86,0)</f>
        <v>0</v>
      </c>
      <c r="BJ86" s="1" t="s">
        <v>35</v>
      </c>
      <c r="BK86" s="68">
        <f t="shared" ref="BK86:BK94" si="9">ROUND(I86*H86,2)</f>
        <v>0</v>
      </c>
      <c r="BL86" s="1" t="s">
        <v>66</v>
      </c>
      <c r="BM86" s="67" t="s">
        <v>67</v>
      </c>
    </row>
    <row r="87" spans="2:65" s="8" customFormat="1" ht="16.5" customHeight="1" x14ac:dyDescent="0.2">
      <c r="B87" s="9"/>
      <c r="C87" s="58" t="s">
        <v>37</v>
      </c>
      <c r="D87" s="58" t="s">
        <v>64</v>
      </c>
      <c r="E87" s="59" t="s">
        <v>103</v>
      </c>
      <c r="F87" s="60" t="s">
        <v>102</v>
      </c>
      <c r="G87" s="61" t="s">
        <v>65</v>
      </c>
      <c r="H87" s="87">
        <v>48</v>
      </c>
      <c r="I87" s="86"/>
      <c r="J87" s="62">
        <f t="shared" si="0"/>
        <v>0</v>
      </c>
      <c r="K87" s="60"/>
      <c r="L87" s="9"/>
      <c r="M87" s="63" t="s">
        <v>0</v>
      </c>
      <c r="N87" s="64" t="s">
        <v>21</v>
      </c>
      <c r="O87" s="65">
        <v>0.13900000000000001</v>
      </c>
      <c r="P87" s="65">
        <f t="shared" si="1"/>
        <v>6.6720000000000006</v>
      </c>
      <c r="Q87" s="65">
        <v>0</v>
      </c>
      <c r="R87" s="65">
        <f t="shared" si="2"/>
        <v>0</v>
      </c>
      <c r="S87" s="65">
        <v>0</v>
      </c>
      <c r="T87" s="66">
        <f t="shared" si="3"/>
        <v>0</v>
      </c>
      <c r="AR87" s="67" t="s">
        <v>66</v>
      </c>
      <c r="AT87" s="67" t="s">
        <v>64</v>
      </c>
      <c r="AU87" s="67" t="s">
        <v>37</v>
      </c>
      <c r="AY87" s="1" t="s">
        <v>62</v>
      </c>
      <c r="BE87" s="68">
        <f t="shared" si="4"/>
        <v>0</v>
      </c>
      <c r="BF87" s="68">
        <f t="shared" si="5"/>
        <v>0</v>
      </c>
      <c r="BG87" s="68">
        <f t="shared" si="6"/>
        <v>0</v>
      </c>
      <c r="BH87" s="68">
        <f t="shared" si="7"/>
        <v>0</v>
      </c>
      <c r="BI87" s="68">
        <f t="shared" si="8"/>
        <v>0</v>
      </c>
      <c r="BJ87" s="1" t="s">
        <v>35</v>
      </c>
      <c r="BK87" s="68">
        <f t="shared" si="9"/>
        <v>0</v>
      </c>
      <c r="BL87" s="1" t="s">
        <v>66</v>
      </c>
      <c r="BM87" s="67" t="s">
        <v>68</v>
      </c>
    </row>
    <row r="88" spans="2:65" s="8" customFormat="1" ht="18" customHeight="1" x14ac:dyDescent="0.2">
      <c r="B88" s="9"/>
      <c r="C88" s="58" t="s">
        <v>69</v>
      </c>
      <c r="D88" s="58" t="s">
        <v>64</v>
      </c>
      <c r="E88" s="59" t="s">
        <v>104</v>
      </c>
      <c r="F88" s="60" t="s">
        <v>105</v>
      </c>
      <c r="G88" s="61" t="s">
        <v>65</v>
      </c>
      <c r="H88" s="87">
        <v>82.4</v>
      </c>
      <c r="I88" s="86"/>
      <c r="J88" s="62">
        <f t="shared" si="0"/>
        <v>0</v>
      </c>
      <c r="K88" s="60"/>
      <c r="L88" s="9"/>
      <c r="M88" s="63" t="s">
        <v>0</v>
      </c>
      <c r="N88" s="64" t="s">
        <v>21</v>
      </c>
      <c r="O88" s="65">
        <v>0.97499999999999998</v>
      </c>
      <c r="P88" s="65">
        <f t="shared" si="1"/>
        <v>80.34</v>
      </c>
      <c r="Q88" s="65">
        <v>0</v>
      </c>
      <c r="R88" s="65">
        <f t="shared" si="2"/>
        <v>0</v>
      </c>
      <c r="S88" s="65">
        <v>0</v>
      </c>
      <c r="T88" s="66">
        <f t="shared" si="3"/>
        <v>0</v>
      </c>
      <c r="AR88" s="67" t="s">
        <v>66</v>
      </c>
      <c r="AT88" s="67" t="s">
        <v>64</v>
      </c>
      <c r="AU88" s="67" t="s">
        <v>37</v>
      </c>
      <c r="AY88" s="1" t="s">
        <v>62</v>
      </c>
      <c r="BE88" s="68">
        <f t="shared" si="4"/>
        <v>0</v>
      </c>
      <c r="BF88" s="68">
        <f t="shared" si="5"/>
        <v>0</v>
      </c>
      <c r="BG88" s="68">
        <f t="shared" si="6"/>
        <v>0</v>
      </c>
      <c r="BH88" s="68">
        <f t="shared" si="7"/>
        <v>0</v>
      </c>
      <c r="BI88" s="68">
        <f t="shared" si="8"/>
        <v>0</v>
      </c>
      <c r="BJ88" s="1" t="s">
        <v>35</v>
      </c>
      <c r="BK88" s="68">
        <f t="shared" si="9"/>
        <v>0</v>
      </c>
      <c r="BL88" s="1" t="s">
        <v>66</v>
      </c>
      <c r="BM88" s="67" t="s">
        <v>70</v>
      </c>
    </row>
    <row r="89" spans="2:65" s="8" customFormat="1" ht="16.5" customHeight="1" x14ac:dyDescent="0.2">
      <c r="B89" s="9"/>
      <c r="C89" s="58" t="s">
        <v>66</v>
      </c>
      <c r="D89" s="58" t="s">
        <v>64</v>
      </c>
      <c r="E89" s="59" t="s">
        <v>107</v>
      </c>
      <c r="F89" s="60" t="s">
        <v>106</v>
      </c>
      <c r="G89" s="61" t="s">
        <v>65</v>
      </c>
      <c r="H89" s="87">
        <v>82.4</v>
      </c>
      <c r="I89" s="86"/>
      <c r="J89" s="62">
        <f t="shared" si="0"/>
        <v>0</v>
      </c>
      <c r="K89" s="60"/>
      <c r="L89" s="9"/>
      <c r="M89" s="63" t="s">
        <v>0</v>
      </c>
      <c r="N89" s="64" t="s">
        <v>21</v>
      </c>
      <c r="O89" s="65">
        <v>2.0190000000000001</v>
      </c>
      <c r="P89" s="65">
        <f t="shared" si="1"/>
        <v>166.36560000000003</v>
      </c>
      <c r="Q89" s="65">
        <v>0</v>
      </c>
      <c r="R89" s="65">
        <f t="shared" si="2"/>
        <v>0</v>
      </c>
      <c r="S89" s="65">
        <v>0</v>
      </c>
      <c r="T89" s="66">
        <f t="shared" si="3"/>
        <v>0</v>
      </c>
      <c r="AR89" s="67" t="s">
        <v>66</v>
      </c>
      <c r="AT89" s="67" t="s">
        <v>64</v>
      </c>
      <c r="AU89" s="67" t="s">
        <v>37</v>
      </c>
      <c r="AY89" s="1" t="s">
        <v>62</v>
      </c>
      <c r="BE89" s="68">
        <f t="shared" si="4"/>
        <v>0</v>
      </c>
      <c r="BF89" s="68">
        <f t="shared" si="5"/>
        <v>0</v>
      </c>
      <c r="BG89" s="68">
        <f t="shared" si="6"/>
        <v>0</v>
      </c>
      <c r="BH89" s="68">
        <f t="shared" si="7"/>
        <v>0</v>
      </c>
      <c r="BI89" s="68">
        <f t="shared" si="8"/>
        <v>0</v>
      </c>
      <c r="BJ89" s="1" t="s">
        <v>35</v>
      </c>
      <c r="BK89" s="68">
        <f t="shared" si="9"/>
        <v>0</v>
      </c>
      <c r="BL89" s="1" t="s">
        <v>66</v>
      </c>
      <c r="BM89" s="67" t="s">
        <v>71</v>
      </c>
    </row>
    <row r="90" spans="2:65" s="8" customFormat="1" ht="21.75" customHeight="1" x14ac:dyDescent="0.2">
      <c r="B90" s="9"/>
      <c r="C90" s="58" t="s">
        <v>72</v>
      </c>
      <c r="D90" s="58" t="s">
        <v>64</v>
      </c>
      <c r="E90" s="59" t="s">
        <v>107</v>
      </c>
      <c r="F90" s="60" t="s">
        <v>106</v>
      </c>
      <c r="G90" s="61" t="s">
        <v>65</v>
      </c>
      <c r="H90" s="87">
        <v>65.900000000000006</v>
      </c>
      <c r="I90" s="86"/>
      <c r="J90" s="62">
        <f t="shared" si="0"/>
        <v>0</v>
      </c>
      <c r="K90" s="60"/>
      <c r="L90" s="9"/>
      <c r="M90" s="63" t="s">
        <v>0</v>
      </c>
      <c r="N90" s="64" t="s">
        <v>21</v>
      </c>
      <c r="O90" s="65">
        <v>8.4000000000000005E-2</v>
      </c>
      <c r="P90" s="65">
        <f t="shared" si="1"/>
        <v>5.5356000000000005</v>
      </c>
      <c r="Q90" s="65">
        <v>0</v>
      </c>
      <c r="R90" s="65">
        <f t="shared" si="2"/>
        <v>0</v>
      </c>
      <c r="S90" s="65">
        <v>0</v>
      </c>
      <c r="T90" s="66">
        <f t="shared" si="3"/>
        <v>0</v>
      </c>
      <c r="AR90" s="67" t="s">
        <v>66</v>
      </c>
      <c r="AT90" s="67" t="s">
        <v>64</v>
      </c>
      <c r="AU90" s="67" t="s">
        <v>37</v>
      </c>
      <c r="AY90" s="1" t="s">
        <v>62</v>
      </c>
      <c r="BE90" s="68">
        <f t="shared" si="4"/>
        <v>0</v>
      </c>
      <c r="BF90" s="68">
        <f t="shared" si="5"/>
        <v>0</v>
      </c>
      <c r="BG90" s="68">
        <f t="shared" si="6"/>
        <v>0</v>
      </c>
      <c r="BH90" s="68">
        <f t="shared" si="7"/>
        <v>0</v>
      </c>
      <c r="BI90" s="68">
        <f t="shared" si="8"/>
        <v>0</v>
      </c>
      <c r="BJ90" s="1" t="s">
        <v>35</v>
      </c>
      <c r="BK90" s="68">
        <f t="shared" si="9"/>
        <v>0</v>
      </c>
      <c r="BL90" s="1" t="s">
        <v>66</v>
      </c>
      <c r="BM90" s="67" t="s">
        <v>73</v>
      </c>
    </row>
    <row r="91" spans="2:65" s="8" customFormat="1" ht="19.5" customHeight="1" x14ac:dyDescent="0.2">
      <c r="B91" s="9"/>
      <c r="C91" s="58" t="s">
        <v>74</v>
      </c>
      <c r="D91" s="58" t="s">
        <v>64</v>
      </c>
      <c r="E91" s="59" t="s">
        <v>108</v>
      </c>
      <c r="F91" s="60" t="s">
        <v>109</v>
      </c>
      <c r="G91" s="61" t="s">
        <v>65</v>
      </c>
      <c r="H91" s="87">
        <v>65.900000000000006</v>
      </c>
      <c r="I91" s="86"/>
      <c r="J91" s="62">
        <f t="shared" si="0"/>
        <v>0</v>
      </c>
      <c r="K91" s="60"/>
      <c r="L91" s="9"/>
      <c r="M91" s="63" t="s">
        <v>0</v>
      </c>
      <c r="N91" s="64" t="s">
        <v>21</v>
      </c>
      <c r="O91" s="65">
        <v>8.6999999999999994E-2</v>
      </c>
      <c r="P91" s="65">
        <f t="shared" si="1"/>
        <v>5.7332999999999998</v>
      </c>
      <c r="Q91" s="65">
        <v>0</v>
      </c>
      <c r="R91" s="65">
        <f t="shared" si="2"/>
        <v>0</v>
      </c>
      <c r="S91" s="65">
        <v>0</v>
      </c>
      <c r="T91" s="66">
        <f t="shared" si="3"/>
        <v>0</v>
      </c>
      <c r="AR91" s="67" t="s">
        <v>66</v>
      </c>
      <c r="AT91" s="67" t="s">
        <v>64</v>
      </c>
      <c r="AU91" s="67" t="s">
        <v>37</v>
      </c>
      <c r="AY91" s="1" t="s">
        <v>62</v>
      </c>
      <c r="BE91" s="68">
        <f t="shared" si="4"/>
        <v>0</v>
      </c>
      <c r="BF91" s="68">
        <f t="shared" si="5"/>
        <v>0</v>
      </c>
      <c r="BG91" s="68">
        <f t="shared" si="6"/>
        <v>0</v>
      </c>
      <c r="BH91" s="68">
        <f t="shared" si="7"/>
        <v>0</v>
      </c>
      <c r="BI91" s="68">
        <f t="shared" si="8"/>
        <v>0</v>
      </c>
      <c r="BJ91" s="1" t="s">
        <v>35</v>
      </c>
      <c r="BK91" s="68">
        <f t="shared" si="9"/>
        <v>0</v>
      </c>
      <c r="BL91" s="1" t="s">
        <v>66</v>
      </c>
      <c r="BM91" s="67" t="s">
        <v>75</v>
      </c>
    </row>
    <row r="92" spans="2:65" s="8" customFormat="1" ht="18" customHeight="1" x14ac:dyDescent="0.2">
      <c r="B92" s="9"/>
      <c r="C92" s="58" t="s">
        <v>76</v>
      </c>
      <c r="D92" s="58" t="s">
        <v>64</v>
      </c>
      <c r="E92" s="59" t="s">
        <v>83</v>
      </c>
      <c r="F92" s="60" t="s">
        <v>110</v>
      </c>
      <c r="G92" s="61" t="s">
        <v>65</v>
      </c>
      <c r="H92" s="87">
        <v>82.4</v>
      </c>
      <c r="I92" s="86"/>
      <c r="J92" s="62">
        <f t="shared" si="0"/>
        <v>0</v>
      </c>
      <c r="K92" s="60"/>
      <c r="L92" s="9"/>
      <c r="M92" s="63" t="s">
        <v>0</v>
      </c>
      <c r="N92" s="64" t="s">
        <v>21</v>
      </c>
      <c r="O92" s="65">
        <v>5.0000000000000001E-3</v>
      </c>
      <c r="P92" s="65">
        <f t="shared" si="1"/>
        <v>0.41200000000000003</v>
      </c>
      <c r="Q92" s="65">
        <v>0</v>
      </c>
      <c r="R92" s="65">
        <f t="shared" si="2"/>
        <v>0</v>
      </c>
      <c r="S92" s="65">
        <v>0</v>
      </c>
      <c r="T92" s="66">
        <f t="shared" si="3"/>
        <v>0</v>
      </c>
      <c r="AR92" s="67" t="s">
        <v>66</v>
      </c>
      <c r="AT92" s="67" t="s">
        <v>64</v>
      </c>
      <c r="AU92" s="67" t="s">
        <v>37</v>
      </c>
      <c r="AY92" s="1" t="s">
        <v>62</v>
      </c>
      <c r="BE92" s="68">
        <f t="shared" si="4"/>
        <v>0</v>
      </c>
      <c r="BF92" s="68">
        <f t="shared" si="5"/>
        <v>0</v>
      </c>
      <c r="BG92" s="68">
        <f t="shared" si="6"/>
        <v>0</v>
      </c>
      <c r="BH92" s="68">
        <f t="shared" si="7"/>
        <v>0</v>
      </c>
      <c r="BI92" s="68">
        <f t="shared" si="8"/>
        <v>0</v>
      </c>
      <c r="BJ92" s="1" t="s">
        <v>35</v>
      </c>
      <c r="BK92" s="68">
        <f t="shared" si="9"/>
        <v>0</v>
      </c>
      <c r="BL92" s="1" t="s">
        <v>66</v>
      </c>
      <c r="BM92" s="67" t="s">
        <v>77</v>
      </c>
    </row>
    <row r="93" spans="2:65" s="8" customFormat="1" ht="17.25" customHeight="1" x14ac:dyDescent="0.2">
      <c r="B93" s="9"/>
      <c r="C93" s="58" t="s">
        <v>78</v>
      </c>
      <c r="D93" s="58" t="s">
        <v>64</v>
      </c>
      <c r="E93" s="59" t="s">
        <v>111</v>
      </c>
      <c r="F93" s="60" t="s">
        <v>112</v>
      </c>
      <c r="G93" s="61" t="s">
        <v>65</v>
      </c>
      <c r="H93" s="87">
        <v>65.900000000000006</v>
      </c>
      <c r="I93" s="86"/>
      <c r="J93" s="62">
        <f t="shared" si="0"/>
        <v>0</v>
      </c>
      <c r="K93" s="60"/>
      <c r="L93" s="9"/>
      <c r="M93" s="63" t="s">
        <v>0</v>
      </c>
      <c r="N93" s="64" t="s">
        <v>21</v>
      </c>
      <c r="O93" s="65">
        <v>0</v>
      </c>
      <c r="P93" s="65">
        <f t="shared" si="1"/>
        <v>0</v>
      </c>
      <c r="Q93" s="65">
        <v>0</v>
      </c>
      <c r="R93" s="65">
        <f t="shared" si="2"/>
        <v>0</v>
      </c>
      <c r="S93" s="65">
        <v>0</v>
      </c>
      <c r="T93" s="66">
        <f t="shared" si="3"/>
        <v>0</v>
      </c>
      <c r="AR93" s="67" t="s">
        <v>66</v>
      </c>
      <c r="AT93" s="67" t="s">
        <v>64</v>
      </c>
      <c r="AU93" s="67" t="s">
        <v>37</v>
      </c>
      <c r="AY93" s="1" t="s">
        <v>62</v>
      </c>
      <c r="BE93" s="68">
        <f t="shared" si="4"/>
        <v>0</v>
      </c>
      <c r="BF93" s="68">
        <f t="shared" si="5"/>
        <v>0</v>
      </c>
      <c r="BG93" s="68">
        <f t="shared" si="6"/>
        <v>0</v>
      </c>
      <c r="BH93" s="68">
        <f t="shared" si="7"/>
        <v>0</v>
      </c>
      <c r="BI93" s="68">
        <f t="shared" si="8"/>
        <v>0</v>
      </c>
      <c r="BJ93" s="1" t="s">
        <v>35</v>
      </c>
      <c r="BK93" s="68">
        <f t="shared" si="9"/>
        <v>0</v>
      </c>
      <c r="BL93" s="1" t="s">
        <v>66</v>
      </c>
      <c r="BM93" s="67" t="s">
        <v>80</v>
      </c>
    </row>
    <row r="94" spans="2:65" s="8" customFormat="1" ht="18.75" customHeight="1" x14ac:dyDescent="0.2">
      <c r="B94" s="9"/>
      <c r="C94" s="58" t="s">
        <v>81</v>
      </c>
      <c r="D94" s="58" t="s">
        <v>64</v>
      </c>
      <c r="E94" s="59" t="s">
        <v>113</v>
      </c>
      <c r="F94" s="60" t="s">
        <v>116</v>
      </c>
      <c r="G94" s="61" t="s">
        <v>84</v>
      </c>
      <c r="H94" s="87">
        <v>48</v>
      </c>
      <c r="I94" s="86"/>
      <c r="J94" s="62">
        <f t="shared" si="0"/>
        <v>0</v>
      </c>
      <c r="K94" s="60"/>
      <c r="L94" s="9"/>
      <c r="M94" s="63" t="s">
        <v>0</v>
      </c>
      <c r="N94" s="64" t="s">
        <v>21</v>
      </c>
      <c r="O94" s="65">
        <v>5.3999999999999999E-2</v>
      </c>
      <c r="P94" s="65">
        <f t="shared" si="1"/>
        <v>2.5920000000000001</v>
      </c>
      <c r="Q94" s="65">
        <v>0</v>
      </c>
      <c r="R94" s="65">
        <f t="shared" si="2"/>
        <v>0</v>
      </c>
      <c r="S94" s="65">
        <v>0</v>
      </c>
      <c r="T94" s="66">
        <f t="shared" si="3"/>
        <v>0</v>
      </c>
      <c r="AR94" s="67" t="s">
        <v>66</v>
      </c>
      <c r="AT94" s="67" t="s">
        <v>64</v>
      </c>
      <c r="AU94" s="67" t="s">
        <v>37</v>
      </c>
      <c r="AY94" s="1" t="s">
        <v>62</v>
      </c>
      <c r="BE94" s="68">
        <f t="shared" si="4"/>
        <v>0</v>
      </c>
      <c r="BF94" s="68">
        <f t="shared" si="5"/>
        <v>0</v>
      </c>
      <c r="BG94" s="68">
        <f t="shared" si="6"/>
        <v>0</v>
      </c>
      <c r="BH94" s="68">
        <f t="shared" si="7"/>
        <v>0</v>
      </c>
      <c r="BI94" s="68">
        <f t="shared" si="8"/>
        <v>0</v>
      </c>
      <c r="BJ94" s="1" t="s">
        <v>35</v>
      </c>
      <c r="BK94" s="68">
        <f t="shared" si="9"/>
        <v>0</v>
      </c>
      <c r="BL94" s="1" t="s">
        <v>66</v>
      </c>
      <c r="BM94" s="67" t="s">
        <v>82</v>
      </c>
    </row>
    <row r="95" spans="2:65" s="90" customFormat="1" ht="22.9" customHeight="1" x14ac:dyDescent="0.2">
      <c r="B95" s="95"/>
      <c r="D95" s="88" t="s">
        <v>33</v>
      </c>
      <c r="E95" s="92">
        <v>4</v>
      </c>
      <c r="F95" s="92" t="s">
        <v>114</v>
      </c>
      <c r="H95" s="96"/>
      <c r="I95" s="97"/>
      <c r="J95" s="93">
        <f>BK95</f>
        <v>0</v>
      </c>
      <c r="L95" s="95"/>
      <c r="M95" s="98"/>
      <c r="P95" s="99">
        <f>SUM(P96:P99)</f>
        <v>44.525880000000001</v>
      </c>
      <c r="R95" s="99">
        <f>SUM(R96:R99)</f>
        <v>21.630919869999996</v>
      </c>
      <c r="T95" s="100">
        <f>SUM(T96:T99)</f>
        <v>0</v>
      </c>
      <c r="AR95" s="88" t="s">
        <v>35</v>
      </c>
      <c r="AT95" s="101" t="s">
        <v>33</v>
      </c>
      <c r="AU95" s="101" t="s">
        <v>35</v>
      </c>
      <c r="AY95" s="88" t="s">
        <v>62</v>
      </c>
      <c r="BK95" s="102">
        <f>SUM(BK96:BK99)</f>
        <v>0</v>
      </c>
    </row>
    <row r="96" spans="2:65" s="8" customFormat="1" ht="21.75" customHeight="1" x14ac:dyDescent="0.2">
      <c r="B96" s="9"/>
      <c r="C96" s="58">
        <v>10</v>
      </c>
      <c r="D96" s="58" t="s">
        <v>64</v>
      </c>
      <c r="E96" s="59" t="s">
        <v>115</v>
      </c>
      <c r="F96" s="60" t="s">
        <v>117</v>
      </c>
      <c r="G96" s="61" t="s">
        <v>84</v>
      </c>
      <c r="H96" s="87">
        <v>55.26</v>
      </c>
      <c r="I96" s="86"/>
      <c r="J96" s="62">
        <f>ROUND(I96*H96,2)</f>
        <v>0</v>
      </c>
      <c r="K96" s="60" t="s">
        <v>0</v>
      </c>
      <c r="L96" s="9"/>
      <c r="M96" s="63" t="s">
        <v>0</v>
      </c>
      <c r="N96" s="64" t="s">
        <v>21</v>
      </c>
      <c r="O96" s="65">
        <v>0.36</v>
      </c>
      <c r="P96" s="65">
        <f>O96*H96</f>
        <v>19.893599999999999</v>
      </c>
      <c r="Q96" s="65">
        <v>0.17488999999999999</v>
      </c>
      <c r="R96" s="65">
        <f>Q96*H96</f>
        <v>9.6644213999999984</v>
      </c>
      <c r="S96" s="65">
        <v>0</v>
      </c>
      <c r="T96" s="66">
        <f>S96*H96</f>
        <v>0</v>
      </c>
      <c r="AR96" s="67" t="s">
        <v>66</v>
      </c>
      <c r="AT96" s="67" t="s">
        <v>64</v>
      </c>
      <c r="AU96" s="67" t="s">
        <v>37</v>
      </c>
      <c r="AY96" s="1" t="s">
        <v>62</v>
      </c>
      <c r="BE96" s="68">
        <f>IF(N96="základní",J96,0)</f>
        <v>0</v>
      </c>
      <c r="BF96" s="68">
        <f>IF(N96="snížená",J96,0)</f>
        <v>0</v>
      </c>
      <c r="BG96" s="68">
        <f>IF(N96="zákl. přenesená",J96,0)</f>
        <v>0</v>
      </c>
      <c r="BH96" s="68">
        <f>IF(N96="sníž. přenesená",J96,0)</f>
        <v>0</v>
      </c>
      <c r="BI96" s="68">
        <f>IF(N96="nulová",J96,0)</f>
        <v>0</v>
      </c>
      <c r="BJ96" s="1" t="s">
        <v>35</v>
      </c>
      <c r="BK96" s="68">
        <f>ROUND(I96*H96,2)</f>
        <v>0</v>
      </c>
      <c r="BL96" s="1" t="s">
        <v>66</v>
      </c>
      <c r="BM96" s="67" t="s">
        <v>85</v>
      </c>
    </row>
    <row r="97" spans="2:65" s="8" customFormat="1" ht="21.75" customHeight="1" x14ac:dyDescent="0.2">
      <c r="B97" s="9"/>
      <c r="C97" s="58">
        <v>11</v>
      </c>
      <c r="D97" s="58" t="s">
        <v>64</v>
      </c>
      <c r="E97" s="59" t="s">
        <v>118</v>
      </c>
      <c r="F97" s="60" t="s">
        <v>119</v>
      </c>
      <c r="G97" s="61" t="s">
        <v>65</v>
      </c>
      <c r="H97" s="87">
        <v>16.5</v>
      </c>
      <c r="I97" s="86"/>
      <c r="J97" s="62">
        <f>ROUND(I97*H97,2)</f>
        <v>0</v>
      </c>
      <c r="K97" s="60" t="s">
        <v>0</v>
      </c>
      <c r="L97" s="9"/>
      <c r="M97" s="63" t="s">
        <v>0</v>
      </c>
      <c r="N97" s="64" t="s">
        <v>21</v>
      </c>
      <c r="O97" s="65">
        <v>0.36</v>
      </c>
      <c r="P97" s="65">
        <f>O97*H97</f>
        <v>5.9399999999999995</v>
      </c>
      <c r="Q97" s="65">
        <v>0.17488999999999999</v>
      </c>
      <c r="R97" s="65">
        <f>Q97*H97</f>
        <v>2.8856849999999996</v>
      </c>
      <c r="S97" s="65">
        <v>0</v>
      </c>
      <c r="T97" s="66">
        <f>S97*H97</f>
        <v>0</v>
      </c>
      <c r="AR97" s="67" t="s">
        <v>66</v>
      </c>
      <c r="AT97" s="67" t="s">
        <v>64</v>
      </c>
      <c r="AU97" s="67" t="s">
        <v>37</v>
      </c>
      <c r="AY97" s="1" t="s">
        <v>62</v>
      </c>
      <c r="BE97" s="68">
        <f>IF(N97="základní",J97,0)</f>
        <v>0</v>
      </c>
      <c r="BF97" s="68">
        <f>IF(N97="snížená",J97,0)</f>
        <v>0</v>
      </c>
      <c r="BG97" s="68">
        <f>IF(N97="zákl. přenesená",J97,0)</f>
        <v>0</v>
      </c>
      <c r="BH97" s="68">
        <f>IF(N97="sníž. přenesená",J97,0)</f>
        <v>0</v>
      </c>
      <c r="BI97" s="68">
        <f>IF(N97="nulová",J97,0)</f>
        <v>0</v>
      </c>
      <c r="BJ97" s="1" t="s">
        <v>35</v>
      </c>
      <c r="BK97" s="68">
        <f>ROUND(I97*H97,2)</f>
        <v>0</v>
      </c>
      <c r="BL97" s="1" t="s">
        <v>66</v>
      </c>
      <c r="BM97" s="67" t="s">
        <v>87</v>
      </c>
    </row>
    <row r="98" spans="2:65" s="8" customFormat="1" ht="21.75" customHeight="1" x14ac:dyDescent="0.2">
      <c r="B98" s="9"/>
      <c r="C98" s="58">
        <v>12</v>
      </c>
      <c r="D98" s="58" t="s">
        <v>86</v>
      </c>
      <c r="E98" s="59" t="s">
        <v>120</v>
      </c>
      <c r="F98" s="60" t="s">
        <v>121</v>
      </c>
      <c r="G98" s="61" t="s">
        <v>79</v>
      </c>
      <c r="H98" s="87">
        <v>35.343000000000004</v>
      </c>
      <c r="I98" s="86"/>
      <c r="J98" s="62">
        <f>ROUND(I98*H98,2)</f>
        <v>0</v>
      </c>
      <c r="K98" s="60" t="s">
        <v>0</v>
      </c>
      <c r="L98" s="9"/>
      <c r="M98" s="63" t="s">
        <v>0</v>
      </c>
      <c r="N98" s="64" t="s">
        <v>21</v>
      </c>
      <c r="O98" s="65">
        <v>0.36</v>
      </c>
      <c r="P98" s="65">
        <f>O98*H98</f>
        <v>12.72348</v>
      </c>
      <c r="Q98" s="65">
        <v>0.17488999999999999</v>
      </c>
      <c r="R98" s="65">
        <f>Q98*H98</f>
        <v>6.1811372700000007</v>
      </c>
      <c r="S98" s="65">
        <v>0</v>
      </c>
      <c r="T98" s="66">
        <f>S98*H98</f>
        <v>0</v>
      </c>
      <c r="AR98" s="67" t="s">
        <v>66</v>
      </c>
      <c r="AT98" s="67" t="s">
        <v>64</v>
      </c>
      <c r="AU98" s="67" t="s">
        <v>37</v>
      </c>
      <c r="AY98" s="1" t="s">
        <v>62</v>
      </c>
      <c r="BE98" s="68">
        <f>IF(N98="základní",J98,0)</f>
        <v>0</v>
      </c>
      <c r="BF98" s="68">
        <f>IF(N98="snížená",J98,0)</f>
        <v>0</v>
      </c>
      <c r="BG98" s="68">
        <f>IF(N98="zákl. přenesená",J98,0)</f>
        <v>0</v>
      </c>
      <c r="BH98" s="68">
        <f>IF(N98="sníž. přenesená",J98,0)</f>
        <v>0</v>
      </c>
      <c r="BI98" s="68">
        <f>IF(N98="nulová",J98,0)</f>
        <v>0</v>
      </c>
      <c r="BJ98" s="1" t="s">
        <v>35</v>
      </c>
      <c r="BK98" s="68">
        <f>ROUND(I98*H98,2)</f>
        <v>0</v>
      </c>
      <c r="BL98" s="1" t="s">
        <v>66</v>
      </c>
      <c r="BM98" s="67" t="s">
        <v>88</v>
      </c>
    </row>
    <row r="99" spans="2:65" s="8" customFormat="1" ht="21.75" customHeight="1" x14ac:dyDescent="0.2">
      <c r="B99" s="9"/>
      <c r="C99" s="58">
        <v>13</v>
      </c>
      <c r="D99" s="58" t="s">
        <v>64</v>
      </c>
      <c r="E99" s="59" t="s">
        <v>122</v>
      </c>
      <c r="F99" s="60" t="s">
        <v>123</v>
      </c>
      <c r="G99" s="61" t="s">
        <v>65</v>
      </c>
      <c r="H99" s="87">
        <v>16.579999999999998</v>
      </c>
      <c r="I99" s="86"/>
      <c r="J99" s="62">
        <f>ROUND(I99*H99,2)</f>
        <v>0</v>
      </c>
      <c r="K99" s="60" t="s">
        <v>0</v>
      </c>
      <c r="L99" s="9"/>
      <c r="M99" s="63" t="s">
        <v>0</v>
      </c>
      <c r="N99" s="64" t="s">
        <v>21</v>
      </c>
      <c r="O99" s="65">
        <v>0.36</v>
      </c>
      <c r="P99" s="65">
        <f>O99*H99</f>
        <v>5.968799999999999</v>
      </c>
      <c r="Q99" s="65">
        <v>0.17488999999999999</v>
      </c>
      <c r="R99" s="65">
        <f>Q99*H99</f>
        <v>2.8996761999999996</v>
      </c>
      <c r="S99" s="65">
        <v>0</v>
      </c>
      <c r="T99" s="66">
        <f>S99*H99</f>
        <v>0</v>
      </c>
      <c r="AR99" s="67" t="s">
        <v>66</v>
      </c>
      <c r="AT99" s="67" t="s">
        <v>64</v>
      </c>
      <c r="AU99" s="67" t="s">
        <v>37</v>
      </c>
      <c r="AY99" s="1" t="s">
        <v>62</v>
      </c>
      <c r="BE99" s="68">
        <f>IF(N99="základní",J99,0)</f>
        <v>0</v>
      </c>
      <c r="BF99" s="68">
        <f>IF(N99="snížená",J99,0)</f>
        <v>0</v>
      </c>
      <c r="BG99" s="68">
        <f>IF(N99="zákl. přenesená",J99,0)</f>
        <v>0</v>
      </c>
      <c r="BH99" s="68">
        <f>IF(N99="sníž. přenesená",J99,0)</f>
        <v>0</v>
      </c>
      <c r="BI99" s="68">
        <f>IF(N99="nulová",J99,0)</f>
        <v>0</v>
      </c>
      <c r="BJ99" s="1" t="s">
        <v>35</v>
      </c>
      <c r="BK99" s="68">
        <f>ROUND(I99*H99,2)</f>
        <v>0</v>
      </c>
      <c r="BL99" s="1" t="s">
        <v>66</v>
      </c>
      <c r="BM99" s="67" t="s">
        <v>89</v>
      </c>
    </row>
    <row r="100" spans="2:65" s="90" customFormat="1" ht="22.9" customHeight="1" x14ac:dyDescent="0.2">
      <c r="B100" s="95"/>
      <c r="D100" s="88" t="s">
        <v>33</v>
      </c>
      <c r="E100" s="92" t="s">
        <v>90</v>
      </c>
      <c r="F100" s="92" t="s">
        <v>91</v>
      </c>
      <c r="H100" s="96"/>
      <c r="I100" s="97"/>
      <c r="J100" s="93">
        <f>BK100</f>
        <v>0</v>
      </c>
      <c r="L100" s="95"/>
      <c r="M100" s="98"/>
      <c r="P100" s="99">
        <f>SUM(P101:P101)</f>
        <v>61.157850000000003</v>
      </c>
      <c r="R100" s="99">
        <f>SUM(R101:R101)</f>
        <v>0</v>
      </c>
      <c r="T100" s="100">
        <f>SUM(T101:T101)</f>
        <v>0</v>
      </c>
      <c r="AR100" s="88" t="s">
        <v>35</v>
      </c>
      <c r="AT100" s="101" t="s">
        <v>33</v>
      </c>
      <c r="AU100" s="101" t="s">
        <v>35</v>
      </c>
      <c r="AY100" s="88" t="s">
        <v>62</v>
      </c>
      <c r="BK100" s="102">
        <f>SUM(BK101:BK101)</f>
        <v>0</v>
      </c>
    </row>
    <row r="101" spans="2:65" s="8" customFormat="1" ht="21.75" customHeight="1" x14ac:dyDescent="0.2">
      <c r="B101" s="9"/>
      <c r="C101" s="58">
        <v>14</v>
      </c>
      <c r="D101" s="58" t="s">
        <v>64</v>
      </c>
      <c r="E101" s="59" t="s">
        <v>124</v>
      </c>
      <c r="F101" s="60" t="s">
        <v>125</v>
      </c>
      <c r="G101" s="61" t="s">
        <v>79</v>
      </c>
      <c r="H101" s="87">
        <v>94.088999999999999</v>
      </c>
      <c r="I101" s="86"/>
      <c r="J101" s="62">
        <f>ROUND(I101*H101,2)</f>
        <v>0</v>
      </c>
      <c r="K101" s="60"/>
      <c r="L101" s="9"/>
      <c r="M101" s="63" t="s">
        <v>0</v>
      </c>
      <c r="N101" s="64" t="s">
        <v>21</v>
      </c>
      <c r="O101" s="65">
        <v>0.65</v>
      </c>
      <c r="P101" s="65">
        <f>O101*H101</f>
        <v>61.157850000000003</v>
      </c>
      <c r="Q101" s="65">
        <v>0</v>
      </c>
      <c r="R101" s="65">
        <f>Q101*H101</f>
        <v>0</v>
      </c>
      <c r="S101" s="65">
        <v>0</v>
      </c>
      <c r="T101" s="66">
        <f>S101*H101</f>
        <v>0</v>
      </c>
      <c r="AR101" s="67" t="s">
        <v>66</v>
      </c>
      <c r="AT101" s="67" t="s">
        <v>64</v>
      </c>
      <c r="AU101" s="67" t="s">
        <v>37</v>
      </c>
      <c r="AY101" s="1" t="s">
        <v>62</v>
      </c>
      <c r="BE101" s="68">
        <f>IF(N101="základní",J101,0)</f>
        <v>0</v>
      </c>
      <c r="BF101" s="68">
        <f>IF(N101="snížená",J101,0)</f>
        <v>0</v>
      </c>
      <c r="BG101" s="68">
        <f>IF(N101="zákl. přenesená",J101,0)</f>
        <v>0</v>
      </c>
      <c r="BH101" s="68">
        <f>IF(N101="sníž. přenesená",J101,0)</f>
        <v>0</v>
      </c>
      <c r="BI101" s="68">
        <f>IF(N101="nulová",J101,0)</f>
        <v>0</v>
      </c>
      <c r="BJ101" s="1" t="s">
        <v>35</v>
      </c>
      <c r="BK101" s="68">
        <f>ROUND(I101*H101,2)</f>
        <v>0</v>
      </c>
      <c r="BL101" s="1" t="s">
        <v>66</v>
      </c>
      <c r="BM101" s="67" t="s">
        <v>92</v>
      </c>
    </row>
  </sheetData>
  <autoFilter ref="C82:K101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Podmokly-Zámecký</vt:lpstr>
      <vt:lpstr>'Podmokly-Zámecký'!Názvy_tisku</vt:lpstr>
      <vt:lpstr>'Podmokly-Zámecký'!Oblast_tisku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magpieHP\vlada</dc:creator>
  <cp:lastModifiedBy>Jan Bělohradský</cp:lastModifiedBy>
  <cp:lastPrinted>2020-10-19T12:42:08Z</cp:lastPrinted>
  <dcterms:created xsi:type="dcterms:W3CDTF">2020-10-16T08:04:03Z</dcterms:created>
  <dcterms:modified xsi:type="dcterms:W3CDTF">2023-04-21T11:22:56Z</dcterms:modified>
</cp:coreProperties>
</file>