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22932" yWindow="65428" windowWidth="23256" windowHeight="14016" activeTab="3"/>
  </bookViews>
  <sheets>
    <sheet name="SR krycí list" sheetId="23" r:id="rId1"/>
    <sheet name="SR rekapitulace" sheetId="22" r:id="rId2"/>
    <sheet name="SR Vedlejší náklady" sheetId="24" r:id="rId3"/>
    <sheet name="SR" sheetId="20" r:id="rId4"/>
    <sheet name="SR Následná péče" sheetId="21" r:id="rId5"/>
    <sheet name="Tab. 1 VV" sheetId="14" r:id="rId6"/>
    <sheet name="Tab. 2 VV" sheetId="18" r:id="rId7"/>
    <sheet name="dotčená parcela" sheetId="7" r:id="rId8"/>
    <sheet name="plán údržby na 10 let" sheetId="10" r:id="rId9"/>
  </sheets>
  <definedNames>
    <definedName name="_xlnm.Print_Area" localSheetId="3">'SR'!$A$1:$G$63</definedName>
    <definedName name="_xlnm.Print_Area" localSheetId="4">'SR Následná péče'!$A$1:$G$38</definedName>
    <definedName name="_xlnm.Print_Area" localSheetId="2">'SR Vedlejší náklady'!$A$1:$G$12</definedName>
    <definedName name="_xlnm.Print_Titles" localSheetId="2">'SR Vedlejší náklady'!$9:$10</definedName>
    <definedName name="_xlnm.Print_Titles" localSheetId="3">'SR'!$9:$10</definedName>
    <definedName name="_xlnm.Print_Titles" localSheetId="4">'SR Následná péče'!$9:$10</definedName>
    <definedName name="_xlnm.Print_Titles" localSheetId="5">'Tab. 1 VV'!$64:$69</definedName>
    <definedName name="_xlnm.Print_Titles" localSheetId="6">'Tab. 2 VV'!$60:$65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<sst xmlns="http://schemas.openxmlformats.org/spreadsheetml/2006/main" count="1503" uniqueCount="282">
  <si>
    <t>Lípa srdčitá</t>
  </si>
  <si>
    <t xml:space="preserve">Dub zimní </t>
  </si>
  <si>
    <t>Dub cer</t>
  </si>
  <si>
    <t>Javor babyka</t>
  </si>
  <si>
    <t>Javor mleč</t>
  </si>
  <si>
    <t>Jilm habrolistý</t>
  </si>
  <si>
    <t>Topol osika</t>
  </si>
  <si>
    <t>LP</t>
  </si>
  <si>
    <t>DZ</t>
  </si>
  <si>
    <t>DC</t>
  </si>
  <si>
    <t>TO</t>
  </si>
  <si>
    <t>JB</t>
  </si>
  <si>
    <t>JM</t>
  </si>
  <si>
    <t>JH</t>
  </si>
  <si>
    <t>OP 1</t>
  </si>
  <si>
    <t>OP 2</t>
  </si>
  <si>
    <t>OP 3</t>
  </si>
  <si>
    <t>brslen bradavičnatý</t>
  </si>
  <si>
    <t>růže šípková</t>
  </si>
  <si>
    <t>BB</t>
  </si>
  <si>
    <t>RŠ</t>
  </si>
  <si>
    <t>ptačí zob</t>
  </si>
  <si>
    <t>řešetlák počistvý</t>
  </si>
  <si>
    <t>PZ</t>
  </si>
  <si>
    <t>RP</t>
  </si>
  <si>
    <t>HO</t>
  </si>
  <si>
    <t>trnka obecná</t>
  </si>
  <si>
    <t>Počet stromů v OP</t>
  </si>
  <si>
    <t>NÁSLEDNÁ PÉČE 1. ROK</t>
  </si>
  <si>
    <t>NÁSLEDNÁ PÉČE 2. ROK</t>
  </si>
  <si>
    <t>NÁSLEDNÁ PÉČE 3. ROK</t>
  </si>
  <si>
    <t>MJ</t>
  </si>
  <si>
    <t xml:space="preserve">Cena celkem </t>
  </si>
  <si>
    <t>ks</t>
  </si>
  <si>
    <t>Půdní hydrogel</t>
  </si>
  <si>
    <t>m</t>
  </si>
  <si>
    <t>kg</t>
  </si>
  <si>
    <t>l</t>
  </si>
  <si>
    <t xml:space="preserve">Dřevní štěpka, bez podílu listí, </t>
  </si>
  <si>
    <t>m³</t>
  </si>
  <si>
    <t>m²</t>
  </si>
  <si>
    <t>Přesun hmot pro sadovnické a krajinářské účely</t>
  </si>
  <si>
    <t>Ing.Ilona Vybíralová, Zámecké náměstí 6/8, Břeclav 690 02</t>
  </si>
  <si>
    <t>Ing. Ilona Vybíralová</t>
  </si>
  <si>
    <r>
      <t>Stavba :</t>
    </r>
    <r>
      <rPr>
        <b/>
        <sz val="12"/>
        <color indexed="10"/>
        <rFont val="Arial Narrow"/>
        <family val="2"/>
      </rPr>
      <t xml:space="preserve"> </t>
    </r>
  </si>
  <si>
    <t>Část:</t>
  </si>
  <si>
    <t>Objednavatel:</t>
  </si>
  <si>
    <t xml:space="preserve">Zhotovitel : </t>
  </si>
  <si>
    <t xml:space="preserve">Datum : </t>
  </si>
  <si>
    <t xml:space="preserve">Vypracoval : </t>
  </si>
  <si>
    <t>Obec Kostice, nám. Osvobození 445/14, 691 52 Kostice</t>
  </si>
  <si>
    <t>P.Č.</t>
  </si>
  <si>
    <t>Kód položky</t>
  </si>
  <si>
    <t>Popis</t>
  </si>
  <si>
    <t>Množství celkem</t>
  </si>
  <si>
    <t>Cena jednotková</t>
  </si>
  <si>
    <t>Cena celkem</t>
  </si>
  <si>
    <t>Cenová soustava</t>
  </si>
  <si>
    <t>184 85 -1251</t>
  </si>
  <si>
    <t>184 81-5165</t>
  </si>
  <si>
    <t>185 80-4311</t>
  </si>
  <si>
    <t>REKAPITULACE</t>
  </si>
  <si>
    <t>Realizační náklady</t>
  </si>
  <si>
    <t xml:space="preserve">Následná péče 1 rok. </t>
  </si>
  <si>
    <t xml:space="preserve">Následná péče 2 rok. </t>
  </si>
  <si>
    <t xml:space="preserve">Následná péče 3 rok. </t>
  </si>
  <si>
    <t>Cena bez DPH</t>
  </si>
  <si>
    <t xml:space="preserve">DPH 21% </t>
  </si>
  <si>
    <t>Celkové náklady na založení a údržbu ÚSES</t>
  </si>
  <si>
    <t xml:space="preserve">SOUPIS </t>
  </si>
  <si>
    <t>K3l, 40-60 cm</t>
  </si>
  <si>
    <t>Zkratka</t>
  </si>
  <si>
    <t xml:space="preserve">Český název </t>
  </si>
  <si>
    <t>p.č</t>
  </si>
  <si>
    <t>vlastník</t>
  </si>
  <si>
    <t>způsob využití</t>
  </si>
  <si>
    <t>druh pozemku</t>
  </si>
  <si>
    <t>Obec Kostice, nám. Osvobození 445/14, 69152, Kostice</t>
  </si>
  <si>
    <t>ostatní plocha</t>
  </si>
  <si>
    <t>ochrana</t>
  </si>
  <si>
    <t>nejsou evidovány žádné zp. Ochrany</t>
  </si>
  <si>
    <t xml:space="preserve">1 rok </t>
  </si>
  <si>
    <t xml:space="preserve">2 rok </t>
  </si>
  <si>
    <t xml:space="preserve">3 rok </t>
  </si>
  <si>
    <t xml:space="preserve">4 rok </t>
  </si>
  <si>
    <t xml:space="preserve">5 rok </t>
  </si>
  <si>
    <t xml:space="preserve">počet opakování </t>
  </si>
  <si>
    <t>POLOŽKA</t>
  </si>
  <si>
    <t>PO 81-120</t>
  </si>
  <si>
    <t>Vel. sazenice</t>
  </si>
  <si>
    <t>hloch obecný</t>
  </si>
  <si>
    <t>Dovoz vody pro zálivku na vzdálenost do 1000 m</t>
  </si>
  <si>
    <t>Střešní lať smrková impregnovaná 30x50x1500mm</t>
  </si>
  <si>
    <t>Střešní lať smrková impregnovaná 30x50x1000mm</t>
  </si>
  <si>
    <t>Individuální plastová ochrana proti okusu 11 cmx70 cm</t>
  </si>
  <si>
    <t>186 80-4311</t>
  </si>
  <si>
    <t>Zálivka 10 l na sazenici, počet opakování 8 x (keře)</t>
  </si>
  <si>
    <t>Zálivka 30 l na sazenici, počet opakování 8 x (stromy)</t>
  </si>
  <si>
    <t>Dovoz vody pro zálivku na vzdálenost do 4000 m</t>
  </si>
  <si>
    <t>VEDLEJŠÍ ROZPOČTOVÉ NÁKLADY</t>
  </si>
  <si>
    <t>Vedlejší rozpočtové náklady</t>
  </si>
  <si>
    <t xml:space="preserve">Náklady na založení výsadeb </t>
  </si>
  <si>
    <t>VÝKAZ VÝMĚR</t>
  </si>
  <si>
    <t>SEG A</t>
  </si>
  <si>
    <t>SEG B</t>
  </si>
  <si>
    <t>Viburnum lantana</t>
  </si>
  <si>
    <t>SN</t>
  </si>
  <si>
    <t>VL</t>
  </si>
  <si>
    <t>SEG E</t>
  </si>
  <si>
    <t>Sambucus nigra</t>
  </si>
  <si>
    <t>SEG F</t>
  </si>
  <si>
    <t>SEG G</t>
  </si>
  <si>
    <t>seg E</t>
  </si>
  <si>
    <t>seg F</t>
  </si>
  <si>
    <t>seg G</t>
  </si>
  <si>
    <t xml:space="preserve">počet seg. </t>
  </si>
  <si>
    <t>seg d</t>
  </si>
  <si>
    <t>SEG D</t>
  </si>
  <si>
    <t>seg a</t>
  </si>
  <si>
    <t>segb</t>
  </si>
  <si>
    <t>seg b</t>
  </si>
  <si>
    <t>OP 4</t>
  </si>
  <si>
    <t>OP 5</t>
  </si>
  <si>
    <t>OP 6</t>
  </si>
  <si>
    <t>OP 7</t>
  </si>
  <si>
    <t>OP 8</t>
  </si>
  <si>
    <t>OP 9</t>
  </si>
  <si>
    <t>OP 10</t>
  </si>
  <si>
    <t>OP 11</t>
  </si>
  <si>
    <t>segc</t>
  </si>
  <si>
    <t>1c</t>
  </si>
  <si>
    <t>SEG C</t>
  </si>
  <si>
    <t>sega</t>
  </si>
  <si>
    <t>Počet keřů v OP</t>
  </si>
  <si>
    <t>segh</t>
  </si>
  <si>
    <t>SEG H</t>
  </si>
  <si>
    <t>OPLOCENKA</t>
  </si>
  <si>
    <t>délka</t>
  </si>
  <si>
    <t>plocha</t>
  </si>
  <si>
    <t>zeleň</t>
  </si>
  <si>
    <t>15.1.2021</t>
  </si>
  <si>
    <t>Zkr.</t>
  </si>
  <si>
    <t xml:space="preserve">OP 10 </t>
  </si>
  <si>
    <t xml:space="preserve">OP 6 </t>
  </si>
  <si>
    <t xml:space="preserve">OP 4 </t>
  </si>
  <si>
    <t xml:space="preserve">OP 3 </t>
  </si>
  <si>
    <t xml:space="preserve">Celkem </t>
  </si>
  <si>
    <t>Počet kusů v oplocence</t>
  </si>
  <si>
    <t>Český název</t>
  </si>
  <si>
    <t>Mechanizované sečení v meziřádcích, 3 x opakování</t>
  </si>
  <si>
    <t>Ochrana sazenic ručním ožínáním 3 x opakování</t>
  </si>
  <si>
    <t>NÁSLEDNÁ PÉČE</t>
  </si>
  <si>
    <t xml:space="preserve">6 rok </t>
  </si>
  <si>
    <t xml:space="preserve">7 rok </t>
  </si>
  <si>
    <t xml:space="preserve">8 rok </t>
  </si>
  <si>
    <t xml:space="preserve">9 rok </t>
  </si>
  <si>
    <t xml:space="preserve">10 rok </t>
  </si>
  <si>
    <t>Kontrola  a oprava kotvení a oplocenky</t>
  </si>
  <si>
    <t>Počet ks</t>
  </si>
  <si>
    <t>kalina tušalaj</t>
  </si>
  <si>
    <t>VÝKAZ VÝMĚR / ROZPIS SEGMENTŮ</t>
  </si>
  <si>
    <t>TR</t>
  </si>
  <si>
    <t>bez černý</t>
  </si>
  <si>
    <t>Realizace prvků ÚSES. LBK 5</t>
  </si>
  <si>
    <t>ZALOŽENÍ ČÁSTI LBK 5 / OPLOCENEK 7 -11</t>
  </si>
  <si>
    <t xml:space="preserve"> Tab. 1 VÝKAZ VÝMĚR / ROZPIS OPLOCENEK </t>
  </si>
  <si>
    <t>Tab.2 VÝKAZ VÝMĚR / ROZPIS SEGMENTŮ</t>
  </si>
  <si>
    <t xml:space="preserve">SLEÝ ROZPOČET </t>
  </si>
  <si>
    <t>Realizace prvků ÚSES, LBK 5</t>
  </si>
  <si>
    <t>ZALOŽENÍ ČÁSTI LBK 5 / OPLOCENEK  7- 11</t>
  </si>
  <si>
    <t>ha</t>
  </si>
  <si>
    <t>ar</t>
  </si>
  <si>
    <t xml:space="preserve">ROZPOČET </t>
  </si>
  <si>
    <t>ROZPOČET</t>
  </si>
  <si>
    <t>Obdělání půdy  nakopáním hl. přes 50 do 100 mm v rovině nebo na svahu do 1:5</t>
  </si>
  <si>
    <t>Obdělání půdy kultivátorováním v rovině a svahu do 1:5</t>
  </si>
  <si>
    <t>Obdělání půdy smykováním v rovině a svahu do 1:5</t>
  </si>
  <si>
    <t>Obdělání půdy vláčením v rovině a svahu do 1:5</t>
  </si>
  <si>
    <t>Založení lučního trávníku výsevem pl přes 1000 m2 v rovině a ve svahu do 1:5</t>
  </si>
  <si>
    <t>CS ÚRS 2022 01</t>
  </si>
  <si>
    <t>PRÁCE A DODÁVKY HSV</t>
  </si>
  <si>
    <t>ZEMNÍ PRÁCE</t>
  </si>
  <si>
    <t>Osivo  vytrvalé luční směsi, jetelotravní</t>
  </si>
  <si>
    <t>Hloubení jamek bez výměny půdy zeminy tř 1 až 4 obj přes 0,005 do 0,01 m3 v rovině a svahu do 1:5</t>
  </si>
  <si>
    <t>Výsadba dřeviny s balem D přes 0,1 do 0,2 m do jamky se zalitím v rovině a svahu do 1:5</t>
  </si>
  <si>
    <t>RMAT001</t>
  </si>
  <si>
    <t>RMAT002</t>
  </si>
  <si>
    <t>dub zimní, PO 81-120 cm</t>
  </si>
  <si>
    <t>RMAT003</t>
  </si>
  <si>
    <t>dub cer, PO 81-120 cm</t>
  </si>
  <si>
    <t>RMAT004</t>
  </si>
  <si>
    <t>javor babyk, PO 81-120 cm</t>
  </si>
  <si>
    <t>RMAT005</t>
  </si>
  <si>
    <t>javor mleč, PO 81-120 cm</t>
  </si>
  <si>
    <t>RMAT006</t>
  </si>
  <si>
    <t>jilm habrolistý, PO 81-120 cm</t>
  </si>
  <si>
    <t>RMAT007</t>
  </si>
  <si>
    <t>topol osik, PO 81-120 cm</t>
  </si>
  <si>
    <t>RMAT008</t>
  </si>
  <si>
    <t>brslen bradavičnatý, K 3L, 40-60cm</t>
  </si>
  <si>
    <t>RMAT009</t>
  </si>
  <si>
    <t>hloh jednosemenný, K 3L, 40-60cm</t>
  </si>
  <si>
    <t>RMAT010</t>
  </si>
  <si>
    <t>růže šípková, K 3L, 40-60cm</t>
  </si>
  <si>
    <t>RMAT011</t>
  </si>
  <si>
    <t>ptačí zob, K 3L, 40-60cm</t>
  </si>
  <si>
    <t>RMAT012</t>
  </si>
  <si>
    <t>řešetlák počistivý, K 3L, 40-60cm</t>
  </si>
  <si>
    <t>RMAT013</t>
  </si>
  <si>
    <t>trnka obecná, K 3L, 40-60cm</t>
  </si>
  <si>
    <t>RMAT014</t>
  </si>
  <si>
    <t>bez černý, K 3L, 40-60cm</t>
  </si>
  <si>
    <t>RMAT015</t>
  </si>
  <si>
    <t>kalina tušalaj, K 3L, 40-60cm</t>
  </si>
  <si>
    <t>Ukotvení dřeviny kůly jedním kůlem, délky do 1 m</t>
  </si>
  <si>
    <t>Ukotvení dřeviny kůly jedním kůlem, délky přes 1 do 2 m</t>
  </si>
  <si>
    <t>bm</t>
  </si>
  <si>
    <t>Úvazky z elastického materiálu  2 ks po min 30 cm, ke stromům</t>
  </si>
  <si>
    <t xml:space="preserve">Instalace individuální ochrany k sazenicím </t>
  </si>
  <si>
    <t>Hnojení sazenic  průmyslovými hnojivy v množství do 0,25 kg k jedné sazenici</t>
  </si>
  <si>
    <t xml:space="preserve">Mulčování dřevní štěpkou na výšku 7 cm. Zamulčovány budou zhotovení zálivkových mís. </t>
  </si>
  <si>
    <t>Osazení oplocení lesních kultur výšky přes 1,5 m s drátěným pletivem, včetně pletiva</t>
  </si>
  <si>
    <t>Osazení vrat z plotových tyček výšky přes 1,5 m plochy do 3 m2</t>
  </si>
  <si>
    <t>CS ÚRS 2022 02</t>
  </si>
  <si>
    <t>Strojní ožínání sazenic celoplošné sklon do 1:5 při viditelnosti dobré, výšky do 30 cm, 3 x opakování</t>
  </si>
  <si>
    <t xml:space="preserve">Ochrana sazenic ručním ožínáním  celoplošné sklon do 1:5 při viditelnosti dobré, výšky do 30 cm, 3x </t>
  </si>
  <si>
    <t>Strojní ožínání sazenic celoplošné sklon do 1:5 při viditelnosti dobré, výšky do 30 cm, 2 x opakování</t>
  </si>
  <si>
    <t>Ochrana sazenic ručním ožínáním  celoplošné sklon do 1:5 při viditelnosti dobré, 2 x</t>
  </si>
  <si>
    <t>Ing. Ilona Vybíralová, Zámecké náměstí 6/8, Břeclav 690 02</t>
  </si>
  <si>
    <t xml:space="preserve">Kontrola a ochrana kotvení stromů  a oplocenek </t>
  </si>
  <si>
    <t>lípa srdčitá, PO 81-120 cm</t>
  </si>
  <si>
    <t>R002</t>
  </si>
  <si>
    <t>mezisoučet</t>
  </si>
  <si>
    <t>RMAT016</t>
  </si>
  <si>
    <t>RMAT017</t>
  </si>
  <si>
    <t>RMAT018</t>
  </si>
  <si>
    <t>R003</t>
  </si>
  <si>
    <t>RMAT019</t>
  </si>
  <si>
    <t>RMAT020</t>
  </si>
  <si>
    <t>RMAT021</t>
  </si>
  <si>
    <t>CELKEM</t>
  </si>
  <si>
    <t>R004</t>
  </si>
  <si>
    <t>Oddíl:</t>
  </si>
  <si>
    <t>REALIZACE OPATŘENÍ</t>
  </si>
  <si>
    <t>Chemické odplevelení před založením kultury nad 20 m2 postřikem na široko v rovině a svahu do 1:5</t>
  </si>
  <si>
    <t>Geodetické práce</t>
  </si>
  <si>
    <t>012002000</t>
  </si>
  <si>
    <t>soubor</t>
  </si>
  <si>
    <t>091504000</t>
  </si>
  <si>
    <t>Náklady související s publikační činností</t>
  </si>
  <si>
    <t>Archeologická činnost bez rozlišení</t>
  </si>
  <si>
    <t>Zařízení staveniště</t>
  </si>
  <si>
    <t>039002000</t>
  </si>
  <si>
    <t>Zrušení zařízení staveniště</t>
  </si>
  <si>
    <t>25000</t>
  </si>
  <si>
    <t>011303000</t>
  </si>
  <si>
    <t>stavba</t>
  </si>
  <si>
    <t>075002000</t>
  </si>
  <si>
    <t>Ochranná pásma</t>
  </si>
  <si>
    <t>075603000</t>
  </si>
  <si>
    <t>Jiná ochranná pásma, práce v OP, plynovodu, podzenmího elektrického vedení, přípojky ropovodu</t>
  </si>
  <si>
    <t>111151231</t>
  </si>
  <si>
    <t>Pokosení trávníku lučního pl do 10000 m2 s odvozem do 20 km v rovině a svahu do 1:5</t>
  </si>
  <si>
    <t>171201211_R</t>
  </si>
  <si>
    <t>Poplatek za uložení shrabku v kompostárně</t>
  </si>
  <si>
    <t>Poplatek za uložení shrabku v kompostárně, včetně dovozu do 30 km</t>
  </si>
  <si>
    <t>t</t>
  </si>
  <si>
    <t>Zhotovení závlahové mísy do Ø 0,5 m. K vytvoření zálivkové mísy bude sloužit stávající zemina.</t>
  </si>
  <si>
    <t>Zhotovení závlahové mísy  Ø 0,5-1 m.  K vytvoření zálivkové mísy bude sloužit stávající zemina</t>
  </si>
  <si>
    <t>185851129</t>
  </si>
  <si>
    <t>Příplatek k dovozu vody pro zálivku rostlin do 1000 m ZKD 1000 m</t>
  </si>
  <si>
    <t>Zalití rostlin vodou plochy záhonů jednotlivě přes 20 m2, Zálivka 10 l na sazenici keře, Zálivka 30 l na sazenici stromu, počet opakování 8 x, CENA VČETNĚ NÁKLADŮ NA VODU</t>
  </si>
  <si>
    <t>185804312</t>
  </si>
  <si>
    <t xml:space="preserve">Zalití rostlin vodou plocha přes 20 m2, CENA VČETNĚ NÁKLADL NA VODU </t>
  </si>
  <si>
    <r>
      <t>Stavba :</t>
    </r>
    <r>
      <rPr>
        <b/>
        <sz val="9"/>
        <color indexed="10"/>
        <rFont val="Arial Narrow"/>
        <family val="2"/>
      </rPr>
      <t xml:space="preserve"> </t>
    </r>
  </si>
  <si>
    <t>Cena celkem včetně DPH</t>
  </si>
  <si>
    <t>Revite</t>
  </si>
  <si>
    <t>30.1.2022</t>
  </si>
  <si>
    <t xml:space="preserve"> 30.1.2022</t>
  </si>
  <si>
    <t>Zalití rostlin vodou plochy záhonů jednotlivě přes 20 m2, Zálivka 10 l na sazenici keře, Zálivka 30 l na sazenici stromu, počet opakování 6 x, CENA VČETNĚ NÁKLADŮ NA VODU</t>
  </si>
  <si>
    <t>14.6 2022</t>
  </si>
  <si>
    <t xml:space="preserve">Kůly z tvrdého dřeva (dub nebo akát) d.2 m * Ø 150 mm, kůly v osové vzdálenosti 3 m,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</si>
</sst>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K_č"/>
    <numFmt numFmtId="166" formatCode="#,##0.000\ _K_č"/>
  </numFmts>
  <fonts count="43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indexed="10"/>
      <name val="Arial Narrow"/>
      <family val="2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color theme="9" tint="-0.4999699890613556"/>
      <name val="Arial Narrow"/>
      <family val="2"/>
    </font>
    <font>
      <b/>
      <sz val="8"/>
      <name val="Arial Narrow"/>
      <family val="2"/>
    </font>
    <font>
      <b/>
      <sz val="7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theme="4" tint="-0.24997000396251678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Arial Narrow"/>
      <family val="2"/>
    </font>
    <font>
      <b/>
      <sz val="10"/>
      <name val="Calibri"/>
      <family val="2"/>
      <scheme val="minor"/>
    </font>
    <font>
      <b/>
      <sz val="14"/>
      <name val="Arial Narrow"/>
      <family val="2"/>
    </font>
    <font>
      <b/>
      <sz val="10"/>
      <color theme="9" tint="-0.4999699890613556"/>
      <name val="Arial Narrow"/>
      <family val="2"/>
    </font>
    <font>
      <sz val="14"/>
      <color indexed="10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i/>
      <sz val="9"/>
      <color theme="4" tint="-0.24997000396251678"/>
      <name val="Arial Narrow"/>
      <family val="2"/>
    </font>
    <font>
      <i/>
      <sz val="9"/>
      <color rgb="FF0000FF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10"/>
      <name val="Arial Narrow"/>
      <family val="2"/>
    </font>
    <font>
      <b/>
      <sz val="9"/>
      <color theme="9" tint="-0.4999699890613556"/>
      <name val="Arial Narrow"/>
      <family val="2"/>
    </font>
    <font>
      <sz val="9"/>
      <color rgb="FF0000FF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/>
      <top style="thin"/>
      <bottom style="thin"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/>
      <top style="thin"/>
      <bottom/>
    </border>
    <border>
      <left/>
      <right/>
      <top style="thin"/>
      <bottom style="double"/>
    </border>
    <border>
      <left/>
      <right/>
      <top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</cellStyleXfs>
  <cellXfs count="448">
    <xf numFmtId="0" fontId="0" fillId="0" borderId="0" xfId="0"/>
    <xf numFmtId="0" fontId="0" fillId="0" borderId="0" xfId="0" applyBorder="1"/>
    <xf numFmtId="0" fontId="3" fillId="0" borderId="0" xfId="0" applyFont="1" applyAlignment="1">
      <alignment wrapText="1"/>
    </xf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0" xfId="21" applyFont="1" applyAlignment="1" applyProtection="1">
      <alignment horizontal="center" vertical="center"/>
      <protection/>
    </xf>
    <xf numFmtId="0" fontId="5" fillId="0" borderId="0" xfId="21" applyFont="1" applyAlignment="1" applyProtection="1">
      <alignment vertical="center"/>
      <protection/>
    </xf>
    <xf numFmtId="0" fontId="6" fillId="0" borderId="0" xfId="22" applyFont="1" applyAlignment="1">
      <alignment horizontal="left" vertical="center"/>
      <protection/>
    </xf>
    <xf numFmtId="0" fontId="8" fillId="0" borderId="0" xfId="22" applyFont="1" applyAlignment="1">
      <alignment horizontal="center" vertical="center"/>
      <protection/>
    </xf>
    <xf numFmtId="0" fontId="9" fillId="0" borderId="0" xfId="22" applyFont="1" applyAlignment="1">
      <alignment horizontal="left" vertical="center"/>
      <protection/>
    </xf>
    <xf numFmtId="0" fontId="6" fillId="0" borderId="0" xfId="22" applyFont="1" applyAlignment="1">
      <alignment horizontal="center" vertical="center"/>
      <protection/>
    </xf>
    <xf numFmtId="4" fontId="8" fillId="0" borderId="0" xfId="22" applyNumberFormat="1" applyFont="1" applyAlignment="1">
      <alignment horizontal="center" vertical="center"/>
      <protection/>
    </xf>
    <xf numFmtId="4" fontId="6" fillId="0" borderId="0" xfId="22" applyNumberFormat="1" applyFont="1" applyAlignment="1">
      <alignment horizontal="center" vertical="center"/>
      <protection/>
    </xf>
    <xf numFmtId="0" fontId="10" fillId="0" borderId="0" xfId="22" applyFont="1" applyAlignment="1">
      <alignment horizontal="center"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4" fillId="0" borderId="0" xfId="22" applyFont="1" applyAlignment="1">
      <alignment horizontal="center" vertical="center"/>
      <protection/>
    </xf>
    <xf numFmtId="0" fontId="15" fillId="0" borderId="0" xfId="22" applyFont="1" applyAlignment="1">
      <alignment horizontal="left" vertical="center"/>
      <protection/>
    </xf>
    <xf numFmtId="0" fontId="16" fillId="0" borderId="0" xfId="22" applyFont="1" applyAlignment="1">
      <alignment horizontal="center" vertical="center"/>
      <protection/>
    </xf>
    <xf numFmtId="4" fontId="10" fillId="0" borderId="0" xfId="22" applyNumberFormat="1" applyFont="1" applyAlignment="1">
      <alignment horizontal="center" vertical="center"/>
      <protection/>
    </xf>
    <xf numFmtId="4" fontId="17" fillId="0" borderId="0" xfId="22" applyNumberFormat="1" applyFont="1" applyAlignment="1">
      <alignment horizontal="center" vertical="center"/>
      <protection/>
    </xf>
    <xf numFmtId="0" fontId="13" fillId="0" borderId="0" xfId="23" applyFont="1" applyAlignment="1">
      <alignment horizontal="left" vertical="center"/>
      <protection/>
    </xf>
    <xf numFmtId="0" fontId="14" fillId="0" borderId="0" xfId="22" applyFont="1" applyAlignment="1">
      <alignment horizontal="left" vertical="center"/>
      <protection/>
    </xf>
    <xf numFmtId="49" fontId="18" fillId="0" borderId="0" xfId="22" applyNumberFormat="1" applyFont="1" applyAlignment="1">
      <alignment horizontal="left" vertical="center"/>
      <protection/>
    </xf>
    <xf numFmtId="4" fontId="13" fillId="0" borderId="0" xfId="23" applyNumberFormat="1" applyFont="1" applyAlignment="1">
      <alignment horizontal="left" vertical="center"/>
      <protection/>
    </xf>
    <xf numFmtId="0" fontId="18" fillId="0" borderId="0" xfId="22" applyFont="1" applyAlignment="1">
      <alignment horizontal="left" vertical="center"/>
      <protection/>
    </xf>
    <xf numFmtId="0" fontId="12" fillId="2" borderId="2" xfId="22" applyFont="1" applyFill="1" applyBorder="1" applyAlignment="1">
      <alignment horizontal="left" vertical="center" wrapText="1"/>
      <protection/>
    </xf>
    <xf numFmtId="0" fontId="12" fillId="2" borderId="2" xfId="22" applyFont="1" applyFill="1" applyBorder="1" applyAlignment="1">
      <alignment horizontal="center" vertical="center" wrapText="1"/>
      <protection/>
    </xf>
    <xf numFmtId="0" fontId="12" fillId="0" borderId="0" xfId="22" applyFont="1" applyAlignment="1">
      <alignment horizontal="center" vertical="center" wrapText="1"/>
      <protection/>
    </xf>
    <xf numFmtId="1" fontId="12" fillId="0" borderId="0" xfId="22" applyNumberFormat="1" applyFont="1" applyAlignment="1">
      <alignment horizontal="center" vertical="center" wrapText="1"/>
      <protection/>
    </xf>
    <xf numFmtId="164" fontId="6" fillId="0" borderId="0" xfId="22" applyNumberFormat="1" applyFont="1" applyAlignment="1">
      <alignment horizontal="center" vertical="center"/>
      <protection/>
    </xf>
    <xf numFmtId="164" fontId="16" fillId="0" borderId="0" xfId="22" applyNumberFormat="1" applyFont="1" applyAlignment="1">
      <alignment horizontal="center" vertical="center"/>
      <protection/>
    </xf>
    <xf numFmtId="164" fontId="11" fillId="2" borderId="2" xfId="22" applyNumberFormat="1" applyFont="1" applyFill="1" applyBorder="1" applyAlignment="1">
      <alignment horizontal="center" vertical="center" wrapText="1"/>
      <protection/>
    </xf>
    <xf numFmtId="164" fontId="11" fillId="2" borderId="3" xfId="22" applyNumberFormat="1" applyFont="1" applyFill="1" applyBorder="1" applyAlignment="1">
      <alignment horizontal="center" vertical="center" wrapText="1"/>
      <protection/>
    </xf>
    <xf numFmtId="164" fontId="10" fillId="0" borderId="0" xfId="22" applyNumberFormat="1" applyFont="1" applyAlignment="1">
      <alignment horizontal="center" vertical="center"/>
      <protection/>
    </xf>
    <xf numFmtId="164" fontId="17" fillId="0" borderId="0" xfId="22" applyNumberFormat="1" applyFont="1" applyAlignment="1">
      <alignment horizontal="center" vertical="center"/>
      <protection/>
    </xf>
    <xf numFmtId="0" fontId="13" fillId="0" borderId="0" xfId="23" applyFont="1" applyFill="1" applyBorder="1" applyAlignment="1">
      <alignment horizontal="left" vertical="center"/>
      <protection/>
    </xf>
    <xf numFmtId="0" fontId="4" fillId="3" borderId="1" xfId="0" applyFont="1" applyFill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0" fillId="3" borderId="0" xfId="0" applyFont="1" applyFill="1"/>
    <xf numFmtId="0" fontId="21" fillId="0" borderId="0" xfId="0" applyFont="1"/>
    <xf numFmtId="0" fontId="20" fillId="3" borderId="1" xfId="0" applyFont="1" applyFill="1" applyBorder="1"/>
    <xf numFmtId="0" fontId="21" fillId="0" borderId="1" xfId="0" applyFont="1" applyBorder="1"/>
    <xf numFmtId="0" fontId="21" fillId="0" borderId="1" xfId="0" applyFont="1" applyBorder="1" applyAlignment="1">
      <alignment wrapText="1"/>
    </xf>
    <xf numFmtId="0" fontId="21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6" fillId="0" borderId="0" xfId="22" applyNumberFormat="1" applyFont="1" applyAlignment="1">
      <alignment horizontal="left" vertical="center"/>
      <protection/>
    </xf>
    <xf numFmtId="0" fontId="13" fillId="0" borderId="0" xfId="21" applyNumberFormat="1" applyFont="1" applyAlignment="1" applyProtection="1">
      <alignment horizontal="left" vertical="center"/>
      <protection/>
    </xf>
    <xf numFmtId="0" fontId="13" fillId="0" borderId="0" xfId="23" applyNumberFormat="1" applyFont="1" applyAlignment="1">
      <alignment horizontal="left" vertical="center"/>
      <protection/>
    </xf>
    <xf numFmtId="0" fontId="0" fillId="0" borderId="0" xfId="0" applyNumberFormat="1" applyBorder="1"/>
    <xf numFmtId="0" fontId="24" fillId="0" borderId="1" xfId="0" applyFont="1" applyBorder="1"/>
    <xf numFmtId="0" fontId="26" fillId="0" borderId="0" xfId="21" applyFont="1" applyAlignment="1" applyProtection="1">
      <alignment vertical="center"/>
      <protection/>
    </xf>
    <xf numFmtId="0" fontId="18" fillId="0" borderId="0" xfId="23" applyFont="1" applyAlignment="1">
      <alignment horizontal="left" vertical="center"/>
      <protection/>
    </xf>
    <xf numFmtId="0" fontId="19" fillId="0" borderId="0" xfId="22" applyFont="1" applyAlignment="1">
      <alignment horizontal="center" vertical="center"/>
      <protection/>
    </xf>
    <xf numFmtId="4" fontId="19" fillId="0" borderId="0" xfId="22" applyNumberFormat="1" applyFont="1" applyAlignment="1">
      <alignment horizontal="center" vertical="center"/>
      <protection/>
    </xf>
    <xf numFmtId="164" fontId="18" fillId="0" borderId="0" xfId="22" applyNumberFormat="1" applyFont="1" applyAlignment="1">
      <alignment horizontal="center" vertical="center"/>
      <protection/>
    </xf>
    <xf numFmtId="0" fontId="21" fillId="0" borderId="0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wrapText="1"/>
    </xf>
    <xf numFmtId="0" fontId="21" fillId="0" borderId="4" xfId="0" applyFont="1" applyFill="1" applyBorder="1" applyAlignment="1">
      <alignment horizontal="center"/>
    </xf>
    <xf numFmtId="0" fontId="20" fillId="0" borderId="1" xfId="0" applyFont="1" applyFill="1" applyBorder="1" applyAlignment="1">
      <alignment wrapText="1"/>
    </xf>
    <xf numFmtId="0" fontId="21" fillId="0" borderId="5" xfId="0" applyFont="1" applyFill="1" applyBorder="1" applyAlignment="1">
      <alignment horizontal="center"/>
    </xf>
    <xf numFmtId="0" fontId="2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21" fillId="0" borderId="0" xfId="0" applyFont="1" applyFill="1" applyBorder="1"/>
    <xf numFmtId="0" fontId="23" fillId="0" borderId="1" xfId="0" applyFont="1" applyFill="1" applyBorder="1" applyAlignment="1">
      <alignment wrapText="1"/>
    </xf>
    <xf numFmtId="0" fontId="23" fillId="0" borderId="1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horizontal="center"/>
    </xf>
    <xf numFmtId="0" fontId="25" fillId="0" borderId="1" xfId="0" applyFont="1" applyFill="1" applyBorder="1"/>
    <xf numFmtId="0" fontId="25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wrapText="1"/>
    </xf>
    <xf numFmtId="0" fontId="20" fillId="0" borderId="1" xfId="0" applyFont="1" applyFill="1" applyBorder="1"/>
    <xf numFmtId="0" fontId="20" fillId="0" borderId="1" xfId="0" applyFont="1" applyFill="1" applyBorder="1" applyAlignment="1">
      <alignment horizontal="center"/>
    </xf>
    <xf numFmtId="0" fontId="28" fillId="0" borderId="0" xfId="21" applyFont="1" applyAlignment="1" applyProtection="1">
      <alignment vertical="center"/>
      <protection/>
    </xf>
    <xf numFmtId="0" fontId="27" fillId="0" borderId="1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0" fillId="0" borderId="0" xfId="0" applyFont="1" applyFill="1" applyBorder="1"/>
    <xf numFmtId="0" fontId="25" fillId="0" borderId="6" xfId="0" applyFont="1" applyFill="1" applyBorder="1"/>
    <xf numFmtId="0" fontId="25" fillId="0" borderId="4" xfId="0" applyFont="1" applyFill="1" applyBorder="1" applyAlignment="1">
      <alignment horizontal="center"/>
    </xf>
    <xf numFmtId="0" fontId="25" fillId="0" borderId="7" xfId="0" applyFont="1" applyFill="1" applyBorder="1"/>
    <xf numFmtId="0" fontId="25" fillId="0" borderId="8" xfId="0" applyFont="1" applyFill="1" applyBorder="1"/>
    <xf numFmtId="0" fontId="25" fillId="0" borderId="9" xfId="0" applyFont="1" applyFill="1" applyBorder="1" applyAlignment="1">
      <alignment horizontal="center"/>
    </xf>
    <xf numFmtId="0" fontId="21" fillId="0" borderId="6" xfId="0" applyFont="1" applyFill="1" applyBorder="1"/>
    <xf numFmtId="0" fontId="23" fillId="0" borderId="1" xfId="0" applyFont="1" applyFill="1" applyBorder="1" applyAlignment="1">
      <alignment horizontal="center"/>
    </xf>
    <xf numFmtId="0" fontId="5" fillId="0" borderId="0" xfId="21" applyFont="1" applyAlignment="1" applyProtection="1">
      <alignment horizontal="left" vertical="center"/>
      <protection/>
    </xf>
    <xf numFmtId="0" fontId="5" fillId="0" borderId="0" xfId="21" applyFont="1" applyAlignment="1" applyProtection="1">
      <alignment horizontal="left" vertical="center"/>
      <protection/>
    </xf>
    <xf numFmtId="0" fontId="22" fillId="0" borderId="0" xfId="0" applyFont="1" applyFill="1" applyBorder="1"/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0" fillId="0" borderId="11" xfId="0" applyFont="1" applyFill="1" applyBorder="1"/>
    <xf numFmtId="0" fontId="20" fillId="0" borderId="12" xfId="0" applyFont="1" applyFill="1" applyBorder="1"/>
    <xf numFmtId="0" fontId="20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5" xfId="0" applyFont="1" applyFill="1" applyBorder="1"/>
    <xf numFmtId="0" fontId="22" fillId="0" borderId="5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21" fillId="0" borderId="15" xfId="0" applyFont="1" applyFill="1" applyBorder="1"/>
    <xf numFmtId="0" fontId="21" fillId="0" borderId="16" xfId="0" applyFont="1" applyFill="1" applyBorder="1" applyAlignment="1">
      <alignment horizontal="center"/>
    </xf>
    <xf numFmtId="0" fontId="25" fillId="0" borderId="5" xfId="0" applyFont="1" applyFill="1" applyBorder="1"/>
    <xf numFmtId="0" fontId="27" fillId="0" borderId="14" xfId="0" applyFont="1" applyFill="1" applyBorder="1" applyAlignment="1">
      <alignment horizontal="center"/>
    </xf>
    <xf numFmtId="0" fontId="25" fillId="0" borderId="15" xfId="0" applyFont="1" applyFill="1" applyBorder="1"/>
    <xf numFmtId="0" fontId="25" fillId="0" borderId="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wrapText="1"/>
    </xf>
    <xf numFmtId="0" fontId="27" fillId="0" borderId="18" xfId="0" applyFont="1" applyFill="1" applyBorder="1" applyAlignment="1">
      <alignment wrapText="1"/>
    </xf>
    <xf numFmtId="0" fontId="27" fillId="0" borderId="19" xfId="0" applyFont="1" applyFill="1" applyBorder="1" applyAlignment="1">
      <alignment horizontal="center" wrapText="1"/>
    </xf>
    <xf numFmtId="0" fontId="25" fillId="0" borderId="17" xfId="0" applyFont="1" applyFill="1" applyBorder="1"/>
    <xf numFmtId="0" fontId="25" fillId="0" borderId="18" xfId="0" applyFont="1" applyFill="1" applyBorder="1"/>
    <xf numFmtId="0" fontId="25" fillId="0" borderId="18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7" fillId="0" borderId="21" xfId="0" applyFont="1" applyFill="1" applyBorder="1" applyAlignment="1">
      <alignment horizontal="center"/>
    </xf>
    <xf numFmtId="0" fontId="25" fillId="0" borderId="22" xfId="0" applyFont="1" applyFill="1" applyBorder="1"/>
    <xf numFmtId="0" fontId="27" fillId="0" borderId="23" xfId="0" applyFont="1" applyFill="1" applyBorder="1" applyAlignment="1">
      <alignment horizontal="center"/>
    </xf>
    <xf numFmtId="0" fontId="25" fillId="0" borderId="24" xfId="0" applyFont="1" applyFill="1" applyBorder="1"/>
    <xf numFmtId="0" fontId="25" fillId="0" borderId="22" xfId="0" applyFont="1" applyFill="1" applyBorder="1" applyAlignment="1">
      <alignment horizontal="center"/>
    </xf>
    <xf numFmtId="0" fontId="25" fillId="0" borderId="25" xfId="0" applyFont="1" applyFill="1" applyBorder="1" applyAlignment="1">
      <alignment horizontal="center"/>
    </xf>
    <xf numFmtId="0" fontId="21" fillId="0" borderId="26" xfId="0" applyFont="1" applyFill="1" applyBorder="1"/>
    <xf numFmtId="0" fontId="21" fillId="0" borderId="27" xfId="0" applyFont="1" applyFill="1" applyBorder="1"/>
    <xf numFmtId="0" fontId="27" fillId="0" borderId="19" xfId="0" applyFont="1" applyFill="1" applyBorder="1" applyAlignment="1">
      <alignment horizontal="center"/>
    </xf>
    <xf numFmtId="0" fontId="20" fillId="3" borderId="5" xfId="0" applyFont="1" applyFill="1" applyBorder="1"/>
    <xf numFmtId="0" fontId="20" fillId="3" borderId="28" xfId="0" applyFont="1" applyFill="1" applyBorder="1" applyAlignment="1">
      <alignment horizontal="center"/>
    </xf>
    <xf numFmtId="0" fontId="20" fillId="3" borderId="29" xfId="0" applyFont="1" applyFill="1" applyBorder="1" applyAlignment="1">
      <alignment horizontal="center"/>
    </xf>
    <xf numFmtId="0" fontId="21" fillId="3" borderId="0" xfId="0" applyFont="1" applyFill="1"/>
    <xf numFmtId="0" fontId="20" fillId="3" borderId="30" xfId="0" applyFont="1" applyFill="1" applyBorder="1" applyAlignment="1">
      <alignment horizontal="left"/>
    </xf>
    <xf numFmtId="0" fontId="21" fillId="0" borderId="31" xfId="0" applyFont="1" applyFill="1" applyBorder="1"/>
    <xf numFmtId="0" fontId="21" fillId="0" borderId="32" xfId="0" applyFont="1" applyFill="1" applyBorder="1" applyAlignment="1">
      <alignment horizontal="center"/>
    </xf>
    <xf numFmtId="0" fontId="21" fillId="0" borderId="33" xfId="0" applyFont="1" applyFill="1" applyBorder="1"/>
    <xf numFmtId="0" fontId="21" fillId="0" borderId="31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1" fillId="0" borderId="34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wrapText="1"/>
    </xf>
    <xf numFmtId="0" fontId="20" fillId="0" borderId="10" xfId="0" applyFont="1" applyFill="1" applyBorder="1" applyAlignment="1">
      <alignment horizontal="center"/>
    </xf>
    <xf numFmtId="0" fontId="20" fillId="0" borderId="4" xfId="0" applyFont="1" applyFill="1" applyBorder="1" applyAlignment="1">
      <alignment horizontal="center"/>
    </xf>
    <xf numFmtId="0" fontId="9" fillId="0" borderId="0" xfId="22" applyFont="1" applyAlignment="1">
      <alignment horizontal="center" vertical="center"/>
      <protection/>
    </xf>
    <xf numFmtId="0" fontId="15" fillId="0" borderId="0" xfId="22" applyFont="1" applyAlignment="1">
      <alignment horizontal="center" vertical="center"/>
      <protection/>
    </xf>
    <xf numFmtId="49" fontId="18" fillId="0" borderId="0" xfId="22" applyNumberFormat="1" applyFont="1" applyAlignment="1">
      <alignment horizontal="center" vertical="center"/>
      <protection/>
    </xf>
    <xf numFmtId="0" fontId="24" fillId="0" borderId="1" xfId="0" applyFont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0" fontId="21" fillId="0" borderId="33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/>
    </xf>
    <xf numFmtId="0" fontId="21" fillId="0" borderId="2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 wrapText="1"/>
    </xf>
    <xf numFmtId="0" fontId="25" fillId="0" borderId="6" xfId="0" applyFont="1" applyFill="1" applyBorder="1" applyAlignment="1">
      <alignment horizontal="left"/>
    </xf>
    <xf numFmtId="0" fontId="25" fillId="0" borderId="7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1" fillId="0" borderId="5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 wrapText="1"/>
    </xf>
    <xf numFmtId="0" fontId="25" fillId="0" borderId="1" xfId="0" applyFont="1" applyFill="1" applyBorder="1" applyAlignment="1">
      <alignment horizontal="left"/>
    </xf>
    <xf numFmtId="0" fontId="21" fillId="0" borderId="31" xfId="0" applyFont="1" applyFill="1" applyBorder="1" applyAlignment="1">
      <alignment horizontal="left"/>
    </xf>
    <xf numFmtId="0" fontId="27" fillId="0" borderId="17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2" fillId="2" borderId="2" xfId="22" applyFont="1" applyFill="1" applyBorder="1" applyAlignment="1">
      <alignment horizontal="right" vertical="center" wrapText="1"/>
      <protection/>
    </xf>
    <xf numFmtId="1" fontId="11" fillId="0" borderId="0" xfId="22" applyNumberFormat="1" applyFont="1" applyAlignment="1">
      <alignment horizontal="center" vertical="center"/>
      <protection/>
    </xf>
    <xf numFmtId="164" fontId="11" fillId="2" borderId="3" xfId="22" applyNumberFormat="1" applyFont="1" applyFill="1" applyBorder="1" applyAlignment="1">
      <alignment horizontal="right" vertical="center" wrapText="1"/>
      <protection/>
    </xf>
    <xf numFmtId="0" fontId="8" fillId="0" borderId="0" xfId="22" applyFont="1" applyAlignment="1">
      <alignment horizontal="right" vertical="center"/>
      <protection/>
    </xf>
    <xf numFmtId="0" fontId="14" fillId="0" borderId="0" xfId="22" applyFont="1" applyAlignment="1">
      <alignment horizontal="right" vertical="center"/>
      <protection/>
    </xf>
    <xf numFmtId="0" fontId="26" fillId="0" borderId="0" xfId="21" applyFont="1" applyAlignment="1" applyProtection="1">
      <alignment horizontal="center" vertical="center"/>
      <protection/>
    </xf>
    <xf numFmtId="0" fontId="29" fillId="0" borderId="0" xfId="22" applyFont="1" applyAlignment="1">
      <alignment horizontal="left" vertical="center"/>
      <protection/>
    </xf>
    <xf numFmtId="0" fontId="13" fillId="0" borderId="0" xfId="22" applyFont="1" applyAlignment="1">
      <alignment horizontal="center" vertical="center"/>
      <protection/>
    </xf>
    <xf numFmtId="4" fontId="14" fillId="0" borderId="0" xfId="22" applyNumberFormat="1" applyFont="1" applyAlignment="1">
      <alignment horizontal="center" vertical="center"/>
      <protection/>
    </xf>
    <xf numFmtId="49" fontId="13" fillId="0" borderId="0" xfId="22" applyNumberFormat="1" applyFont="1" applyAlignment="1">
      <alignment horizontal="left" vertical="center"/>
      <protection/>
    </xf>
    <xf numFmtId="0" fontId="13" fillId="0" borderId="0" xfId="22" applyFont="1" applyAlignment="1">
      <alignment horizontal="left" vertical="center"/>
      <protection/>
    </xf>
    <xf numFmtId="165" fontId="6" fillId="0" borderId="0" xfId="22" applyNumberFormat="1" applyFont="1" applyAlignment="1">
      <alignment horizontal="center" vertical="center"/>
      <protection/>
    </xf>
    <xf numFmtId="165" fontId="10" fillId="0" borderId="0" xfId="22" applyNumberFormat="1" applyFont="1" applyAlignment="1">
      <alignment horizontal="center" vertical="center"/>
      <protection/>
    </xf>
    <xf numFmtId="165" fontId="8" fillId="0" borderId="0" xfId="22" applyNumberFormat="1" applyFont="1" applyAlignment="1">
      <alignment horizontal="center" vertical="center"/>
      <protection/>
    </xf>
    <xf numFmtId="165" fontId="14" fillId="0" borderId="0" xfId="22" applyNumberFormat="1" applyFont="1" applyAlignment="1">
      <alignment horizontal="center" vertical="center"/>
      <protection/>
    </xf>
    <xf numFmtId="166" fontId="6" fillId="0" borderId="0" xfId="22" applyNumberFormat="1" applyFont="1" applyAlignment="1">
      <alignment horizontal="center" vertical="center"/>
      <protection/>
    </xf>
    <xf numFmtId="166" fontId="16" fillId="0" borderId="0" xfId="22" applyNumberFormat="1" applyFont="1" applyAlignment="1">
      <alignment horizontal="center" vertical="center"/>
      <protection/>
    </xf>
    <xf numFmtId="166" fontId="12" fillId="2" borderId="2" xfId="22" applyNumberFormat="1" applyFont="1" applyFill="1" applyBorder="1" applyAlignment="1">
      <alignment horizontal="center" vertical="center" wrapText="1"/>
      <protection/>
    </xf>
    <xf numFmtId="166" fontId="11" fillId="2" borderId="3" xfId="22" applyNumberFormat="1" applyFont="1" applyFill="1" applyBorder="1" applyAlignment="1">
      <alignment horizontal="center" vertical="center" wrapText="1"/>
      <protection/>
    </xf>
    <xf numFmtId="165" fontId="12" fillId="2" borderId="2" xfId="22" applyNumberFormat="1" applyFont="1" applyFill="1" applyBorder="1" applyAlignment="1">
      <alignment horizontal="center" vertical="center" wrapText="1"/>
      <protection/>
    </xf>
    <xf numFmtId="165" fontId="11" fillId="2" borderId="3" xfId="22" applyNumberFormat="1" applyFont="1" applyFill="1" applyBorder="1" applyAlignment="1">
      <alignment horizontal="center" vertical="center" wrapText="1"/>
      <protection/>
    </xf>
    <xf numFmtId="165" fontId="16" fillId="0" borderId="0" xfId="22" applyNumberFormat="1" applyFont="1" applyAlignment="1">
      <alignment horizontal="center" vertical="center"/>
      <protection/>
    </xf>
    <xf numFmtId="165" fontId="11" fillId="2" borderId="2" xfId="22" applyNumberFormat="1" applyFont="1" applyFill="1" applyBorder="1" applyAlignment="1">
      <alignment horizontal="center" vertical="center" wrapText="1"/>
      <protection/>
    </xf>
    <xf numFmtId="1" fontId="11" fillId="4" borderId="35" xfId="22" applyNumberFormat="1" applyFont="1" applyFill="1" applyBorder="1" applyAlignment="1">
      <alignment horizontal="center" vertical="center"/>
      <protection/>
    </xf>
    <xf numFmtId="166" fontId="11" fillId="4" borderId="35" xfId="22" applyNumberFormat="1" applyFont="1" applyFill="1" applyBorder="1" applyAlignment="1">
      <alignment horizontal="center" vertical="center"/>
      <protection/>
    </xf>
    <xf numFmtId="165" fontId="11" fillId="4" borderId="35" xfId="22" applyNumberFormat="1" applyFont="1" applyFill="1" applyBorder="1" applyAlignment="1">
      <alignment horizontal="center" vertical="center"/>
      <protection/>
    </xf>
    <xf numFmtId="1" fontId="12" fillId="0" borderId="0" xfId="22" applyNumberFormat="1" applyFont="1" applyAlignment="1">
      <alignment horizontal="center" vertical="center"/>
      <protection/>
    </xf>
    <xf numFmtId="165" fontId="6" fillId="0" borderId="0" xfId="22" applyNumberFormat="1" applyFont="1" applyAlignment="1">
      <alignment vertical="center"/>
      <protection/>
    </xf>
    <xf numFmtId="0" fontId="6" fillId="0" borderId="0" xfId="22" applyNumberFormat="1" applyFont="1" applyAlignment="1">
      <alignment horizontal="center" vertical="center"/>
      <protection/>
    </xf>
    <xf numFmtId="0" fontId="13" fillId="0" borderId="0" xfId="21" applyNumberFormat="1" applyFont="1" applyAlignment="1" applyProtection="1">
      <alignment horizontal="center" vertical="center"/>
      <protection/>
    </xf>
    <xf numFmtId="0" fontId="13" fillId="0" borderId="0" xfId="23" applyNumberFormat="1" applyFont="1" applyAlignment="1">
      <alignment horizontal="center" vertical="center"/>
      <protection/>
    </xf>
    <xf numFmtId="165" fontId="10" fillId="0" borderId="0" xfId="22" applyNumberFormat="1" applyFont="1" applyAlignment="1">
      <alignment vertical="center"/>
      <protection/>
    </xf>
    <xf numFmtId="165" fontId="0" fillId="0" borderId="0" xfId="0" applyNumberFormat="1" applyFont="1" applyBorder="1" applyAlignment="1">
      <alignment horizontal="center"/>
    </xf>
    <xf numFmtId="166" fontId="0" fillId="0" borderId="0" xfId="0" applyNumberFormat="1" applyBorder="1" applyAlignment="1">
      <alignment horizontal="center"/>
    </xf>
    <xf numFmtId="0" fontId="31" fillId="0" borderId="0" xfId="0" applyNumberFormat="1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166" fontId="31" fillId="0" borderId="0" xfId="0" applyNumberFormat="1" applyFont="1" applyBorder="1" applyAlignment="1">
      <alignment horizontal="center"/>
    </xf>
    <xf numFmtId="165" fontId="32" fillId="0" borderId="0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wrapText="1"/>
    </xf>
    <xf numFmtId="166" fontId="32" fillId="0" borderId="1" xfId="0" applyNumberFormat="1" applyFont="1" applyBorder="1" applyAlignment="1">
      <alignment horizontal="center"/>
    </xf>
    <xf numFmtId="165" fontId="32" fillId="0" borderId="1" xfId="0" applyNumberFormat="1" applyFont="1" applyBorder="1" applyAlignment="1">
      <alignment horizontal="center"/>
    </xf>
    <xf numFmtId="0" fontId="32" fillId="0" borderId="0" xfId="0" applyFont="1" applyBorder="1"/>
    <xf numFmtId="49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0" xfId="0" applyFont="1" applyBorder="1"/>
    <xf numFmtId="0" fontId="32" fillId="0" borderId="1" xfId="0" applyFont="1" applyBorder="1"/>
    <xf numFmtId="0" fontId="33" fillId="0" borderId="0" xfId="0" applyFont="1" applyBorder="1"/>
    <xf numFmtId="0" fontId="35" fillId="0" borderId="1" xfId="0" applyFont="1" applyBorder="1" applyAlignment="1">
      <alignment horizontal="center"/>
    </xf>
    <xf numFmtId="0" fontId="35" fillId="0" borderId="1" xfId="0" applyFont="1" applyBorder="1" applyAlignment="1">
      <alignment wrapText="1"/>
    </xf>
    <xf numFmtId="166" fontId="35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0" xfId="0" applyFont="1" applyBorder="1" applyAlignment="1">
      <alignment wrapText="1"/>
    </xf>
    <xf numFmtId="0" fontId="32" fillId="0" borderId="0" xfId="0" applyNumberFormat="1" applyFont="1" applyBorder="1"/>
    <xf numFmtId="0" fontId="32" fillId="0" borderId="0" xfId="0" applyFont="1" applyBorder="1" applyAlignment="1">
      <alignment horizontal="center" wrapText="1"/>
    </xf>
    <xf numFmtId="166" fontId="32" fillId="0" borderId="0" xfId="0" applyNumberFormat="1" applyFont="1" applyBorder="1" applyAlignment="1">
      <alignment horizontal="center"/>
    </xf>
    <xf numFmtId="165" fontId="33" fillId="0" borderId="0" xfId="0" applyNumberFormat="1" applyFont="1" applyBorder="1" applyAlignment="1">
      <alignment horizontal="center"/>
    </xf>
    <xf numFmtId="0" fontId="11" fillId="4" borderId="35" xfId="22" applyFont="1" applyFill="1" applyBorder="1" applyAlignment="1">
      <alignment horizontal="center" vertical="center"/>
      <protection/>
    </xf>
    <xf numFmtId="1" fontId="11" fillId="4" borderId="35" xfId="22" applyNumberFormat="1" applyFont="1" applyFill="1" applyBorder="1" applyAlignment="1">
      <alignment horizontal="right" vertical="center"/>
      <protection/>
    </xf>
    <xf numFmtId="1" fontId="11" fillId="4" borderId="35" xfId="22" applyNumberFormat="1" applyFont="1" applyFill="1" applyBorder="1" applyAlignment="1">
      <alignment horizontal="left" vertical="center"/>
      <protection/>
    </xf>
    <xf numFmtId="0" fontId="12" fillId="4" borderId="1" xfId="22" applyFont="1" applyFill="1" applyBorder="1" applyAlignment="1">
      <alignment horizontal="center" vertical="center"/>
      <protection/>
    </xf>
    <xf numFmtId="0" fontId="32" fillId="0" borderId="5" xfId="0" applyFont="1" applyBorder="1" applyAlignment="1">
      <alignment horizontal="right"/>
    </xf>
    <xf numFmtId="0" fontId="32" fillId="0" borderId="5" xfId="0" applyFont="1" applyBorder="1"/>
    <xf numFmtId="0" fontId="32" fillId="0" borderId="5" xfId="0" applyNumberFormat="1" applyFont="1" applyBorder="1" applyAlignment="1">
      <alignment horizontal="center"/>
    </xf>
    <xf numFmtId="0" fontId="32" fillId="0" borderId="5" xfId="0" applyFont="1" applyBorder="1" applyAlignment="1">
      <alignment wrapText="1"/>
    </xf>
    <xf numFmtId="0" fontId="32" fillId="0" borderId="1" xfId="0" applyFont="1" applyBorder="1" applyAlignment="1">
      <alignment horizontal="right"/>
    </xf>
    <xf numFmtId="0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right"/>
    </xf>
    <xf numFmtId="0" fontId="36" fillId="0" borderId="1" xfId="0" applyFont="1" applyBorder="1" applyAlignment="1">
      <alignment wrapText="1"/>
    </xf>
    <xf numFmtId="0" fontId="36" fillId="0" borderId="1" xfId="0" applyFont="1" applyBorder="1"/>
    <xf numFmtId="0" fontId="36" fillId="0" borderId="0" xfId="0" applyFont="1" applyBorder="1"/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wrapText="1"/>
    </xf>
    <xf numFmtId="49" fontId="36" fillId="0" borderId="1" xfId="0" applyNumberFormat="1" applyFont="1" applyBorder="1" applyAlignment="1">
      <alignment horizontal="right" vertical="center" wrapText="1"/>
    </xf>
    <xf numFmtId="0" fontId="36" fillId="0" borderId="1" xfId="0" applyFont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 wrapText="1"/>
    </xf>
    <xf numFmtId="0" fontId="36" fillId="0" borderId="1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0" fontId="32" fillId="0" borderId="1" xfId="0" applyNumberFormat="1" applyFont="1" applyBorder="1" applyAlignment="1">
      <alignment horizontal="center"/>
    </xf>
    <xf numFmtId="0" fontId="32" fillId="0" borderId="1" xfId="0" applyFont="1" applyBorder="1" applyAlignment="1">
      <alignment/>
    </xf>
    <xf numFmtId="0" fontId="32" fillId="0" borderId="0" xfId="0" applyFont="1" applyBorder="1" applyAlignment="1">
      <alignment/>
    </xf>
    <xf numFmtId="0" fontId="37" fillId="0" borderId="0" xfId="0" applyFont="1" applyBorder="1"/>
    <xf numFmtId="0" fontId="37" fillId="0" borderId="0" xfId="0" applyNumberFormat="1" applyFont="1" applyBorder="1" applyAlignment="1">
      <alignment horizontal="center"/>
    </xf>
    <xf numFmtId="49" fontId="37" fillId="0" borderId="0" xfId="0" applyNumberFormat="1" applyFont="1" applyBorder="1" applyAlignment="1">
      <alignment horizontal="right"/>
    </xf>
    <xf numFmtId="0" fontId="37" fillId="0" borderId="0" xfId="0" applyFont="1" applyBorder="1" applyAlignment="1">
      <alignment wrapText="1"/>
    </xf>
    <xf numFmtId="165" fontId="32" fillId="0" borderId="0" xfId="0" applyNumberFormat="1" applyFont="1" applyBorder="1" applyAlignment="1">
      <alignment/>
    </xf>
    <xf numFmtId="0" fontId="38" fillId="0" borderId="0" xfId="0" applyFont="1" applyBorder="1"/>
    <xf numFmtId="0" fontId="38" fillId="0" borderId="0" xfId="0" applyFont="1"/>
    <xf numFmtId="0" fontId="37" fillId="0" borderId="0" xfId="0" applyFont="1"/>
    <xf numFmtId="49" fontId="12" fillId="0" borderId="1" xfId="0" applyNumberFormat="1" applyFont="1" applyBorder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165" fontId="33" fillId="0" borderId="0" xfId="0" applyNumberFormat="1" applyFont="1" applyBorder="1" applyAlignment="1">
      <alignment/>
    </xf>
    <xf numFmtId="0" fontId="32" fillId="0" borderId="17" xfId="0" applyNumberFormat="1" applyFont="1" applyBorder="1"/>
    <xf numFmtId="0" fontId="32" fillId="0" borderId="18" xfId="0" applyFont="1" applyBorder="1" applyAlignment="1">
      <alignment horizontal="center"/>
    </xf>
    <xf numFmtId="0" fontId="32" fillId="0" borderId="18" xfId="0" applyFont="1" applyBorder="1" applyAlignment="1">
      <alignment wrapText="1"/>
    </xf>
    <xf numFmtId="166" fontId="32" fillId="0" borderId="18" xfId="0" applyNumberFormat="1" applyFont="1" applyBorder="1" applyAlignment="1">
      <alignment horizontal="center"/>
    </xf>
    <xf numFmtId="0" fontId="32" fillId="0" borderId="6" xfId="0" applyNumberFormat="1" applyFont="1" applyBorder="1"/>
    <xf numFmtId="0" fontId="32" fillId="0" borderId="7" xfId="0" applyNumberFormat="1" applyFont="1" applyBorder="1"/>
    <xf numFmtId="49" fontId="32" fillId="0" borderId="8" xfId="0" applyNumberFormat="1" applyFont="1" applyBorder="1" applyAlignment="1">
      <alignment horizontal="center"/>
    </xf>
    <xf numFmtId="0" fontId="32" fillId="0" borderId="8" xfId="0" applyFont="1" applyBorder="1"/>
    <xf numFmtId="0" fontId="32" fillId="0" borderId="8" xfId="0" applyFont="1" applyBorder="1" applyAlignment="1">
      <alignment horizontal="center" wrapText="1"/>
    </xf>
    <xf numFmtId="166" fontId="32" fillId="0" borderId="8" xfId="0" applyNumberFormat="1" applyFont="1" applyBorder="1" applyAlignment="1">
      <alignment horizontal="center"/>
    </xf>
    <xf numFmtId="0" fontId="33" fillId="0" borderId="7" xfId="0" applyNumberFormat="1" applyFont="1" applyBorder="1"/>
    <xf numFmtId="0" fontId="33" fillId="0" borderId="8" xfId="0" applyFont="1" applyBorder="1" applyAlignment="1">
      <alignment horizontal="center"/>
    </xf>
    <xf numFmtId="0" fontId="33" fillId="0" borderId="8" xfId="0" applyFont="1" applyBorder="1" applyAlignment="1">
      <alignment wrapText="1"/>
    </xf>
    <xf numFmtId="166" fontId="33" fillId="0" borderId="8" xfId="0" applyNumberFormat="1" applyFont="1" applyBorder="1" applyAlignment="1">
      <alignment horizontal="center"/>
    </xf>
    <xf numFmtId="166" fontId="12" fillId="0" borderId="1" xfId="0" applyNumberFormat="1" applyFont="1" applyBorder="1" applyAlignment="1">
      <alignment horizontal="center"/>
    </xf>
    <xf numFmtId="0" fontId="31" fillId="0" borderId="1" xfId="0" applyNumberFormat="1" applyFont="1" applyBorder="1" applyAlignment="1">
      <alignment horizontal="left"/>
    </xf>
    <xf numFmtId="0" fontId="31" fillId="0" borderId="1" xfId="0" applyFont="1" applyBorder="1" applyAlignment="1">
      <alignment horizontal="right"/>
    </xf>
    <xf numFmtId="0" fontId="31" fillId="0" borderId="1" xfId="0" applyFont="1" applyBorder="1" applyAlignment="1">
      <alignment/>
    </xf>
    <xf numFmtId="0" fontId="32" fillId="0" borderId="0" xfId="0" applyNumberFormat="1" applyFont="1" applyBorder="1" applyAlignment="1">
      <alignment horizontal="center"/>
    </xf>
    <xf numFmtId="49" fontId="32" fillId="0" borderId="0" xfId="0" applyNumberFormat="1" applyFont="1" applyBorder="1" applyAlignment="1">
      <alignment horizontal="right"/>
    </xf>
    <xf numFmtId="165" fontId="32" fillId="0" borderId="18" xfId="0" applyNumberFormat="1" applyFont="1" applyBorder="1" applyAlignment="1">
      <alignment horizontal="center"/>
    </xf>
    <xf numFmtId="0" fontId="32" fillId="0" borderId="20" xfId="0" applyFont="1" applyBorder="1" applyAlignment="1">
      <alignment horizontal="center" wrapText="1"/>
    </xf>
    <xf numFmtId="0" fontId="32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32" fillId="0" borderId="4" xfId="0" applyFont="1" applyBorder="1" applyAlignment="1">
      <alignment horizontal="center"/>
    </xf>
    <xf numFmtId="165" fontId="34" fillId="0" borderId="8" xfId="0" applyNumberFormat="1" applyFont="1" applyBorder="1" applyAlignment="1">
      <alignment horizontal="center"/>
    </xf>
    <xf numFmtId="0" fontId="33" fillId="0" borderId="9" xfId="0" applyFont="1" applyBorder="1" applyAlignment="1">
      <alignment horizontal="center" wrapText="1"/>
    </xf>
    <xf numFmtId="0" fontId="33" fillId="0" borderId="4" xfId="0" applyFont="1" applyBorder="1" applyAlignment="1">
      <alignment horizontal="center" wrapText="1"/>
    </xf>
    <xf numFmtId="0" fontId="32" fillId="0" borderId="9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5" fillId="0" borderId="1" xfId="0" applyFont="1" applyFill="1" applyBorder="1"/>
    <xf numFmtId="0" fontId="40" fillId="0" borderId="0" xfId="21" applyFont="1" applyAlignment="1" applyProtection="1">
      <alignment vertical="center"/>
      <protection/>
    </xf>
    <xf numFmtId="0" fontId="11" fillId="0" borderId="0" xfId="22" applyNumberFormat="1" applyFont="1" applyAlignment="1">
      <alignment horizontal="left" vertical="center"/>
      <protection/>
    </xf>
    <xf numFmtId="0" fontId="12" fillId="0" borderId="0" xfId="22" applyFont="1" applyAlignment="1">
      <alignment horizontal="right" vertical="center"/>
      <protection/>
    </xf>
    <xf numFmtId="0" fontId="11" fillId="0" borderId="0" xfId="22" applyFont="1" applyAlignment="1">
      <alignment horizontal="left" vertical="center"/>
      <protection/>
    </xf>
    <xf numFmtId="0" fontId="12" fillId="0" borderId="0" xfId="22" applyFont="1" applyAlignment="1">
      <alignment horizontal="center" vertical="center"/>
      <protection/>
    </xf>
    <xf numFmtId="166" fontId="11" fillId="0" borderId="0" xfId="22" applyNumberFormat="1" applyFont="1" applyAlignment="1">
      <alignment horizontal="center" vertical="center"/>
      <protection/>
    </xf>
    <xf numFmtId="165" fontId="11" fillId="0" borderId="0" xfId="22" applyNumberFormat="1" applyFont="1" applyAlignment="1">
      <alignment horizontal="center" vertical="center"/>
      <protection/>
    </xf>
    <xf numFmtId="0" fontId="11" fillId="0" borderId="0" xfId="21" applyNumberFormat="1" applyFont="1" applyAlignment="1" applyProtection="1">
      <alignment horizontal="left" vertical="center"/>
      <protection/>
    </xf>
    <xf numFmtId="0" fontId="41" fillId="0" borderId="0" xfId="22" applyFont="1" applyAlignment="1">
      <alignment horizontal="left" vertical="center"/>
      <protection/>
    </xf>
    <xf numFmtId="0" fontId="11" fillId="0" borderId="0" xfId="23" applyNumberFormat="1" applyFont="1" applyAlignment="1">
      <alignment horizontal="left" vertical="center"/>
      <protection/>
    </xf>
    <xf numFmtId="0" fontId="12" fillId="0" borderId="0" xfId="22" applyFont="1" applyAlignment="1">
      <alignment horizontal="left" vertical="center"/>
      <protection/>
    </xf>
    <xf numFmtId="49" fontId="11" fillId="0" borderId="0" xfId="22" applyNumberFormat="1" applyFont="1" applyAlignment="1">
      <alignment horizontal="left" vertical="center"/>
      <protection/>
    </xf>
    <xf numFmtId="0" fontId="35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right"/>
    </xf>
    <xf numFmtId="0" fontId="35" fillId="0" borderId="1" xfId="0" applyFont="1" applyBorder="1"/>
    <xf numFmtId="0" fontId="35" fillId="0" borderId="0" xfId="0" applyFont="1" applyBorder="1" applyAlignment="1">
      <alignment horizontal="center"/>
    </xf>
    <xf numFmtId="0" fontId="35" fillId="0" borderId="0" xfId="0" applyFont="1" applyBorder="1"/>
    <xf numFmtId="0" fontId="35" fillId="0" borderId="0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/>
    <xf numFmtId="0" fontId="42" fillId="0" borderId="1" xfId="0" applyNumberFormat="1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36" fillId="0" borderId="0" xfId="0" applyFont="1"/>
    <xf numFmtId="0" fontId="36" fillId="0" borderId="1" xfId="0" applyFont="1" applyFill="1" applyBorder="1"/>
    <xf numFmtId="49" fontId="12" fillId="0" borderId="36" xfId="0" applyNumberFormat="1" applyFont="1" applyBorder="1" applyAlignment="1">
      <alignment horizontal="right" vertical="center" wrapText="1"/>
    </xf>
    <xf numFmtId="0" fontId="12" fillId="0" borderId="36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right"/>
    </xf>
    <xf numFmtId="0" fontId="42" fillId="0" borderId="1" xfId="0" applyFont="1" applyBorder="1" applyAlignment="1">
      <alignment wrapText="1"/>
    </xf>
    <xf numFmtId="0" fontId="42" fillId="0" borderId="1" xfId="0" applyFont="1" applyBorder="1"/>
    <xf numFmtId="0" fontId="42" fillId="0" borderId="0" xfId="0" applyFont="1"/>
    <xf numFmtId="0" fontId="34" fillId="0" borderId="0" xfId="0" applyNumberFormat="1" applyFont="1" applyBorder="1" applyAlignment="1">
      <alignment horizontal="center"/>
    </xf>
    <xf numFmtId="0" fontId="34" fillId="0" borderId="0" xfId="0" applyFont="1" applyBorder="1" applyAlignment="1">
      <alignment horizontal="right"/>
    </xf>
    <xf numFmtId="0" fontId="34" fillId="0" borderId="0" xfId="0" applyFont="1" applyBorder="1" applyAlignment="1">
      <alignment wrapText="1"/>
    </xf>
    <xf numFmtId="0" fontId="34" fillId="0" borderId="0" xfId="0" applyFont="1" applyBorder="1"/>
    <xf numFmtId="0" fontId="12" fillId="0" borderId="37" xfId="23" applyFont="1" applyFill="1" applyBorder="1" applyAlignment="1">
      <alignment horizontal="left" vertical="center"/>
      <protection/>
    </xf>
    <xf numFmtId="0" fontId="32" fillId="0" borderId="37" xfId="0" applyFont="1" applyBorder="1"/>
    <xf numFmtId="0" fontId="32" fillId="0" borderId="0" xfId="0" applyFont="1"/>
    <xf numFmtId="0" fontId="12" fillId="0" borderId="38" xfId="23" applyFont="1" applyFill="1" applyBorder="1" applyAlignment="1">
      <alignment horizontal="left" vertical="center"/>
      <protection/>
    </xf>
    <xf numFmtId="0" fontId="32" fillId="0" borderId="38" xfId="0" applyFont="1" applyBorder="1"/>
    <xf numFmtId="0" fontId="12" fillId="0" borderId="0" xfId="23" applyFont="1" applyFill="1" applyBorder="1" applyAlignment="1">
      <alignment horizontal="left" vertical="center"/>
      <protection/>
    </xf>
    <xf numFmtId="0" fontId="12" fillId="0" borderId="39" xfId="23" applyFont="1" applyFill="1" applyBorder="1" applyAlignment="1">
      <alignment horizontal="left" vertical="center"/>
      <protection/>
    </xf>
    <xf numFmtId="0" fontId="32" fillId="0" borderId="39" xfId="0" applyFont="1" applyBorder="1"/>
    <xf numFmtId="0" fontId="11" fillId="0" borderId="0" xfId="23" applyFont="1" applyAlignment="1">
      <alignment horizontal="left" vertical="center"/>
      <protection/>
    </xf>
    <xf numFmtId="0" fontId="11" fillId="0" borderId="0" xfId="22" applyFont="1" applyAlignment="1">
      <alignment horizontal="center" vertical="center"/>
      <protection/>
    </xf>
    <xf numFmtId="4" fontId="12" fillId="0" borderId="0" xfId="22" applyNumberFormat="1" applyFont="1" applyAlignment="1">
      <alignment horizontal="center" vertical="center"/>
      <protection/>
    </xf>
    <xf numFmtId="164" fontId="11" fillId="0" borderId="0" xfId="22" applyNumberFormat="1" applyFont="1" applyAlignment="1">
      <alignment horizontal="center" vertical="center"/>
      <protection/>
    </xf>
    <xf numFmtId="4" fontId="11" fillId="0" borderId="0" xfId="23" applyNumberFormat="1" applyFont="1" applyAlignment="1">
      <alignment horizontal="left" vertical="center"/>
      <protection/>
    </xf>
    <xf numFmtId="0" fontId="40" fillId="0" borderId="0" xfId="21" applyFont="1" applyAlignment="1" applyProtection="1">
      <alignment horizontal="center" vertical="center"/>
      <protection/>
    </xf>
    <xf numFmtId="165" fontId="12" fillId="0" borderId="0" xfId="22" applyNumberFormat="1" applyFont="1" applyAlignment="1">
      <alignment horizontal="center" vertical="center"/>
      <protection/>
    </xf>
    <xf numFmtId="4" fontId="11" fillId="0" borderId="0" xfId="22" applyNumberFormat="1" applyFont="1" applyAlignment="1">
      <alignment horizontal="center" vertical="center"/>
      <protection/>
    </xf>
    <xf numFmtId="165" fontId="32" fillId="0" borderId="35" xfId="0" applyNumberFormat="1" applyFont="1" applyBorder="1" applyAlignment="1">
      <alignment horizontal="center"/>
    </xf>
    <xf numFmtId="166" fontId="32" fillId="0" borderId="5" xfId="0" applyNumberFormat="1" applyFont="1" applyBorder="1" applyAlignment="1">
      <alignment horizontal="center"/>
    </xf>
    <xf numFmtId="165" fontId="32" fillId="0" borderId="5" xfId="0" applyNumberFormat="1" applyFont="1" applyBorder="1" applyAlignment="1">
      <alignment horizontal="center"/>
    </xf>
    <xf numFmtId="0" fontId="32" fillId="0" borderId="5" xfId="0" applyFont="1" applyBorder="1" applyAlignment="1">
      <alignment horizontal="center" wrapText="1"/>
    </xf>
    <xf numFmtId="166" fontId="36" fillId="0" borderId="1" xfId="0" applyNumberFormat="1" applyFont="1" applyBorder="1" applyAlignment="1">
      <alignment horizontal="center"/>
    </xf>
    <xf numFmtId="165" fontId="36" fillId="0" borderId="1" xfId="0" applyNumberFormat="1" applyFont="1" applyBorder="1" applyAlignment="1">
      <alignment horizontal="center"/>
    </xf>
    <xf numFmtId="0" fontId="36" fillId="0" borderId="1" xfId="0" applyFont="1" applyBorder="1" applyAlignment="1">
      <alignment horizontal="center" wrapText="1"/>
    </xf>
    <xf numFmtId="166" fontId="12" fillId="4" borderId="1" xfId="0" applyNumberFormat="1" applyFont="1" applyFill="1" applyBorder="1" applyAlignment="1">
      <alignment horizontal="center"/>
    </xf>
    <xf numFmtId="166" fontId="36" fillId="4" borderId="1" xfId="0" applyNumberFormat="1" applyFont="1" applyFill="1" applyBorder="1" applyAlignment="1">
      <alignment horizontal="center"/>
    </xf>
    <xf numFmtId="0" fontId="36" fillId="0" borderId="1" xfId="0" applyFont="1" applyBorder="1" applyAlignment="1">
      <alignment horizontal="center"/>
    </xf>
    <xf numFmtId="165" fontId="4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wrapText="1"/>
    </xf>
    <xf numFmtId="165" fontId="12" fillId="0" borderId="1" xfId="0" applyNumberFormat="1" applyFont="1" applyBorder="1" applyAlignment="1">
      <alignment horizontal="center"/>
    </xf>
    <xf numFmtId="0" fontId="35" fillId="0" borderId="1" xfId="0" applyFont="1" applyBorder="1" applyAlignment="1">
      <alignment horizontal="center" wrapText="1"/>
    </xf>
    <xf numFmtId="166" fontId="42" fillId="0" borderId="1" xfId="0" applyNumberFormat="1" applyFont="1" applyBorder="1" applyAlignment="1">
      <alignment horizontal="center"/>
    </xf>
    <xf numFmtId="166" fontId="34" fillId="0" borderId="0" xfId="0" applyNumberFormat="1" applyFont="1" applyBorder="1" applyAlignment="1">
      <alignment horizontal="center"/>
    </xf>
    <xf numFmtId="165" fontId="34" fillId="0" borderId="0" xfId="0" applyNumberFormat="1" applyFont="1" applyBorder="1" applyAlignment="1">
      <alignment horizontal="center"/>
    </xf>
    <xf numFmtId="165" fontId="34" fillId="0" borderId="1" xfId="0" applyNumberFormat="1" applyFont="1" applyFill="1" applyBorder="1" applyAlignment="1">
      <alignment horizontal="center"/>
    </xf>
    <xf numFmtId="0" fontId="34" fillId="0" borderId="0" xfId="0" applyFont="1" applyBorder="1" applyAlignment="1">
      <alignment horizontal="center" wrapText="1"/>
    </xf>
    <xf numFmtId="166" fontId="31" fillId="0" borderId="1" xfId="0" applyNumberFormat="1" applyFont="1" applyBorder="1" applyAlignment="1">
      <alignment horizontal="center"/>
    </xf>
    <xf numFmtId="165" fontId="31" fillId="0" borderId="1" xfId="0" applyNumberFormat="1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6" fontId="37" fillId="0" borderId="0" xfId="0" applyNumberFormat="1" applyFont="1" applyBorder="1" applyAlignment="1">
      <alignment horizontal="center"/>
    </xf>
    <xf numFmtId="165" fontId="37" fillId="0" borderId="0" xfId="0" applyNumberFormat="1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165" fontId="38" fillId="0" borderId="0" xfId="0" applyNumberFormat="1" applyFont="1" applyBorder="1" applyAlignment="1">
      <alignment horizontal="center"/>
    </xf>
    <xf numFmtId="0" fontId="32" fillId="0" borderId="37" xfId="0" applyFont="1" applyBorder="1" applyAlignment="1">
      <alignment horizontal="center"/>
    </xf>
    <xf numFmtId="165" fontId="32" fillId="0" borderId="37" xfId="0" applyNumberFormat="1" applyFont="1" applyBorder="1" applyAlignment="1">
      <alignment horizontal="center"/>
    </xf>
    <xf numFmtId="0" fontId="32" fillId="0" borderId="38" xfId="0" applyFont="1" applyBorder="1" applyAlignment="1">
      <alignment horizontal="center"/>
    </xf>
    <xf numFmtId="165" fontId="32" fillId="0" borderId="38" xfId="0" applyNumberFormat="1" applyFont="1" applyBorder="1" applyAlignment="1">
      <alignment horizontal="center"/>
    </xf>
    <xf numFmtId="0" fontId="32" fillId="0" borderId="39" xfId="0" applyFont="1" applyBorder="1" applyAlignment="1">
      <alignment horizontal="center"/>
    </xf>
    <xf numFmtId="165" fontId="32" fillId="0" borderId="39" xfId="0" applyNumberFormat="1" applyFont="1" applyBorder="1" applyAlignment="1">
      <alignment horizontal="center"/>
    </xf>
    <xf numFmtId="165" fontId="12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5" fontId="32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165" fontId="38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65" fontId="37" fillId="0" borderId="0" xfId="0" applyNumberFormat="1" applyFont="1" applyAlignment="1">
      <alignment horizontal="center"/>
    </xf>
    <xf numFmtId="49" fontId="11" fillId="0" borderId="0" xfId="22" applyNumberFormat="1" applyFont="1" applyAlignment="1">
      <alignment horizontal="center" vertical="center"/>
      <protection/>
    </xf>
    <xf numFmtId="165" fontId="5" fillId="0" borderId="0" xfId="21" applyNumberFormat="1" applyFont="1" applyAlignment="1" applyProtection="1">
      <alignment vertical="center"/>
      <protection/>
    </xf>
    <xf numFmtId="165" fontId="13" fillId="0" borderId="0" xfId="22" applyNumberFormat="1" applyFont="1" applyAlignment="1">
      <alignment vertical="center"/>
      <protection/>
    </xf>
    <xf numFmtId="165" fontId="14" fillId="0" borderId="0" xfId="22" applyNumberFormat="1" applyFont="1" applyAlignment="1">
      <alignment vertical="center"/>
      <protection/>
    </xf>
    <xf numFmtId="165" fontId="38" fillId="0" borderId="0" xfId="0" applyNumberFormat="1" applyFont="1" applyBorder="1" applyAlignment="1">
      <alignment/>
    </xf>
    <xf numFmtId="165" fontId="38" fillId="0" borderId="0" xfId="0" applyNumberFormat="1" applyFont="1" applyAlignment="1">
      <alignment/>
    </xf>
    <xf numFmtId="165" fontId="32" fillId="0" borderId="37" xfId="0" applyNumberFormat="1" applyFont="1" applyBorder="1" applyAlignment="1">
      <alignment/>
    </xf>
    <xf numFmtId="165" fontId="32" fillId="0" borderId="38" xfId="0" applyNumberFormat="1" applyFont="1" applyBorder="1" applyAlignment="1">
      <alignment/>
    </xf>
    <xf numFmtId="165" fontId="32" fillId="0" borderId="0" xfId="0" applyNumberFormat="1" applyFont="1" applyAlignment="1">
      <alignment/>
    </xf>
    <xf numFmtId="165" fontId="32" fillId="0" borderId="39" xfId="0" applyNumberFormat="1" applyFont="1" applyBorder="1" applyAlignment="1">
      <alignment/>
    </xf>
    <xf numFmtId="165" fontId="33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165" fontId="11" fillId="0" borderId="0" xfId="0" applyNumberFormat="1" applyFont="1" applyAlignment="1">
      <alignment/>
    </xf>
    <xf numFmtId="165" fontId="12" fillId="0" borderId="38" xfId="0" applyNumberFormat="1" applyFont="1" applyBorder="1" applyAlignment="1">
      <alignment/>
    </xf>
    <xf numFmtId="165" fontId="39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165" fontId="30" fillId="0" borderId="0" xfId="21" applyNumberFormat="1" applyFont="1" applyAlignment="1" applyProtection="1">
      <alignment horizontal="center" vertical="center"/>
      <protection/>
    </xf>
    <xf numFmtId="165" fontId="34" fillId="0" borderId="0" xfId="0" applyNumberFormat="1" applyFont="1" applyAlignment="1">
      <alignment horizontal="center"/>
    </xf>
    <xf numFmtId="165" fontId="31" fillId="0" borderId="38" xfId="0" applyNumberFormat="1" applyFont="1" applyBorder="1" applyAlignment="1">
      <alignment horizontal="center"/>
    </xf>
    <xf numFmtId="0" fontId="5" fillId="0" borderId="0" xfId="21" applyFont="1" applyAlignment="1" applyProtection="1">
      <alignment horizontal="left" vertical="center"/>
      <protection/>
    </xf>
    <xf numFmtId="4" fontId="32" fillId="0" borderId="0" xfId="0" applyNumberFormat="1" applyFont="1"/>
    <xf numFmtId="165" fontId="32" fillId="3" borderId="5" xfId="0" applyNumberFormat="1" applyFont="1" applyFill="1" applyBorder="1" applyAlignment="1" applyProtection="1">
      <alignment horizontal="center"/>
      <protection locked="0"/>
    </xf>
    <xf numFmtId="165" fontId="32" fillId="3" borderId="1" xfId="0" applyNumberFormat="1" applyFont="1" applyFill="1" applyBorder="1" applyAlignment="1" applyProtection="1">
      <alignment horizontal="center"/>
      <protection locked="0"/>
    </xf>
    <xf numFmtId="165" fontId="36" fillId="3" borderId="1" xfId="0" applyNumberFormat="1" applyFont="1" applyFill="1" applyBorder="1" applyAlignment="1" applyProtection="1">
      <alignment horizontal="center"/>
      <protection locked="0"/>
    </xf>
    <xf numFmtId="165" fontId="12" fillId="3" borderId="1" xfId="0" applyNumberFormat="1" applyFont="1" applyFill="1" applyBorder="1" applyAlignment="1" applyProtection="1">
      <alignment horizontal="center"/>
      <protection locked="0"/>
    </xf>
    <xf numFmtId="165" fontId="36" fillId="0" borderId="1" xfId="0" applyNumberFormat="1" applyFont="1" applyBorder="1" applyAlignment="1" applyProtection="1">
      <alignment horizontal="center"/>
      <protection locked="0"/>
    </xf>
    <xf numFmtId="165" fontId="35" fillId="0" borderId="1" xfId="0" applyNumberFormat="1" applyFont="1" applyBorder="1" applyAlignment="1" applyProtection="1">
      <alignment horizontal="center"/>
      <protection locked="0"/>
    </xf>
    <xf numFmtId="165" fontId="35" fillId="0" borderId="1" xfId="0" applyNumberFormat="1" applyFont="1" applyFill="1" applyBorder="1" applyAlignment="1" applyProtection="1">
      <alignment horizontal="center"/>
      <protection locked="0"/>
    </xf>
    <xf numFmtId="165" fontId="35" fillId="3" borderId="1" xfId="0" applyNumberFormat="1" applyFont="1" applyFill="1" applyBorder="1" applyAlignment="1" applyProtection="1">
      <alignment horizontal="center"/>
      <protection locked="0"/>
    </xf>
    <xf numFmtId="0" fontId="5" fillId="0" borderId="0" xfId="21" applyFont="1" applyAlignment="1" applyProtection="1">
      <alignment horizontal="left" vertical="center"/>
      <protection locked="0"/>
    </xf>
    <xf numFmtId="165" fontId="8" fillId="0" borderId="0" xfId="22" applyNumberFormat="1" applyFont="1" applyAlignment="1" applyProtection="1">
      <alignment horizontal="center" vertical="center"/>
      <protection locked="0"/>
    </xf>
    <xf numFmtId="165" fontId="10" fillId="0" borderId="0" xfId="22" applyNumberFormat="1" applyFont="1" applyAlignment="1" applyProtection="1">
      <alignment horizontal="center" vertical="center"/>
      <protection locked="0"/>
    </xf>
    <xf numFmtId="165" fontId="12" fillId="2" borderId="2" xfId="22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22" applyNumberFormat="1" applyFont="1" applyFill="1" applyBorder="1" applyAlignment="1" applyProtection="1">
      <alignment horizontal="center" vertical="center" wrapText="1"/>
      <protection locked="0"/>
    </xf>
    <xf numFmtId="165" fontId="31" fillId="0" borderId="1" xfId="0" applyNumberFormat="1" applyFont="1" applyBorder="1" applyAlignment="1" applyProtection="1">
      <alignment horizontal="center"/>
      <protection locked="0"/>
    </xf>
    <xf numFmtId="165" fontId="32" fillId="0" borderId="0" xfId="0" applyNumberFormat="1" applyFont="1" applyBorder="1" applyAlignment="1" applyProtection="1">
      <alignment horizontal="center"/>
      <protection locked="0"/>
    </xf>
    <xf numFmtId="165" fontId="37" fillId="0" borderId="0" xfId="0" applyNumberFormat="1" applyFont="1" applyBorder="1" applyAlignment="1" applyProtection="1">
      <alignment horizontal="center"/>
      <protection locked="0"/>
    </xf>
    <xf numFmtId="165" fontId="31" fillId="0" borderId="0" xfId="0" applyNumberFormat="1" applyFont="1" applyBorder="1" applyAlignment="1" applyProtection="1">
      <alignment horizontal="center"/>
      <protection locked="0"/>
    </xf>
    <xf numFmtId="165" fontId="32" fillId="3" borderId="18" xfId="0" applyNumberFormat="1" applyFont="1" applyFill="1" applyBorder="1" applyAlignment="1" applyProtection="1">
      <alignment horizontal="center"/>
      <protection locked="0"/>
    </xf>
    <xf numFmtId="165" fontId="33" fillId="0" borderId="8" xfId="0" applyNumberFormat="1" applyFont="1" applyBorder="1" applyAlignment="1" applyProtection="1">
      <alignment horizontal="center"/>
      <protection locked="0"/>
    </xf>
    <xf numFmtId="165" fontId="32" fillId="0" borderId="8" xfId="0" applyNumberFormat="1" applyFon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26" fillId="0" borderId="0" xfId="21" applyFont="1" applyAlignment="1" applyProtection="1">
      <alignment horizontal="center" vertical="center"/>
      <protection/>
    </xf>
    <xf numFmtId="0" fontId="19" fillId="0" borderId="0" xfId="22" applyFont="1" applyAlignment="1">
      <alignment horizontal="center" vertical="center" wrapText="1"/>
      <protection/>
    </xf>
    <xf numFmtId="0" fontId="12" fillId="0" borderId="0" xfId="22" applyFont="1" applyAlignment="1">
      <alignment horizontal="center" vertical="center"/>
      <protection/>
    </xf>
    <xf numFmtId="0" fontId="5" fillId="0" borderId="0" xfId="21" applyFont="1" applyAlignment="1" applyProtection="1">
      <alignment horizontal="left" vertical="center"/>
      <protection/>
    </xf>
    <xf numFmtId="0" fontId="40" fillId="0" borderId="0" xfId="21" applyFont="1" applyAlignment="1" applyProtection="1">
      <alignment horizontal="left" vertical="center"/>
      <protection/>
    </xf>
    <xf numFmtId="0" fontId="20" fillId="3" borderId="0" xfId="0" applyFont="1" applyFill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2" xfId="20"/>
    <cellStyle name="normální 5" xfId="21"/>
    <cellStyle name="normální 2 2" xfId="22"/>
    <cellStyle name="normální 9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9D0AA-04B9-497D-9804-AAF972333DFE}">
  <dimension ref="A5:J63"/>
  <sheetViews>
    <sheetView zoomScale="85" zoomScaleNormal="85" workbookViewId="0" topLeftCell="A1">
      <selection activeCell="H18" sqref="H18"/>
    </sheetView>
  </sheetViews>
  <sheetFormatPr defaultColWidth="9.140625" defaultRowHeight="15"/>
  <cols>
    <col min="1" max="2" width="9.140625" style="273" customWidth="1"/>
    <col min="3" max="3" width="12.28125" style="273" customWidth="1"/>
    <col min="4" max="4" width="9.140625" style="273" customWidth="1"/>
    <col min="5" max="6" width="9.140625" style="398" customWidth="1"/>
    <col min="7" max="7" width="13.57421875" style="398" customWidth="1"/>
    <col min="8" max="8" width="9.140625" style="398" customWidth="1"/>
    <col min="9" max="9" width="0.13671875" style="273" customWidth="1"/>
    <col min="10" max="16384" width="9.140625" style="273" customWidth="1"/>
  </cols>
  <sheetData>
    <row r="5" spans="1:10" s="54" customFormat="1" ht="23.4">
      <c r="A5" s="442" t="s">
        <v>172</v>
      </c>
      <c r="B5" s="442"/>
      <c r="C5" s="442"/>
      <c r="D5" s="442"/>
      <c r="E5" s="442"/>
      <c r="F5" s="442"/>
      <c r="G5" s="442"/>
      <c r="H5" s="442"/>
      <c r="I5" s="442"/>
      <c r="J5" s="442"/>
    </row>
    <row r="6" spans="1:10" s="54" customFormat="1" ht="23.4">
      <c r="A6" s="442" t="s">
        <v>163</v>
      </c>
      <c r="B6" s="442"/>
      <c r="C6" s="442"/>
      <c r="D6" s="442"/>
      <c r="E6" s="442"/>
      <c r="F6" s="442"/>
      <c r="G6" s="442"/>
      <c r="H6" s="442"/>
      <c r="I6" s="442"/>
      <c r="J6" s="442"/>
    </row>
    <row r="7" spans="1:10" s="54" customFormat="1" ht="23.4">
      <c r="A7" s="184"/>
      <c r="B7" s="184"/>
      <c r="C7" s="184"/>
      <c r="D7" s="184"/>
      <c r="E7" s="184"/>
      <c r="F7" s="184"/>
      <c r="G7" s="184"/>
      <c r="H7" s="184"/>
      <c r="I7" s="184"/>
      <c r="J7" s="184"/>
    </row>
    <row r="8" spans="3:9" s="9" customFormat="1" ht="20.4">
      <c r="C8" s="8" t="s">
        <v>44</v>
      </c>
      <c r="E8" s="144" t="s">
        <v>164</v>
      </c>
      <c r="F8" s="12"/>
      <c r="G8" s="30"/>
      <c r="H8" s="30"/>
      <c r="I8" s="34"/>
    </row>
    <row r="9" spans="1:9" s="16" customFormat="1" ht="15">
      <c r="A9" s="15"/>
      <c r="C9" s="17"/>
      <c r="E9" s="18"/>
      <c r="F9" s="19"/>
      <c r="G9" s="31"/>
      <c r="H9" s="35"/>
      <c r="I9" s="34"/>
    </row>
    <row r="10" spans="3:10" s="56" customFormat="1" ht="15">
      <c r="C10" s="55" t="s">
        <v>46</v>
      </c>
      <c r="D10" s="443" t="s">
        <v>50</v>
      </c>
      <c r="E10" s="443"/>
      <c r="F10" s="443"/>
      <c r="G10" s="443"/>
      <c r="H10" s="57"/>
      <c r="I10" s="58"/>
      <c r="J10" s="58"/>
    </row>
    <row r="11" spans="3:10" s="313" customFormat="1" ht="15" customHeight="1">
      <c r="C11" s="352" t="s">
        <v>47</v>
      </c>
      <c r="D11" s="444" t="s">
        <v>42</v>
      </c>
      <c r="E11" s="444"/>
      <c r="F11" s="444"/>
      <c r="G11" s="444"/>
      <c r="H11" s="354"/>
      <c r="I11" s="355"/>
      <c r="J11" s="355"/>
    </row>
    <row r="12" spans="3:10" s="313" customFormat="1" ht="13.2">
      <c r="C12" s="352" t="s">
        <v>48</v>
      </c>
      <c r="E12" s="400" t="s">
        <v>277</v>
      </c>
      <c r="G12" s="353"/>
      <c r="H12" s="354"/>
      <c r="I12" s="355"/>
      <c r="J12" s="355"/>
    </row>
    <row r="13" spans="3:10" s="313" customFormat="1" ht="13.2">
      <c r="C13" s="352" t="s">
        <v>276</v>
      </c>
      <c r="E13" s="400" t="s">
        <v>280</v>
      </c>
      <c r="G13" s="353"/>
      <c r="H13" s="354"/>
      <c r="I13" s="355"/>
      <c r="J13" s="355"/>
    </row>
    <row r="14" spans="3:10" s="313" customFormat="1" ht="13.2">
      <c r="C14" s="356" t="s">
        <v>49</v>
      </c>
      <c r="E14" s="353" t="s">
        <v>43</v>
      </c>
      <c r="G14" s="353"/>
      <c r="H14" s="354"/>
      <c r="I14" s="355"/>
      <c r="J14" s="355"/>
    </row>
    <row r="15" spans="5:8" s="346" customFormat="1" ht="13.2">
      <c r="E15" s="394"/>
      <c r="F15" s="394"/>
      <c r="G15" s="394"/>
      <c r="H15" s="394"/>
    </row>
    <row r="16" spans="5:8" s="346" customFormat="1" ht="13.2">
      <c r="E16" s="394"/>
      <c r="F16" s="394"/>
      <c r="G16" s="394"/>
      <c r="H16" s="394"/>
    </row>
    <row r="17" spans="5:8" s="346" customFormat="1" ht="13.2">
      <c r="E17" s="394"/>
      <c r="F17" s="394"/>
      <c r="G17" s="394"/>
      <c r="H17" s="394"/>
    </row>
    <row r="18" spans="5:8" s="346" customFormat="1" ht="13.2">
      <c r="E18" s="394"/>
      <c r="F18" s="394"/>
      <c r="G18" s="394"/>
      <c r="H18" s="394"/>
    </row>
    <row r="19" spans="5:8" s="346" customFormat="1" ht="13.2">
      <c r="E19" s="394"/>
      <c r="F19" s="394"/>
      <c r="G19" s="394"/>
      <c r="H19" s="394"/>
    </row>
    <row r="20" spans="5:8" s="346" customFormat="1" ht="13.2">
      <c r="E20" s="394"/>
      <c r="F20" s="394"/>
      <c r="G20" s="394"/>
      <c r="H20" s="394"/>
    </row>
    <row r="21" spans="5:8" s="329" customFormat="1" ht="13.2">
      <c r="E21" s="328"/>
      <c r="F21" s="328"/>
      <c r="G21" s="328"/>
      <c r="H21" s="328"/>
    </row>
    <row r="22" spans="5:8" s="329" customFormat="1" ht="13.2">
      <c r="E22" s="328"/>
      <c r="F22" s="328"/>
      <c r="G22" s="328"/>
      <c r="H22" s="328"/>
    </row>
    <row r="23" spans="5:8" s="346" customFormat="1" ht="13.2">
      <c r="E23" s="394"/>
      <c r="F23" s="394"/>
      <c r="G23" s="394"/>
      <c r="H23" s="394"/>
    </row>
    <row r="24" spans="5:8" s="346" customFormat="1" ht="13.2">
      <c r="E24" s="394"/>
      <c r="F24" s="394"/>
      <c r="G24" s="394"/>
      <c r="H24" s="394"/>
    </row>
    <row r="25" spans="5:8" s="346" customFormat="1" ht="13.2">
      <c r="E25" s="394"/>
      <c r="F25" s="394"/>
      <c r="G25" s="394"/>
      <c r="H25" s="394"/>
    </row>
    <row r="26" spans="5:8" s="346" customFormat="1" ht="13.2">
      <c r="E26" s="394"/>
      <c r="F26" s="394"/>
      <c r="G26" s="394"/>
      <c r="H26" s="394"/>
    </row>
    <row r="27" spans="5:8" s="346" customFormat="1" ht="13.2">
      <c r="E27" s="394"/>
      <c r="F27" s="394"/>
      <c r="G27" s="394"/>
      <c r="H27" s="394"/>
    </row>
    <row r="28" spans="5:8" s="346" customFormat="1" ht="13.2">
      <c r="E28" s="394"/>
      <c r="F28" s="394"/>
      <c r="G28" s="394"/>
      <c r="H28" s="394"/>
    </row>
    <row r="29" spans="5:8" s="346" customFormat="1" ht="13.2">
      <c r="E29" s="394"/>
      <c r="F29" s="394"/>
      <c r="G29" s="394"/>
      <c r="H29" s="394"/>
    </row>
    <row r="30" spans="5:8" s="346" customFormat="1" ht="13.2">
      <c r="E30" s="394"/>
      <c r="F30" s="394"/>
      <c r="G30" s="394"/>
      <c r="H30" s="394"/>
    </row>
    <row r="31" spans="5:8" s="346" customFormat="1" ht="13.2">
      <c r="E31" s="394"/>
      <c r="F31" s="394"/>
      <c r="G31" s="394"/>
      <c r="H31" s="394"/>
    </row>
    <row r="32" spans="5:8" s="346" customFormat="1" ht="13.2">
      <c r="E32" s="394"/>
      <c r="F32" s="394"/>
      <c r="G32" s="394"/>
      <c r="H32" s="394"/>
    </row>
    <row r="33" spans="5:8" s="346" customFormat="1" ht="13.2">
      <c r="E33" s="394"/>
      <c r="F33" s="394"/>
      <c r="G33" s="394"/>
      <c r="H33" s="394"/>
    </row>
    <row r="34" spans="5:8" s="346" customFormat="1" ht="13.2">
      <c r="E34" s="394"/>
      <c r="F34" s="394"/>
      <c r="G34" s="394"/>
      <c r="H34" s="394"/>
    </row>
    <row r="35" spans="5:8" s="346" customFormat="1" ht="13.2">
      <c r="E35" s="394"/>
      <c r="F35" s="394"/>
      <c r="G35" s="394"/>
      <c r="H35" s="394"/>
    </row>
    <row r="36" spans="5:8" s="346" customFormat="1" ht="13.2">
      <c r="E36" s="394"/>
      <c r="F36" s="394"/>
      <c r="G36" s="394"/>
      <c r="H36" s="394"/>
    </row>
    <row r="37" spans="5:8" s="346" customFormat="1" ht="13.2">
      <c r="E37" s="394"/>
      <c r="F37" s="394"/>
      <c r="G37" s="394"/>
      <c r="H37" s="394"/>
    </row>
    <row r="38" spans="5:8" s="346" customFormat="1" ht="13.2">
      <c r="E38" s="394"/>
      <c r="F38" s="394"/>
      <c r="G38" s="394"/>
      <c r="H38" s="394"/>
    </row>
    <row r="39" spans="5:8" s="346" customFormat="1" ht="13.2">
      <c r="E39" s="394"/>
      <c r="F39" s="394"/>
      <c r="G39" s="394"/>
      <c r="H39" s="394"/>
    </row>
    <row r="40" spans="5:8" s="346" customFormat="1" ht="13.2">
      <c r="E40" s="394"/>
      <c r="F40" s="394"/>
      <c r="G40" s="394"/>
      <c r="H40" s="394"/>
    </row>
    <row r="41" spans="5:8" s="346" customFormat="1" ht="13.2">
      <c r="E41" s="394"/>
      <c r="F41" s="394"/>
      <c r="G41" s="394"/>
      <c r="H41" s="394"/>
    </row>
    <row r="42" spans="5:8" s="346" customFormat="1" ht="13.2">
      <c r="E42" s="394"/>
      <c r="F42" s="394"/>
      <c r="G42" s="394"/>
      <c r="H42" s="394"/>
    </row>
    <row r="43" spans="5:8" s="346" customFormat="1" ht="13.2">
      <c r="E43" s="394"/>
      <c r="F43" s="394"/>
      <c r="G43" s="394"/>
      <c r="H43" s="394"/>
    </row>
    <row r="44" spans="5:8" s="329" customFormat="1" ht="13.2">
      <c r="E44" s="328"/>
      <c r="F44" s="328"/>
      <c r="G44" s="328"/>
      <c r="H44" s="328"/>
    </row>
    <row r="45" spans="5:8" s="346" customFormat="1" ht="13.2">
      <c r="E45" s="394"/>
      <c r="F45" s="394"/>
      <c r="G45" s="394"/>
      <c r="H45" s="394"/>
    </row>
    <row r="46" spans="5:8" s="346" customFormat="1" ht="13.2">
      <c r="E46" s="394"/>
      <c r="F46" s="394"/>
      <c r="G46" s="394"/>
      <c r="H46" s="394"/>
    </row>
    <row r="47" spans="5:8" s="346" customFormat="1" ht="13.2">
      <c r="E47" s="394"/>
      <c r="F47" s="394"/>
      <c r="G47" s="394"/>
      <c r="H47" s="394"/>
    </row>
    <row r="48" spans="5:8" s="346" customFormat="1" ht="13.2">
      <c r="E48" s="394"/>
      <c r="F48" s="394"/>
      <c r="G48" s="394"/>
      <c r="H48" s="394"/>
    </row>
    <row r="49" spans="5:8" s="346" customFormat="1" ht="13.2">
      <c r="E49" s="394"/>
      <c r="F49" s="394"/>
      <c r="G49" s="394"/>
      <c r="H49" s="394"/>
    </row>
    <row r="50" spans="5:8" s="346" customFormat="1" ht="13.2">
      <c r="E50" s="394"/>
      <c r="F50" s="394"/>
      <c r="G50" s="394"/>
      <c r="H50" s="394"/>
    </row>
    <row r="51" spans="5:8" s="346" customFormat="1" ht="13.2">
      <c r="E51" s="394"/>
      <c r="F51" s="394"/>
      <c r="G51" s="394"/>
      <c r="H51" s="394"/>
    </row>
    <row r="52" spans="5:8" s="346" customFormat="1" ht="13.2">
      <c r="E52" s="394"/>
      <c r="F52" s="394"/>
      <c r="G52" s="394"/>
      <c r="H52" s="394"/>
    </row>
    <row r="53" spans="5:8" s="346" customFormat="1" ht="13.2">
      <c r="E53" s="394"/>
      <c r="F53" s="394"/>
      <c r="G53" s="394"/>
      <c r="H53" s="394"/>
    </row>
    <row r="54" spans="5:8" s="346" customFormat="1" ht="13.2">
      <c r="E54" s="394"/>
      <c r="F54" s="394"/>
      <c r="G54" s="394"/>
      <c r="H54" s="394"/>
    </row>
    <row r="55" spans="5:8" s="346" customFormat="1" ht="13.2">
      <c r="E55" s="394"/>
      <c r="F55" s="394"/>
      <c r="G55" s="394"/>
      <c r="H55" s="394"/>
    </row>
    <row r="56" spans="5:8" s="346" customFormat="1" ht="13.2">
      <c r="E56" s="394"/>
      <c r="F56" s="394"/>
      <c r="G56" s="394"/>
      <c r="H56" s="394"/>
    </row>
    <row r="57" spans="5:8" s="346" customFormat="1" ht="13.2">
      <c r="E57" s="394"/>
      <c r="F57" s="394"/>
      <c r="G57" s="394"/>
      <c r="H57" s="394"/>
    </row>
    <row r="58" spans="5:8" s="346" customFormat="1" ht="13.2">
      <c r="E58" s="394"/>
      <c r="F58" s="394"/>
      <c r="G58" s="394"/>
      <c r="H58" s="394"/>
    </row>
    <row r="59" spans="5:8" s="346" customFormat="1" ht="13.2">
      <c r="E59" s="394"/>
      <c r="F59" s="394"/>
      <c r="G59" s="394"/>
      <c r="H59" s="394"/>
    </row>
    <row r="60" spans="5:8" s="346" customFormat="1" ht="13.2">
      <c r="E60" s="394"/>
      <c r="F60" s="394"/>
      <c r="G60" s="394"/>
      <c r="H60" s="394"/>
    </row>
    <row r="61" spans="5:8" s="346" customFormat="1" ht="13.2">
      <c r="E61" s="394"/>
      <c r="F61" s="394"/>
      <c r="G61" s="394"/>
      <c r="H61" s="394"/>
    </row>
    <row r="62" spans="5:8" s="346" customFormat="1" ht="13.2">
      <c r="E62" s="394"/>
      <c r="F62" s="394"/>
      <c r="G62" s="394"/>
      <c r="H62" s="394"/>
    </row>
    <row r="63" spans="5:8" s="346" customFormat="1" ht="13.2">
      <c r="E63" s="394"/>
      <c r="F63" s="394"/>
      <c r="G63" s="394"/>
      <c r="H63" s="394"/>
    </row>
  </sheetData>
  <mergeCells count="4">
    <mergeCell ref="A5:J5"/>
    <mergeCell ref="A6:J6"/>
    <mergeCell ref="D10:G10"/>
    <mergeCell ref="D11:G1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29158-1E98-402F-81D7-397837951FD8}">
  <dimension ref="A1:O90"/>
  <sheetViews>
    <sheetView zoomScale="85" zoomScaleNormal="85" workbookViewId="0" topLeftCell="A1">
      <selection activeCell="H18" sqref="H18"/>
    </sheetView>
  </sheetViews>
  <sheetFormatPr defaultColWidth="9.140625" defaultRowHeight="15"/>
  <cols>
    <col min="1" max="1" width="3.8515625" style="273" customWidth="1"/>
    <col min="2" max="2" width="13.00390625" style="273" customWidth="1"/>
    <col min="3" max="3" width="18.57421875" style="273" customWidth="1"/>
    <col min="4" max="4" width="9.140625" style="273" customWidth="1"/>
    <col min="5" max="5" width="4.421875" style="398" customWidth="1"/>
    <col min="6" max="6" width="0.13671875" style="398" customWidth="1"/>
    <col min="7" max="7" width="13.8515625" style="415" bestFit="1" customWidth="1"/>
    <col min="8" max="8" width="13.421875" style="415" bestFit="1" customWidth="1"/>
    <col min="9" max="9" width="0.13671875" style="415" customWidth="1"/>
    <col min="10" max="10" width="22.57421875" style="399" customWidth="1"/>
    <col min="11" max="16384" width="9.140625" style="273" customWidth="1"/>
  </cols>
  <sheetData>
    <row r="1" spans="1:10" s="7" customFormat="1" ht="18">
      <c r="A1" s="445" t="s">
        <v>61</v>
      </c>
      <c r="B1" s="445"/>
      <c r="C1" s="445"/>
      <c r="D1" s="445"/>
      <c r="E1" s="445"/>
      <c r="F1" s="445"/>
      <c r="G1" s="445"/>
      <c r="H1" s="401"/>
      <c r="I1" s="401"/>
      <c r="J1" s="416"/>
    </row>
    <row r="2" spans="1:10" s="9" customFormat="1" ht="20.4">
      <c r="A2" s="8" t="s">
        <v>44</v>
      </c>
      <c r="C2" s="10" t="s">
        <v>168</v>
      </c>
      <c r="E2" s="11"/>
      <c r="F2" s="12"/>
      <c r="G2" s="206"/>
      <c r="H2" s="206"/>
      <c r="I2" s="210"/>
      <c r="J2" s="192"/>
    </row>
    <row r="3" spans="1:10" s="16" customFormat="1" ht="15">
      <c r="A3" s="15" t="s">
        <v>45</v>
      </c>
      <c r="C3" s="185" t="s">
        <v>169</v>
      </c>
      <c r="E3" s="186"/>
      <c r="F3" s="187"/>
      <c r="G3" s="402"/>
      <c r="H3" s="402"/>
      <c r="I3" s="403"/>
      <c r="J3" s="193"/>
    </row>
    <row r="4" spans="1:10" s="16" customFormat="1" ht="15">
      <c r="A4" s="21" t="s">
        <v>46</v>
      </c>
      <c r="C4" s="22" t="s">
        <v>50</v>
      </c>
      <c r="E4" s="186"/>
      <c r="F4" s="187"/>
      <c r="G4" s="402"/>
      <c r="H4" s="402"/>
      <c r="I4" s="403"/>
      <c r="J4" s="193"/>
    </row>
    <row r="5" spans="1:10" s="16" customFormat="1" ht="15">
      <c r="A5" s="21" t="s">
        <v>167</v>
      </c>
      <c r="C5" s="22" t="s">
        <v>42</v>
      </c>
      <c r="E5" s="186"/>
      <c r="F5" s="187"/>
      <c r="G5" s="402"/>
      <c r="H5" s="402"/>
      <c r="I5" s="403"/>
      <c r="J5" s="193"/>
    </row>
    <row r="6" spans="1:10" s="16" customFormat="1" ht="15">
      <c r="A6" s="21" t="s">
        <v>48</v>
      </c>
      <c r="C6" s="188" t="s">
        <v>277</v>
      </c>
      <c r="E6" s="186"/>
      <c r="F6" s="187"/>
      <c r="G6" s="402"/>
      <c r="H6" s="402"/>
      <c r="I6" s="403"/>
      <c r="J6" s="193"/>
    </row>
    <row r="7" spans="1:10" s="16" customFormat="1" ht="15">
      <c r="A7" s="24" t="s">
        <v>49</v>
      </c>
      <c r="C7" s="189" t="s">
        <v>43</v>
      </c>
      <c r="E7" s="186"/>
      <c r="F7" s="187"/>
      <c r="G7" s="402"/>
      <c r="H7" s="402"/>
      <c r="I7" s="403"/>
      <c r="J7" s="193"/>
    </row>
    <row r="8" spans="1:10" s="272" customFormat="1" ht="15">
      <c r="A8" s="271"/>
      <c r="B8" s="271"/>
      <c r="C8" s="271"/>
      <c r="D8" s="271"/>
      <c r="E8" s="385"/>
      <c r="F8" s="385"/>
      <c r="G8" s="404"/>
      <c r="H8" s="404"/>
      <c r="I8" s="404"/>
      <c r="J8" s="397"/>
    </row>
    <row r="9" spans="1:10" s="272" customFormat="1" ht="15">
      <c r="A9" s="36" t="s">
        <v>69</v>
      </c>
      <c r="B9" s="271"/>
      <c r="C9" s="271"/>
      <c r="D9" s="271"/>
      <c r="E9" s="385"/>
      <c r="F9" s="385"/>
      <c r="G9" s="386" t="s">
        <v>66</v>
      </c>
      <c r="H9" s="386" t="s">
        <v>67</v>
      </c>
      <c r="I9" s="386" t="s">
        <v>32</v>
      </c>
      <c r="J9" s="397" t="s">
        <v>275</v>
      </c>
    </row>
    <row r="10" spans="1:10" s="272" customFormat="1" ht="15">
      <c r="A10" s="36" t="s">
        <v>62</v>
      </c>
      <c r="B10" s="271"/>
      <c r="C10" s="271"/>
      <c r="D10" s="271"/>
      <c r="E10" s="385"/>
      <c r="F10" s="385"/>
      <c r="G10" s="404"/>
      <c r="H10" s="404"/>
      <c r="I10" s="404"/>
      <c r="J10" s="397"/>
    </row>
    <row r="11" spans="1:10" s="346" customFormat="1" ht="13.2">
      <c r="A11" s="344" t="s">
        <v>100</v>
      </c>
      <c r="B11" s="345"/>
      <c r="C11" s="345"/>
      <c r="D11" s="345"/>
      <c r="E11" s="387"/>
      <c r="F11" s="387"/>
      <c r="G11" s="406">
        <f>'SR Vedlejší náklady'!G19</f>
        <v>0</v>
      </c>
      <c r="H11" s="406">
        <f>G11/100*21</f>
        <v>0</v>
      </c>
      <c r="I11" s="406">
        <f>G11+H11</f>
        <v>0</v>
      </c>
      <c r="J11" s="388">
        <f>G11+H11</f>
        <v>0</v>
      </c>
    </row>
    <row r="12" spans="1:10" s="346" customFormat="1" ht="15" thickBot="1">
      <c r="A12" s="347" t="s">
        <v>101</v>
      </c>
      <c r="B12" s="348"/>
      <c r="C12" s="348"/>
      <c r="D12" s="348"/>
      <c r="E12" s="389"/>
      <c r="F12" s="389"/>
      <c r="G12" s="407">
        <f>SR!G63</f>
        <v>0</v>
      </c>
      <c r="H12" s="407">
        <f>G12/100*21</f>
        <v>0</v>
      </c>
      <c r="I12" s="407">
        <f>G12+H12</f>
        <v>0</v>
      </c>
      <c r="J12" s="390">
        <f>G12+H12</f>
        <v>0</v>
      </c>
    </row>
    <row r="13" spans="1:10" s="346" customFormat="1" ht="15" thickTop="1">
      <c r="A13" s="349"/>
      <c r="B13" s="222"/>
      <c r="C13" s="222"/>
      <c r="D13" s="222"/>
      <c r="E13" s="307"/>
      <c r="F13" s="307"/>
      <c r="G13" s="277">
        <f>SUM(G11:G12)</f>
        <v>0</v>
      </c>
      <c r="H13" s="277">
        <f>SUM(H11:H12)</f>
        <v>0</v>
      </c>
      <c r="I13" s="277">
        <f aca="true" t="shared" si="0" ref="I13:J13">SUM(I11:I12)</f>
        <v>0</v>
      </c>
      <c r="J13" s="376">
        <f t="shared" si="0"/>
        <v>0</v>
      </c>
    </row>
    <row r="14" spans="1:10" s="346" customFormat="1" ht="13.2">
      <c r="A14" s="349"/>
      <c r="B14" s="222"/>
      <c r="C14" s="222"/>
      <c r="D14" s="222"/>
      <c r="E14" s="307"/>
      <c r="F14" s="307"/>
      <c r="G14" s="270"/>
      <c r="H14" s="270"/>
      <c r="I14" s="270"/>
      <c r="J14" s="395"/>
    </row>
    <row r="15" spans="1:10" s="346" customFormat="1" ht="13.2">
      <c r="A15" s="349" t="s">
        <v>63</v>
      </c>
      <c r="B15" s="222"/>
      <c r="C15" s="222"/>
      <c r="D15" s="222"/>
      <c r="E15" s="307"/>
      <c r="F15" s="307"/>
      <c r="G15" s="270">
        <f>'SR Následná péče'!G19</f>
        <v>0</v>
      </c>
      <c r="H15" s="270">
        <f>G15/100*21</f>
        <v>0</v>
      </c>
      <c r="I15" s="270">
        <f>G15+H15</f>
        <v>0</v>
      </c>
      <c r="J15" s="217">
        <f>G15+H15</f>
        <v>0</v>
      </c>
    </row>
    <row r="16" spans="1:10" s="346" customFormat="1" ht="13.2">
      <c r="A16" s="349" t="s">
        <v>64</v>
      </c>
      <c r="B16" s="222"/>
      <c r="C16" s="222"/>
      <c r="D16" s="222"/>
      <c r="E16" s="307"/>
      <c r="F16" s="307"/>
      <c r="G16" s="270">
        <f>'SR Následná péče'!G28</f>
        <v>0</v>
      </c>
      <c r="H16" s="270">
        <f aca="true" t="shared" si="1" ref="H16:H17">G16/100*21</f>
        <v>0</v>
      </c>
      <c r="I16" s="270">
        <f aca="true" t="shared" si="2" ref="I16:I17">G16+H16</f>
        <v>0</v>
      </c>
      <c r="J16" s="217">
        <f aca="true" t="shared" si="3" ref="J16:J17">G16+H16</f>
        <v>0</v>
      </c>
    </row>
    <row r="17" spans="1:10" s="346" customFormat="1" ht="15" thickBot="1">
      <c r="A17" s="350" t="s">
        <v>65</v>
      </c>
      <c r="B17" s="351"/>
      <c r="C17" s="351"/>
      <c r="D17" s="351"/>
      <c r="E17" s="391"/>
      <c r="F17" s="391"/>
      <c r="G17" s="409">
        <f>'SR Následná péče'!G37</f>
        <v>0</v>
      </c>
      <c r="H17" s="409">
        <f t="shared" si="1"/>
        <v>0</v>
      </c>
      <c r="I17" s="409">
        <f t="shared" si="2"/>
        <v>0</v>
      </c>
      <c r="J17" s="392">
        <f t="shared" si="3"/>
        <v>0</v>
      </c>
    </row>
    <row r="18" spans="5:10" s="329" customFormat="1" ht="15" thickTop="1">
      <c r="E18" s="328"/>
      <c r="F18" s="328"/>
      <c r="G18" s="410">
        <f>SUM(G15:G17)</f>
        <v>0</v>
      </c>
      <c r="H18" s="410">
        <f>SUM(H15:H17)</f>
        <v>0</v>
      </c>
      <c r="I18" s="410">
        <f aca="true" t="shared" si="4" ref="I18:J18">SUM(I15:I17)</f>
        <v>0</v>
      </c>
      <c r="J18" s="417">
        <f t="shared" si="4"/>
        <v>0</v>
      </c>
    </row>
    <row r="19" spans="5:10" s="329" customFormat="1" ht="13.2">
      <c r="E19" s="328"/>
      <c r="F19" s="328"/>
      <c r="G19" s="411"/>
      <c r="H19" s="411"/>
      <c r="I19" s="412"/>
      <c r="J19" s="393"/>
    </row>
    <row r="20" spans="1:10" s="222" customFormat="1" ht="15" thickBot="1">
      <c r="A20" s="347" t="s">
        <v>68</v>
      </c>
      <c r="B20" s="348"/>
      <c r="C20" s="348"/>
      <c r="D20" s="348"/>
      <c r="E20" s="389"/>
      <c r="F20" s="389"/>
      <c r="G20" s="413">
        <f>G13+G18</f>
        <v>0</v>
      </c>
      <c r="H20" s="407">
        <f>H13+H18</f>
        <v>0</v>
      </c>
      <c r="I20" s="407">
        <f aca="true" t="shared" si="5" ref="I20:J20">I13+I18</f>
        <v>0</v>
      </c>
      <c r="J20" s="418">
        <f t="shared" si="5"/>
        <v>0</v>
      </c>
    </row>
    <row r="21" spans="5:10" s="346" customFormat="1" ht="15" thickTop="1">
      <c r="E21" s="394"/>
      <c r="F21" s="394"/>
      <c r="G21" s="408"/>
      <c r="H21" s="408"/>
      <c r="I21" s="408"/>
      <c r="J21" s="395"/>
    </row>
    <row r="22" spans="5:15" s="346" customFormat="1" ht="13.2">
      <c r="E22" s="394"/>
      <c r="F22" s="394"/>
      <c r="G22" s="408"/>
      <c r="H22" s="408"/>
      <c r="I22" s="408"/>
      <c r="J22" s="395"/>
      <c r="O22" s="420"/>
    </row>
    <row r="23" spans="5:10" s="346" customFormat="1" ht="13.2">
      <c r="E23" s="394"/>
      <c r="F23" s="394"/>
      <c r="G23" s="408"/>
      <c r="H23" s="408"/>
      <c r="I23" s="408"/>
      <c r="J23" s="395"/>
    </row>
    <row r="24" spans="5:10" s="346" customFormat="1" ht="13.2">
      <c r="E24" s="394"/>
      <c r="F24" s="394"/>
      <c r="G24" s="408"/>
      <c r="H24" s="408"/>
      <c r="I24" s="408"/>
      <c r="J24" s="395"/>
    </row>
    <row r="25" spans="5:10" s="346" customFormat="1" ht="13.2">
      <c r="E25" s="394"/>
      <c r="F25" s="394"/>
      <c r="G25" s="408"/>
      <c r="H25" s="408"/>
      <c r="I25" s="408"/>
      <c r="J25" s="395"/>
    </row>
    <row r="26" spans="5:10" s="346" customFormat="1" ht="13.2">
      <c r="E26" s="394"/>
      <c r="F26" s="394"/>
      <c r="G26" s="408"/>
      <c r="H26" s="408"/>
      <c r="I26" s="408"/>
      <c r="J26" s="395"/>
    </row>
    <row r="27" spans="5:10" s="346" customFormat="1" ht="13.2">
      <c r="E27" s="394"/>
      <c r="F27" s="394"/>
      <c r="G27" s="408"/>
      <c r="H27" s="408"/>
      <c r="I27" s="408"/>
      <c r="J27" s="395"/>
    </row>
    <row r="28" spans="5:10" s="346" customFormat="1" ht="13.2">
      <c r="E28" s="394"/>
      <c r="F28" s="394"/>
      <c r="G28" s="408"/>
      <c r="H28" s="408"/>
      <c r="I28" s="408"/>
      <c r="J28" s="395"/>
    </row>
    <row r="29" spans="5:10" s="346" customFormat="1" ht="13.2">
      <c r="E29" s="394"/>
      <c r="F29" s="394"/>
      <c r="G29" s="408"/>
      <c r="H29" s="408"/>
      <c r="I29" s="408"/>
      <c r="J29" s="395"/>
    </row>
    <row r="30" spans="5:10" s="346" customFormat="1" ht="13.2">
      <c r="E30" s="394"/>
      <c r="F30" s="394"/>
      <c r="G30" s="408"/>
      <c r="H30" s="408"/>
      <c r="I30" s="408"/>
      <c r="J30" s="395"/>
    </row>
    <row r="31" spans="5:10" s="346" customFormat="1" ht="13.2">
      <c r="E31" s="394"/>
      <c r="F31" s="394"/>
      <c r="G31" s="408"/>
      <c r="H31" s="408"/>
      <c r="I31" s="408"/>
      <c r="J31" s="395"/>
    </row>
    <row r="32" spans="5:10" s="346" customFormat="1" ht="13.2">
      <c r="E32" s="394"/>
      <c r="F32" s="394"/>
      <c r="G32" s="408"/>
      <c r="H32" s="408"/>
      <c r="I32" s="408"/>
      <c r="J32" s="395"/>
    </row>
    <row r="33" spans="5:10" s="346" customFormat="1" ht="13.2">
      <c r="E33" s="394"/>
      <c r="F33" s="394"/>
      <c r="G33" s="408"/>
      <c r="H33" s="408"/>
      <c r="I33" s="408"/>
      <c r="J33" s="395"/>
    </row>
    <row r="34" spans="5:10" s="346" customFormat="1" ht="13.2">
      <c r="E34" s="394"/>
      <c r="F34" s="394"/>
      <c r="G34" s="408"/>
      <c r="H34" s="408"/>
      <c r="I34" s="408"/>
      <c r="J34" s="395"/>
    </row>
    <row r="35" spans="5:10" s="346" customFormat="1" ht="13.2">
      <c r="E35" s="394"/>
      <c r="F35" s="394"/>
      <c r="G35" s="408"/>
      <c r="H35" s="408"/>
      <c r="I35" s="408"/>
      <c r="J35" s="395"/>
    </row>
    <row r="36" spans="5:10" s="346" customFormat="1" ht="13.2">
      <c r="E36" s="394"/>
      <c r="F36" s="394"/>
      <c r="G36" s="408"/>
      <c r="H36" s="408"/>
      <c r="I36" s="408"/>
      <c r="J36" s="395"/>
    </row>
    <row r="37" spans="5:10" s="346" customFormat="1" ht="13.2">
      <c r="E37" s="394"/>
      <c r="F37" s="394"/>
      <c r="G37" s="408"/>
      <c r="H37" s="408"/>
      <c r="I37" s="408"/>
      <c r="J37" s="395"/>
    </row>
    <row r="38" spans="5:10" s="346" customFormat="1" ht="13.2">
      <c r="E38" s="394"/>
      <c r="F38" s="394"/>
      <c r="G38" s="408"/>
      <c r="H38" s="408"/>
      <c r="I38" s="408"/>
      <c r="J38" s="395"/>
    </row>
    <row r="39" spans="5:10" s="346" customFormat="1" ht="13.2">
      <c r="E39" s="394"/>
      <c r="F39" s="394"/>
      <c r="G39" s="408"/>
      <c r="H39" s="408"/>
      <c r="I39" s="408"/>
      <c r="J39" s="395"/>
    </row>
    <row r="40" spans="5:10" s="346" customFormat="1" ht="13.2">
      <c r="E40" s="394"/>
      <c r="F40" s="394"/>
      <c r="G40" s="408"/>
      <c r="H40" s="408"/>
      <c r="I40" s="408"/>
      <c r="J40" s="395"/>
    </row>
    <row r="41" spans="5:10" s="329" customFormat="1" ht="13.2">
      <c r="E41" s="328"/>
      <c r="F41" s="328"/>
      <c r="G41" s="411"/>
      <c r="H41" s="411"/>
      <c r="I41" s="411"/>
      <c r="J41" s="393"/>
    </row>
    <row r="42" spans="5:10" s="346" customFormat="1" ht="13.2">
      <c r="E42" s="394"/>
      <c r="F42" s="394"/>
      <c r="G42" s="408"/>
      <c r="H42" s="408"/>
      <c r="I42" s="408"/>
      <c r="J42" s="395"/>
    </row>
    <row r="43" spans="5:10" s="346" customFormat="1" ht="13.2">
      <c r="E43" s="394"/>
      <c r="F43" s="394"/>
      <c r="G43" s="408"/>
      <c r="H43" s="408"/>
      <c r="I43" s="408"/>
      <c r="J43" s="395"/>
    </row>
    <row r="44" spans="5:10" s="346" customFormat="1" ht="13.2">
      <c r="E44" s="394"/>
      <c r="F44" s="394"/>
      <c r="G44" s="408"/>
      <c r="H44" s="408"/>
      <c r="I44" s="408"/>
      <c r="J44" s="395"/>
    </row>
    <row r="45" spans="5:10" s="346" customFormat="1" ht="13.2">
      <c r="E45" s="394"/>
      <c r="F45" s="394"/>
      <c r="G45" s="408"/>
      <c r="H45" s="408"/>
      <c r="I45" s="408"/>
      <c r="J45" s="395"/>
    </row>
    <row r="46" spans="5:10" s="346" customFormat="1" ht="13.2">
      <c r="E46" s="394"/>
      <c r="F46" s="394"/>
      <c r="G46" s="408"/>
      <c r="H46" s="408"/>
      <c r="I46" s="408"/>
      <c r="J46" s="395"/>
    </row>
    <row r="47" spans="5:10" s="346" customFormat="1" ht="13.2">
      <c r="E47" s="394"/>
      <c r="F47" s="394"/>
      <c r="G47" s="408"/>
      <c r="H47" s="408"/>
      <c r="I47" s="408"/>
      <c r="J47" s="395"/>
    </row>
    <row r="48" spans="5:10" s="346" customFormat="1" ht="13.2">
      <c r="E48" s="394"/>
      <c r="F48" s="394"/>
      <c r="G48" s="408"/>
      <c r="H48" s="408"/>
      <c r="I48" s="408"/>
      <c r="J48" s="395"/>
    </row>
    <row r="49" spans="5:10" s="346" customFormat="1" ht="13.2">
      <c r="E49" s="394"/>
      <c r="F49" s="394"/>
      <c r="G49" s="408"/>
      <c r="H49" s="408"/>
      <c r="I49" s="408"/>
      <c r="J49" s="395"/>
    </row>
    <row r="50" spans="5:10" s="346" customFormat="1" ht="13.2">
      <c r="E50" s="394"/>
      <c r="F50" s="394"/>
      <c r="G50" s="408"/>
      <c r="H50" s="408"/>
      <c r="I50" s="408"/>
      <c r="J50" s="395"/>
    </row>
    <row r="51" spans="5:10" s="346" customFormat="1" ht="13.2">
      <c r="E51" s="394"/>
      <c r="F51" s="394"/>
      <c r="G51" s="408"/>
      <c r="H51" s="408"/>
      <c r="I51" s="408"/>
      <c r="J51" s="395"/>
    </row>
    <row r="52" spans="5:10" s="346" customFormat="1" ht="13.2">
      <c r="E52" s="394"/>
      <c r="F52" s="394"/>
      <c r="G52" s="408"/>
      <c r="H52" s="408"/>
      <c r="I52" s="408"/>
      <c r="J52" s="395"/>
    </row>
    <row r="53" spans="5:10" s="346" customFormat="1" ht="13.2">
      <c r="E53" s="394"/>
      <c r="F53" s="394"/>
      <c r="G53" s="408"/>
      <c r="H53" s="408"/>
      <c r="I53" s="408"/>
      <c r="J53" s="395"/>
    </row>
    <row r="54" spans="5:10" s="346" customFormat="1" ht="13.2">
      <c r="E54" s="394"/>
      <c r="F54" s="394"/>
      <c r="G54" s="408"/>
      <c r="H54" s="408"/>
      <c r="I54" s="408"/>
      <c r="J54" s="395"/>
    </row>
    <row r="55" spans="5:10" s="346" customFormat="1" ht="13.2">
      <c r="E55" s="394"/>
      <c r="F55" s="394"/>
      <c r="G55" s="408"/>
      <c r="H55" s="408"/>
      <c r="I55" s="408"/>
      <c r="J55" s="395"/>
    </row>
    <row r="56" spans="5:10" s="346" customFormat="1" ht="13.2">
      <c r="E56" s="394"/>
      <c r="F56" s="394"/>
      <c r="G56" s="408"/>
      <c r="H56" s="408"/>
      <c r="I56" s="408"/>
      <c r="J56" s="395"/>
    </row>
    <row r="57" spans="5:10" s="346" customFormat="1" ht="13.2">
      <c r="E57" s="394"/>
      <c r="F57" s="394"/>
      <c r="G57" s="408"/>
      <c r="H57" s="408"/>
      <c r="I57" s="408"/>
      <c r="J57" s="395"/>
    </row>
    <row r="58" spans="5:10" s="346" customFormat="1" ht="13.2">
      <c r="E58" s="394"/>
      <c r="F58" s="394"/>
      <c r="G58" s="408"/>
      <c r="H58" s="408"/>
      <c r="I58" s="408"/>
      <c r="J58" s="395"/>
    </row>
    <row r="59" spans="5:10" s="346" customFormat="1" ht="13.2">
      <c r="E59" s="394"/>
      <c r="F59" s="394"/>
      <c r="G59" s="408"/>
      <c r="H59" s="408"/>
      <c r="I59" s="408"/>
      <c r="J59" s="395"/>
    </row>
    <row r="60" spans="5:10" s="346" customFormat="1" ht="13.2">
      <c r="E60" s="394"/>
      <c r="F60" s="394"/>
      <c r="G60" s="408"/>
      <c r="H60" s="408"/>
      <c r="I60" s="408"/>
      <c r="J60" s="395"/>
    </row>
    <row r="61" spans="5:10" s="346" customFormat="1" ht="13.2">
      <c r="E61" s="394"/>
      <c r="F61" s="394"/>
      <c r="G61" s="408"/>
      <c r="H61" s="408"/>
      <c r="I61" s="408"/>
      <c r="J61" s="395"/>
    </row>
    <row r="62" spans="5:10" s="346" customFormat="1" ht="13.2">
      <c r="E62" s="394"/>
      <c r="F62" s="394"/>
      <c r="G62" s="408"/>
      <c r="H62" s="408"/>
      <c r="I62" s="408"/>
      <c r="J62" s="395"/>
    </row>
    <row r="63" spans="1:8" ht="14.4">
      <c r="A63" s="272"/>
      <c r="B63" s="272"/>
      <c r="C63" s="272"/>
      <c r="D63" s="272"/>
      <c r="E63" s="396"/>
      <c r="F63" s="396"/>
      <c r="G63" s="405"/>
      <c r="H63" s="414"/>
    </row>
    <row r="64" spans="1:8" ht="14.4">
      <c r="A64" s="272"/>
      <c r="B64" s="272"/>
      <c r="C64" s="272"/>
      <c r="D64" s="272"/>
      <c r="E64" s="396"/>
      <c r="F64" s="396"/>
      <c r="G64" s="405"/>
      <c r="H64" s="414"/>
    </row>
    <row r="65" spans="1:8" ht="14.4">
      <c r="A65" s="272"/>
      <c r="B65" s="272"/>
      <c r="C65" s="272"/>
      <c r="D65" s="272"/>
      <c r="E65" s="396"/>
      <c r="F65" s="396"/>
      <c r="G65" s="405"/>
      <c r="H65" s="414"/>
    </row>
    <row r="66" spans="1:8" ht="14.4">
      <c r="A66" s="272"/>
      <c r="B66" s="272"/>
      <c r="C66" s="272"/>
      <c r="D66" s="272"/>
      <c r="E66" s="396"/>
      <c r="F66" s="396"/>
      <c r="G66" s="405"/>
      <c r="H66" s="414"/>
    </row>
    <row r="67" spans="1:8" ht="14.4">
      <c r="A67" s="272"/>
      <c r="B67" s="272"/>
      <c r="C67" s="272"/>
      <c r="D67" s="272"/>
      <c r="E67" s="396"/>
      <c r="F67" s="396"/>
      <c r="G67" s="405"/>
      <c r="H67" s="414"/>
    </row>
    <row r="68" spans="1:8" ht="14.4">
      <c r="A68" s="272"/>
      <c r="B68" s="272"/>
      <c r="C68" s="272"/>
      <c r="D68" s="272"/>
      <c r="E68" s="396"/>
      <c r="F68" s="396"/>
      <c r="G68" s="405"/>
      <c r="H68" s="414"/>
    </row>
    <row r="69" spans="1:8" ht="14.4">
      <c r="A69" s="272"/>
      <c r="B69" s="272"/>
      <c r="C69" s="272"/>
      <c r="D69" s="272"/>
      <c r="E69" s="396"/>
      <c r="F69" s="396"/>
      <c r="G69" s="405"/>
      <c r="H69" s="414"/>
    </row>
    <row r="70" spans="1:8" ht="14.4">
      <c r="A70" s="272"/>
      <c r="B70" s="272"/>
      <c r="C70" s="272"/>
      <c r="D70" s="272"/>
      <c r="E70" s="396"/>
      <c r="F70" s="396"/>
      <c r="G70" s="405"/>
      <c r="H70" s="414"/>
    </row>
    <row r="71" spans="1:8" ht="14.4">
      <c r="A71" s="272"/>
      <c r="B71" s="272"/>
      <c r="C71" s="272"/>
      <c r="D71" s="272"/>
      <c r="E71" s="396"/>
      <c r="F71" s="396"/>
      <c r="G71" s="405"/>
      <c r="H71" s="414"/>
    </row>
    <row r="72" spans="1:8" ht="14.4">
      <c r="A72" s="272"/>
      <c r="B72" s="272"/>
      <c r="C72" s="272"/>
      <c r="D72" s="272"/>
      <c r="E72" s="396"/>
      <c r="F72" s="396"/>
      <c r="G72" s="405"/>
      <c r="H72" s="414"/>
    </row>
    <row r="73" spans="1:8" ht="14.4">
      <c r="A73" s="272"/>
      <c r="B73" s="272"/>
      <c r="C73" s="272"/>
      <c r="D73" s="272"/>
      <c r="E73" s="396"/>
      <c r="F73" s="396"/>
      <c r="G73" s="405"/>
      <c r="H73" s="414"/>
    </row>
    <row r="74" spans="1:8" ht="14.4">
      <c r="A74" s="272"/>
      <c r="B74" s="272"/>
      <c r="C74" s="272"/>
      <c r="D74" s="272"/>
      <c r="E74" s="396"/>
      <c r="F74" s="396"/>
      <c r="G74" s="405"/>
      <c r="H74" s="414"/>
    </row>
    <row r="75" spans="1:8" ht="14.4">
      <c r="A75" s="272"/>
      <c r="B75" s="272"/>
      <c r="C75" s="272"/>
      <c r="D75" s="272"/>
      <c r="E75" s="396"/>
      <c r="F75" s="396"/>
      <c r="G75" s="405"/>
      <c r="H75" s="414"/>
    </row>
    <row r="76" spans="1:8" ht="14.4">
      <c r="A76" s="272"/>
      <c r="B76" s="272"/>
      <c r="C76" s="272"/>
      <c r="D76" s="272"/>
      <c r="E76" s="396"/>
      <c r="F76" s="396"/>
      <c r="G76" s="405"/>
      <c r="H76" s="414"/>
    </row>
    <row r="77" spans="1:8" ht="14.4">
      <c r="A77" s="272"/>
      <c r="B77" s="272"/>
      <c r="C77" s="272"/>
      <c r="D77" s="272"/>
      <c r="E77" s="396"/>
      <c r="F77" s="396"/>
      <c r="G77" s="405"/>
      <c r="H77" s="414"/>
    </row>
    <row r="78" spans="1:8" ht="14.4">
      <c r="A78" s="272"/>
      <c r="B78" s="272"/>
      <c r="C78" s="272"/>
      <c r="D78" s="272"/>
      <c r="E78" s="396"/>
      <c r="F78" s="396"/>
      <c r="G78" s="405"/>
      <c r="H78" s="414"/>
    </row>
    <row r="79" spans="1:8" ht="14.4">
      <c r="A79" s="272"/>
      <c r="B79" s="272"/>
      <c r="C79" s="272"/>
      <c r="D79" s="272"/>
      <c r="E79" s="396"/>
      <c r="F79" s="396"/>
      <c r="G79" s="405"/>
      <c r="H79" s="414"/>
    </row>
    <row r="80" spans="1:8" ht="14.4">
      <c r="A80" s="272"/>
      <c r="B80" s="272"/>
      <c r="C80" s="272"/>
      <c r="D80" s="272"/>
      <c r="E80" s="396"/>
      <c r="F80" s="396"/>
      <c r="G80" s="405"/>
      <c r="H80" s="414"/>
    </row>
    <row r="81" spans="1:8" ht="14.4">
      <c r="A81" s="272"/>
      <c r="B81" s="272"/>
      <c r="C81" s="272"/>
      <c r="D81" s="272"/>
      <c r="E81" s="396"/>
      <c r="F81" s="396"/>
      <c r="G81" s="405"/>
      <c r="H81" s="414"/>
    </row>
    <row r="82" spans="1:8" ht="14.4">
      <c r="A82" s="272"/>
      <c r="B82" s="272"/>
      <c r="C82" s="272"/>
      <c r="D82" s="272"/>
      <c r="E82" s="396"/>
      <c r="F82" s="396"/>
      <c r="G82" s="405"/>
      <c r="H82" s="414"/>
    </row>
    <row r="83" spans="1:8" ht="14.4">
      <c r="A83" s="272"/>
      <c r="B83" s="272"/>
      <c r="C83" s="272"/>
      <c r="D83" s="272"/>
      <c r="E83" s="396"/>
      <c r="F83" s="396"/>
      <c r="G83" s="405"/>
      <c r="H83" s="414"/>
    </row>
    <row r="84" spans="1:8" ht="14.4">
      <c r="A84" s="272"/>
      <c r="B84" s="272"/>
      <c r="C84" s="272"/>
      <c r="D84" s="272"/>
      <c r="E84" s="396"/>
      <c r="F84" s="396"/>
      <c r="G84" s="405"/>
      <c r="H84" s="414"/>
    </row>
    <row r="85" spans="1:8" ht="14.4">
      <c r="A85" s="272"/>
      <c r="B85" s="272"/>
      <c r="C85" s="272"/>
      <c r="D85" s="272"/>
      <c r="E85" s="396"/>
      <c r="F85" s="396"/>
      <c r="G85" s="405"/>
      <c r="H85" s="414"/>
    </row>
    <row r="86" spans="1:8" ht="14.4">
      <c r="A86" s="272"/>
      <c r="B86" s="272"/>
      <c r="C86" s="272"/>
      <c r="D86" s="272"/>
      <c r="E86" s="396"/>
      <c r="F86" s="396"/>
      <c r="G86" s="405"/>
      <c r="H86" s="414"/>
    </row>
    <row r="87" spans="1:8" ht="14.4">
      <c r="A87" s="272"/>
      <c r="B87" s="272"/>
      <c r="C87" s="272"/>
      <c r="D87" s="272"/>
      <c r="E87" s="396"/>
      <c r="F87" s="396"/>
      <c r="G87" s="405"/>
      <c r="H87" s="414"/>
    </row>
    <row r="88" spans="1:8" ht="14.4">
      <c r="A88" s="272"/>
      <c r="B88" s="272"/>
      <c r="C88" s="272"/>
      <c r="D88" s="272"/>
      <c r="E88" s="396"/>
      <c r="F88" s="396"/>
      <c r="G88" s="405"/>
      <c r="H88" s="414"/>
    </row>
    <row r="89" spans="1:8" ht="14.4">
      <c r="A89" s="272"/>
      <c r="B89" s="272"/>
      <c r="C89" s="272"/>
      <c r="D89" s="272"/>
      <c r="E89" s="396"/>
      <c r="F89" s="396"/>
      <c r="G89" s="405"/>
      <c r="H89" s="414"/>
    </row>
    <row r="90" spans="1:8" ht="14.4">
      <c r="A90" s="272"/>
      <c r="B90" s="272"/>
      <c r="C90" s="272"/>
      <c r="D90" s="272"/>
      <c r="E90" s="396"/>
      <c r="F90" s="396"/>
      <c r="G90" s="405"/>
      <c r="H90" s="414"/>
    </row>
  </sheetData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48AEBD-EC7D-4321-90C0-64866F617348}">
  <dimension ref="A1:H62"/>
  <sheetViews>
    <sheetView zoomScaleSheetLayoutView="100" workbookViewId="0" topLeftCell="A1">
      <selection activeCell="F12" sqref="F12"/>
    </sheetView>
  </sheetViews>
  <sheetFormatPr defaultColWidth="9.140625" defaultRowHeight="15"/>
  <cols>
    <col min="1" max="1" width="3.8515625" style="267" customWidth="1"/>
    <col min="2" max="2" width="15.8515625" style="268" customWidth="1"/>
    <col min="3" max="3" width="31.140625" style="266" customWidth="1"/>
    <col min="4" max="4" width="7.00390625" style="269" customWidth="1"/>
    <col min="5" max="5" width="16.7109375" style="382" customWidth="1"/>
    <col min="6" max="6" width="10.421875" style="436" bestFit="1" customWidth="1"/>
    <col min="7" max="7" width="11.421875" style="383" bestFit="1" customWidth="1"/>
    <col min="8" max="8" width="12.7109375" style="384" customWidth="1"/>
    <col min="9" max="16384" width="9.140625" style="266" customWidth="1"/>
  </cols>
  <sheetData>
    <row r="1" spans="1:8" s="7" customFormat="1" ht="18">
      <c r="A1" s="419" t="s">
        <v>173</v>
      </c>
      <c r="B1" s="419"/>
      <c r="C1" s="419"/>
      <c r="D1" s="419"/>
      <c r="E1" s="419"/>
      <c r="F1" s="429"/>
      <c r="G1" s="419"/>
      <c r="H1" s="6"/>
    </row>
    <row r="2" spans="1:8" s="9" customFormat="1" ht="20.4">
      <c r="A2" s="207" t="s">
        <v>44</v>
      </c>
      <c r="B2" s="182"/>
      <c r="C2" s="10" t="s">
        <v>168</v>
      </c>
      <c r="E2" s="194"/>
      <c r="F2" s="430"/>
      <c r="G2" s="190"/>
      <c r="H2" s="13"/>
    </row>
    <row r="3" spans="1:8" s="16" customFormat="1" ht="15">
      <c r="A3" s="208" t="s">
        <v>45</v>
      </c>
      <c r="B3" s="183"/>
      <c r="C3" s="17" t="s">
        <v>169</v>
      </c>
      <c r="E3" s="195"/>
      <c r="F3" s="431"/>
      <c r="G3" s="200"/>
      <c r="H3" s="20"/>
    </row>
    <row r="4" spans="1:8" s="16" customFormat="1" ht="15">
      <c r="A4" s="208" t="s">
        <v>242</v>
      </c>
      <c r="B4" s="183"/>
      <c r="C4" s="17" t="s">
        <v>99</v>
      </c>
      <c r="E4" s="195"/>
      <c r="F4" s="431"/>
      <c r="G4" s="200"/>
      <c r="H4" s="20"/>
    </row>
    <row r="5" spans="1:8" s="16" customFormat="1" ht="15">
      <c r="A5" s="209" t="s">
        <v>46</v>
      </c>
      <c r="B5" s="183"/>
      <c r="C5" s="22" t="s">
        <v>50</v>
      </c>
      <c r="E5" s="195"/>
      <c r="F5" s="431"/>
      <c r="G5" s="200"/>
      <c r="H5" s="20"/>
    </row>
    <row r="6" spans="1:8" s="16" customFormat="1" ht="15">
      <c r="A6" s="209" t="s">
        <v>47</v>
      </c>
      <c r="B6" s="183"/>
      <c r="C6" s="22" t="s">
        <v>42</v>
      </c>
      <c r="E6" s="195"/>
      <c r="F6" s="431"/>
      <c r="G6" s="200"/>
      <c r="H6" s="20"/>
    </row>
    <row r="7" spans="1:8" s="16" customFormat="1" ht="15">
      <c r="A7" s="209" t="s">
        <v>48</v>
      </c>
      <c r="B7" s="183"/>
      <c r="C7" s="23" t="s">
        <v>277</v>
      </c>
      <c r="E7" s="195"/>
      <c r="F7" s="431"/>
      <c r="G7" s="200"/>
      <c r="H7" s="20"/>
    </row>
    <row r="8" spans="1:8" s="16" customFormat="1" ht="15">
      <c r="A8" s="209" t="s">
        <v>49</v>
      </c>
      <c r="B8" s="183"/>
      <c r="C8" s="25" t="s">
        <v>43</v>
      </c>
      <c r="E8" s="195"/>
      <c r="F8" s="431"/>
      <c r="G8" s="200"/>
      <c r="H8" s="20"/>
    </row>
    <row r="9" spans="1:8" s="28" customFormat="1" ht="26.25" customHeight="1">
      <c r="A9" s="27" t="s">
        <v>51</v>
      </c>
      <c r="B9" s="179" t="s">
        <v>52</v>
      </c>
      <c r="C9" s="26" t="s">
        <v>53</v>
      </c>
      <c r="D9" s="27" t="s">
        <v>31</v>
      </c>
      <c r="E9" s="196" t="s">
        <v>54</v>
      </c>
      <c r="F9" s="432" t="s">
        <v>55</v>
      </c>
      <c r="G9" s="201" t="s">
        <v>56</v>
      </c>
      <c r="H9" s="32" t="s">
        <v>57</v>
      </c>
    </row>
    <row r="10" spans="1:8" s="29" customFormat="1" ht="13.2">
      <c r="A10" s="33">
        <v>1</v>
      </c>
      <c r="B10" s="181">
        <v>2</v>
      </c>
      <c r="C10" s="33">
        <v>3</v>
      </c>
      <c r="D10" s="33">
        <v>4</v>
      </c>
      <c r="E10" s="197">
        <v>5</v>
      </c>
      <c r="F10" s="433">
        <v>6</v>
      </c>
      <c r="G10" s="199">
        <v>7</v>
      </c>
      <c r="H10" s="33">
        <v>8</v>
      </c>
    </row>
    <row r="11" spans="1:8" s="214" customFormat="1" ht="13.2">
      <c r="A11" s="293" t="s">
        <v>99</v>
      </c>
      <c r="B11" s="294"/>
      <c r="C11" s="295"/>
      <c r="D11" s="295"/>
      <c r="E11" s="379"/>
      <c r="F11" s="434"/>
      <c r="G11" s="380"/>
      <c r="H11" s="381"/>
    </row>
    <row r="12" spans="1:8" s="265" customFormat="1" ht="13.2">
      <c r="A12" s="263">
        <v>1</v>
      </c>
      <c r="B12" s="223" t="s">
        <v>246</v>
      </c>
      <c r="C12" s="224" t="s">
        <v>245</v>
      </c>
      <c r="D12" s="264" t="s">
        <v>247</v>
      </c>
      <c r="E12" s="220">
        <v>1</v>
      </c>
      <c r="F12" s="422"/>
      <c r="G12" s="221">
        <f>E12*F12</f>
        <v>0</v>
      </c>
      <c r="H12" s="327" t="s">
        <v>179</v>
      </c>
    </row>
    <row r="13" spans="1:8" s="222" customFormat="1" ht="13.2">
      <c r="A13" s="263">
        <v>2</v>
      </c>
      <c r="B13" s="223" t="s">
        <v>248</v>
      </c>
      <c r="C13" s="224" t="s">
        <v>249</v>
      </c>
      <c r="D13" s="264" t="s">
        <v>247</v>
      </c>
      <c r="E13" s="220">
        <v>1</v>
      </c>
      <c r="F13" s="422"/>
      <c r="G13" s="221">
        <f>E13*F13</f>
        <v>0</v>
      </c>
      <c r="H13" s="327" t="s">
        <v>179</v>
      </c>
    </row>
    <row r="14" spans="1:8" s="222" customFormat="1" ht="13.2">
      <c r="A14" s="263">
        <v>3</v>
      </c>
      <c r="B14" s="223" t="s">
        <v>255</v>
      </c>
      <c r="C14" s="224" t="s">
        <v>250</v>
      </c>
      <c r="D14" s="264" t="s">
        <v>247</v>
      </c>
      <c r="E14" s="220">
        <v>1</v>
      </c>
      <c r="F14" s="422"/>
      <c r="G14" s="221">
        <f>E14*F14</f>
        <v>0</v>
      </c>
      <c r="H14" s="327" t="s">
        <v>179</v>
      </c>
    </row>
    <row r="15" spans="1:8" s="222" customFormat="1" ht="13.2">
      <c r="A15" s="263">
        <v>4</v>
      </c>
      <c r="B15" s="223" t="s">
        <v>254</v>
      </c>
      <c r="C15" s="224" t="s">
        <v>251</v>
      </c>
      <c r="D15" s="264" t="s">
        <v>256</v>
      </c>
      <c r="E15" s="220">
        <v>1</v>
      </c>
      <c r="F15" s="422"/>
      <c r="G15" s="221">
        <f aca="true" t="shared" si="0" ref="G15:G18">E15*F15</f>
        <v>0</v>
      </c>
      <c r="H15" s="327" t="s">
        <v>179</v>
      </c>
    </row>
    <row r="16" spans="1:8" s="222" customFormat="1" ht="13.2">
      <c r="A16" s="263">
        <v>5</v>
      </c>
      <c r="B16" s="223" t="s">
        <v>252</v>
      </c>
      <c r="C16" s="224" t="s">
        <v>253</v>
      </c>
      <c r="D16" s="264" t="s">
        <v>256</v>
      </c>
      <c r="E16" s="220">
        <v>1</v>
      </c>
      <c r="F16" s="422"/>
      <c r="G16" s="221">
        <f t="shared" si="0"/>
        <v>0</v>
      </c>
      <c r="H16" s="327" t="s">
        <v>179</v>
      </c>
    </row>
    <row r="17" spans="1:8" s="222" customFormat="1" ht="13.2">
      <c r="A17" s="263">
        <v>6</v>
      </c>
      <c r="B17" s="223" t="s">
        <v>257</v>
      </c>
      <c r="C17" s="224" t="s">
        <v>258</v>
      </c>
      <c r="D17" s="264" t="s">
        <v>247</v>
      </c>
      <c r="E17" s="220">
        <v>1</v>
      </c>
      <c r="F17" s="422"/>
      <c r="G17" s="221">
        <f t="shared" si="0"/>
        <v>0</v>
      </c>
      <c r="H17" s="327" t="s">
        <v>179</v>
      </c>
    </row>
    <row r="18" spans="1:8" s="222" customFormat="1" ht="39.6">
      <c r="A18" s="263">
        <v>7</v>
      </c>
      <c r="B18" s="223" t="s">
        <v>259</v>
      </c>
      <c r="C18" s="224" t="s">
        <v>260</v>
      </c>
      <c r="D18" s="264" t="s">
        <v>247</v>
      </c>
      <c r="E18" s="220">
        <v>1</v>
      </c>
      <c r="F18" s="422"/>
      <c r="G18" s="221">
        <f t="shared" si="0"/>
        <v>0</v>
      </c>
      <c r="H18" s="327" t="s">
        <v>179</v>
      </c>
    </row>
    <row r="19" spans="1:8" s="222" customFormat="1" ht="13.2">
      <c r="A19" s="296"/>
      <c r="B19" s="297"/>
      <c r="D19" s="236"/>
      <c r="E19" s="239"/>
      <c r="F19" s="435"/>
      <c r="G19" s="376">
        <f>SUM(G12:G18)</f>
        <v>0</v>
      </c>
      <c r="H19" s="307"/>
    </row>
    <row r="20" spans="1:8" s="222" customFormat="1" ht="13.2">
      <c r="A20" s="296"/>
      <c r="B20" s="297"/>
      <c r="D20" s="236"/>
      <c r="E20" s="239"/>
      <c r="F20" s="435"/>
      <c r="G20" s="217"/>
      <c r="H20" s="307"/>
    </row>
    <row r="21" spans="1:8" s="222" customFormat="1" ht="13.2">
      <c r="A21" s="296"/>
      <c r="B21" s="297"/>
      <c r="D21" s="236"/>
      <c r="E21" s="239"/>
      <c r="F21" s="435"/>
      <c r="G21" s="217"/>
      <c r="H21" s="307"/>
    </row>
    <row r="22" spans="1:8" s="222" customFormat="1" ht="13.2">
      <c r="A22" s="296"/>
      <c r="B22" s="297"/>
      <c r="D22" s="236"/>
      <c r="E22" s="239"/>
      <c r="F22" s="435"/>
      <c r="G22" s="217"/>
      <c r="H22" s="307"/>
    </row>
    <row r="23" spans="1:8" s="222" customFormat="1" ht="13.2">
      <c r="A23" s="296"/>
      <c r="B23" s="297"/>
      <c r="D23" s="236"/>
      <c r="E23" s="239"/>
      <c r="F23" s="435"/>
      <c r="G23" s="217"/>
      <c r="H23" s="307"/>
    </row>
    <row r="24" spans="1:8" s="222" customFormat="1" ht="13.2">
      <c r="A24" s="296"/>
      <c r="B24" s="297"/>
      <c r="D24" s="236"/>
      <c r="E24" s="239"/>
      <c r="F24" s="435"/>
      <c r="G24" s="217"/>
      <c r="H24" s="307"/>
    </row>
    <row r="25" spans="1:8" s="222" customFormat="1" ht="13.2">
      <c r="A25" s="296"/>
      <c r="B25" s="297"/>
      <c r="D25" s="236"/>
      <c r="E25" s="239"/>
      <c r="F25" s="435"/>
      <c r="G25" s="217"/>
      <c r="H25" s="307"/>
    </row>
    <row r="26" spans="1:8" s="222" customFormat="1" ht="13.2">
      <c r="A26" s="296"/>
      <c r="B26" s="297"/>
      <c r="D26" s="236"/>
      <c r="E26" s="239"/>
      <c r="F26" s="435"/>
      <c r="G26" s="217"/>
      <c r="H26" s="307"/>
    </row>
    <row r="27" spans="1:8" s="222" customFormat="1" ht="13.2">
      <c r="A27" s="296"/>
      <c r="B27" s="297"/>
      <c r="D27" s="236"/>
      <c r="E27" s="239"/>
      <c r="F27" s="435"/>
      <c r="G27" s="217"/>
      <c r="H27" s="307"/>
    </row>
    <row r="28" spans="1:8" s="222" customFormat="1" ht="13.2">
      <c r="A28" s="296"/>
      <c r="B28" s="297"/>
      <c r="D28" s="236"/>
      <c r="E28" s="239"/>
      <c r="F28" s="435"/>
      <c r="G28" s="217"/>
      <c r="H28" s="307"/>
    </row>
    <row r="29" spans="1:8" s="222" customFormat="1" ht="13.2">
      <c r="A29" s="296"/>
      <c r="B29" s="297"/>
      <c r="D29" s="236"/>
      <c r="E29" s="239"/>
      <c r="F29" s="435"/>
      <c r="G29" s="217"/>
      <c r="H29" s="307"/>
    </row>
    <row r="30" spans="1:8" s="222" customFormat="1" ht="13.2">
      <c r="A30" s="296"/>
      <c r="B30" s="297"/>
      <c r="D30" s="236"/>
      <c r="E30" s="239"/>
      <c r="F30" s="435"/>
      <c r="G30" s="217"/>
      <c r="H30" s="307"/>
    </row>
    <row r="31" spans="1:8" s="222" customFormat="1" ht="13.2">
      <c r="A31" s="296"/>
      <c r="B31" s="297"/>
      <c r="D31" s="236"/>
      <c r="E31" s="239"/>
      <c r="F31" s="435"/>
      <c r="G31" s="217"/>
      <c r="H31" s="307"/>
    </row>
    <row r="32" spans="1:8" s="222" customFormat="1" ht="13.2">
      <c r="A32" s="296"/>
      <c r="B32" s="297"/>
      <c r="D32" s="236"/>
      <c r="E32" s="239"/>
      <c r="F32" s="435"/>
      <c r="G32" s="217"/>
      <c r="H32" s="307"/>
    </row>
    <row r="33" spans="1:8" s="222" customFormat="1" ht="13.2">
      <c r="A33" s="296"/>
      <c r="B33" s="297"/>
      <c r="D33" s="236"/>
      <c r="E33" s="239"/>
      <c r="F33" s="435"/>
      <c r="G33" s="217"/>
      <c r="H33" s="307"/>
    </row>
    <row r="34" spans="1:8" s="222" customFormat="1" ht="13.2">
      <c r="A34" s="296"/>
      <c r="B34" s="297"/>
      <c r="D34" s="236"/>
      <c r="E34" s="239"/>
      <c r="F34" s="435"/>
      <c r="G34" s="217"/>
      <c r="H34" s="307"/>
    </row>
    <row r="35" spans="1:8" s="222" customFormat="1" ht="13.2">
      <c r="A35" s="296"/>
      <c r="B35" s="297"/>
      <c r="D35" s="236"/>
      <c r="E35" s="239"/>
      <c r="F35" s="435"/>
      <c r="G35" s="217"/>
      <c r="H35" s="307"/>
    </row>
    <row r="36" spans="1:8" s="222" customFormat="1" ht="13.2">
      <c r="A36" s="296"/>
      <c r="B36" s="297"/>
      <c r="D36" s="236"/>
      <c r="E36" s="239"/>
      <c r="F36" s="435"/>
      <c r="G36" s="217"/>
      <c r="H36" s="307"/>
    </row>
    <row r="37" spans="1:8" s="222" customFormat="1" ht="13.2">
      <c r="A37" s="296"/>
      <c r="B37" s="297"/>
      <c r="D37" s="236"/>
      <c r="E37" s="239"/>
      <c r="F37" s="435"/>
      <c r="G37" s="217"/>
      <c r="H37" s="307"/>
    </row>
    <row r="38" spans="1:8" s="222" customFormat="1" ht="13.2">
      <c r="A38" s="296"/>
      <c r="B38" s="297"/>
      <c r="D38" s="236"/>
      <c r="E38" s="239"/>
      <c r="F38" s="435"/>
      <c r="G38" s="217"/>
      <c r="H38" s="307"/>
    </row>
    <row r="39" spans="1:8" s="222" customFormat="1" ht="13.2">
      <c r="A39" s="296"/>
      <c r="B39" s="297"/>
      <c r="D39" s="236"/>
      <c r="E39" s="239"/>
      <c r="F39" s="435"/>
      <c r="G39" s="217"/>
      <c r="H39" s="307"/>
    </row>
    <row r="40" spans="1:8" s="222" customFormat="1" ht="13.2">
      <c r="A40" s="296"/>
      <c r="B40" s="297"/>
      <c r="D40" s="236"/>
      <c r="E40" s="239"/>
      <c r="F40" s="435"/>
      <c r="G40" s="217"/>
      <c r="H40" s="307"/>
    </row>
    <row r="41" spans="1:8" s="222" customFormat="1" ht="13.2">
      <c r="A41" s="296"/>
      <c r="B41" s="297"/>
      <c r="D41" s="236"/>
      <c r="E41" s="239"/>
      <c r="F41" s="435"/>
      <c r="G41" s="217"/>
      <c r="H41" s="307"/>
    </row>
    <row r="42" spans="1:8" s="222" customFormat="1" ht="13.2">
      <c r="A42" s="296"/>
      <c r="B42" s="297"/>
      <c r="D42" s="236"/>
      <c r="E42" s="239"/>
      <c r="F42" s="435"/>
      <c r="G42" s="217"/>
      <c r="H42" s="307"/>
    </row>
    <row r="43" spans="1:8" s="222" customFormat="1" ht="13.2">
      <c r="A43" s="296"/>
      <c r="B43" s="297"/>
      <c r="D43" s="236"/>
      <c r="E43" s="239"/>
      <c r="F43" s="435"/>
      <c r="G43" s="217"/>
      <c r="H43" s="307"/>
    </row>
    <row r="44" spans="1:8" s="222" customFormat="1" ht="13.2">
      <c r="A44" s="296"/>
      <c r="B44" s="297"/>
      <c r="D44" s="236"/>
      <c r="E44" s="239"/>
      <c r="F44" s="435"/>
      <c r="G44" s="217"/>
      <c r="H44" s="307"/>
    </row>
    <row r="45" spans="1:8" s="222" customFormat="1" ht="13.2">
      <c r="A45" s="296"/>
      <c r="B45" s="297"/>
      <c r="D45" s="236"/>
      <c r="E45" s="239"/>
      <c r="F45" s="435"/>
      <c r="G45" s="217"/>
      <c r="H45" s="307"/>
    </row>
    <row r="46" spans="1:8" s="222" customFormat="1" ht="13.2">
      <c r="A46" s="296"/>
      <c r="B46" s="297"/>
      <c r="D46" s="236"/>
      <c r="E46" s="239"/>
      <c r="F46" s="435"/>
      <c r="G46" s="217"/>
      <c r="H46" s="307"/>
    </row>
    <row r="47" spans="1:8" s="222" customFormat="1" ht="13.2">
      <c r="A47" s="296"/>
      <c r="B47" s="297"/>
      <c r="D47" s="236"/>
      <c r="E47" s="239"/>
      <c r="F47" s="435"/>
      <c r="G47" s="217"/>
      <c r="H47" s="307"/>
    </row>
    <row r="48" spans="1:8" s="222" customFormat="1" ht="13.2">
      <c r="A48" s="296"/>
      <c r="B48" s="297"/>
      <c r="D48" s="236"/>
      <c r="E48" s="239"/>
      <c r="F48" s="435"/>
      <c r="G48" s="217"/>
      <c r="H48" s="307"/>
    </row>
    <row r="49" spans="1:8" s="222" customFormat="1" ht="13.2">
      <c r="A49" s="296"/>
      <c r="B49" s="297"/>
      <c r="D49" s="236"/>
      <c r="E49" s="239"/>
      <c r="F49" s="435"/>
      <c r="G49" s="217"/>
      <c r="H49" s="307"/>
    </row>
    <row r="50" spans="1:8" s="222" customFormat="1" ht="13.2">
      <c r="A50" s="296"/>
      <c r="B50" s="297"/>
      <c r="D50" s="236"/>
      <c r="E50" s="239"/>
      <c r="F50" s="435"/>
      <c r="G50" s="217"/>
      <c r="H50" s="307"/>
    </row>
    <row r="51" spans="1:8" s="222" customFormat="1" ht="13.2">
      <c r="A51" s="296"/>
      <c r="B51" s="297"/>
      <c r="D51" s="236"/>
      <c r="E51" s="239"/>
      <c r="F51" s="435"/>
      <c r="G51" s="217"/>
      <c r="H51" s="307"/>
    </row>
    <row r="52" spans="1:8" s="222" customFormat="1" ht="13.2">
      <c r="A52" s="296"/>
      <c r="B52" s="297"/>
      <c r="D52" s="236"/>
      <c r="E52" s="239"/>
      <c r="F52" s="435"/>
      <c r="G52" s="217"/>
      <c r="H52" s="307"/>
    </row>
    <row r="53" spans="1:8" s="222" customFormat="1" ht="13.2">
      <c r="A53" s="296"/>
      <c r="B53" s="297"/>
      <c r="D53" s="236"/>
      <c r="E53" s="239"/>
      <c r="F53" s="435"/>
      <c r="G53" s="217"/>
      <c r="H53" s="307"/>
    </row>
    <row r="54" spans="1:8" s="222" customFormat="1" ht="13.2">
      <c r="A54" s="296"/>
      <c r="B54" s="297"/>
      <c r="D54" s="236"/>
      <c r="E54" s="239"/>
      <c r="F54" s="435"/>
      <c r="G54" s="217"/>
      <c r="H54" s="307"/>
    </row>
    <row r="55" spans="1:8" s="222" customFormat="1" ht="13.2">
      <c r="A55" s="296"/>
      <c r="B55" s="297"/>
      <c r="D55" s="236"/>
      <c r="E55" s="239"/>
      <c r="F55" s="435"/>
      <c r="G55" s="217"/>
      <c r="H55" s="307"/>
    </row>
    <row r="56" spans="1:8" s="222" customFormat="1" ht="13.2">
      <c r="A56" s="296"/>
      <c r="B56" s="297"/>
      <c r="D56" s="236"/>
      <c r="E56" s="239"/>
      <c r="F56" s="435"/>
      <c r="G56" s="217"/>
      <c r="H56" s="307"/>
    </row>
    <row r="57" spans="1:8" s="222" customFormat="1" ht="13.2">
      <c r="A57" s="296"/>
      <c r="B57" s="297"/>
      <c r="D57" s="236"/>
      <c r="E57" s="239"/>
      <c r="F57" s="435"/>
      <c r="G57" s="217"/>
      <c r="H57" s="307"/>
    </row>
    <row r="58" spans="1:8" s="222" customFormat="1" ht="13.2">
      <c r="A58" s="296"/>
      <c r="B58" s="297"/>
      <c r="D58" s="236"/>
      <c r="E58" s="239"/>
      <c r="F58" s="435"/>
      <c r="G58" s="217"/>
      <c r="H58" s="307"/>
    </row>
    <row r="59" spans="1:8" s="222" customFormat="1" ht="13.2">
      <c r="A59" s="296"/>
      <c r="B59" s="297"/>
      <c r="D59" s="236"/>
      <c r="E59" s="239"/>
      <c r="F59" s="435"/>
      <c r="G59" s="217"/>
      <c r="H59" s="307"/>
    </row>
    <row r="60" spans="1:8" s="222" customFormat="1" ht="13.2">
      <c r="A60" s="296"/>
      <c r="B60" s="297"/>
      <c r="D60" s="236"/>
      <c r="E60" s="239"/>
      <c r="F60" s="435"/>
      <c r="G60" s="217"/>
      <c r="H60" s="307"/>
    </row>
    <row r="61" spans="1:8" s="222" customFormat="1" ht="13.2">
      <c r="A61" s="296"/>
      <c r="B61" s="297"/>
      <c r="D61" s="236"/>
      <c r="E61" s="239"/>
      <c r="F61" s="435"/>
      <c r="G61" s="217"/>
      <c r="H61" s="307"/>
    </row>
    <row r="62" spans="1:8" s="222" customFormat="1" ht="13.2">
      <c r="A62" s="296"/>
      <c r="B62" s="297"/>
      <c r="D62" s="236"/>
      <c r="E62" s="239"/>
      <c r="F62" s="435"/>
      <c r="G62" s="217"/>
      <c r="H62" s="307"/>
    </row>
  </sheetData>
  <sheetProtection algorithmName="SHA-512" hashValue="IDDXvgxrYgsH5PS4feTPAu1fa455xXuD9rnztQEGXbBmvzczRivRZhdEGTfjqJiJJiXY/LM/twpBDNVM17Sy0g==" saltValue="p3PxfXKlpQ1T505sCIQtDQ==" spinCount="100000" sheet="1" objects="1" scenarios="1" selectLockedCells="1"/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D13578-7176-4790-AD53-86BBBDF6F5F7}">
  <dimension ref="A1:Z63"/>
  <sheetViews>
    <sheetView tabSelected="1" zoomScaleSheetLayoutView="100" workbookViewId="0" topLeftCell="A46">
      <selection activeCell="F62" sqref="F62"/>
    </sheetView>
  </sheetViews>
  <sheetFormatPr defaultColWidth="9.140625" defaultRowHeight="15"/>
  <cols>
    <col min="1" max="1" width="3.8515625" style="296" customWidth="1"/>
    <col min="2" max="2" width="15.8515625" style="297" customWidth="1"/>
    <col min="3" max="3" width="31.140625" style="222" customWidth="1"/>
    <col min="4" max="4" width="4.8515625" style="236" customWidth="1"/>
    <col min="5" max="5" width="13.00390625" style="239" customWidth="1"/>
    <col min="6" max="6" width="10.8515625" style="217" bestFit="1" customWidth="1"/>
    <col min="7" max="7" width="15.140625" style="217" customWidth="1"/>
    <col min="8" max="8" width="14.7109375" style="307" customWidth="1"/>
    <col min="9" max="16384" width="9.140625" style="222" customWidth="1"/>
  </cols>
  <sheetData>
    <row r="1" spans="1:8" s="309" customFormat="1" ht="15">
      <c r="A1" s="446" t="s">
        <v>173</v>
      </c>
      <c r="B1" s="446"/>
      <c r="C1" s="446"/>
      <c r="D1" s="446"/>
      <c r="E1" s="446"/>
      <c r="F1" s="446"/>
      <c r="G1" s="446"/>
      <c r="H1" s="357"/>
    </row>
    <row r="2" spans="1:8" s="313" customFormat="1" ht="15">
      <c r="A2" s="310" t="s">
        <v>274</v>
      </c>
      <c r="B2" s="311"/>
      <c r="C2" s="312" t="s">
        <v>168</v>
      </c>
      <c r="E2" s="314"/>
      <c r="F2" s="358"/>
      <c r="G2" s="315"/>
      <c r="H2" s="359"/>
    </row>
    <row r="3" spans="1:8" s="313" customFormat="1" ht="15">
      <c r="A3" s="316" t="s">
        <v>45</v>
      </c>
      <c r="B3" s="311"/>
      <c r="C3" s="317" t="s">
        <v>169</v>
      </c>
      <c r="E3" s="314"/>
      <c r="F3" s="358"/>
      <c r="G3" s="315"/>
      <c r="H3" s="359"/>
    </row>
    <row r="4" spans="1:8" s="313" customFormat="1" ht="15">
      <c r="A4" s="316" t="s">
        <v>242</v>
      </c>
      <c r="B4" s="311"/>
      <c r="C4" s="317" t="s">
        <v>243</v>
      </c>
      <c r="E4" s="314"/>
      <c r="F4" s="358"/>
      <c r="G4" s="315"/>
      <c r="H4" s="359"/>
    </row>
    <row r="5" spans="1:8" s="313" customFormat="1" ht="15">
      <c r="A5" s="318" t="s">
        <v>46</v>
      </c>
      <c r="B5" s="311"/>
      <c r="C5" s="319" t="s">
        <v>50</v>
      </c>
      <c r="E5" s="314"/>
      <c r="F5" s="358"/>
      <c r="G5" s="315"/>
      <c r="H5" s="359"/>
    </row>
    <row r="6" spans="1:8" s="313" customFormat="1" ht="15">
      <c r="A6" s="318" t="s">
        <v>47</v>
      </c>
      <c r="B6" s="311"/>
      <c r="C6" s="319" t="s">
        <v>42</v>
      </c>
      <c r="E6" s="314"/>
      <c r="F6" s="358"/>
      <c r="G6" s="315"/>
      <c r="H6" s="359"/>
    </row>
    <row r="7" spans="1:8" s="313" customFormat="1" ht="15">
      <c r="A7" s="318" t="s">
        <v>48</v>
      </c>
      <c r="B7" s="311"/>
      <c r="C7" s="320" t="s">
        <v>278</v>
      </c>
      <c r="E7" s="314"/>
      <c r="F7" s="358"/>
      <c r="G7" s="315"/>
      <c r="H7" s="359"/>
    </row>
    <row r="8" spans="1:8" s="313" customFormat="1" ht="15">
      <c r="A8" s="318" t="s">
        <v>49</v>
      </c>
      <c r="B8" s="311"/>
      <c r="C8" s="312" t="s">
        <v>43</v>
      </c>
      <c r="E8" s="314"/>
      <c r="F8" s="358"/>
      <c r="G8" s="315"/>
      <c r="H8" s="359"/>
    </row>
    <row r="9" spans="1:8" s="28" customFormat="1" ht="26.25" customHeight="1">
      <c r="A9" s="27" t="s">
        <v>51</v>
      </c>
      <c r="B9" s="179" t="s">
        <v>52</v>
      </c>
      <c r="C9" s="26" t="s">
        <v>53</v>
      </c>
      <c r="D9" s="27" t="s">
        <v>31</v>
      </c>
      <c r="E9" s="196" t="s">
        <v>54</v>
      </c>
      <c r="F9" s="198" t="s">
        <v>55</v>
      </c>
      <c r="G9" s="201" t="s">
        <v>56</v>
      </c>
      <c r="H9" s="32" t="s">
        <v>57</v>
      </c>
    </row>
    <row r="10" spans="1:8" s="29" customFormat="1" ht="15">
      <c r="A10" s="33">
        <v>1</v>
      </c>
      <c r="B10" s="181">
        <v>2</v>
      </c>
      <c r="C10" s="33">
        <v>3</v>
      </c>
      <c r="D10" s="33">
        <v>4</v>
      </c>
      <c r="E10" s="197">
        <v>5</v>
      </c>
      <c r="F10" s="199">
        <v>6</v>
      </c>
      <c r="G10" s="199">
        <v>7</v>
      </c>
      <c r="H10" s="33">
        <v>8</v>
      </c>
    </row>
    <row r="11" spans="1:8" s="180" customFormat="1" ht="15">
      <c r="A11" s="241" t="s">
        <v>180</v>
      </c>
      <c r="B11" s="242"/>
      <c r="C11" s="243"/>
      <c r="D11" s="202"/>
      <c r="E11" s="203"/>
      <c r="F11" s="204"/>
      <c r="G11" s="360"/>
      <c r="H11" s="202"/>
    </row>
    <row r="12" spans="1:8" s="180" customFormat="1" ht="15">
      <c r="A12" s="241"/>
      <c r="B12" s="242" t="s">
        <v>181</v>
      </c>
      <c r="C12" s="243"/>
      <c r="D12" s="202"/>
      <c r="E12" s="203"/>
      <c r="F12" s="204"/>
      <c r="G12" s="360"/>
      <c r="H12" s="202"/>
    </row>
    <row r="13" spans="1:8" s="205" customFormat="1" ht="39.6">
      <c r="A13" s="244">
        <v>1</v>
      </c>
      <c r="B13" s="245">
        <v>183403111</v>
      </c>
      <c r="C13" s="224" t="s">
        <v>244</v>
      </c>
      <c r="D13" s="246" t="s">
        <v>40</v>
      </c>
      <c r="E13" s="361">
        <v>11393</v>
      </c>
      <c r="F13" s="421"/>
      <c r="G13" s="362">
        <f aca="true" t="shared" si="0" ref="G13:G62">E13*F13</f>
        <v>0</v>
      </c>
      <c r="H13" s="363" t="s">
        <v>179</v>
      </c>
    </row>
    <row r="14" spans="1:8" ht="26.4">
      <c r="A14" s="247">
        <v>2</v>
      </c>
      <c r="B14" s="245">
        <v>183403111</v>
      </c>
      <c r="C14" s="248" t="s">
        <v>174</v>
      </c>
      <c r="D14" s="246" t="s">
        <v>40</v>
      </c>
      <c r="E14" s="361">
        <v>11393</v>
      </c>
      <c r="F14" s="421"/>
      <c r="G14" s="362">
        <f t="shared" si="0"/>
        <v>0</v>
      </c>
      <c r="H14" s="363" t="s">
        <v>179</v>
      </c>
    </row>
    <row r="15" spans="1:8" ht="26.4">
      <c r="A15" s="244">
        <v>3</v>
      </c>
      <c r="B15" s="249">
        <v>183403114</v>
      </c>
      <c r="C15" s="219" t="s">
        <v>175</v>
      </c>
      <c r="D15" s="230" t="s">
        <v>40</v>
      </c>
      <c r="E15" s="220">
        <f>E14</f>
        <v>11393</v>
      </c>
      <c r="F15" s="422"/>
      <c r="G15" s="221">
        <f t="shared" si="0"/>
        <v>0</v>
      </c>
      <c r="H15" s="235" t="s">
        <v>179</v>
      </c>
    </row>
    <row r="16" spans="1:8" ht="26.4">
      <c r="A16" s="247">
        <v>4</v>
      </c>
      <c r="B16" s="249">
        <v>183403151</v>
      </c>
      <c r="C16" s="219" t="s">
        <v>176</v>
      </c>
      <c r="D16" s="230" t="s">
        <v>40</v>
      </c>
      <c r="E16" s="220">
        <f>E15</f>
        <v>11393</v>
      </c>
      <c r="F16" s="422"/>
      <c r="G16" s="221">
        <f t="shared" si="0"/>
        <v>0</v>
      </c>
      <c r="H16" s="235" t="s">
        <v>179</v>
      </c>
    </row>
    <row r="17" spans="1:8" ht="15">
      <c r="A17" s="244">
        <v>5</v>
      </c>
      <c r="B17" s="249">
        <v>183403152</v>
      </c>
      <c r="C17" s="219" t="s">
        <v>177</v>
      </c>
      <c r="D17" s="230" t="s">
        <v>40</v>
      </c>
      <c r="E17" s="220">
        <f>E16</f>
        <v>11393</v>
      </c>
      <c r="F17" s="422"/>
      <c r="G17" s="221">
        <f t="shared" si="0"/>
        <v>0</v>
      </c>
      <c r="H17" s="235" t="s">
        <v>179</v>
      </c>
    </row>
    <row r="18" spans="1:8" ht="26.4">
      <c r="A18" s="247">
        <v>6</v>
      </c>
      <c r="B18" s="249">
        <v>181451121</v>
      </c>
      <c r="C18" s="219" t="s">
        <v>178</v>
      </c>
      <c r="D18" s="230" t="s">
        <v>40</v>
      </c>
      <c r="E18" s="220">
        <f>E17</f>
        <v>11393</v>
      </c>
      <c r="F18" s="422"/>
      <c r="G18" s="221">
        <f t="shared" si="0"/>
        <v>0</v>
      </c>
      <c r="H18" s="235" t="s">
        <v>179</v>
      </c>
    </row>
    <row r="19" spans="1:8" s="254" customFormat="1" ht="15">
      <c r="A19" s="250">
        <v>7</v>
      </c>
      <c r="B19" s="251" t="s">
        <v>231</v>
      </c>
      <c r="C19" s="252" t="s">
        <v>182</v>
      </c>
      <c r="D19" s="253" t="s">
        <v>36</v>
      </c>
      <c r="E19" s="364">
        <f>(E15/100)*0.5</f>
        <v>56.965</v>
      </c>
      <c r="F19" s="423"/>
      <c r="G19" s="365">
        <f t="shared" si="0"/>
        <v>0</v>
      </c>
      <c r="H19" s="366" t="s">
        <v>179</v>
      </c>
    </row>
    <row r="20" spans="1:8" s="229" customFormat="1" ht="26.4">
      <c r="A20" s="255">
        <v>8</v>
      </c>
      <c r="B20" s="226" t="s">
        <v>261</v>
      </c>
      <c r="C20" s="224" t="s">
        <v>262</v>
      </c>
      <c r="D20" s="227" t="s">
        <v>40</v>
      </c>
      <c r="E20" s="292">
        <f>E17</f>
        <v>11393</v>
      </c>
      <c r="F20" s="424"/>
      <c r="G20" s="221">
        <f t="shared" si="0"/>
        <v>0</v>
      </c>
      <c r="H20" s="235" t="s">
        <v>179</v>
      </c>
    </row>
    <row r="21" spans="1:8" s="229" customFormat="1" ht="26.4">
      <c r="A21" s="255">
        <v>9</v>
      </c>
      <c r="B21" s="226" t="s">
        <v>263</v>
      </c>
      <c r="C21" s="224" t="s">
        <v>265</v>
      </c>
      <c r="D21" s="227" t="s">
        <v>266</v>
      </c>
      <c r="E21" s="292">
        <f>E20/10000</f>
        <v>1.1393</v>
      </c>
      <c r="F21" s="424"/>
      <c r="G21" s="221">
        <f t="shared" si="0"/>
        <v>0</v>
      </c>
      <c r="H21" s="235" t="s">
        <v>179</v>
      </c>
    </row>
    <row r="22" spans="1:8" s="229" customFormat="1" ht="39.6">
      <c r="A22" s="255">
        <v>10</v>
      </c>
      <c r="B22" s="228">
        <v>183111113</v>
      </c>
      <c r="C22" s="256" t="s">
        <v>183</v>
      </c>
      <c r="D22" s="227" t="s">
        <v>33</v>
      </c>
      <c r="E22" s="292">
        <f>E32+E41</f>
        <v>1700</v>
      </c>
      <c r="F22" s="424"/>
      <c r="G22" s="221">
        <f t="shared" si="0"/>
        <v>0</v>
      </c>
      <c r="H22" s="235" t="s">
        <v>179</v>
      </c>
    </row>
    <row r="23" spans="1:8" s="229" customFormat="1" ht="26.4">
      <c r="A23" s="255">
        <v>11</v>
      </c>
      <c r="B23" s="228">
        <v>184102111</v>
      </c>
      <c r="C23" s="256" t="s">
        <v>184</v>
      </c>
      <c r="D23" s="227" t="s">
        <v>33</v>
      </c>
      <c r="E23" s="367">
        <f>E32+E41</f>
        <v>1700</v>
      </c>
      <c r="F23" s="424"/>
      <c r="G23" s="221">
        <f t="shared" si="0"/>
        <v>0</v>
      </c>
      <c r="H23" s="235" t="s">
        <v>179</v>
      </c>
    </row>
    <row r="24" spans="1:8" s="254" customFormat="1" ht="15">
      <c r="A24" s="250"/>
      <c r="B24" s="257"/>
      <c r="C24" s="258"/>
      <c r="D24" s="259"/>
      <c r="E24" s="368"/>
      <c r="F24" s="423"/>
      <c r="G24" s="365"/>
      <c r="H24" s="235"/>
    </row>
    <row r="25" spans="1:25" s="254" customFormat="1" ht="15">
      <c r="A25" s="250">
        <v>12</v>
      </c>
      <c r="B25" s="251" t="s">
        <v>185</v>
      </c>
      <c r="C25" s="260" t="s">
        <v>230</v>
      </c>
      <c r="D25" s="253" t="s">
        <v>33</v>
      </c>
      <c r="E25" s="364">
        <v>62</v>
      </c>
      <c r="F25" s="423"/>
      <c r="G25" s="365">
        <f t="shared" si="0"/>
        <v>0</v>
      </c>
      <c r="H25" s="369"/>
      <c r="I25" s="261"/>
      <c r="J25" s="261"/>
      <c r="L25" s="262"/>
      <c r="M25" s="262"/>
      <c r="N25" s="262"/>
      <c r="O25" s="262"/>
      <c r="P25" s="262"/>
      <c r="Q25" s="262"/>
      <c r="R25" s="262"/>
      <c r="S25" s="261"/>
      <c r="T25" s="261"/>
      <c r="U25" s="261"/>
      <c r="V25" s="261"/>
      <c r="W25" s="261"/>
      <c r="X25" s="261"/>
      <c r="Y25" s="261"/>
    </row>
    <row r="26" spans="1:25" s="254" customFormat="1" ht="15">
      <c r="A26" s="250">
        <v>13</v>
      </c>
      <c r="B26" s="251" t="s">
        <v>186</v>
      </c>
      <c r="C26" s="260" t="s">
        <v>187</v>
      </c>
      <c r="D26" s="253" t="s">
        <v>33</v>
      </c>
      <c r="E26" s="364">
        <v>220</v>
      </c>
      <c r="F26" s="423"/>
      <c r="G26" s="365">
        <f t="shared" si="0"/>
        <v>0</v>
      </c>
      <c r="H26" s="369"/>
      <c r="I26" s="261"/>
      <c r="J26" s="261"/>
      <c r="L26" s="262"/>
      <c r="M26" s="262"/>
      <c r="N26" s="262"/>
      <c r="O26" s="262"/>
      <c r="P26" s="262"/>
      <c r="Q26" s="262"/>
      <c r="R26" s="262"/>
      <c r="S26" s="261"/>
      <c r="T26" s="261"/>
      <c r="U26" s="261"/>
      <c r="V26" s="261"/>
      <c r="W26" s="262"/>
      <c r="X26" s="262"/>
      <c r="Y26" s="261"/>
    </row>
    <row r="27" spans="1:25" s="254" customFormat="1" ht="15">
      <c r="A27" s="250">
        <v>14</v>
      </c>
      <c r="B27" s="251" t="s">
        <v>188</v>
      </c>
      <c r="C27" s="260" t="s">
        <v>189</v>
      </c>
      <c r="D27" s="253" t="s">
        <v>33</v>
      </c>
      <c r="E27" s="364">
        <v>63</v>
      </c>
      <c r="F27" s="423"/>
      <c r="G27" s="365">
        <f t="shared" si="0"/>
        <v>0</v>
      </c>
      <c r="H27" s="369"/>
      <c r="I27" s="261"/>
      <c r="J27" s="261"/>
      <c r="L27" s="262"/>
      <c r="M27" s="262"/>
      <c r="N27" s="262"/>
      <c r="O27" s="262"/>
      <c r="P27" s="262"/>
      <c r="Q27" s="262"/>
      <c r="R27" s="262"/>
      <c r="S27" s="261"/>
      <c r="T27" s="261"/>
      <c r="U27" s="261"/>
      <c r="V27" s="261"/>
      <c r="W27" s="262"/>
      <c r="X27" s="262"/>
      <c r="Y27" s="261"/>
    </row>
    <row r="28" spans="1:25" s="254" customFormat="1" ht="15">
      <c r="A28" s="250">
        <v>15</v>
      </c>
      <c r="B28" s="251" t="s">
        <v>190</v>
      </c>
      <c r="C28" s="260" t="s">
        <v>191</v>
      </c>
      <c r="D28" s="253" t="s">
        <v>33</v>
      </c>
      <c r="E28" s="364">
        <f>'Tab. 1 VV'!G13</f>
        <v>366</v>
      </c>
      <c r="F28" s="423"/>
      <c r="G28" s="365">
        <f t="shared" si="0"/>
        <v>0</v>
      </c>
      <c r="H28" s="369"/>
      <c r="I28" s="261"/>
      <c r="J28" s="261"/>
      <c r="L28" s="262"/>
      <c r="M28" s="262"/>
      <c r="N28" s="262"/>
      <c r="O28" s="262"/>
      <c r="P28" s="262"/>
      <c r="Q28" s="262"/>
      <c r="R28" s="262"/>
      <c r="S28" s="261"/>
      <c r="T28" s="261"/>
      <c r="U28" s="261"/>
      <c r="V28" s="261"/>
      <c r="W28" s="262"/>
      <c r="X28" s="262"/>
      <c r="Y28" s="261"/>
    </row>
    <row r="29" spans="1:25" s="254" customFormat="1" ht="15">
      <c r="A29" s="250">
        <v>16</v>
      </c>
      <c r="B29" s="251" t="s">
        <v>192</v>
      </c>
      <c r="C29" s="260" t="s">
        <v>193</v>
      </c>
      <c r="D29" s="253" t="s">
        <v>33</v>
      </c>
      <c r="E29" s="364">
        <v>280</v>
      </c>
      <c r="F29" s="423"/>
      <c r="G29" s="365">
        <f t="shared" si="0"/>
        <v>0</v>
      </c>
      <c r="H29" s="369"/>
      <c r="I29" s="261"/>
      <c r="J29" s="261"/>
      <c r="L29" s="262"/>
      <c r="M29" s="262"/>
      <c r="N29" s="262"/>
      <c r="O29" s="262"/>
      <c r="P29" s="262"/>
      <c r="Q29" s="262"/>
      <c r="R29" s="262"/>
      <c r="S29" s="261"/>
      <c r="T29" s="261"/>
      <c r="U29" s="261"/>
      <c r="V29" s="261"/>
      <c r="W29" s="262"/>
      <c r="X29" s="262"/>
      <c r="Y29" s="261"/>
    </row>
    <row r="30" spans="1:25" s="254" customFormat="1" ht="15">
      <c r="A30" s="250">
        <v>17</v>
      </c>
      <c r="B30" s="251" t="s">
        <v>194</v>
      </c>
      <c r="C30" s="260" t="s">
        <v>195</v>
      </c>
      <c r="D30" s="253" t="s">
        <v>33</v>
      </c>
      <c r="E30" s="364">
        <v>67</v>
      </c>
      <c r="F30" s="423"/>
      <c r="G30" s="365">
        <f t="shared" si="0"/>
        <v>0</v>
      </c>
      <c r="H30" s="369"/>
      <c r="I30" s="261"/>
      <c r="J30" s="261"/>
      <c r="L30" s="262"/>
      <c r="M30" s="262"/>
      <c r="N30" s="262"/>
      <c r="O30" s="262"/>
      <c r="P30" s="262"/>
      <c r="Q30" s="262"/>
      <c r="R30" s="262"/>
      <c r="S30" s="261"/>
      <c r="T30" s="261"/>
      <c r="U30" s="261"/>
      <c r="V30" s="261"/>
      <c r="W30" s="262"/>
      <c r="X30" s="262"/>
      <c r="Y30" s="261"/>
    </row>
    <row r="31" spans="1:25" s="254" customFormat="1" ht="15">
      <c r="A31" s="250">
        <v>18</v>
      </c>
      <c r="B31" s="251" t="s">
        <v>196</v>
      </c>
      <c r="C31" s="260" t="s">
        <v>197</v>
      </c>
      <c r="D31" s="253" t="s">
        <v>33</v>
      </c>
      <c r="E31" s="364">
        <v>105</v>
      </c>
      <c r="F31" s="423"/>
      <c r="G31" s="365">
        <f t="shared" si="0"/>
        <v>0</v>
      </c>
      <c r="H31" s="369"/>
      <c r="I31" s="261"/>
      <c r="J31" s="261"/>
      <c r="L31" s="262"/>
      <c r="M31" s="262"/>
      <c r="N31" s="262"/>
      <c r="O31" s="262"/>
      <c r="P31" s="262"/>
      <c r="Q31" s="262"/>
      <c r="R31" s="262"/>
      <c r="S31" s="261"/>
      <c r="T31" s="261"/>
      <c r="U31" s="261"/>
      <c r="V31" s="261"/>
      <c r="W31" s="261"/>
      <c r="X31" s="261"/>
      <c r="Y31" s="261"/>
    </row>
    <row r="32" spans="1:25" s="254" customFormat="1" ht="15">
      <c r="A32" s="250"/>
      <c r="B32" s="251"/>
      <c r="C32" s="260" t="s">
        <v>232</v>
      </c>
      <c r="D32" s="253"/>
      <c r="E32" s="364">
        <f>SUM(E25:E31)</f>
        <v>1163</v>
      </c>
      <c r="F32" s="425"/>
      <c r="G32" s="365"/>
      <c r="H32" s="369"/>
      <c r="I32" s="261"/>
      <c r="J32" s="261"/>
      <c r="L32" s="262"/>
      <c r="M32" s="262"/>
      <c r="N32" s="262"/>
      <c r="O32" s="262"/>
      <c r="P32" s="262"/>
      <c r="Q32" s="262"/>
      <c r="R32" s="262"/>
      <c r="S32" s="261"/>
      <c r="T32" s="261"/>
      <c r="U32" s="261"/>
      <c r="V32" s="261"/>
      <c r="W32" s="261"/>
      <c r="X32" s="261"/>
      <c r="Y32" s="261"/>
    </row>
    <row r="33" spans="1:25" s="254" customFormat="1" ht="15">
      <c r="A33" s="250">
        <v>19</v>
      </c>
      <c r="B33" s="251" t="s">
        <v>198</v>
      </c>
      <c r="C33" s="253" t="s">
        <v>199</v>
      </c>
      <c r="D33" s="253" t="s">
        <v>33</v>
      </c>
      <c r="E33" s="364">
        <f>'Tab. 1 VV'!G19</f>
        <v>64</v>
      </c>
      <c r="F33" s="423"/>
      <c r="G33" s="365">
        <f t="shared" si="0"/>
        <v>0</v>
      </c>
      <c r="H33" s="369"/>
      <c r="I33" s="261"/>
      <c r="J33" s="261"/>
      <c r="L33" s="262"/>
      <c r="M33" s="262"/>
      <c r="N33" s="262"/>
      <c r="O33" s="262"/>
      <c r="P33" s="262"/>
      <c r="Q33" s="262"/>
      <c r="R33" s="262"/>
      <c r="S33" s="261"/>
      <c r="T33" s="261"/>
      <c r="U33" s="261"/>
      <c r="V33" s="261"/>
      <c r="W33" s="261"/>
      <c r="X33" s="261"/>
      <c r="Y33" s="261"/>
    </row>
    <row r="34" spans="1:25" s="254" customFormat="1" ht="15">
      <c r="A34" s="250">
        <v>20</v>
      </c>
      <c r="B34" s="251" t="s">
        <v>200</v>
      </c>
      <c r="C34" s="253" t="s">
        <v>201</v>
      </c>
      <c r="D34" s="253" t="s">
        <v>33</v>
      </c>
      <c r="E34" s="364">
        <f>'Tab. 1 VV'!G20</f>
        <v>76</v>
      </c>
      <c r="F34" s="423"/>
      <c r="G34" s="365">
        <f t="shared" si="0"/>
        <v>0</v>
      </c>
      <c r="H34" s="369"/>
      <c r="I34" s="261"/>
      <c r="J34" s="261"/>
      <c r="L34" s="262"/>
      <c r="M34" s="262"/>
      <c r="N34" s="262"/>
      <c r="O34" s="262"/>
      <c r="P34" s="262"/>
      <c r="Q34" s="262"/>
      <c r="R34" s="262"/>
      <c r="S34" s="261"/>
      <c r="T34" s="261"/>
      <c r="U34" s="261"/>
      <c r="V34" s="261"/>
      <c r="W34" s="261"/>
      <c r="X34" s="261"/>
      <c r="Y34" s="261"/>
    </row>
    <row r="35" spans="1:25" s="254" customFormat="1" ht="15">
      <c r="A35" s="250">
        <v>21</v>
      </c>
      <c r="B35" s="251" t="s">
        <v>202</v>
      </c>
      <c r="C35" s="253" t="s">
        <v>203</v>
      </c>
      <c r="D35" s="253" t="s">
        <v>33</v>
      </c>
      <c r="E35" s="364">
        <f>'Tab. 1 VV'!G21</f>
        <v>63</v>
      </c>
      <c r="F35" s="423"/>
      <c r="G35" s="365">
        <f t="shared" si="0"/>
        <v>0</v>
      </c>
      <c r="H35" s="369"/>
      <c r="I35" s="261"/>
      <c r="J35" s="261"/>
      <c r="L35" s="262"/>
      <c r="M35" s="262"/>
      <c r="N35" s="262"/>
      <c r="O35" s="262"/>
      <c r="P35" s="262"/>
      <c r="Q35" s="262"/>
      <c r="R35" s="262"/>
      <c r="S35" s="261"/>
      <c r="T35" s="261"/>
      <c r="U35" s="261"/>
      <c r="V35" s="261"/>
      <c r="W35" s="261"/>
      <c r="X35" s="261"/>
      <c r="Y35" s="261"/>
    </row>
    <row r="36" spans="1:25" s="254" customFormat="1" ht="15">
      <c r="A36" s="250">
        <v>22</v>
      </c>
      <c r="B36" s="251" t="s">
        <v>204</v>
      </c>
      <c r="C36" s="253" t="s">
        <v>205</v>
      </c>
      <c r="D36" s="253" t="s">
        <v>33</v>
      </c>
      <c r="E36" s="364">
        <f>'Tab. 1 VV'!G22</f>
        <v>156</v>
      </c>
      <c r="F36" s="423"/>
      <c r="G36" s="365">
        <f t="shared" si="0"/>
        <v>0</v>
      </c>
      <c r="H36" s="369"/>
      <c r="I36" s="261"/>
      <c r="J36" s="261"/>
      <c r="L36" s="262"/>
      <c r="M36" s="262"/>
      <c r="N36" s="262"/>
      <c r="O36" s="262"/>
      <c r="P36" s="262"/>
      <c r="Q36" s="262"/>
      <c r="R36" s="262"/>
      <c r="S36" s="261"/>
      <c r="T36" s="261"/>
      <c r="U36" s="261"/>
      <c r="V36" s="261"/>
      <c r="W36" s="261"/>
      <c r="X36" s="261"/>
      <c r="Y36" s="261"/>
    </row>
    <row r="37" spans="1:25" s="254" customFormat="1" ht="15">
      <c r="A37" s="250">
        <v>23</v>
      </c>
      <c r="B37" s="251" t="s">
        <v>206</v>
      </c>
      <c r="C37" s="253" t="s">
        <v>207</v>
      </c>
      <c r="D37" s="253" t="s">
        <v>33</v>
      </c>
      <c r="E37" s="364">
        <f>'Tab. 1 VV'!G23</f>
        <v>48</v>
      </c>
      <c r="F37" s="423"/>
      <c r="G37" s="365">
        <f t="shared" si="0"/>
        <v>0</v>
      </c>
      <c r="H37" s="369"/>
      <c r="I37" s="261"/>
      <c r="J37" s="261"/>
      <c r="L37" s="262"/>
      <c r="M37" s="262"/>
      <c r="N37" s="262"/>
      <c r="O37" s="262"/>
      <c r="P37" s="262"/>
      <c r="Q37" s="262"/>
      <c r="R37" s="262"/>
      <c r="S37" s="261"/>
      <c r="T37" s="261"/>
      <c r="U37" s="261"/>
      <c r="V37" s="261"/>
      <c r="W37" s="261"/>
      <c r="X37" s="261"/>
      <c r="Y37" s="261"/>
    </row>
    <row r="38" spans="1:25" s="254" customFormat="1" ht="15">
      <c r="A38" s="250">
        <v>24</v>
      </c>
      <c r="B38" s="251" t="s">
        <v>208</v>
      </c>
      <c r="C38" s="253" t="s">
        <v>209</v>
      </c>
      <c r="D38" s="253" t="s">
        <v>33</v>
      </c>
      <c r="E38" s="364">
        <f>'Tab. 1 VV'!G24</f>
        <v>66</v>
      </c>
      <c r="F38" s="423"/>
      <c r="G38" s="365">
        <f t="shared" si="0"/>
        <v>0</v>
      </c>
      <c r="H38" s="369"/>
      <c r="I38" s="261"/>
      <c r="J38" s="261"/>
      <c r="L38" s="262"/>
      <c r="M38" s="262"/>
      <c r="N38" s="262"/>
      <c r="O38" s="262"/>
      <c r="P38" s="262"/>
      <c r="Q38" s="262"/>
      <c r="R38" s="262"/>
      <c r="S38" s="261"/>
      <c r="T38" s="261"/>
      <c r="U38" s="261"/>
      <c r="V38" s="261"/>
      <c r="W38" s="261"/>
      <c r="X38" s="261"/>
      <c r="Y38" s="261"/>
    </row>
    <row r="39" spans="1:25" s="254" customFormat="1" ht="15">
      <c r="A39" s="250">
        <v>25</v>
      </c>
      <c r="B39" s="251" t="s">
        <v>210</v>
      </c>
      <c r="C39" s="253" t="s">
        <v>211</v>
      </c>
      <c r="D39" s="253" t="s">
        <v>33</v>
      </c>
      <c r="E39" s="364">
        <f>'Tab. 1 VV'!G25</f>
        <v>31</v>
      </c>
      <c r="F39" s="423"/>
      <c r="G39" s="365">
        <f t="shared" si="0"/>
        <v>0</v>
      </c>
      <c r="H39" s="369"/>
      <c r="I39" s="261"/>
      <c r="J39" s="261"/>
      <c r="L39" s="262"/>
      <c r="M39" s="262"/>
      <c r="N39" s="262"/>
      <c r="O39" s="262"/>
      <c r="P39" s="262"/>
      <c r="Q39" s="262"/>
      <c r="R39" s="262"/>
      <c r="S39" s="261"/>
      <c r="T39" s="261"/>
      <c r="U39" s="261"/>
      <c r="V39" s="261"/>
      <c r="W39" s="261"/>
      <c r="X39" s="261"/>
      <c r="Y39" s="261"/>
    </row>
    <row r="40" spans="1:25" s="254" customFormat="1" ht="15">
      <c r="A40" s="250">
        <v>26</v>
      </c>
      <c r="B40" s="251" t="s">
        <v>212</v>
      </c>
      <c r="C40" s="253" t="s">
        <v>213</v>
      </c>
      <c r="D40" s="253" t="s">
        <v>33</v>
      </c>
      <c r="E40" s="364">
        <f>'Tab. 1 VV'!G26</f>
        <v>33</v>
      </c>
      <c r="F40" s="423"/>
      <c r="G40" s="365">
        <f aca="true" t="shared" si="1" ref="G40">E40*F40</f>
        <v>0</v>
      </c>
      <c r="H40" s="369"/>
      <c r="I40" s="261"/>
      <c r="J40" s="261"/>
      <c r="L40" s="262"/>
      <c r="M40" s="262"/>
      <c r="N40" s="262"/>
      <c r="O40" s="262"/>
      <c r="P40" s="262"/>
      <c r="Q40" s="262"/>
      <c r="R40" s="262"/>
      <c r="S40" s="261"/>
      <c r="T40" s="261"/>
      <c r="U40" s="261"/>
      <c r="V40" s="261"/>
      <c r="W40" s="261"/>
      <c r="X40" s="261"/>
      <c r="Y40" s="261"/>
    </row>
    <row r="41" spans="1:25" s="325" customFormat="1" ht="15">
      <c r="A41" s="321"/>
      <c r="B41" s="322"/>
      <c r="C41" s="333" t="s">
        <v>232</v>
      </c>
      <c r="D41" s="323"/>
      <c r="E41" s="364">
        <f>SUM(E33:E40)</f>
        <v>537</v>
      </c>
      <c r="F41" s="426"/>
      <c r="G41" s="221"/>
      <c r="H41" s="232"/>
      <c r="I41" s="324"/>
      <c r="J41" s="324"/>
      <c r="L41" s="326"/>
      <c r="M41" s="326"/>
      <c r="N41" s="326"/>
      <c r="O41" s="326"/>
      <c r="P41" s="326"/>
      <c r="Q41" s="326"/>
      <c r="R41" s="326"/>
      <c r="S41" s="324"/>
      <c r="T41" s="324"/>
      <c r="U41" s="324"/>
      <c r="V41" s="324"/>
      <c r="W41" s="324"/>
      <c r="X41" s="324"/>
      <c r="Y41" s="324"/>
    </row>
    <row r="42" spans="1:26" s="329" customFormat="1" ht="15">
      <c r="A42" s="327">
        <v>27</v>
      </c>
      <c r="B42" s="228">
        <v>184215111</v>
      </c>
      <c r="C42" s="256" t="s">
        <v>214</v>
      </c>
      <c r="D42" s="227" t="s">
        <v>33</v>
      </c>
      <c r="E42" s="292">
        <f>E41</f>
        <v>537</v>
      </c>
      <c r="F42" s="424"/>
      <c r="G42" s="221">
        <f t="shared" si="0"/>
        <v>0</v>
      </c>
      <c r="H42" s="327" t="s">
        <v>179</v>
      </c>
      <c r="I42" s="328"/>
      <c r="J42" s="328"/>
      <c r="K42" s="328"/>
      <c r="M42" s="328"/>
      <c r="N42" s="328"/>
      <c r="O42" s="328"/>
      <c r="P42" s="328"/>
      <c r="Q42" s="328"/>
      <c r="R42" s="328"/>
      <c r="S42" s="328"/>
      <c r="T42" s="328"/>
      <c r="U42" s="328"/>
      <c r="V42" s="328"/>
      <c r="W42" s="328"/>
      <c r="X42" s="328"/>
      <c r="Y42" s="328"/>
      <c r="Z42" s="328"/>
    </row>
    <row r="43" spans="1:26" s="329" customFormat="1" ht="26.4">
      <c r="A43" s="327">
        <v>28</v>
      </c>
      <c r="B43" s="228">
        <v>184215112</v>
      </c>
      <c r="C43" s="256" t="s">
        <v>215</v>
      </c>
      <c r="D43" s="227" t="s">
        <v>33</v>
      </c>
      <c r="E43" s="292">
        <f>E32</f>
        <v>1163</v>
      </c>
      <c r="F43" s="424"/>
      <c r="G43" s="221">
        <f t="shared" si="0"/>
        <v>0</v>
      </c>
      <c r="H43" s="327" t="s">
        <v>179</v>
      </c>
      <c r="I43" s="328"/>
      <c r="J43" s="328"/>
      <c r="K43" s="328"/>
      <c r="M43" s="328"/>
      <c r="N43" s="328"/>
      <c r="O43" s="328"/>
      <c r="P43" s="328"/>
      <c r="Q43" s="328"/>
      <c r="R43" s="328"/>
      <c r="S43" s="328"/>
      <c r="T43" s="328"/>
      <c r="U43" s="328"/>
      <c r="V43" s="328"/>
      <c r="W43" s="328"/>
      <c r="X43" s="328"/>
      <c r="Y43" s="328"/>
      <c r="Z43" s="328"/>
    </row>
    <row r="44" spans="1:8" s="254" customFormat="1" ht="26.4">
      <c r="A44" s="330">
        <v>29</v>
      </c>
      <c r="B44" s="251" t="s">
        <v>233</v>
      </c>
      <c r="C44" s="252" t="s">
        <v>92</v>
      </c>
      <c r="D44" s="253" t="s">
        <v>33</v>
      </c>
      <c r="E44" s="364">
        <f>E32</f>
        <v>1163</v>
      </c>
      <c r="F44" s="423"/>
      <c r="G44" s="370">
        <f>E44*F44</f>
        <v>0</v>
      </c>
      <c r="H44" s="366"/>
    </row>
    <row r="45" spans="1:8" s="254" customFormat="1" ht="26.4">
      <c r="A45" s="330">
        <v>30</v>
      </c>
      <c r="B45" s="251" t="s">
        <v>234</v>
      </c>
      <c r="C45" s="252" t="s">
        <v>93</v>
      </c>
      <c r="D45" s="253" t="s">
        <v>33</v>
      </c>
      <c r="E45" s="364">
        <f>E41</f>
        <v>537</v>
      </c>
      <c r="F45" s="423"/>
      <c r="G45" s="370">
        <f>E45*F45</f>
        <v>0</v>
      </c>
      <c r="H45" s="366"/>
    </row>
    <row r="46" spans="1:8" s="332" customFormat="1" ht="26.4">
      <c r="A46" s="331">
        <v>31</v>
      </c>
      <c r="B46" s="251" t="s">
        <v>235</v>
      </c>
      <c r="C46" s="252" t="s">
        <v>217</v>
      </c>
      <c r="D46" s="253" t="s">
        <v>216</v>
      </c>
      <c r="E46" s="364">
        <f>E43*0.3</f>
        <v>348.9</v>
      </c>
      <c r="F46" s="423"/>
      <c r="G46" s="370">
        <f>E46*F46</f>
        <v>0</v>
      </c>
      <c r="H46" s="366"/>
    </row>
    <row r="47" spans="1:8" s="329" customFormat="1" ht="15">
      <c r="A47" s="327">
        <v>32</v>
      </c>
      <c r="B47" s="228" t="s">
        <v>236</v>
      </c>
      <c r="C47" s="256" t="s">
        <v>218</v>
      </c>
      <c r="D47" s="227" t="s">
        <v>33</v>
      </c>
      <c r="E47" s="292">
        <f>E43</f>
        <v>1163</v>
      </c>
      <c r="F47" s="424"/>
      <c r="G47" s="221">
        <f>E47*F47</f>
        <v>0</v>
      </c>
      <c r="H47" s="371"/>
    </row>
    <row r="48" spans="1:8" s="254" customFormat="1" ht="26.4">
      <c r="A48" s="330">
        <v>33</v>
      </c>
      <c r="B48" s="251" t="s">
        <v>237</v>
      </c>
      <c r="C48" s="252" t="s">
        <v>94</v>
      </c>
      <c r="D48" s="333" t="s">
        <v>33</v>
      </c>
      <c r="E48" s="364">
        <f>E43</f>
        <v>1163</v>
      </c>
      <c r="F48" s="423"/>
      <c r="G48" s="370">
        <f aca="true" t="shared" si="2" ref="G48">E48*F48</f>
        <v>0</v>
      </c>
      <c r="H48" s="366"/>
    </row>
    <row r="49" spans="1:8" s="229" customFormat="1" ht="26.4">
      <c r="A49" s="255">
        <v>34</v>
      </c>
      <c r="B49" s="228">
        <v>184816111</v>
      </c>
      <c r="C49" s="256" t="s">
        <v>219</v>
      </c>
      <c r="D49" s="227" t="s">
        <v>33</v>
      </c>
      <c r="E49" s="367">
        <f>E23</f>
        <v>1700</v>
      </c>
      <c r="F49" s="424"/>
      <c r="G49" s="372">
        <f t="shared" si="0"/>
        <v>0</v>
      </c>
      <c r="H49" s="327" t="s">
        <v>179</v>
      </c>
    </row>
    <row r="50" spans="1:8" s="254" customFormat="1" ht="15">
      <c r="A50" s="330">
        <v>35</v>
      </c>
      <c r="B50" s="251" t="s">
        <v>238</v>
      </c>
      <c r="C50" s="252" t="s">
        <v>34</v>
      </c>
      <c r="D50" s="253" t="s">
        <v>37</v>
      </c>
      <c r="E50" s="364">
        <v>255</v>
      </c>
      <c r="F50" s="423"/>
      <c r="G50" s="370">
        <f>E50*F50</f>
        <v>0</v>
      </c>
      <c r="H50" s="366"/>
    </row>
    <row r="51" spans="1:8" ht="26.4">
      <c r="A51" s="263">
        <v>36</v>
      </c>
      <c r="B51" s="249">
        <v>184215411</v>
      </c>
      <c r="C51" s="219" t="s">
        <v>267</v>
      </c>
      <c r="D51" s="230" t="s">
        <v>33</v>
      </c>
      <c r="E51" s="220">
        <f>E41</f>
        <v>537</v>
      </c>
      <c r="F51" s="422"/>
      <c r="G51" s="221">
        <f t="shared" si="0"/>
        <v>0</v>
      </c>
      <c r="H51" s="327" t="s">
        <v>179</v>
      </c>
    </row>
    <row r="52" spans="1:8" ht="26.4">
      <c r="A52" s="263">
        <v>37</v>
      </c>
      <c r="B52" s="249">
        <v>184215412</v>
      </c>
      <c r="C52" s="219" t="s">
        <v>268</v>
      </c>
      <c r="D52" s="230" t="s">
        <v>33</v>
      </c>
      <c r="E52" s="220">
        <f>E32</f>
        <v>1163</v>
      </c>
      <c r="F52" s="422"/>
      <c r="G52" s="221">
        <f t="shared" si="0"/>
        <v>0</v>
      </c>
      <c r="H52" s="327" t="s">
        <v>179</v>
      </c>
    </row>
    <row r="53" spans="1:8" ht="26.4">
      <c r="A53" s="263">
        <v>38</v>
      </c>
      <c r="B53" s="249">
        <v>184911421</v>
      </c>
      <c r="C53" s="219" t="s">
        <v>220</v>
      </c>
      <c r="D53" s="230" t="s">
        <v>40</v>
      </c>
      <c r="E53" s="220">
        <f>((E51*0.5*0.5)+(E52*1))</f>
        <v>1297.25</v>
      </c>
      <c r="F53" s="422"/>
      <c r="G53" s="221">
        <f t="shared" si="0"/>
        <v>0</v>
      </c>
      <c r="H53" s="327" t="s">
        <v>179</v>
      </c>
    </row>
    <row r="54" spans="1:8" s="254" customFormat="1" ht="15">
      <c r="A54" s="330">
        <v>39</v>
      </c>
      <c r="B54" s="251" t="s">
        <v>239</v>
      </c>
      <c r="C54" s="252" t="s">
        <v>38</v>
      </c>
      <c r="D54" s="253" t="s">
        <v>39</v>
      </c>
      <c r="E54" s="364">
        <f>E53*0.1</f>
        <v>129.725</v>
      </c>
      <c r="F54" s="423"/>
      <c r="G54" s="370">
        <f>E54*F54</f>
        <v>0</v>
      </c>
      <c r="H54" s="327" t="s">
        <v>179</v>
      </c>
    </row>
    <row r="55" spans="1:8" ht="26.4">
      <c r="A55" s="263">
        <v>39</v>
      </c>
      <c r="B55" s="334" t="s">
        <v>272</v>
      </c>
      <c r="C55" s="335" t="s">
        <v>273</v>
      </c>
      <c r="D55" s="227" t="s">
        <v>39</v>
      </c>
      <c r="E55" s="220">
        <f>(537*0.01)+(1163*0.03)</f>
        <v>40.26</v>
      </c>
      <c r="F55" s="422"/>
      <c r="G55" s="221">
        <f>E55*F55</f>
        <v>0</v>
      </c>
      <c r="H55" s="327" t="s">
        <v>179</v>
      </c>
    </row>
    <row r="56" spans="1:8" s="229" customFormat="1" ht="15">
      <c r="A56" s="255">
        <v>40</v>
      </c>
      <c r="B56" s="228">
        <v>185851121</v>
      </c>
      <c r="C56" s="256" t="s">
        <v>91</v>
      </c>
      <c r="D56" s="227" t="s">
        <v>39</v>
      </c>
      <c r="E56" s="292">
        <f>E55</f>
        <v>40.26</v>
      </c>
      <c r="F56" s="424"/>
      <c r="G56" s="221">
        <f t="shared" si="0"/>
        <v>0</v>
      </c>
      <c r="H56" s="327" t="s">
        <v>179</v>
      </c>
    </row>
    <row r="57" spans="1:8" s="229" customFormat="1" ht="26.4">
      <c r="A57" s="255">
        <v>41</v>
      </c>
      <c r="B57" s="334" t="s">
        <v>269</v>
      </c>
      <c r="C57" s="335" t="s">
        <v>270</v>
      </c>
      <c r="D57" s="227" t="s">
        <v>39</v>
      </c>
      <c r="E57" s="292">
        <f>E56*4</f>
        <v>161.04</v>
      </c>
      <c r="F57" s="424"/>
      <c r="G57" s="221">
        <f t="shared" si="0"/>
        <v>0</v>
      </c>
      <c r="H57" s="327" t="s">
        <v>179</v>
      </c>
    </row>
    <row r="58" spans="1:8" ht="15">
      <c r="A58" s="263">
        <v>34</v>
      </c>
      <c r="B58" s="249">
        <v>998231311</v>
      </c>
      <c r="C58" s="219" t="s">
        <v>41</v>
      </c>
      <c r="D58" s="230" t="s">
        <v>33</v>
      </c>
      <c r="E58" s="220">
        <v>1</v>
      </c>
      <c r="F58" s="422"/>
      <c r="G58" s="221">
        <f t="shared" si="0"/>
        <v>0</v>
      </c>
      <c r="H58" s="327" t="s">
        <v>179</v>
      </c>
    </row>
    <row r="59" spans="1:8" s="325" customFormat="1" ht="15">
      <c r="A59" s="263">
        <v>44</v>
      </c>
      <c r="B59" s="322"/>
      <c r="C59" s="233"/>
      <c r="D59" s="323"/>
      <c r="E59" s="234"/>
      <c r="F59" s="427"/>
      <c r="G59" s="221"/>
      <c r="H59" s="373"/>
    </row>
    <row r="60" spans="1:8" ht="26.4">
      <c r="A60" s="263">
        <v>45</v>
      </c>
      <c r="B60" s="249">
        <v>348951256</v>
      </c>
      <c r="C60" s="219" t="s">
        <v>221</v>
      </c>
      <c r="D60" s="230" t="s">
        <v>35</v>
      </c>
      <c r="E60" s="220">
        <v>1413</v>
      </c>
      <c r="F60" s="428"/>
      <c r="G60" s="221">
        <f t="shared" si="0"/>
        <v>0</v>
      </c>
      <c r="H60" s="327" t="s">
        <v>179</v>
      </c>
    </row>
    <row r="61" spans="1:8" s="339" customFormat="1" ht="26.4">
      <c r="A61" s="331">
        <v>41</v>
      </c>
      <c r="B61" s="336">
        <v>5213011</v>
      </c>
      <c r="C61" s="337" t="s">
        <v>281</v>
      </c>
      <c r="D61" s="338" t="s">
        <v>33</v>
      </c>
      <c r="E61" s="374">
        <v>471</v>
      </c>
      <c r="F61" s="423"/>
      <c r="G61" s="370">
        <f t="shared" si="0"/>
        <v>0</v>
      </c>
      <c r="H61" s="331" t="s">
        <v>179</v>
      </c>
    </row>
    <row r="62" spans="1:8" ht="26.4">
      <c r="A62" s="263">
        <v>46</v>
      </c>
      <c r="B62" s="249">
        <v>348952177</v>
      </c>
      <c r="C62" s="219" t="s">
        <v>222</v>
      </c>
      <c r="D62" s="308" t="s">
        <v>33</v>
      </c>
      <c r="E62" s="220">
        <v>10</v>
      </c>
      <c r="F62" s="428"/>
      <c r="G62" s="221">
        <f t="shared" si="0"/>
        <v>0</v>
      </c>
      <c r="H62" s="327" t="s">
        <v>179</v>
      </c>
    </row>
    <row r="63" spans="1:8" s="343" customFormat="1" ht="15">
      <c r="A63" s="340"/>
      <c r="B63" s="341"/>
      <c r="C63" s="342" t="s">
        <v>240</v>
      </c>
      <c r="E63" s="375"/>
      <c r="F63" s="376"/>
      <c r="G63" s="377">
        <f>SUM(G13:G62)</f>
        <v>0</v>
      </c>
      <c r="H63" s="378"/>
    </row>
  </sheetData>
  <sheetProtection algorithmName="SHA-512" hashValue="z0Fa629hxIsfUsrDgzTCBv8fXg+B2vG1WoX2PgsV1z2Ck4s/6/dEkKp+bufh+iDqLoIm8d+2YLU1/obwaN8IiQ==" saltValue="Q9bYyNR2YswpiNmpsEYIMw==" spinCount="100000" sheet="1" objects="1" scenarios="1" selectLockedCells="1"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81AD2-D4E3-4448-90B3-3045B8860D34}">
  <dimension ref="A1:H41"/>
  <sheetViews>
    <sheetView zoomScaleSheetLayoutView="85" workbookViewId="0" topLeftCell="A1">
      <selection activeCell="F12" sqref="F12"/>
    </sheetView>
  </sheetViews>
  <sheetFormatPr defaultColWidth="9.140625" defaultRowHeight="15"/>
  <cols>
    <col min="1" max="1" width="3.8515625" style="52" customWidth="1"/>
    <col min="2" max="2" width="13.00390625" style="276" customWidth="1"/>
    <col min="3" max="3" width="33.421875" style="1" customWidth="1"/>
    <col min="4" max="4" width="4.28125" style="177" customWidth="1"/>
    <col min="5" max="5" width="11.28125" style="212" customWidth="1"/>
    <col min="6" max="6" width="10.140625" style="441" bestFit="1" customWidth="1"/>
    <col min="7" max="7" width="11.421875" style="211" customWidth="1"/>
    <col min="8" max="8" width="14.57421875" style="178" customWidth="1"/>
    <col min="9" max="16384" width="9.140625" style="1" customWidth="1"/>
  </cols>
  <sheetData>
    <row r="1" spans="1:8" s="7" customFormat="1" ht="18">
      <c r="A1" s="419" t="s">
        <v>173</v>
      </c>
      <c r="B1" s="419"/>
      <c r="C1" s="419"/>
      <c r="D1" s="419"/>
      <c r="E1" s="419"/>
      <c r="F1" s="429"/>
      <c r="G1" s="419"/>
      <c r="H1" s="6"/>
    </row>
    <row r="2" spans="1:8" s="9" customFormat="1" ht="20.4">
      <c r="A2" s="49" t="s">
        <v>44</v>
      </c>
      <c r="C2" s="10" t="s">
        <v>168</v>
      </c>
      <c r="E2" s="194"/>
      <c r="F2" s="430"/>
      <c r="G2" s="192"/>
      <c r="H2" s="13"/>
    </row>
    <row r="3" spans="1:8" s="16" customFormat="1" ht="13.8">
      <c r="A3" s="50" t="s">
        <v>45</v>
      </c>
      <c r="C3" s="17" t="s">
        <v>169</v>
      </c>
      <c r="E3" s="195"/>
      <c r="F3" s="431"/>
      <c r="G3" s="191"/>
      <c r="H3" s="20"/>
    </row>
    <row r="4" spans="1:8" s="16" customFormat="1" ht="13.8">
      <c r="A4" s="50" t="s">
        <v>242</v>
      </c>
      <c r="C4" s="17" t="s">
        <v>151</v>
      </c>
      <c r="E4" s="195"/>
      <c r="F4" s="431"/>
      <c r="G4" s="191"/>
      <c r="H4" s="20"/>
    </row>
    <row r="5" spans="1:8" s="16" customFormat="1" ht="13.8">
      <c r="A5" s="51" t="s">
        <v>46</v>
      </c>
      <c r="C5" s="22" t="s">
        <v>50</v>
      </c>
      <c r="E5" s="195"/>
      <c r="F5" s="431"/>
      <c r="G5" s="191"/>
      <c r="H5" s="20"/>
    </row>
    <row r="6" spans="1:8" s="16" customFormat="1" ht="13.8">
      <c r="A6" s="51" t="s">
        <v>167</v>
      </c>
      <c r="C6" s="22" t="s">
        <v>228</v>
      </c>
      <c r="E6" s="195"/>
      <c r="F6" s="431"/>
      <c r="G6" s="191"/>
      <c r="H6" s="20"/>
    </row>
    <row r="7" spans="1:8" s="16" customFormat="1" ht="13.8">
      <c r="A7" s="51" t="s">
        <v>48</v>
      </c>
      <c r="C7" s="23" t="s">
        <v>277</v>
      </c>
      <c r="E7" s="195"/>
      <c r="F7" s="431"/>
      <c r="G7" s="191"/>
      <c r="H7" s="20"/>
    </row>
    <row r="8" spans="1:8" s="16" customFormat="1" ht="13.8">
      <c r="A8" s="51" t="s">
        <v>49</v>
      </c>
      <c r="C8" s="25" t="s">
        <v>43</v>
      </c>
      <c r="E8" s="195"/>
      <c r="F8" s="431"/>
      <c r="G8" s="191"/>
      <c r="H8" s="20"/>
    </row>
    <row r="9" spans="1:8" s="28" customFormat="1" ht="30.75" customHeight="1">
      <c r="A9" s="26" t="s">
        <v>51</v>
      </c>
      <c r="B9" s="27" t="s">
        <v>52</v>
      </c>
      <c r="C9" s="26" t="s">
        <v>53</v>
      </c>
      <c r="D9" s="27" t="s">
        <v>31</v>
      </c>
      <c r="E9" s="196" t="s">
        <v>54</v>
      </c>
      <c r="F9" s="432" t="s">
        <v>55</v>
      </c>
      <c r="G9" s="201" t="s">
        <v>56</v>
      </c>
      <c r="H9" s="27" t="s">
        <v>57</v>
      </c>
    </row>
    <row r="10" spans="1:8" s="29" customFormat="1" ht="13.2">
      <c r="A10" s="33">
        <v>1</v>
      </c>
      <c r="B10" s="33">
        <v>2</v>
      </c>
      <c r="C10" s="33">
        <v>3</v>
      </c>
      <c r="D10" s="33">
        <v>4</v>
      </c>
      <c r="E10" s="197">
        <v>5</v>
      </c>
      <c r="F10" s="433">
        <v>6</v>
      </c>
      <c r="G10" s="199">
        <v>7</v>
      </c>
      <c r="H10" s="33">
        <v>8</v>
      </c>
    </row>
    <row r="11" spans="1:8" s="214" customFormat="1" ht="13.8" thickBot="1">
      <c r="A11" s="213" t="s">
        <v>28</v>
      </c>
      <c r="B11" s="215"/>
      <c r="D11" s="215"/>
      <c r="E11" s="216"/>
      <c r="F11" s="437"/>
      <c r="G11" s="217"/>
      <c r="H11" s="215"/>
    </row>
    <row r="12" spans="1:8" s="222" customFormat="1" ht="26.4">
      <c r="A12" s="278">
        <v>1</v>
      </c>
      <c r="B12" s="279">
        <v>184851251</v>
      </c>
      <c r="C12" s="280" t="s">
        <v>224</v>
      </c>
      <c r="D12" s="279" t="s">
        <v>170</v>
      </c>
      <c r="E12" s="281">
        <f>SR!E14*3/10000</f>
        <v>3.4179</v>
      </c>
      <c r="F12" s="438"/>
      <c r="G12" s="298">
        <f>E12*F12</f>
        <v>0</v>
      </c>
      <c r="H12" s="299" t="s">
        <v>179</v>
      </c>
    </row>
    <row r="13" spans="1:8" s="222" customFormat="1" ht="26.4">
      <c r="A13" s="282">
        <v>2</v>
      </c>
      <c r="B13" s="218">
        <v>184815165</v>
      </c>
      <c r="C13" s="219" t="s">
        <v>225</v>
      </c>
      <c r="D13" s="218" t="s">
        <v>171</v>
      </c>
      <c r="E13" s="220">
        <f>SR!E53*3/10</f>
        <v>389.175</v>
      </c>
      <c r="F13" s="422"/>
      <c r="G13" s="221">
        <f aca="true" t="shared" si="0" ref="G13:G18">E13*F13</f>
        <v>0</v>
      </c>
      <c r="H13" s="300" t="s">
        <v>179</v>
      </c>
    </row>
    <row r="14" spans="1:8" s="222" customFormat="1" ht="13.2">
      <c r="A14" s="282">
        <v>3</v>
      </c>
      <c r="B14" s="274" t="s">
        <v>263</v>
      </c>
      <c r="C14" s="224" t="s">
        <v>264</v>
      </c>
      <c r="D14" s="225" t="s">
        <v>266</v>
      </c>
      <c r="E14" s="220">
        <f>E12</f>
        <v>3.4179</v>
      </c>
      <c r="F14" s="422"/>
      <c r="G14" s="221">
        <f t="shared" si="0"/>
        <v>0</v>
      </c>
      <c r="H14" s="300"/>
    </row>
    <row r="15" spans="1:8" s="222" customFormat="1" ht="52.8">
      <c r="A15" s="282">
        <v>4</v>
      </c>
      <c r="B15" s="218">
        <v>185804312</v>
      </c>
      <c r="C15" s="219" t="s">
        <v>271</v>
      </c>
      <c r="D15" s="218" t="s">
        <v>39</v>
      </c>
      <c r="E15" s="220">
        <f>((537*0.01)+(1163*0.03)*8)</f>
        <v>284.49</v>
      </c>
      <c r="F15" s="422"/>
      <c r="G15" s="221">
        <f t="shared" si="0"/>
        <v>0</v>
      </c>
      <c r="H15" s="300" t="s">
        <v>179</v>
      </c>
    </row>
    <row r="16" spans="1:8" s="222" customFormat="1" ht="13.2">
      <c r="A16" s="282">
        <v>5</v>
      </c>
      <c r="B16" s="218">
        <v>185851121</v>
      </c>
      <c r="C16" s="219" t="s">
        <v>98</v>
      </c>
      <c r="D16" s="218" t="s">
        <v>39</v>
      </c>
      <c r="E16" s="220">
        <f>E15</f>
        <v>284.49</v>
      </c>
      <c r="F16" s="422"/>
      <c r="G16" s="221">
        <f t="shared" si="0"/>
        <v>0</v>
      </c>
      <c r="H16" s="300" t="s">
        <v>179</v>
      </c>
    </row>
    <row r="17" spans="1:8" s="229" customFormat="1" ht="26.4">
      <c r="A17" s="282">
        <v>6</v>
      </c>
      <c r="B17" s="274" t="s">
        <v>269</v>
      </c>
      <c r="C17" s="224" t="s">
        <v>270</v>
      </c>
      <c r="D17" s="227" t="s">
        <v>39</v>
      </c>
      <c r="E17" s="292">
        <f>E16*4</f>
        <v>1137.96</v>
      </c>
      <c r="F17" s="424"/>
      <c r="G17" s="221">
        <f t="shared" si="0"/>
        <v>0</v>
      </c>
      <c r="H17" s="301" t="s">
        <v>179</v>
      </c>
    </row>
    <row r="18" spans="1:8" s="222" customFormat="1" ht="13.2">
      <c r="A18" s="282">
        <v>7</v>
      </c>
      <c r="B18" s="218" t="s">
        <v>241</v>
      </c>
      <c r="C18" s="219" t="s">
        <v>229</v>
      </c>
      <c r="D18" s="218" t="s">
        <v>33</v>
      </c>
      <c r="E18" s="220">
        <v>1</v>
      </c>
      <c r="F18" s="422"/>
      <c r="G18" s="221">
        <f t="shared" si="0"/>
        <v>0</v>
      </c>
      <c r="H18" s="302"/>
    </row>
    <row r="19" spans="1:8" s="231" customFormat="1" ht="13.8" thickBot="1">
      <c r="A19" s="288"/>
      <c r="B19" s="289"/>
      <c r="C19" s="290"/>
      <c r="D19" s="289"/>
      <c r="E19" s="291"/>
      <c r="F19" s="439"/>
      <c r="G19" s="303">
        <f>SUM(G12:G18)</f>
        <v>0</v>
      </c>
      <c r="H19" s="304"/>
    </row>
    <row r="20" spans="1:8" s="214" customFormat="1" ht="13.8" thickBot="1">
      <c r="A20" s="213" t="s">
        <v>29</v>
      </c>
      <c r="B20" s="215"/>
      <c r="D20" s="215"/>
      <c r="E20" s="216"/>
      <c r="F20" s="437"/>
      <c r="G20" s="217"/>
      <c r="H20" s="215"/>
    </row>
    <row r="21" spans="1:8" s="222" customFormat="1" ht="26.4">
      <c r="A21" s="278">
        <v>8</v>
      </c>
      <c r="B21" s="279">
        <v>184851251</v>
      </c>
      <c r="C21" s="280" t="s">
        <v>226</v>
      </c>
      <c r="D21" s="279" t="s">
        <v>170</v>
      </c>
      <c r="E21" s="281">
        <v>2.2786</v>
      </c>
      <c r="F21" s="438"/>
      <c r="G21" s="298">
        <f>E21*F21</f>
        <v>0</v>
      </c>
      <c r="H21" s="299" t="s">
        <v>179</v>
      </c>
    </row>
    <row r="22" spans="1:8" s="222" customFormat="1" ht="26.4">
      <c r="A22" s="282">
        <v>9</v>
      </c>
      <c r="B22" s="218">
        <v>184815165</v>
      </c>
      <c r="C22" s="219" t="s">
        <v>227</v>
      </c>
      <c r="D22" s="218" t="s">
        <v>171</v>
      </c>
      <c r="E22" s="220">
        <f>181.6/10</f>
        <v>18.16</v>
      </c>
      <c r="F22" s="422"/>
      <c r="G22" s="221">
        <f aca="true" t="shared" si="1" ref="G22:G27">E22*F22</f>
        <v>0</v>
      </c>
      <c r="H22" s="300" t="s">
        <v>179</v>
      </c>
    </row>
    <row r="23" spans="1:8" s="222" customFormat="1" ht="13.2">
      <c r="A23" s="282">
        <v>10</v>
      </c>
      <c r="B23" s="274" t="s">
        <v>263</v>
      </c>
      <c r="C23" s="224" t="s">
        <v>264</v>
      </c>
      <c r="D23" s="225" t="s">
        <v>266</v>
      </c>
      <c r="E23" s="220">
        <f>E21</f>
        <v>2.2786</v>
      </c>
      <c r="F23" s="422"/>
      <c r="G23" s="221">
        <f t="shared" si="1"/>
        <v>0</v>
      </c>
      <c r="H23" s="300"/>
    </row>
    <row r="24" spans="1:8" s="222" customFormat="1" ht="52.8">
      <c r="A24" s="282">
        <v>11</v>
      </c>
      <c r="B24" s="218">
        <v>185804312</v>
      </c>
      <c r="C24" s="219" t="s">
        <v>271</v>
      </c>
      <c r="D24" s="218" t="s">
        <v>39</v>
      </c>
      <c r="E24" s="220">
        <f>((537*0.01)+(1163*0.03)*8)</f>
        <v>284.49</v>
      </c>
      <c r="F24" s="422"/>
      <c r="G24" s="221">
        <f t="shared" si="1"/>
        <v>0</v>
      </c>
      <c r="H24" s="300" t="s">
        <v>179</v>
      </c>
    </row>
    <row r="25" spans="1:8" s="222" customFormat="1" ht="13.2">
      <c r="A25" s="282">
        <v>12</v>
      </c>
      <c r="B25" s="218">
        <v>185851121</v>
      </c>
      <c r="C25" s="219" t="s">
        <v>98</v>
      </c>
      <c r="D25" s="218" t="s">
        <v>39</v>
      </c>
      <c r="E25" s="220">
        <f>E24</f>
        <v>284.49</v>
      </c>
      <c r="F25" s="422"/>
      <c r="G25" s="221">
        <f t="shared" si="1"/>
        <v>0</v>
      </c>
      <c r="H25" s="300" t="s">
        <v>179</v>
      </c>
    </row>
    <row r="26" spans="1:8" s="229" customFormat="1" ht="26.4">
      <c r="A26" s="282">
        <v>13</v>
      </c>
      <c r="B26" s="274" t="s">
        <v>269</v>
      </c>
      <c r="C26" s="224" t="s">
        <v>270</v>
      </c>
      <c r="D26" s="227" t="s">
        <v>39</v>
      </c>
      <c r="E26" s="292">
        <f>E25*4</f>
        <v>1137.96</v>
      </c>
      <c r="F26" s="424"/>
      <c r="G26" s="221">
        <f t="shared" si="1"/>
        <v>0</v>
      </c>
      <c r="H26" s="301" t="s">
        <v>179</v>
      </c>
    </row>
    <row r="27" spans="1:8" s="222" customFormat="1" ht="13.2">
      <c r="A27" s="282">
        <v>14</v>
      </c>
      <c r="B27" s="218" t="s">
        <v>241</v>
      </c>
      <c r="C27" s="219" t="s">
        <v>229</v>
      </c>
      <c r="D27" s="218" t="s">
        <v>33</v>
      </c>
      <c r="E27" s="220">
        <v>1</v>
      </c>
      <c r="F27" s="422"/>
      <c r="G27" s="221">
        <f t="shared" si="1"/>
        <v>0</v>
      </c>
      <c r="H27" s="305"/>
    </row>
    <row r="28" spans="1:8" s="231" customFormat="1" ht="13.8" thickBot="1">
      <c r="A28" s="288"/>
      <c r="B28" s="289"/>
      <c r="C28" s="290"/>
      <c r="D28" s="289"/>
      <c r="E28" s="291"/>
      <c r="F28" s="439"/>
      <c r="G28" s="303">
        <f>SUM(G21:G27)</f>
        <v>0</v>
      </c>
      <c r="H28" s="304"/>
    </row>
    <row r="29" spans="1:8" s="214" customFormat="1" ht="13.8" thickBot="1">
      <c r="A29" s="213" t="s">
        <v>30</v>
      </c>
      <c r="B29" s="215"/>
      <c r="D29" s="215"/>
      <c r="E29" s="216"/>
      <c r="F29" s="437"/>
      <c r="G29" s="217"/>
      <c r="H29" s="215"/>
    </row>
    <row r="30" spans="1:8" s="222" customFormat="1" ht="26.4">
      <c r="A30" s="278">
        <v>15</v>
      </c>
      <c r="B30" s="279">
        <v>184851251</v>
      </c>
      <c r="C30" s="280" t="s">
        <v>226</v>
      </c>
      <c r="D30" s="279" t="s">
        <v>170</v>
      </c>
      <c r="E30" s="281">
        <f>22786/10000</f>
        <v>2.2786</v>
      </c>
      <c r="F30" s="438"/>
      <c r="G30" s="298">
        <f>E30*F30</f>
        <v>0</v>
      </c>
      <c r="H30" s="299" t="s">
        <v>179</v>
      </c>
    </row>
    <row r="31" spans="1:8" s="222" customFormat="1" ht="26.4">
      <c r="A31" s="282">
        <v>16</v>
      </c>
      <c r="B31" s="218">
        <v>184815165</v>
      </c>
      <c r="C31" s="219" t="s">
        <v>227</v>
      </c>
      <c r="D31" s="218" t="s">
        <v>171</v>
      </c>
      <c r="E31" s="220">
        <f>E22</f>
        <v>18.16</v>
      </c>
      <c r="F31" s="422"/>
      <c r="G31" s="221">
        <f aca="true" t="shared" si="2" ref="G31:G36">E31*F31</f>
        <v>0</v>
      </c>
      <c r="H31" s="300" t="s">
        <v>179</v>
      </c>
    </row>
    <row r="32" spans="1:8" s="222" customFormat="1" ht="13.2">
      <c r="A32" s="282">
        <v>17</v>
      </c>
      <c r="B32" s="274" t="s">
        <v>263</v>
      </c>
      <c r="C32" s="224" t="s">
        <v>264</v>
      </c>
      <c r="D32" s="225" t="s">
        <v>266</v>
      </c>
      <c r="E32" s="220">
        <f>E30</f>
        <v>2.2786</v>
      </c>
      <c r="F32" s="422"/>
      <c r="G32" s="221">
        <f t="shared" si="2"/>
        <v>0</v>
      </c>
      <c r="H32" s="300"/>
    </row>
    <row r="33" spans="1:8" s="222" customFormat="1" ht="52.8">
      <c r="A33" s="282">
        <v>18</v>
      </c>
      <c r="B33" s="218">
        <v>185804312</v>
      </c>
      <c r="C33" s="219" t="s">
        <v>279</v>
      </c>
      <c r="D33" s="218" t="str">
        <f>D15</f>
        <v>m³</v>
      </c>
      <c r="E33" s="220">
        <f>((537*0.01)+(1163*0.03)*6)</f>
        <v>214.71</v>
      </c>
      <c r="F33" s="422"/>
      <c r="G33" s="221">
        <f t="shared" si="2"/>
        <v>0</v>
      </c>
      <c r="H33" s="300" t="s">
        <v>179</v>
      </c>
    </row>
    <row r="34" spans="1:8" s="222" customFormat="1" ht="13.2">
      <c r="A34" s="282">
        <v>19</v>
      </c>
      <c r="B34" s="218">
        <v>185851121</v>
      </c>
      <c r="C34" s="219" t="s">
        <v>98</v>
      </c>
      <c r="D34" s="218" t="s">
        <v>39</v>
      </c>
      <c r="E34" s="220">
        <f>E33</f>
        <v>214.71</v>
      </c>
      <c r="F34" s="422"/>
      <c r="G34" s="221">
        <f t="shared" si="2"/>
        <v>0</v>
      </c>
      <c r="H34" s="300" t="s">
        <v>223</v>
      </c>
    </row>
    <row r="35" spans="1:8" s="229" customFormat="1" ht="26.4">
      <c r="A35" s="282">
        <v>20</v>
      </c>
      <c r="B35" s="274" t="s">
        <v>269</v>
      </c>
      <c r="C35" s="224" t="s">
        <v>270</v>
      </c>
      <c r="D35" s="227" t="s">
        <v>39</v>
      </c>
      <c r="E35" s="292">
        <f>E34*4</f>
        <v>858.84</v>
      </c>
      <c r="F35" s="424"/>
      <c r="G35" s="221">
        <f t="shared" si="2"/>
        <v>0</v>
      </c>
      <c r="H35" s="301" t="s">
        <v>179</v>
      </c>
    </row>
    <row r="36" spans="1:8" s="222" customFormat="1" ht="13.2">
      <c r="A36" s="282">
        <v>21</v>
      </c>
      <c r="B36" s="218" t="s">
        <v>241</v>
      </c>
      <c r="C36" s="219" t="s">
        <v>229</v>
      </c>
      <c r="D36" s="218" t="s">
        <v>33</v>
      </c>
      <c r="E36" s="220">
        <v>1</v>
      </c>
      <c r="F36" s="422"/>
      <c r="G36" s="221">
        <f t="shared" si="2"/>
        <v>0</v>
      </c>
      <c r="H36" s="305"/>
    </row>
    <row r="37" spans="1:8" s="222" customFormat="1" ht="15" customHeight="1" thickBot="1">
      <c r="A37" s="283"/>
      <c r="B37" s="284"/>
      <c r="C37" s="285"/>
      <c r="D37" s="286"/>
      <c r="E37" s="287"/>
      <c r="F37" s="440"/>
      <c r="G37" s="303">
        <f>SUM(G30:G36)</f>
        <v>0</v>
      </c>
      <c r="H37" s="306"/>
    </row>
    <row r="38" spans="1:8" s="222" customFormat="1" ht="12" customHeight="1">
      <c r="A38" s="237"/>
      <c r="B38" s="275"/>
      <c r="D38" s="238"/>
      <c r="E38" s="239"/>
      <c r="F38" s="435"/>
      <c r="G38" s="240"/>
      <c r="H38" s="307"/>
    </row>
    <row r="39" spans="1:8" s="222" customFormat="1" ht="13.2">
      <c r="A39" s="237"/>
      <c r="B39" s="275"/>
      <c r="D39" s="238"/>
      <c r="E39" s="239"/>
      <c r="F39" s="435"/>
      <c r="G39" s="217"/>
      <c r="H39" s="307"/>
    </row>
    <row r="40" spans="1:8" s="222" customFormat="1" ht="13.2">
      <c r="A40" s="237"/>
      <c r="B40" s="275"/>
      <c r="D40" s="238"/>
      <c r="E40" s="239"/>
      <c r="F40" s="435"/>
      <c r="G40" s="217"/>
      <c r="H40" s="307"/>
    </row>
    <row r="41" spans="1:8" s="222" customFormat="1" ht="13.2">
      <c r="A41" s="237"/>
      <c r="B41" s="275"/>
      <c r="D41" s="238"/>
      <c r="E41" s="239"/>
      <c r="F41" s="435"/>
      <c r="G41" s="217"/>
      <c r="H41" s="307"/>
    </row>
  </sheetData>
  <sheetProtection algorithmName="SHA-512" hashValue="drtPooPE0/DI1v45xtexyOCkbrbtHziMarOke86h6udLTskUbzaCQyQK+q21fVXeBNc7ThGdZDu2Qj8bNTcgvQ==" saltValue="68ZB/YjloW3FQcq/0mqsYg==" spinCount="100000" sheet="1" objects="1" scenarios="1" selectLockedCells="1"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D5300E-FDC6-4EFF-AB45-B2BBE6498760}">
  <dimension ref="A1:XFD242"/>
  <sheetViews>
    <sheetView workbookViewId="0" topLeftCell="A1">
      <selection activeCell="G28" sqref="G28"/>
    </sheetView>
  </sheetViews>
  <sheetFormatPr defaultColWidth="9.140625" defaultRowHeight="15"/>
  <cols>
    <col min="1" max="1" width="16.7109375" style="165" customWidth="1"/>
    <col min="2" max="2" width="22.7109375" style="59" customWidth="1"/>
    <col min="3" max="3" width="11.7109375" style="59" bestFit="1" customWidth="1"/>
    <col min="4" max="4" width="6.8515625" style="59" bestFit="1" customWidth="1"/>
    <col min="5" max="5" width="19.28125" style="59" bestFit="1" customWidth="1"/>
    <col min="6" max="6" width="6.140625" style="59" bestFit="1" customWidth="1"/>
    <col min="7" max="7" width="8.8515625" style="59" bestFit="1" customWidth="1"/>
    <col min="8" max="8" width="4.8515625" style="71" bestFit="1" customWidth="1"/>
    <col min="9" max="9" width="17.00390625" style="59" bestFit="1" customWidth="1"/>
    <col min="10" max="10" width="5.140625" style="59" bestFit="1" customWidth="1"/>
    <col min="11" max="11" width="11.7109375" style="59" bestFit="1" customWidth="1"/>
    <col min="12" max="13" width="5.140625" style="59" bestFit="1" customWidth="1"/>
    <col min="14" max="14" width="5.00390625" style="59" bestFit="1" customWidth="1"/>
    <col min="15" max="15" width="7.421875" style="59" bestFit="1" customWidth="1"/>
    <col min="16" max="16" width="5.00390625" style="79" bestFit="1" customWidth="1"/>
    <col min="17" max="18" width="4.57421875" style="79" bestFit="1" customWidth="1"/>
    <col min="19" max="19" width="4.28125" style="79" bestFit="1" customWidth="1"/>
    <col min="20" max="20" width="4.57421875" style="79" bestFit="1" customWidth="1"/>
    <col min="21" max="21" width="4.28125" style="79" bestFit="1" customWidth="1"/>
    <col min="22" max="22" width="4.421875" style="79" bestFit="1" customWidth="1"/>
    <col min="23" max="23" width="4.57421875" style="79" bestFit="1" customWidth="1"/>
    <col min="24" max="24" width="4.421875" style="79" bestFit="1" customWidth="1"/>
    <col min="25" max="25" width="4.57421875" style="79" bestFit="1" customWidth="1"/>
    <col min="26" max="26" width="9.140625" style="79" customWidth="1"/>
    <col min="27" max="29" width="9.140625" style="66" customWidth="1"/>
    <col min="30" max="30" width="6.00390625" style="66" bestFit="1" customWidth="1"/>
    <col min="31" max="16383" width="9.140625" style="66" customWidth="1"/>
    <col min="16384" max="16384" width="5.00390625" style="66" bestFit="1" customWidth="1"/>
  </cols>
  <sheetData>
    <row r="1" spans="1:26" s="7" customFormat="1" ht="18">
      <c r="A1" s="92" t="s">
        <v>165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</row>
    <row r="2" spans="1:10" s="9" customFormat="1" ht="20.4">
      <c r="A2" s="49" t="s">
        <v>44</v>
      </c>
      <c r="B2" s="10" t="e">
        <f>#REF!</f>
        <v>#REF!</v>
      </c>
      <c r="F2" s="11"/>
      <c r="G2" s="12"/>
      <c r="H2" s="30"/>
      <c r="I2" s="13"/>
      <c r="J2" s="14"/>
    </row>
    <row r="3" spans="1:10" s="16" customFormat="1" ht="15">
      <c r="A3" s="50" t="s">
        <v>45</v>
      </c>
      <c r="B3" s="17" t="e">
        <f>#REF!</f>
        <v>#REF!</v>
      </c>
      <c r="F3" s="18"/>
      <c r="G3" s="19"/>
      <c r="H3" s="31"/>
      <c r="I3" s="20"/>
      <c r="J3" s="14"/>
    </row>
    <row r="4" spans="1:10" s="16" customFormat="1" ht="15">
      <c r="A4" s="51" t="s">
        <v>46</v>
      </c>
      <c r="B4" s="22" t="s">
        <v>50</v>
      </c>
      <c r="F4" s="18"/>
      <c r="G4" s="19"/>
      <c r="H4" s="31"/>
      <c r="I4" s="20"/>
      <c r="J4" s="14"/>
    </row>
    <row r="5" spans="1:10" s="16" customFormat="1" ht="15">
      <c r="A5" s="51" t="s">
        <v>47</v>
      </c>
      <c r="B5" s="22" t="s">
        <v>42</v>
      </c>
      <c r="F5" s="18"/>
      <c r="G5" s="19"/>
      <c r="H5" s="31"/>
      <c r="I5" s="20"/>
      <c r="J5" s="19"/>
    </row>
    <row r="6" spans="1:10" s="16" customFormat="1" ht="15">
      <c r="A6" s="51" t="s">
        <v>48</v>
      </c>
      <c r="B6" s="23" t="s">
        <v>140</v>
      </c>
      <c r="F6" s="18"/>
      <c r="G6" s="19"/>
      <c r="H6" s="31"/>
      <c r="I6" s="20"/>
      <c r="J6" s="14"/>
    </row>
    <row r="7" spans="1:25" ht="15">
      <c r="A7" s="161"/>
      <c r="B7" s="48"/>
      <c r="C7" s="48"/>
      <c r="D7" s="48"/>
      <c r="E7" s="48"/>
      <c r="F7" s="48"/>
      <c r="G7" s="65"/>
      <c r="H7" s="48">
        <v>11</v>
      </c>
      <c r="I7" s="48">
        <v>11</v>
      </c>
      <c r="J7" s="48">
        <v>11</v>
      </c>
      <c r="K7" s="48">
        <v>10</v>
      </c>
      <c r="L7" s="48">
        <v>9</v>
      </c>
      <c r="M7" s="48">
        <v>8</v>
      </c>
      <c r="N7" s="48">
        <v>7</v>
      </c>
      <c r="O7" s="48">
        <v>7</v>
      </c>
      <c r="P7" s="73">
        <v>6</v>
      </c>
      <c r="Q7" s="73">
        <v>5</v>
      </c>
      <c r="R7" s="73">
        <v>4</v>
      </c>
      <c r="S7" s="73">
        <v>4</v>
      </c>
      <c r="T7" s="73">
        <v>3</v>
      </c>
      <c r="U7" s="73">
        <v>3</v>
      </c>
      <c r="V7" s="73">
        <v>2</v>
      </c>
      <c r="W7" s="73">
        <v>2</v>
      </c>
      <c r="X7" s="73">
        <v>1</v>
      </c>
      <c r="Y7" s="73">
        <v>1</v>
      </c>
    </row>
    <row r="8" spans="1:26" s="70" customFormat="1" ht="27.6">
      <c r="A8" s="162"/>
      <c r="B8" s="60"/>
      <c r="C8" s="60"/>
      <c r="D8" s="60"/>
      <c r="E8" s="60"/>
      <c r="F8" s="60"/>
      <c r="G8" s="68"/>
      <c r="H8" s="60" t="s">
        <v>112</v>
      </c>
      <c r="I8" s="60" t="s">
        <v>113</v>
      </c>
      <c r="J8" s="60" t="s">
        <v>114</v>
      </c>
      <c r="K8" s="60" t="s">
        <v>116</v>
      </c>
      <c r="L8" s="60" t="s">
        <v>116</v>
      </c>
      <c r="M8" s="60" t="s">
        <v>118</v>
      </c>
      <c r="N8" s="60" t="s">
        <v>120</v>
      </c>
      <c r="O8" s="60" t="s">
        <v>118</v>
      </c>
      <c r="P8" s="78" t="s">
        <v>119</v>
      </c>
      <c r="Q8" s="78" t="s">
        <v>119</v>
      </c>
      <c r="R8" s="78" t="s">
        <v>119</v>
      </c>
      <c r="S8" s="78" t="s">
        <v>129</v>
      </c>
      <c r="T8" s="78" t="s">
        <v>119</v>
      </c>
      <c r="U8" s="78" t="s">
        <v>129</v>
      </c>
      <c r="V8" s="78" t="s">
        <v>132</v>
      </c>
      <c r="W8" s="78" t="s">
        <v>119</v>
      </c>
      <c r="X8" s="78" t="s">
        <v>132</v>
      </c>
      <c r="Y8" s="78" t="s">
        <v>134</v>
      </c>
      <c r="Z8" s="141"/>
    </row>
    <row r="9" spans="1:26" s="70" customFormat="1" ht="27.6">
      <c r="A9" s="162" t="s">
        <v>72</v>
      </c>
      <c r="B9" s="60" t="s">
        <v>71</v>
      </c>
      <c r="C9" s="60" t="s">
        <v>89</v>
      </c>
      <c r="D9" s="60"/>
      <c r="E9" s="60"/>
      <c r="F9" s="60"/>
      <c r="G9" s="68" t="s">
        <v>115</v>
      </c>
      <c r="H9" s="60">
        <v>1</v>
      </c>
      <c r="I9" s="60">
        <v>1</v>
      </c>
      <c r="J9" s="60">
        <v>1</v>
      </c>
      <c r="K9" s="60">
        <v>8</v>
      </c>
      <c r="L9" s="60">
        <v>1</v>
      </c>
      <c r="M9" s="60">
        <v>2</v>
      </c>
      <c r="N9" s="60">
        <v>3</v>
      </c>
      <c r="O9" s="60">
        <v>9</v>
      </c>
      <c r="P9" s="78">
        <v>7</v>
      </c>
      <c r="Q9" s="78">
        <v>5</v>
      </c>
      <c r="R9" s="78">
        <v>6</v>
      </c>
      <c r="S9" s="78" t="s">
        <v>130</v>
      </c>
      <c r="T9" s="78">
        <v>6</v>
      </c>
      <c r="U9" s="78">
        <v>1</v>
      </c>
      <c r="V9" s="78">
        <v>1</v>
      </c>
      <c r="W9" s="78">
        <v>7</v>
      </c>
      <c r="X9" s="78">
        <v>2</v>
      </c>
      <c r="Y9" s="78">
        <v>1</v>
      </c>
      <c r="Z9" s="141"/>
    </row>
    <row r="10" spans="1:25" ht="15">
      <c r="A10" s="161" t="s">
        <v>0</v>
      </c>
      <c r="B10" s="48" t="s">
        <v>7</v>
      </c>
      <c r="C10" s="48" t="s">
        <v>88</v>
      </c>
      <c r="D10" s="48"/>
      <c r="E10" s="48">
        <f>F10*G10</f>
        <v>11780</v>
      </c>
      <c r="F10" s="147">
        <v>190</v>
      </c>
      <c r="G10" s="65">
        <f>SUM(H10:O10)</f>
        <v>62</v>
      </c>
      <c r="H10" s="48">
        <f aca="true" t="shared" si="0" ref="H10:H16">1*G145</f>
        <v>2</v>
      </c>
      <c r="I10" s="48">
        <f aca="true" t="shared" si="1" ref="I10:I16">1*G165</f>
        <v>5</v>
      </c>
      <c r="J10" s="48">
        <f>1*G186</f>
        <v>9</v>
      </c>
      <c r="K10" s="48">
        <f aca="true" t="shared" si="2" ref="K10:K16">8*G127</f>
        <v>16</v>
      </c>
      <c r="L10" s="48">
        <f aca="true" t="shared" si="3" ref="L10:L16">1*G127</f>
        <v>2</v>
      </c>
      <c r="M10" s="48">
        <f aca="true" t="shared" si="4" ref="M10:M16">2*G73</f>
        <v>4</v>
      </c>
      <c r="N10" s="48">
        <f aca="true" t="shared" si="5" ref="N10:N16">3*G92</f>
        <v>6</v>
      </c>
      <c r="O10" s="48">
        <f aca="true" t="shared" si="6" ref="O10:O16">9*G73</f>
        <v>18</v>
      </c>
      <c r="P10" s="73">
        <f aca="true" t="shared" si="7" ref="P10:P16">7*G92</f>
        <v>14</v>
      </c>
      <c r="Q10" s="73">
        <f aca="true" t="shared" si="8" ref="Q10:Q16">5*G92</f>
        <v>10</v>
      </c>
      <c r="R10" s="73">
        <f aca="true" t="shared" si="9" ref="R10:R16">6*G92</f>
        <v>12</v>
      </c>
      <c r="S10" s="78">
        <f aca="true" t="shared" si="10" ref="S10:S16">1*G112</f>
        <v>2</v>
      </c>
      <c r="T10" s="73">
        <f aca="true" t="shared" si="11" ref="T10:T16">6*G92</f>
        <v>12</v>
      </c>
      <c r="U10" s="73">
        <f aca="true" t="shared" si="12" ref="U10:U16">1*G112</f>
        <v>2</v>
      </c>
      <c r="V10" s="73">
        <f aca="true" t="shared" si="13" ref="V10:V16">1*G73</f>
        <v>2</v>
      </c>
      <c r="W10" s="73">
        <f aca="true" t="shared" si="14" ref="W10:W16">7*G92</f>
        <v>14</v>
      </c>
      <c r="X10" s="73">
        <f aca="true" t="shared" si="15" ref="X10:X16">2*G73</f>
        <v>4</v>
      </c>
      <c r="Y10" s="73">
        <f aca="true" t="shared" si="16" ref="Y10:Y16">1*G207</f>
        <v>4</v>
      </c>
    </row>
    <row r="11" spans="1:25" ht="15">
      <c r="A11" s="161" t="s">
        <v>1</v>
      </c>
      <c r="B11" s="48" t="s">
        <v>8</v>
      </c>
      <c r="C11" s="48" t="s">
        <v>88</v>
      </c>
      <c r="D11" s="48"/>
      <c r="E11" s="48">
        <f aca="true" t="shared" si="17" ref="E11:E26">F11*G11</f>
        <v>48400</v>
      </c>
      <c r="F11" s="147">
        <v>220</v>
      </c>
      <c r="G11" s="65">
        <f aca="true" t="shared" si="18" ref="G11:G26">SUM(H11:O11)</f>
        <v>220</v>
      </c>
      <c r="H11" s="48">
        <f t="shared" si="0"/>
        <v>8</v>
      </c>
      <c r="I11" s="48">
        <f t="shared" si="1"/>
        <v>8</v>
      </c>
      <c r="J11" s="48">
        <f aca="true" t="shared" si="19" ref="J11:J16">1*G187</f>
        <v>20</v>
      </c>
      <c r="K11" s="48">
        <f t="shared" si="2"/>
        <v>64</v>
      </c>
      <c r="L11" s="48">
        <f t="shared" si="3"/>
        <v>8</v>
      </c>
      <c r="M11" s="48">
        <f t="shared" si="4"/>
        <v>16</v>
      </c>
      <c r="N11" s="48">
        <f t="shared" si="5"/>
        <v>24</v>
      </c>
      <c r="O11" s="48">
        <f t="shared" si="6"/>
        <v>72</v>
      </c>
      <c r="P11" s="73">
        <f t="shared" si="7"/>
        <v>56</v>
      </c>
      <c r="Q11" s="73">
        <f t="shared" si="8"/>
        <v>40</v>
      </c>
      <c r="R11" s="73">
        <f t="shared" si="9"/>
        <v>48</v>
      </c>
      <c r="S11" s="78">
        <f t="shared" si="10"/>
        <v>8</v>
      </c>
      <c r="T11" s="73">
        <f t="shared" si="11"/>
        <v>48</v>
      </c>
      <c r="U11" s="73">
        <f t="shared" si="12"/>
        <v>8</v>
      </c>
      <c r="V11" s="73">
        <f t="shared" si="13"/>
        <v>8</v>
      </c>
      <c r="W11" s="73">
        <f t="shared" si="14"/>
        <v>56</v>
      </c>
      <c r="X11" s="73">
        <f t="shared" si="15"/>
        <v>16</v>
      </c>
      <c r="Y11" s="73">
        <f t="shared" si="16"/>
        <v>12</v>
      </c>
    </row>
    <row r="12" spans="1:25" ht="15">
      <c r="A12" s="161" t="s">
        <v>2</v>
      </c>
      <c r="B12" s="48" t="s">
        <v>9</v>
      </c>
      <c r="C12" s="48" t="s">
        <v>88</v>
      </c>
      <c r="D12" s="48"/>
      <c r="E12" s="48">
        <f t="shared" si="17"/>
        <v>12600</v>
      </c>
      <c r="F12" s="147">
        <v>200</v>
      </c>
      <c r="G12" s="65">
        <f t="shared" si="18"/>
        <v>63</v>
      </c>
      <c r="H12" s="48">
        <f t="shared" si="0"/>
        <v>2</v>
      </c>
      <c r="I12" s="48">
        <f t="shared" si="1"/>
        <v>6</v>
      </c>
      <c r="J12" s="48">
        <f t="shared" si="19"/>
        <v>9</v>
      </c>
      <c r="K12" s="48">
        <f t="shared" si="2"/>
        <v>16</v>
      </c>
      <c r="L12" s="48">
        <f t="shared" si="3"/>
        <v>2</v>
      </c>
      <c r="M12" s="48">
        <f t="shared" si="4"/>
        <v>4</v>
      </c>
      <c r="N12" s="48">
        <f t="shared" si="5"/>
        <v>6</v>
      </c>
      <c r="O12" s="48">
        <f t="shared" si="6"/>
        <v>18</v>
      </c>
      <c r="P12" s="73">
        <f t="shared" si="7"/>
        <v>14</v>
      </c>
      <c r="Q12" s="73">
        <f t="shared" si="8"/>
        <v>10</v>
      </c>
      <c r="R12" s="73">
        <f t="shared" si="9"/>
        <v>12</v>
      </c>
      <c r="S12" s="78">
        <f t="shared" si="10"/>
        <v>2</v>
      </c>
      <c r="T12" s="73">
        <f t="shared" si="11"/>
        <v>12</v>
      </c>
      <c r="U12" s="73">
        <f t="shared" si="12"/>
        <v>2</v>
      </c>
      <c r="V12" s="73">
        <f t="shared" si="13"/>
        <v>2</v>
      </c>
      <c r="W12" s="73">
        <f t="shared" si="14"/>
        <v>14</v>
      </c>
      <c r="X12" s="73">
        <f t="shared" si="15"/>
        <v>4</v>
      </c>
      <c r="Y12" s="73">
        <f t="shared" si="16"/>
        <v>2</v>
      </c>
    </row>
    <row r="13" spans="1:25" ht="15">
      <c r="A13" s="161" t="s">
        <v>3</v>
      </c>
      <c r="B13" s="48" t="s">
        <v>11</v>
      </c>
      <c r="C13" s="48" t="s">
        <v>88</v>
      </c>
      <c r="D13" s="48"/>
      <c r="E13" s="48">
        <f t="shared" si="17"/>
        <v>69540</v>
      </c>
      <c r="F13" s="147">
        <v>190</v>
      </c>
      <c r="G13" s="65">
        <f t="shared" si="18"/>
        <v>366</v>
      </c>
      <c r="H13" s="48">
        <f t="shared" si="0"/>
        <v>17</v>
      </c>
      <c r="I13" s="48">
        <f t="shared" si="1"/>
        <v>10</v>
      </c>
      <c r="J13" s="48">
        <f t="shared" si="19"/>
        <v>40</v>
      </c>
      <c r="K13" s="48">
        <f t="shared" si="2"/>
        <v>104</v>
      </c>
      <c r="L13" s="48">
        <f t="shared" si="3"/>
        <v>13</v>
      </c>
      <c r="M13" s="48">
        <f t="shared" si="4"/>
        <v>26</v>
      </c>
      <c r="N13" s="48">
        <f t="shared" si="5"/>
        <v>39</v>
      </c>
      <c r="O13" s="48">
        <f t="shared" si="6"/>
        <v>117</v>
      </c>
      <c r="P13" s="73">
        <f t="shared" si="7"/>
        <v>91</v>
      </c>
      <c r="Q13" s="73">
        <f t="shared" si="8"/>
        <v>65</v>
      </c>
      <c r="R13" s="73">
        <f t="shared" si="9"/>
        <v>78</v>
      </c>
      <c r="S13" s="78">
        <f t="shared" si="10"/>
        <v>11</v>
      </c>
      <c r="T13" s="73">
        <f t="shared" si="11"/>
        <v>78</v>
      </c>
      <c r="U13" s="73">
        <f t="shared" si="12"/>
        <v>11</v>
      </c>
      <c r="V13" s="73">
        <f t="shared" si="13"/>
        <v>13</v>
      </c>
      <c r="W13" s="73">
        <f t="shared" si="14"/>
        <v>91</v>
      </c>
      <c r="X13" s="73">
        <f t="shared" si="15"/>
        <v>26</v>
      </c>
      <c r="Y13" s="73">
        <f t="shared" si="16"/>
        <v>17</v>
      </c>
    </row>
    <row r="14" spans="1:25" ht="15">
      <c r="A14" s="161" t="s">
        <v>4</v>
      </c>
      <c r="B14" s="48" t="s">
        <v>12</v>
      </c>
      <c r="C14" s="48" t="s">
        <v>88</v>
      </c>
      <c r="D14" s="48"/>
      <c r="E14" s="48">
        <f t="shared" si="17"/>
        <v>53200</v>
      </c>
      <c r="F14" s="147">
        <v>190</v>
      </c>
      <c r="G14" s="65">
        <f t="shared" si="18"/>
        <v>280</v>
      </c>
      <c r="H14" s="48">
        <f t="shared" si="0"/>
        <v>13</v>
      </c>
      <c r="I14" s="48">
        <f t="shared" si="1"/>
        <v>5</v>
      </c>
      <c r="J14" s="48">
        <f t="shared" si="19"/>
        <v>9</v>
      </c>
      <c r="K14" s="48">
        <f t="shared" si="2"/>
        <v>88</v>
      </c>
      <c r="L14" s="48">
        <f t="shared" si="3"/>
        <v>11</v>
      </c>
      <c r="M14" s="48">
        <f t="shared" si="4"/>
        <v>22</v>
      </c>
      <c r="N14" s="48">
        <f t="shared" si="5"/>
        <v>33</v>
      </c>
      <c r="O14" s="48">
        <f t="shared" si="6"/>
        <v>99</v>
      </c>
      <c r="P14" s="73">
        <f t="shared" si="7"/>
        <v>77</v>
      </c>
      <c r="Q14" s="73">
        <f t="shared" si="8"/>
        <v>55</v>
      </c>
      <c r="R14" s="73">
        <f t="shared" si="9"/>
        <v>66</v>
      </c>
      <c r="S14" s="78">
        <f t="shared" si="10"/>
        <v>7</v>
      </c>
      <c r="T14" s="73">
        <f t="shared" si="11"/>
        <v>66</v>
      </c>
      <c r="U14" s="73">
        <f t="shared" si="12"/>
        <v>7</v>
      </c>
      <c r="V14" s="73">
        <f t="shared" si="13"/>
        <v>11</v>
      </c>
      <c r="W14" s="73">
        <f t="shared" si="14"/>
        <v>77</v>
      </c>
      <c r="X14" s="73">
        <f t="shared" si="15"/>
        <v>22</v>
      </c>
      <c r="Y14" s="73">
        <f t="shared" si="16"/>
        <v>13</v>
      </c>
    </row>
    <row r="15" spans="1:25" ht="15">
      <c r="A15" s="161" t="s">
        <v>5</v>
      </c>
      <c r="B15" s="48" t="s">
        <v>13</v>
      </c>
      <c r="C15" s="48" t="s">
        <v>88</v>
      </c>
      <c r="D15" s="48"/>
      <c r="E15" s="48">
        <f t="shared" si="17"/>
        <v>12730</v>
      </c>
      <c r="F15" s="147">
        <v>190</v>
      </c>
      <c r="G15" s="65">
        <f t="shared" si="18"/>
        <v>67</v>
      </c>
      <c r="H15" s="48">
        <f t="shared" si="0"/>
        <v>2</v>
      </c>
      <c r="I15" s="48">
        <f t="shared" si="1"/>
        <v>3</v>
      </c>
      <c r="J15" s="48">
        <f t="shared" si="19"/>
        <v>16</v>
      </c>
      <c r="K15" s="48">
        <f t="shared" si="2"/>
        <v>16</v>
      </c>
      <c r="L15" s="48">
        <f t="shared" si="3"/>
        <v>2</v>
      </c>
      <c r="M15" s="48">
        <f t="shared" si="4"/>
        <v>4</v>
      </c>
      <c r="N15" s="48">
        <f t="shared" si="5"/>
        <v>6</v>
      </c>
      <c r="O15" s="48">
        <f t="shared" si="6"/>
        <v>18</v>
      </c>
      <c r="P15" s="73">
        <f t="shared" si="7"/>
        <v>14</v>
      </c>
      <c r="Q15" s="73">
        <f t="shared" si="8"/>
        <v>10</v>
      </c>
      <c r="R15" s="73">
        <f t="shared" si="9"/>
        <v>12</v>
      </c>
      <c r="S15" s="78">
        <f t="shared" si="10"/>
        <v>2</v>
      </c>
      <c r="T15" s="73">
        <f t="shared" si="11"/>
        <v>12</v>
      </c>
      <c r="U15" s="73">
        <f t="shared" si="12"/>
        <v>2</v>
      </c>
      <c r="V15" s="73">
        <f t="shared" si="13"/>
        <v>2</v>
      </c>
      <c r="W15" s="73">
        <f t="shared" si="14"/>
        <v>14</v>
      </c>
      <c r="X15" s="73">
        <f t="shared" si="15"/>
        <v>4</v>
      </c>
      <c r="Y15" s="73">
        <f t="shared" si="16"/>
        <v>2</v>
      </c>
    </row>
    <row r="16" spans="1:30" ht="15">
      <c r="A16" s="161" t="s">
        <v>6</v>
      </c>
      <c r="B16" s="48" t="s">
        <v>10</v>
      </c>
      <c r="C16" s="48" t="s">
        <v>88</v>
      </c>
      <c r="D16" s="48"/>
      <c r="E16" s="48">
        <f t="shared" si="17"/>
        <v>19950</v>
      </c>
      <c r="F16" s="147">
        <v>190</v>
      </c>
      <c r="G16" s="65">
        <f t="shared" si="18"/>
        <v>105</v>
      </c>
      <c r="H16" s="48">
        <f t="shared" si="0"/>
        <v>6</v>
      </c>
      <c r="I16" s="48">
        <f t="shared" si="1"/>
        <v>18</v>
      </c>
      <c r="J16" s="48">
        <f t="shared" si="19"/>
        <v>35</v>
      </c>
      <c r="K16" s="48">
        <f t="shared" si="2"/>
        <v>16</v>
      </c>
      <c r="L16" s="48">
        <f t="shared" si="3"/>
        <v>2</v>
      </c>
      <c r="M16" s="48">
        <f t="shared" si="4"/>
        <v>4</v>
      </c>
      <c r="N16" s="48">
        <f t="shared" si="5"/>
        <v>6</v>
      </c>
      <c r="O16" s="48">
        <f t="shared" si="6"/>
        <v>18</v>
      </c>
      <c r="P16" s="73">
        <f t="shared" si="7"/>
        <v>14</v>
      </c>
      <c r="Q16" s="73">
        <f t="shared" si="8"/>
        <v>10</v>
      </c>
      <c r="R16" s="73">
        <f t="shared" si="9"/>
        <v>12</v>
      </c>
      <c r="S16" s="78">
        <f t="shared" si="10"/>
        <v>32</v>
      </c>
      <c r="T16" s="73">
        <f t="shared" si="11"/>
        <v>12</v>
      </c>
      <c r="U16" s="73">
        <f t="shared" si="12"/>
        <v>32</v>
      </c>
      <c r="V16" s="73">
        <f t="shared" si="13"/>
        <v>2</v>
      </c>
      <c r="W16" s="73">
        <f t="shared" si="14"/>
        <v>14</v>
      </c>
      <c r="X16" s="73">
        <f t="shared" si="15"/>
        <v>4</v>
      </c>
      <c r="Y16" s="73">
        <f t="shared" si="16"/>
        <v>2</v>
      </c>
      <c r="AD16" s="66">
        <f>24272-11393</f>
        <v>12879</v>
      </c>
    </row>
    <row r="17" spans="1:25" ht="15">
      <c r="A17" s="161"/>
      <c r="B17" s="48"/>
      <c r="C17" s="48"/>
      <c r="D17" s="48"/>
      <c r="E17" s="76">
        <f>SUM(E10:E16)</f>
        <v>228200</v>
      </c>
      <c r="F17" s="48"/>
      <c r="G17" s="65">
        <f t="shared" si="18"/>
        <v>1163</v>
      </c>
      <c r="H17" s="48">
        <f>SUM(H10:H16)</f>
        <v>50</v>
      </c>
      <c r="I17" s="48">
        <f aca="true" t="shared" si="20" ref="I17:Y17">SUM(I10:I16)</f>
        <v>55</v>
      </c>
      <c r="J17" s="48">
        <f t="shared" si="20"/>
        <v>138</v>
      </c>
      <c r="K17" s="48">
        <f t="shared" si="20"/>
        <v>320</v>
      </c>
      <c r="L17" s="48">
        <f t="shared" si="20"/>
        <v>40</v>
      </c>
      <c r="M17" s="48">
        <f t="shared" si="20"/>
        <v>80</v>
      </c>
      <c r="N17" s="48">
        <f t="shared" si="20"/>
        <v>120</v>
      </c>
      <c r="O17" s="48">
        <f t="shared" si="20"/>
        <v>360</v>
      </c>
      <c r="P17" s="73">
        <f t="shared" si="20"/>
        <v>280</v>
      </c>
      <c r="Q17" s="73">
        <f t="shared" si="20"/>
        <v>200</v>
      </c>
      <c r="R17" s="73">
        <f t="shared" si="20"/>
        <v>240</v>
      </c>
      <c r="S17" s="73">
        <f t="shared" si="20"/>
        <v>64</v>
      </c>
      <c r="T17" s="73">
        <f t="shared" si="20"/>
        <v>240</v>
      </c>
      <c r="U17" s="73">
        <f t="shared" si="20"/>
        <v>64</v>
      </c>
      <c r="V17" s="73">
        <f t="shared" si="20"/>
        <v>40</v>
      </c>
      <c r="W17" s="73">
        <f t="shared" si="20"/>
        <v>280</v>
      </c>
      <c r="X17" s="73">
        <f t="shared" si="20"/>
        <v>80</v>
      </c>
      <c r="Y17" s="73">
        <f t="shared" si="20"/>
        <v>52</v>
      </c>
    </row>
    <row r="18" spans="1:25" ht="15">
      <c r="A18" s="161"/>
      <c r="B18" s="48"/>
      <c r="C18" s="48"/>
      <c r="D18" s="48"/>
      <c r="E18" s="48"/>
      <c r="F18" s="48"/>
      <c r="G18" s="65">
        <f t="shared" si="18"/>
        <v>0</v>
      </c>
      <c r="H18" s="48"/>
      <c r="I18" s="48"/>
      <c r="J18" s="48"/>
      <c r="K18" s="48"/>
      <c r="L18" s="48"/>
      <c r="M18" s="48"/>
      <c r="N18" s="48"/>
      <c r="O18" s="48"/>
      <c r="P18" s="73"/>
      <c r="Q18" s="73"/>
      <c r="R18" s="73"/>
      <c r="S18" s="78"/>
      <c r="T18" s="73"/>
      <c r="U18" s="73"/>
      <c r="V18" s="73"/>
      <c r="W18" s="73"/>
      <c r="X18" s="73"/>
      <c r="Y18" s="73"/>
    </row>
    <row r="19" spans="1:25" ht="15">
      <c r="A19" s="161" t="s">
        <v>17</v>
      </c>
      <c r="B19" s="48" t="s">
        <v>19</v>
      </c>
      <c r="C19" s="48" t="s">
        <v>70</v>
      </c>
      <c r="D19" s="48"/>
      <c r="E19" s="48">
        <f t="shared" si="17"/>
        <v>3840</v>
      </c>
      <c r="F19" s="147">
        <f>50*1.2</f>
        <v>60</v>
      </c>
      <c r="G19" s="65">
        <f t="shared" si="18"/>
        <v>64</v>
      </c>
      <c r="H19" s="48">
        <f aca="true" t="shared" si="21" ref="H19:H26">1*G154</f>
        <v>2</v>
      </c>
      <c r="I19" s="48">
        <f>1*G174</f>
        <v>0</v>
      </c>
      <c r="J19" s="48">
        <f aca="true" t="shared" si="22" ref="J19:J26">1*G195</f>
        <v>10</v>
      </c>
      <c r="K19" s="48">
        <f aca="true" t="shared" si="23" ref="K19:K24">8*G136</f>
        <v>16</v>
      </c>
      <c r="L19" s="48">
        <f aca="true" t="shared" si="24" ref="L19:L24">1*G136</f>
        <v>2</v>
      </c>
      <c r="M19" s="48">
        <f aca="true" t="shared" si="25" ref="M19:M26">2*G82</f>
        <v>4</v>
      </c>
      <c r="N19" s="48">
        <f aca="true" t="shared" si="26" ref="N19:N26">3*G101</f>
        <v>12</v>
      </c>
      <c r="O19" s="48">
        <f aca="true" t="shared" si="27" ref="O19:O26">9*G82</f>
        <v>18</v>
      </c>
      <c r="P19" s="73">
        <f aca="true" t="shared" si="28" ref="P19:P26">7*G101</f>
        <v>28</v>
      </c>
      <c r="Q19" s="73">
        <f aca="true" t="shared" si="29" ref="Q19:Q26">5*G101</f>
        <v>20</v>
      </c>
      <c r="R19" s="73">
        <f aca="true" t="shared" si="30" ref="R19:R26">6*G101</f>
        <v>24</v>
      </c>
      <c r="S19" s="78">
        <f aca="true" t="shared" si="31" ref="S19:S25">1*G119</f>
        <v>2</v>
      </c>
      <c r="T19" s="73">
        <f aca="true" t="shared" si="32" ref="T19:T26">6*G101</f>
        <v>24</v>
      </c>
      <c r="U19" s="73">
        <f aca="true" t="shared" si="33" ref="U19:U25">1*G119</f>
        <v>2</v>
      </c>
      <c r="V19" s="73">
        <f aca="true" t="shared" si="34" ref="V19:V26">1*G82</f>
        <v>2</v>
      </c>
      <c r="W19" s="73">
        <f aca="true" t="shared" si="35" ref="W19:W26">7*G101</f>
        <v>28</v>
      </c>
      <c r="X19" s="73">
        <f aca="true" t="shared" si="36" ref="X19:X26">2*G82</f>
        <v>4</v>
      </c>
      <c r="Y19" s="73">
        <f aca="true" t="shared" si="37" ref="Y19:Y26">1*G216</f>
        <v>2</v>
      </c>
    </row>
    <row r="20" spans="1:25" ht="15">
      <c r="A20" s="161" t="s">
        <v>90</v>
      </c>
      <c r="B20" s="48" t="s">
        <v>25</v>
      </c>
      <c r="C20" s="48" t="s">
        <v>70</v>
      </c>
      <c r="D20" s="48"/>
      <c r="E20" s="48">
        <f t="shared" si="17"/>
        <v>4560</v>
      </c>
      <c r="F20" s="147">
        <v>60</v>
      </c>
      <c r="G20" s="65">
        <f t="shared" si="18"/>
        <v>76</v>
      </c>
      <c r="H20" s="48">
        <f t="shared" si="21"/>
        <v>3</v>
      </c>
      <c r="I20" s="48">
        <f aca="true" t="shared" si="38" ref="I20:I26">1*G175</f>
        <v>4</v>
      </c>
      <c r="J20" s="48">
        <f t="shared" si="22"/>
        <v>9</v>
      </c>
      <c r="K20" s="48">
        <f t="shared" si="23"/>
        <v>24</v>
      </c>
      <c r="L20" s="48">
        <f t="shared" si="24"/>
        <v>3</v>
      </c>
      <c r="M20" s="48">
        <f t="shared" si="25"/>
        <v>6</v>
      </c>
      <c r="N20" s="48">
        <f t="shared" si="26"/>
        <v>0</v>
      </c>
      <c r="O20" s="48">
        <f t="shared" si="27"/>
        <v>27</v>
      </c>
      <c r="P20" s="73">
        <f t="shared" si="28"/>
        <v>0</v>
      </c>
      <c r="Q20" s="73">
        <f t="shared" si="29"/>
        <v>0</v>
      </c>
      <c r="R20" s="73">
        <f t="shared" si="30"/>
        <v>0</v>
      </c>
      <c r="S20" s="78">
        <f t="shared" si="31"/>
        <v>3</v>
      </c>
      <c r="T20" s="73">
        <f t="shared" si="32"/>
        <v>0</v>
      </c>
      <c r="U20" s="73">
        <f t="shared" si="33"/>
        <v>3</v>
      </c>
      <c r="V20" s="73">
        <f t="shared" si="34"/>
        <v>3</v>
      </c>
      <c r="W20" s="73">
        <f t="shared" si="35"/>
        <v>0</v>
      </c>
      <c r="X20" s="73">
        <f t="shared" si="36"/>
        <v>6</v>
      </c>
      <c r="Y20" s="73">
        <f t="shared" si="37"/>
        <v>3</v>
      </c>
    </row>
    <row r="21" spans="1:25" ht="15">
      <c r="A21" s="161" t="s">
        <v>18</v>
      </c>
      <c r="B21" s="48" t="s">
        <v>20</v>
      </c>
      <c r="C21" s="48" t="s">
        <v>70</v>
      </c>
      <c r="D21" s="48"/>
      <c r="E21" s="48">
        <f t="shared" si="17"/>
        <v>3780</v>
      </c>
      <c r="F21" s="147">
        <v>60</v>
      </c>
      <c r="G21" s="65">
        <f t="shared" si="18"/>
        <v>63</v>
      </c>
      <c r="H21" s="48">
        <f t="shared" si="21"/>
        <v>2</v>
      </c>
      <c r="I21" s="48">
        <f t="shared" si="38"/>
        <v>0</v>
      </c>
      <c r="J21" s="48">
        <f t="shared" si="22"/>
        <v>15</v>
      </c>
      <c r="K21" s="48">
        <f t="shared" si="23"/>
        <v>16</v>
      </c>
      <c r="L21" s="48">
        <f t="shared" si="24"/>
        <v>2</v>
      </c>
      <c r="M21" s="48">
        <f t="shared" si="25"/>
        <v>4</v>
      </c>
      <c r="N21" s="48">
        <f t="shared" si="26"/>
        <v>6</v>
      </c>
      <c r="O21" s="48">
        <f t="shared" si="27"/>
        <v>18</v>
      </c>
      <c r="P21" s="73">
        <f t="shared" si="28"/>
        <v>14</v>
      </c>
      <c r="Q21" s="73">
        <f t="shared" si="29"/>
        <v>10</v>
      </c>
      <c r="R21" s="73">
        <f t="shared" si="30"/>
        <v>12</v>
      </c>
      <c r="S21" s="78">
        <f t="shared" si="31"/>
        <v>2</v>
      </c>
      <c r="T21" s="73">
        <f t="shared" si="32"/>
        <v>12</v>
      </c>
      <c r="U21" s="73">
        <f t="shared" si="33"/>
        <v>2</v>
      </c>
      <c r="V21" s="73">
        <f t="shared" si="34"/>
        <v>2</v>
      </c>
      <c r="W21" s="73">
        <f t="shared" si="35"/>
        <v>14</v>
      </c>
      <c r="X21" s="73">
        <f t="shared" si="36"/>
        <v>4</v>
      </c>
      <c r="Y21" s="73">
        <f t="shared" si="37"/>
        <v>2</v>
      </c>
    </row>
    <row r="22" spans="1:25" ht="15">
      <c r="A22" s="161" t="s">
        <v>21</v>
      </c>
      <c r="B22" s="48" t="s">
        <v>23</v>
      </c>
      <c r="C22" s="48" t="s">
        <v>70</v>
      </c>
      <c r="D22" s="48"/>
      <c r="E22" s="48">
        <f t="shared" si="17"/>
        <v>9360</v>
      </c>
      <c r="F22" s="147">
        <v>60</v>
      </c>
      <c r="G22" s="65">
        <f t="shared" si="18"/>
        <v>156</v>
      </c>
      <c r="H22" s="48">
        <f t="shared" si="21"/>
        <v>4</v>
      </c>
      <c r="I22" s="48">
        <f t="shared" si="38"/>
        <v>0</v>
      </c>
      <c r="J22" s="48">
        <f t="shared" si="22"/>
        <v>18</v>
      </c>
      <c r="K22" s="48">
        <f t="shared" si="23"/>
        <v>48</v>
      </c>
      <c r="L22" s="48">
        <f t="shared" si="24"/>
        <v>6</v>
      </c>
      <c r="M22" s="48">
        <f t="shared" si="25"/>
        <v>8</v>
      </c>
      <c r="N22" s="48">
        <f t="shared" si="26"/>
        <v>36</v>
      </c>
      <c r="O22" s="48">
        <f t="shared" si="27"/>
        <v>36</v>
      </c>
      <c r="P22" s="73">
        <f t="shared" si="28"/>
        <v>84</v>
      </c>
      <c r="Q22" s="73">
        <f t="shared" si="29"/>
        <v>60</v>
      </c>
      <c r="R22" s="73">
        <f t="shared" si="30"/>
        <v>72</v>
      </c>
      <c r="S22" s="78">
        <f t="shared" si="31"/>
        <v>2</v>
      </c>
      <c r="T22" s="73">
        <f t="shared" si="32"/>
        <v>72</v>
      </c>
      <c r="U22" s="73">
        <f t="shared" si="33"/>
        <v>2</v>
      </c>
      <c r="V22" s="73">
        <f t="shared" si="34"/>
        <v>4</v>
      </c>
      <c r="W22" s="73">
        <f t="shared" si="35"/>
        <v>84</v>
      </c>
      <c r="X22" s="73">
        <f t="shared" si="36"/>
        <v>8</v>
      </c>
      <c r="Y22" s="73">
        <f t="shared" si="37"/>
        <v>8</v>
      </c>
    </row>
    <row r="23" spans="1:25" ht="15">
      <c r="A23" s="161" t="s">
        <v>22</v>
      </c>
      <c r="B23" s="48" t="s">
        <v>24</v>
      </c>
      <c r="C23" s="48" t="s">
        <v>70</v>
      </c>
      <c r="D23" s="48"/>
      <c r="E23" s="48">
        <f t="shared" si="17"/>
        <v>5760</v>
      </c>
      <c r="F23" s="147">
        <v>120</v>
      </c>
      <c r="G23" s="65">
        <f t="shared" si="18"/>
        <v>48</v>
      </c>
      <c r="H23" s="48">
        <f t="shared" si="21"/>
        <v>0</v>
      </c>
      <c r="I23" s="48">
        <f t="shared" si="38"/>
        <v>3</v>
      </c>
      <c r="J23" s="48">
        <f t="shared" si="22"/>
        <v>21</v>
      </c>
      <c r="K23" s="48">
        <f t="shared" si="23"/>
        <v>16</v>
      </c>
      <c r="L23" s="48">
        <f t="shared" si="24"/>
        <v>2</v>
      </c>
      <c r="M23" s="48">
        <f t="shared" si="25"/>
        <v>0</v>
      </c>
      <c r="N23" s="48">
        <f t="shared" si="26"/>
        <v>6</v>
      </c>
      <c r="O23" s="48">
        <f t="shared" si="27"/>
        <v>0</v>
      </c>
      <c r="P23" s="73">
        <f t="shared" si="28"/>
        <v>14</v>
      </c>
      <c r="Q23" s="73">
        <f t="shared" si="29"/>
        <v>10</v>
      </c>
      <c r="R23" s="73">
        <f t="shared" si="30"/>
        <v>12</v>
      </c>
      <c r="S23" s="78">
        <f t="shared" si="31"/>
        <v>0</v>
      </c>
      <c r="T23" s="73">
        <f t="shared" si="32"/>
        <v>12</v>
      </c>
      <c r="U23" s="73">
        <f t="shared" si="33"/>
        <v>0</v>
      </c>
      <c r="V23" s="73">
        <f t="shared" si="34"/>
        <v>0</v>
      </c>
      <c r="W23" s="73">
        <f t="shared" si="35"/>
        <v>14</v>
      </c>
      <c r="X23" s="73">
        <f t="shared" si="36"/>
        <v>0</v>
      </c>
      <c r="Y23" s="73">
        <f t="shared" si="37"/>
        <v>0</v>
      </c>
    </row>
    <row r="24" spans="1:25" ht="15">
      <c r="A24" s="161" t="s">
        <v>26</v>
      </c>
      <c r="B24" s="48" t="s">
        <v>10</v>
      </c>
      <c r="C24" s="48" t="s">
        <v>70</v>
      </c>
      <c r="D24" s="48"/>
      <c r="E24" s="48">
        <f t="shared" si="17"/>
        <v>3960</v>
      </c>
      <c r="F24" s="147">
        <v>60</v>
      </c>
      <c r="G24" s="65">
        <f t="shared" si="18"/>
        <v>66</v>
      </c>
      <c r="H24" s="48">
        <f t="shared" si="21"/>
        <v>2</v>
      </c>
      <c r="I24" s="48">
        <f t="shared" si="38"/>
        <v>0</v>
      </c>
      <c r="J24" s="48">
        <f t="shared" si="22"/>
        <v>15</v>
      </c>
      <c r="K24" s="48">
        <f t="shared" si="23"/>
        <v>16</v>
      </c>
      <c r="L24" s="48">
        <f t="shared" si="24"/>
        <v>2</v>
      </c>
      <c r="M24" s="48">
        <f t="shared" si="25"/>
        <v>4</v>
      </c>
      <c r="N24" s="48">
        <f t="shared" si="26"/>
        <v>9</v>
      </c>
      <c r="O24" s="48">
        <f t="shared" si="27"/>
        <v>18</v>
      </c>
      <c r="P24" s="73">
        <f t="shared" si="28"/>
        <v>21</v>
      </c>
      <c r="Q24" s="73">
        <f t="shared" si="29"/>
        <v>15</v>
      </c>
      <c r="R24" s="73">
        <f t="shared" si="30"/>
        <v>18</v>
      </c>
      <c r="S24" s="78">
        <f t="shared" si="31"/>
        <v>0</v>
      </c>
      <c r="T24" s="73">
        <f t="shared" si="32"/>
        <v>18</v>
      </c>
      <c r="U24" s="73">
        <f t="shared" si="33"/>
        <v>0</v>
      </c>
      <c r="V24" s="73">
        <f t="shared" si="34"/>
        <v>2</v>
      </c>
      <c r="W24" s="73">
        <f t="shared" si="35"/>
        <v>21</v>
      </c>
      <c r="X24" s="73">
        <f t="shared" si="36"/>
        <v>4</v>
      </c>
      <c r="Y24" s="73">
        <f t="shared" si="37"/>
        <v>4</v>
      </c>
    </row>
    <row r="25" spans="1:25" ht="15">
      <c r="A25" s="170" t="s">
        <v>162</v>
      </c>
      <c r="B25" s="48" t="s">
        <v>106</v>
      </c>
      <c r="C25" s="48" t="s">
        <v>70</v>
      </c>
      <c r="D25" s="48"/>
      <c r="E25" s="48">
        <f t="shared" si="17"/>
        <v>2790</v>
      </c>
      <c r="F25" s="48">
        <v>90</v>
      </c>
      <c r="G25" s="65">
        <f t="shared" si="18"/>
        <v>31</v>
      </c>
      <c r="H25" s="48">
        <f t="shared" si="21"/>
        <v>4</v>
      </c>
      <c r="I25" s="48">
        <f t="shared" si="38"/>
        <v>4</v>
      </c>
      <c r="J25" s="48">
        <f t="shared" si="22"/>
        <v>11</v>
      </c>
      <c r="K25" s="48">
        <v>0</v>
      </c>
      <c r="L25" s="48">
        <v>0</v>
      </c>
      <c r="M25" s="48">
        <f t="shared" si="25"/>
        <v>0</v>
      </c>
      <c r="N25" s="48">
        <f t="shared" si="26"/>
        <v>12</v>
      </c>
      <c r="O25" s="48">
        <f t="shared" si="27"/>
        <v>0</v>
      </c>
      <c r="P25" s="73">
        <f t="shared" si="28"/>
        <v>28</v>
      </c>
      <c r="Q25" s="73">
        <f t="shared" si="29"/>
        <v>20</v>
      </c>
      <c r="R25" s="73">
        <f t="shared" si="30"/>
        <v>24</v>
      </c>
      <c r="S25" s="78">
        <f t="shared" si="31"/>
        <v>0</v>
      </c>
      <c r="T25" s="73">
        <f t="shared" si="32"/>
        <v>24</v>
      </c>
      <c r="U25" s="73">
        <f t="shared" si="33"/>
        <v>0</v>
      </c>
      <c r="V25" s="73">
        <f t="shared" si="34"/>
        <v>0</v>
      </c>
      <c r="W25" s="73">
        <f t="shared" si="35"/>
        <v>28</v>
      </c>
      <c r="X25" s="73">
        <f t="shared" si="36"/>
        <v>0</v>
      </c>
      <c r="Y25" s="73">
        <f t="shared" si="37"/>
        <v>0</v>
      </c>
    </row>
    <row r="26" spans="1:25" ht="15">
      <c r="A26" s="170" t="s">
        <v>159</v>
      </c>
      <c r="B26" s="48" t="s">
        <v>107</v>
      </c>
      <c r="C26" s="48" t="s">
        <v>70</v>
      </c>
      <c r="D26" s="48"/>
      <c r="E26" s="48">
        <f t="shared" si="17"/>
        <v>2970</v>
      </c>
      <c r="F26" s="48">
        <v>90</v>
      </c>
      <c r="G26" s="65">
        <f t="shared" si="18"/>
        <v>33</v>
      </c>
      <c r="H26" s="48">
        <f t="shared" si="21"/>
        <v>1</v>
      </c>
      <c r="I26" s="48">
        <f t="shared" si="38"/>
        <v>7</v>
      </c>
      <c r="J26" s="48">
        <f t="shared" si="22"/>
        <v>13</v>
      </c>
      <c r="K26" s="48">
        <v>0</v>
      </c>
      <c r="L26" s="48">
        <v>0</v>
      </c>
      <c r="M26" s="48">
        <f t="shared" si="25"/>
        <v>0</v>
      </c>
      <c r="N26" s="48">
        <f t="shared" si="26"/>
        <v>12</v>
      </c>
      <c r="O26" s="48">
        <f t="shared" si="27"/>
        <v>0</v>
      </c>
      <c r="P26" s="73">
        <f t="shared" si="28"/>
        <v>28</v>
      </c>
      <c r="Q26" s="73">
        <f t="shared" si="29"/>
        <v>20</v>
      </c>
      <c r="R26" s="73">
        <f t="shared" si="30"/>
        <v>24</v>
      </c>
      <c r="S26" s="78"/>
      <c r="T26" s="73">
        <f t="shared" si="32"/>
        <v>24</v>
      </c>
      <c r="U26" s="73">
        <v>0</v>
      </c>
      <c r="V26" s="73">
        <f t="shared" si="34"/>
        <v>0</v>
      </c>
      <c r="W26" s="73">
        <f t="shared" si="35"/>
        <v>28</v>
      </c>
      <c r="X26" s="73">
        <f t="shared" si="36"/>
        <v>0</v>
      </c>
      <c r="Y26" s="73">
        <f t="shared" si="37"/>
        <v>0</v>
      </c>
    </row>
    <row r="27" spans="1:25" ht="15">
      <c r="A27" s="161"/>
      <c r="B27" s="48"/>
      <c r="C27" s="48"/>
      <c r="D27" s="48"/>
      <c r="E27" s="76">
        <f>SUM(E19:E26)</f>
        <v>37020</v>
      </c>
      <c r="F27" s="48"/>
      <c r="G27" s="65">
        <f>SUM(H27:O27)</f>
        <v>537</v>
      </c>
      <c r="H27" s="48">
        <f aca="true" t="shared" si="39" ref="H27:Y27">SUM(H19:H26)</f>
        <v>18</v>
      </c>
      <c r="I27" s="48">
        <f t="shared" si="39"/>
        <v>18</v>
      </c>
      <c r="J27" s="48">
        <f t="shared" si="39"/>
        <v>112</v>
      </c>
      <c r="K27" s="48">
        <f t="shared" si="39"/>
        <v>136</v>
      </c>
      <c r="L27" s="48">
        <f t="shared" si="39"/>
        <v>17</v>
      </c>
      <c r="M27" s="48">
        <f t="shared" si="39"/>
        <v>26</v>
      </c>
      <c r="N27" s="48">
        <f t="shared" si="39"/>
        <v>93</v>
      </c>
      <c r="O27" s="48">
        <f t="shared" si="39"/>
        <v>117</v>
      </c>
      <c r="P27" s="73">
        <f t="shared" si="39"/>
        <v>217</v>
      </c>
      <c r="Q27" s="73">
        <f t="shared" si="39"/>
        <v>155</v>
      </c>
      <c r="R27" s="73">
        <f t="shared" si="39"/>
        <v>186</v>
      </c>
      <c r="S27" s="73">
        <f t="shared" si="39"/>
        <v>9</v>
      </c>
      <c r="T27" s="73">
        <f t="shared" si="39"/>
        <v>186</v>
      </c>
      <c r="U27" s="73">
        <f t="shared" si="39"/>
        <v>9</v>
      </c>
      <c r="V27" s="73">
        <f t="shared" si="39"/>
        <v>13</v>
      </c>
      <c r="W27" s="73">
        <f t="shared" si="39"/>
        <v>217</v>
      </c>
      <c r="X27" s="73">
        <f t="shared" si="39"/>
        <v>26</v>
      </c>
      <c r="Y27" s="73">
        <f t="shared" si="39"/>
        <v>19</v>
      </c>
    </row>
    <row r="28" spans="5:8" ht="14.4" thickBot="1">
      <c r="E28" s="81"/>
      <c r="G28" s="71"/>
      <c r="H28" s="59"/>
    </row>
    <row r="29" spans="5:15" ht="15">
      <c r="E29" s="150" t="s">
        <v>147</v>
      </c>
      <c r="F29" s="101"/>
      <c r="G29" s="101"/>
      <c r="H29" s="102"/>
      <c r="I29" s="101"/>
      <c r="J29" s="101"/>
      <c r="K29" s="101"/>
      <c r="L29" s="101"/>
      <c r="M29" s="101"/>
      <c r="N29" s="101"/>
      <c r="O29" s="103"/>
    </row>
    <row r="30" spans="1:15" ht="15">
      <c r="A30" s="166"/>
      <c r="B30" s="63"/>
      <c r="C30" s="63"/>
      <c r="D30" s="106"/>
      <c r="E30" s="151"/>
      <c r="F30" s="63"/>
      <c r="G30" s="105"/>
      <c r="H30" s="105"/>
      <c r="I30" s="63"/>
      <c r="J30" s="63"/>
      <c r="K30" s="63"/>
      <c r="L30" s="63"/>
      <c r="M30" s="63"/>
      <c r="N30" s="63"/>
      <c r="O30" s="108"/>
    </row>
    <row r="31" spans="1:26" s="83" customFormat="1" ht="15">
      <c r="A31" s="167" t="s">
        <v>27</v>
      </c>
      <c r="B31" s="76"/>
      <c r="C31" s="76"/>
      <c r="D31" s="142"/>
      <c r="E31" s="152" t="s">
        <v>133</v>
      </c>
      <c r="F31" s="76"/>
      <c r="G31" s="76"/>
      <c r="H31" s="90"/>
      <c r="I31" s="76"/>
      <c r="J31" s="76"/>
      <c r="K31" s="76"/>
      <c r="L31" s="76"/>
      <c r="M31" s="76"/>
      <c r="N31" s="76"/>
      <c r="O31" s="143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</row>
    <row r="32" spans="1:15" ht="15">
      <c r="A32" s="161" t="s">
        <v>14</v>
      </c>
      <c r="B32" s="48">
        <f>Y17+X17</f>
        <v>132</v>
      </c>
      <c r="C32" s="48"/>
      <c r="D32" s="96"/>
      <c r="E32" s="153" t="s">
        <v>14</v>
      </c>
      <c r="F32" s="48">
        <f>Y27+X27</f>
        <v>45</v>
      </c>
      <c r="G32" s="48"/>
      <c r="H32" s="65"/>
      <c r="I32" s="48"/>
      <c r="J32" s="48"/>
      <c r="K32" s="48"/>
      <c r="L32" s="48"/>
      <c r="M32" s="48"/>
      <c r="N32" s="48"/>
      <c r="O32" s="61"/>
    </row>
    <row r="33" spans="1:15" ht="15">
      <c r="A33" s="161" t="s">
        <v>15</v>
      </c>
      <c r="B33" s="48">
        <f>V17+W17</f>
        <v>320</v>
      </c>
      <c r="C33" s="48"/>
      <c r="D33" s="96"/>
      <c r="E33" s="153" t="s">
        <v>15</v>
      </c>
      <c r="F33" s="48">
        <f>V27+W27</f>
        <v>230</v>
      </c>
      <c r="G33" s="48"/>
      <c r="H33" s="65"/>
      <c r="I33" s="48"/>
      <c r="J33" s="48"/>
      <c r="K33" s="48"/>
      <c r="L33" s="48"/>
      <c r="M33" s="48"/>
      <c r="N33" s="48"/>
      <c r="O33" s="61"/>
    </row>
    <row r="34" spans="1:15" ht="15">
      <c r="A34" s="161" t="s">
        <v>16</v>
      </c>
      <c r="B34" s="48">
        <f>T17+U17</f>
        <v>304</v>
      </c>
      <c r="C34" s="48"/>
      <c r="D34" s="96"/>
      <c r="E34" s="153" t="s">
        <v>16</v>
      </c>
      <c r="F34" s="48">
        <f>T27+U27</f>
        <v>195</v>
      </c>
      <c r="G34" s="48"/>
      <c r="H34" s="65"/>
      <c r="I34" s="48"/>
      <c r="J34" s="48"/>
      <c r="K34" s="48"/>
      <c r="L34" s="48"/>
      <c r="M34" s="48"/>
      <c r="N34" s="48"/>
      <c r="O34" s="61"/>
    </row>
    <row r="35" spans="1:15" ht="15">
      <c r="A35" s="161" t="s">
        <v>121</v>
      </c>
      <c r="B35" s="48">
        <f>R17+S17</f>
        <v>304</v>
      </c>
      <c r="C35" s="48"/>
      <c r="D35" s="96"/>
      <c r="E35" s="153" t="s">
        <v>121</v>
      </c>
      <c r="F35" s="48">
        <f>R27+S27</f>
        <v>195</v>
      </c>
      <c r="G35" s="48"/>
      <c r="H35" s="65"/>
      <c r="I35" s="48"/>
      <c r="J35" s="48"/>
      <c r="K35" s="48"/>
      <c r="L35" s="48"/>
      <c r="M35" s="48"/>
      <c r="N35" s="48"/>
      <c r="O35" s="61"/>
    </row>
    <row r="36" spans="1:15" ht="15">
      <c r="A36" s="161" t="s">
        <v>122</v>
      </c>
      <c r="B36" s="48">
        <f>Q17</f>
        <v>200</v>
      </c>
      <c r="C36" s="48"/>
      <c r="D36" s="96"/>
      <c r="E36" s="153" t="s">
        <v>122</v>
      </c>
      <c r="F36" s="48">
        <f>Q27</f>
        <v>155</v>
      </c>
      <c r="G36" s="48"/>
      <c r="H36" s="65"/>
      <c r="I36" s="48"/>
      <c r="J36" s="48"/>
      <c r="K36" s="48"/>
      <c r="L36" s="48"/>
      <c r="M36" s="48"/>
      <c r="N36" s="48"/>
      <c r="O36" s="61"/>
    </row>
    <row r="37" spans="1:15" ht="15">
      <c r="A37" s="161" t="s">
        <v>123</v>
      </c>
      <c r="B37" s="48">
        <f>P17</f>
        <v>280</v>
      </c>
      <c r="C37" s="48"/>
      <c r="D37" s="96"/>
      <c r="E37" s="153" t="s">
        <v>123</v>
      </c>
      <c r="F37" s="48">
        <f>P27</f>
        <v>217</v>
      </c>
      <c r="G37" s="48"/>
      <c r="H37" s="65"/>
      <c r="I37" s="48"/>
      <c r="J37" s="48"/>
      <c r="K37" s="48"/>
      <c r="L37" s="48"/>
      <c r="M37" s="48"/>
      <c r="N37" s="48"/>
      <c r="O37" s="61"/>
    </row>
    <row r="38" spans="1:26" s="83" customFormat="1" ht="15">
      <c r="A38" s="167"/>
      <c r="B38" s="76">
        <f>SUM(B32:B37)</f>
        <v>1540</v>
      </c>
      <c r="C38" s="76"/>
      <c r="D38" s="142"/>
      <c r="E38" s="152"/>
      <c r="F38" s="76">
        <f>SUM(F32:F37)</f>
        <v>1037</v>
      </c>
      <c r="G38" s="76"/>
      <c r="H38" s="90"/>
      <c r="I38" s="76"/>
      <c r="J38" s="76"/>
      <c r="K38" s="76"/>
      <c r="L38" s="76"/>
      <c r="M38" s="76"/>
      <c r="N38" s="76"/>
      <c r="O38" s="143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</row>
    <row r="39" spans="1:26" s="83" customFormat="1" ht="15">
      <c r="A39" s="167" t="s">
        <v>27</v>
      </c>
      <c r="B39" s="76"/>
      <c r="C39" s="76"/>
      <c r="D39" s="142"/>
      <c r="E39" s="152" t="s">
        <v>133</v>
      </c>
      <c r="F39" s="76"/>
      <c r="G39" s="76"/>
      <c r="H39" s="90"/>
      <c r="I39" s="76"/>
      <c r="J39" s="76"/>
      <c r="K39" s="76"/>
      <c r="L39" s="76"/>
      <c r="M39" s="76"/>
      <c r="N39" s="76"/>
      <c r="O39" s="143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</row>
    <row r="40" spans="1:15" ht="15">
      <c r="A40" s="161" t="s">
        <v>124</v>
      </c>
      <c r="B40" s="48">
        <f>N17+O17</f>
        <v>480</v>
      </c>
      <c r="C40" s="48"/>
      <c r="D40" s="96"/>
      <c r="E40" s="153" t="s">
        <v>124</v>
      </c>
      <c r="F40" s="48">
        <f>N27+O27</f>
        <v>210</v>
      </c>
      <c r="G40" s="48"/>
      <c r="H40" s="65"/>
      <c r="I40" s="48"/>
      <c r="J40" s="48"/>
      <c r="K40" s="48"/>
      <c r="L40" s="48"/>
      <c r="M40" s="48"/>
      <c r="N40" s="48"/>
      <c r="O40" s="61"/>
    </row>
    <row r="41" spans="1:15" ht="15">
      <c r="A41" s="161" t="s">
        <v>125</v>
      </c>
      <c r="B41" s="48">
        <f>M17</f>
        <v>80</v>
      </c>
      <c r="C41" s="48"/>
      <c r="D41" s="96"/>
      <c r="E41" s="153" t="s">
        <v>125</v>
      </c>
      <c r="F41" s="48">
        <f>M27</f>
        <v>26</v>
      </c>
      <c r="G41" s="48"/>
      <c r="H41" s="65"/>
      <c r="I41" s="48"/>
      <c r="J41" s="48"/>
      <c r="K41" s="48"/>
      <c r="L41" s="48"/>
      <c r="M41" s="48"/>
      <c r="N41" s="48"/>
      <c r="O41" s="61"/>
    </row>
    <row r="42" spans="1:15" ht="15">
      <c r="A42" s="161" t="s">
        <v>126</v>
      </c>
      <c r="B42" s="48">
        <f>L17</f>
        <v>40</v>
      </c>
      <c r="C42" s="48"/>
      <c r="D42" s="96"/>
      <c r="E42" s="153" t="s">
        <v>126</v>
      </c>
      <c r="F42" s="48">
        <f>L27</f>
        <v>17</v>
      </c>
      <c r="G42" s="48"/>
      <c r="H42" s="65"/>
      <c r="I42" s="48"/>
      <c r="J42" s="48"/>
      <c r="K42" s="48"/>
      <c r="L42" s="48"/>
      <c r="M42" s="48"/>
      <c r="N42" s="48"/>
      <c r="O42" s="61"/>
    </row>
    <row r="43" spans="1:15" ht="15">
      <c r="A43" s="161" t="s">
        <v>127</v>
      </c>
      <c r="B43" s="48">
        <f>K17</f>
        <v>320</v>
      </c>
      <c r="C43" s="48"/>
      <c r="D43" s="96"/>
      <c r="E43" s="153" t="s">
        <v>127</v>
      </c>
      <c r="F43" s="48">
        <f>K27</f>
        <v>136</v>
      </c>
      <c r="G43" s="48"/>
      <c r="H43" s="65"/>
      <c r="I43" s="48"/>
      <c r="J43" s="48"/>
      <c r="K43" s="48"/>
      <c r="L43" s="48"/>
      <c r="M43" s="48"/>
      <c r="N43" s="48"/>
      <c r="O43" s="61"/>
    </row>
    <row r="44" spans="1:15" ht="15">
      <c r="A44" s="161" t="s">
        <v>128</v>
      </c>
      <c r="B44" s="48">
        <f>H17+I17+J17</f>
        <v>243</v>
      </c>
      <c r="C44" s="48"/>
      <c r="D44" s="96"/>
      <c r="E44" s="153" t="s">
        <v>128</v>
      </c>
      <c r="F44" s="48">
        <f>H27+I27+J27</f>
        <v>148</v>
      </c>
      <c r="G44" s="48"/>
      <c r="H44" s="65"/>
      <c r="I44" s="48"/>
      <c r="J44" s="48"/>
      <c r="K44" s="48"/>
      <c r="L44" s="48"/>
      <c r="M44" s="48"/>
      <c r="N44" s="48"/>
      <c r="O44" s="61"/>
    </row>
    <row r="45" spans="1:16384" s="83" customFormat="1" ht="15">
      <c r="A45" s="167"/>
      <c r="B45" s="76">
        <f>SUM(B40:B44)</f>
        <v>1163</v>
      </c>
      <c r="C45" s="76"/>
      <c r="D45" s="142"/>
      <c r="E45" s="152"/>
      <c r="F45" s="76">
        <f>SUM(F40:F44)</f>
        <v>537</v>
      </c>
      <c r="G45" s="76"/>
      <c r="H45" s="90"/>
      <c r="I45" s="76"/>
      <c r="J45" s="76"/>
      <c r="K45" s="76"/>
      <c r="L45" s="76"/>
      <c r="M45" s="76"/>
      <c r="N45" s="76"/>
      <c r="O45" s="143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XFD45" s="83">
        <f>SUM(A45:XFC45)</f>
        <v>1700</v>
      </c>
    </row>
    <row r="46" spans="1:15" ht="15">
      <c r="A46" s="161"/>
      <c r="B46" s="48"/>
      <c r="C46" s="48"/>
      <c r="D46" s="96"/>
      <c r="E46" s="153"/>
      <c r="F46" s="48"/>
      <c r="G46" s="48"/>
      <c r="H46" s="65"/>
      <c r="I46" s="48"/>
      <c r="J46" s="48"/>
      <c r="K46" s="48"/>
      <c r="L46" s="48"/>
      <c r="M46" s="48"/>
      <c r="N46" s="48"/>
      <c r="O46" s="61"/>
    </row>
    <row r="47" spans="1:15" ht="15">
      <c r="A47" s="161"/>
      <c r="B47" s="48"/>
      <c r="C47" s="48"/>
      <c r="D47" s="96"/>
      <c r="E47" s="153"/>
      <c r="F47" s="48"/>
      <c r="G47" s="48"/>
      <c r="H47" s="65"/>
      <c r="I47" s="48"/>
      <c r="J47" s="48"/>
      <c r="K47" s="48"/>
      <c r="L47" s="48"/>
      <c r="M47" s="48"/>
      <c r="N47" s="48"/>
      <c r="O47" s="61"/>
    </row>
    <row r="48" spans="1:26" s="83" customFormat="1" ht="15">
      <c r="A48" s="167" t="s">
        <v>136</v>
      </c>
      <c r="B48" s="76" t="s">
        <v>137</v>
      </c>
      <c r="C48" s="76" t="s">
        <v>138</v>
      </c>
      <c r="D48" s="142"/>
      <c r="E48" s="152"/>
      <c r="F48" s="76"/>
      <c r="G48" s="76"/>
      <c r="H48" s="90"/>
      <c r="I48" s="76"/>
      <c r="J48" s="76"/>
      <c r="K48" s="76"/>
      <c r="L48" s="76"/>
      <c r="M48" s="76"/>
      <c r="N48" s="76"/>
      <c r="O48" s="143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</row>
    <row r="49" spans="1:15" ht="15">
      <c r="A49" s="161" t="s">
        <v>14</v>
      </c>
      <c r="B49" s="48">
        <v>170</v>
      </c>
      <c r="C49" s="48">
        <v>1051</v>
      </c>
      <c r="D49" s="96"/>
      <c r="E49" s="153"/>
      <c r="F49" s="48"/>
      <c r="G49" s="48"/>
      <c r="H49" s="65"/>
      <c r="I49" s="48"/>
      <c r="J49" s="48"/>
      <c r="K49" s="48"/>
      <c r="L49" s="48"/>
      <c r="M49" s="48"/>
      <c r="N49" s="48"/>
      <c r="O49" s="61"/>
    </row>
    <row r="50" spans="1:15" ht="15">
      <c r="A50" s="161" t="s">
        <v>15</v>
      </c>
      <c r="B50" s="48">
        <v>370</v>
      </c>
      <c r="C50" s="48">
        <v>2541</v>
      </c>
      <c r="D50" s="96"/>
      <c r="E50" s="153"/>
      <c r="F50" s="48"/>
      <c r="G50" s="48"/>
      <c r="H50" s="65"/>
      <c r="I50" s="48"/>
      <c r="J50" s="48"/>
      <c r="K50" s="48"/>
      <c r="L50" s="48"/>
      <c r="M50" s="48"/>
      <c r="N50" s="48"/>
      <c r="O50" s="61"/>
    </row>
    <row r="51" spans="1:15" ht="15">
      <c r="A51" s="161" t="s">
        <v>16</v>
      </c>
      <c r="B51" s="48">
        <v>323</v>
      </c>
      <c r="C51" s="48">
        <v>2213</v>
      </c>
      <c r="D51" s="96"/>
      <c r="E51" s="153"/>
      <c r="F51" s="48"/>
      <c r="G51" s="48"/>
      <c r="H51" s="65"/>
      <c r="I51" s="48"/>
      <c r="J51" s="48"/>
      <c r="K51" s="48"/>
      <c r="L51" s="48"/>
      <c r="M51" s="48"/>
      <c r="N51" s="48"/>
      <c r="O51" s="61"/>
    </row>
    <row r="52" spans="1:15" ht="15">
      <c r="A52" s="161" t="s">
        <v>121</v>
      </c>
      <c r="B52" s="48">
        <v>327</v>
      </c>
      <c r="C52" s="48">
        <v>2234</v>
      </c>
      <c r="D52" s="96"/>
      <c r="E52" s="153"/>
      <c r="F52" s="48"/>
      <c r="G52" s="48"/>
      <c r="H52" s="65"/>
      <c r="I52" s="48"/>
      <c r="J52" s="48"/>
      <c r="K52" s="48"/>
      <c r="L52" s="48"/>
      <c r="M52" s="48"/>
      <c r="N52" s="48"/>
      <c r="O52" s="61"/>
    </row>
    <row r="53" spans="1:15" ht="15">
      <c r="A53" s="161" t="s">
        <v>122</v>
      </c>
      <c r="B53" s="48">
        <v>250</v>
      </c>
      <c r="C53" s="48">
        <v>1663</v>
      </c>
      <c r="D53" s="96"/>
      <c r="E53" s="153"/>
      <c r="F53" s="48"/>
      <c r="G53" s="48"/>
      <c r="H53" s="65"/>
      <c r="I53" s="48"/>
      <c r="J53" s="48"/>
      <c r="K53" s="48"/>
      <c r="L53" s="48"/>
      <c r="M53" s="48"/>
      <c r="N53" s="48"/>
      <c r="O53" s="61"/>
    </row>
    <row r="54" spans="1:15" ht="15">
      <c r="A54" s="161" t="s">
        <v>123</v>
      </c>
      <c r="B54" s="48">
        <v>335</v>
      </c>
      <c r="C54" s="48">
        <v>2418</v>
      </c>
      <c r="D54" s="96"/>
      <c r="E54" s="153"/>
      <c r="F54" s="48"/>
      <c r="G54" s="48"/>
      <c r="H54" s="65"/>
      <c r="I54" s="48"/>
      <c r="J54" s="48"/>
      <c r="K54" s="48"/>
      <c r="L54" s="48"/>
      <c r="M54" s="48"/>
      <c r="N54" s="48"/>
      <c r="O54" s="61"/>
    </row>
    <row r="55" spans="1:26" s="83" customFormat="1" ht="15">
      <c r="A55" s="176"/>
      <c r="B55" s="81">
        <f>SUM(B49:B54)</f>
        <v>1775</v>
      </c>
      <c r="C55" s="81">
        <f>SUM(C49:C54)</f>
        <v>12120</v>
      </c>
      <c r="D55" s="81"/>
      <c r="E55" s="81"/>
      <c r="F55" s="81"/>
      <c r="G55" s="81"/>
      <c r="H55" s="80"/>
      <c r="I55" s="81"/>
      <c r="J55" s="81"/>
      <c r="K55" s="81"/>
      <c r="L55" s="81"/>
      <c r="M55" s="81"/>
      <c r="N55" s="81"/>
      <c r="O55" s="81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</row>
    <row r="56" spans="1:26" s="83" customFormat="1" ht="15">
      <c r="A56" s="167" t="s">
        <v>136</v>
      </c>
      <c r="B56" s="76" t="s">
        <v>137</v>
      </c>
      <c r="C56" s="76" t="s">
        <v>138</v>
      </c>
      <c r="D56" s="142"/>
      <c r="E56" s="152"/>
      <c r="F56" s="76"/>
      <c r="G56" s="76"/>
      <c r="H56" s="90"/>
      <c r="I56" s="76"/>
      <c r="J56" s="76"/>
      <c r="K56" s="76"/>
      <c r="L56" s="76"/>
      <c r="M56" s="76"/>
      <c r="N56" s="76"/>
      <c r="O56" s="143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</row>
    <row r="57" spans="1:15" ht="15">
      <c r="A57" s="161" t="s">
        <v>124</v>
      </c>
      <c r="B57" s="48">
        <v>542</v>
      </c>
      <c r="C57" s="48">
        <v>3725</v>
      </c>
      <c r="D57" s="96"/>
      <c r="E57" s="153"/>
      <c r="F57" s="48"/>
      <c r="G57" s="48"/>
      <c r="H57" s="65"/>
      <c r="I57" s="48"/>
      <c r="J57" s="48"/>
      <c r="K57" s="48"/>
      <c r="L57" s="48"/>
      <c r="M57" s="48"/>
      <c r="N57" s="48"/>
      <c r="O57" s="61"/>
    </row>
    <row r="58" spans="1:15" ht="15">
      <c r="A58" s="161" t="s">
        <v>125</v>
      </c>
      <c r="B58" s="48">
        <v>120</v>
      </c>
      <c r="C58" s="48">
        <v>616</v>
      </c>
      <c r="D58" s="96"/>
      <c r="E58" s="153"/>
      <c r="F58" s="48"/>
      <c r="G58" s="48"/>
      <c r="H58" s="65"/>
      <c r="I58" s="48"/>
      <c r="J58" s="48"/>
      <c r="K58" s="48"/>
      <c r="L58" s="48"/>
      <c r="M58" s="48"/>
      <c r="N58" s="48"/>
      <c r="O58" s="61"/>
    </row>
    <row r="59" spans="1:15" ht="15">
      <c r="A59" s="161" t="s">
        <v>126</v>
      </c>
      <c r="B59" s="48">
        <v>70</v>
      </c>
      <c r="C59" s="48">
        <v>295</v>
      </c>
      <c r="D59" s="96"/>
      <c r="E59" s="153"/>
      <c r="F59" s="48"/>
      <c r="G59" s="48"/>
      <c r="H59" s="65"/>
      <c r="I59" s="48"/>
      <c r="J59" s="48"/>
      <c r="K59" s="48"/>
      <c r="L59" s="48"/>
      <c r="M59" s="48"/>
      <c r="N59" s="48"/>
      <c r="O59" s="61"/>
    </row>
    <row r="60" spans="1:15" ht="15">
      <c r="A60" s="161" t="s">
        <v>127</v>
      </c>
      <c r="B60" s="48">
        <v>376</v>
      </c>
      <c r="C60" s="48">
        <v>2549</v>
      </c>
      <c r="D60" s="96"/>
      <c r="E60" s="153"/>
      <c r="F60" s="48"/>
      <c r="G60" s="48"/>
      <c r="H60" s="65"/>
      <c r="I60" s="48"/>
      <c r="J60" s="48"/>
      <c r="K60" s="48"/>
      <c r="L60" s="48"/>
      <c r="M60" s="48"/>
      <c r="N60" s="48"/>
      <c r="O60" s="61"/>
    </row>
    <row r="61" spans="1:15" ht="15">
      <c r="A61" s="161" t="s">
        <v>128</v>
      </c>
      <c r="B61" s="48">
        <v>305</v>
      </c>
      <c r="C61" s="48">
        <v>2195</v>
      </c>
      <c r="D61" s="96"/>
      <c r="E61" s="153"/>
      <c r="F61" s="48"/>
      <c r="G61" s="48"/>
      <c r="H61" s="65"/>
      <c r="I61" s="48"/>
      <c r="J61" s="48"/>
      <c r="K61" s="48"/>
      <c r="L61" s="48"/>
      <c r="M61" s="48"/>
      <c r="N61" s="48"/>
      <c r="O61" s="61"/>
    </row>
    <row r="62" spans="1:15" ht="15">
      <c r="A62" s="161"/>
      <c r="B62" s="48">
        <f>SUM(B57:B61)</f>
        <v>1413</v>
      </c>
      <c r="C62" s="48">
        <f>SUM(C57:C61)</f>
        <v>9380</v>
      </c>
      <c r="D62" s="96"/>
      <c r="E62" s="153"/>
      <c r="F62" s="48"/>
      <c r="G62" s="48"/>
      <c r="H62" s="65"/>
      <c r="I62" s="48"/>
      <c r="J62" s="48"/>
      <c r="K62" s="48"/>
      <c r="L62" s="48"/>
      <c r="M62" s="48"/>
      <c r="N62" s="48"/>
      <c r="O62" s="61"/>
    </row>
    <row r="63" spans="1:15" ht="15">
      <c r="A63" s="161"/>
      <c r="B63" s="48"/>
      <c r="C63" s="48"/>
      <c r="D63" s="96"/>
      <c r="E63" s="153"/>
      <c r="F63" s="48"/>
      <c r="G63" s="48"/>
      <c r="H63" s="65"/>
      <c r="I63" s="48"/>
      <c r="J63" s="48"/>
      <c r="K63" s="48"/>
      <c r="L63" s="48"/>
      <c r="M63" s="48"/>
      <c r="N63" s="48"/>
      <c r="O63" s="61"/>
    </row>
    <row r="64" spans="1:26" s="7" customFormat="1" ht="18">
      <c r="A64" s="92" t="s">
        <v>160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</row>
    <row r="65" spans="1:10" s="9" customFormat="1" ht="20.4">
      <c r="A65" s="49" t="s">
        <v>44</v>
      </c>
      <c r="B65" s="144" t="e">
        <f>B2</f>
        <v>#REF!</v>
      </c>
      <c r="F65" s="11"/>
      <c r="G65" s="12"/>
      <c r="H65" s="30"/>
      <c r="I65" s="13"/>
      <c r="J65" s="14"/>
    </row>
    <row r="66" spans="1:10" s="16" customFormat="1" ht="15">
      <c r="A66" s="50" t="s">
        <v>45</v>
      </c>
      <c r="B66" s="145" t="e">
        <f>B3</f>
        <v>#REF!</v>
      </c>
      <c r="F66" s="18"/>
      <c r="G66" s="19"/>
      <c r="H66" s="31"/>
      <c r="I66" s="20"/>
      <c r="J66" s="14"/>
    </row>
    <row r="67" spans="1:10" s="16" customFormat="1" ht="15">
      <c r="A67" s="51" t="s">
        <v>46</v>
      </c>
      <c r="B67" s="16" t="s">
        <v>50</v>
      </c>
      <c r="F67" s="18"/>
      <c r="G67" s="19"/>
      <c r="H67" s="31"/>
      <c r="I67" s="20"/>
      <c r="J67" s="14"/>
    </row>
    <row r="68" spans="1:10" s="16" customFormat="1" ht="15">
      <c r="A68" s="51" t="s">
        <v>47</v>
      </c>
      <c r="B68" s="16" t="s">
        <v>42</v>
      </c>
      <c r="F68" s="18"/>
      <c r="G68" s="19"/>
      <c r="H68" s="31"/>
      <c r="I68" s="20"/>
      <c r="J68" s="19"/>
    </row>
    <row r="69" spans="1:10" s="16" customFormat="1" ht="15">
      <c r="A69" s="51" t="s">
        <v>48</v>
      </c>
      <c r="B69" s="146" t="s">
        <v>140</v>
      </c>
      <c r="F69" s="18"/>
      <c r="G69" s="19"/>
      <c r="H69" s="31"/>
      <c r="I69" s="20"/>
      <c r="J69" s="14"/>
    </row>
    <row r="71" spans="1:26" s="83" customFormat="1" ht="15">
      <c r="A71" s="168" t="s">
        <v>103</v>
      </c>
      <c r="B71" s="95"/>
      <c r="C71" s="95"/>
      <c r="D71" s="95"/>
      <c r="E71" s="95"/>
      <c r="F71" s="95"/>
      <c r="G71" s="95"/>
      <c r="H71" s="80"/>
      <c r="I71" s="76" t="s">
        <v>131</v>
      </c>
      <c r="J71" s="76"/>
      <c r="K71" s="76"/>
      <c r="L71" s="76"/>
      <c r="M71" s="76"/>
      <c r="N71" s="76"/>
      <c r="O71" s="76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</row>
    <row r="72" spans="1:26" s="83" customFormat="1" ht="27.6">
      <c r="A72" s="169" t="s">
        <v>72</v>
      </c>
      <c r="B72" s="78" t="s">
        <v>71</v>
      </c>
      <c r="C72" s="78" t="s">
        <v>89</v>
      </c>
      <c r="D72" s="78"/>
      <c r="E72" s="78"/>
      <c r="F72" s="78"/>
      <c r="G72" s="95" t="s">
        <v>158</v>
      </c>
      <c r="H72" s="80"/>
      <c r="I72" s="78" t="s">
        <v>72</v>
      </c>
      <c r="J72" s="78" t="s">
        <v>71</v>
      </c>
      <c r="K72" s="78" t="s">
        <v>89</v>
      </c>
      <c r="L72" s="78"/>
      <c r="M72" s="78"/>
      <c r="N72" s="78"/>
      <c r="O72" s="95" t="s">
        <v>158</v>
      </c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</row>
    <row r="73" spans="1:15" ht="15">
      <c r="A73" s="170" t="s">
        <v>0</v>
      </c>
      <c r="B73" s="73" t="s">
        <v>7</v>
      </c>
      <c r="C73" s="73" t="s">
        <v>88</v>
      </c>
      <c r="D73" s="73"/>
      <c r="E73" s="73"/>
      <c r="F73" s="73"/>
      <c r="G73" s="73">
        <v>2</v>
      </c>
      <c r="I73" s="48" t="s">
        <v>0</v>
      </c>
      <c r="J73" s="48" t="s">
        <v>7</v>
      </c>
      <c r="K73" s="48" t="s">
        <v>88</v>
      </c>
      <c r="L73" s="48"/>
      <c r="M73" s="48"/>
      <c r="N73" s="48"/>
      <c r="O73" s="48">
        <v>2</v>
      </c>
    </row>
    <row r="74" spans="1:15" ht="15">
      <c r="A74" s="170" t="s">
        <v>1</v>
      </c>
      <c r="B74" s="73" t="s">
        <v>8</v>
      </c>
      <c r="C74" s="73" t="s">
        <v>88</v>
      </c>
      <c r="D74" s="73"/>
      <c r="E74" s="73"/>
      <c r="F74" s="73"/>
      <c r="G74" s="73">
        <v>8</v>
      </c>
      <c r="I74" s="48" t="s">
        <v>1</v>
      </c>
      <c r="J74" s="48" t="s">
        <v>8</v>
      </c>
      <c r="K74" s="48" t="s">
        <v>88</v>
      </c>
      <c r="L74" s="48"/>
      <c r="M74" s="48"/>
      <c r="N74" s="48"/>
      <c r="O74" s="48">
        <v>8</v>
      </c>
    </row>
    <row r="75" spans="1:15" ht="15">
      <c r="A75" s="170" t="s">
        <v>2</v>
      </c>
      <c r="B75" s="73" t="s">
        <v>9</v>
      </c>
      <c r="C75" s="73" t="s">
        <v>88</v>
      </c>
      <c r="D75" s="73"/>
      <c r="E75" s="73"/>
      <c r="F75" s="73"/>
      <c r="G75" s="73">
        <v>2</v>
      </c>
      <c r="I75" s="48" t="s">
        <v>2</v>
      </c>
      <c r="J75" s="48" t="s">
        <v>9</v>
      </c>
      <c r="K75" s="48" t="s">
        <v>88</v>
      </c>
      <c r="L75" s="48"/>
      <c r="M75" s="48"/>
      <c r="N75" s="48"/>
      <c r="O75" s="48">
        <v>2</v>
      </c>
    </row>
    <row r="76" spans="1:15" ht="15">
      <c r="A76" s="170" t="s">
        <v>3</v>
      </c>
      <c r="B76" s="73" t="s">
        <v>11</v>
      </c>
      <c r="C76" s="73" t="s">
        <v>88</v>
      </c>
      <c r="D76" s="73"/>
      <c r="E76" s="73"/>
      <c r="F76" s="73"/>
      <c r="G76" s="73">
        <v>13</v>
      </c>
      <c r="I76" s="48" t="s">
        <v>3</v>
      </c>
      <c r="J76" s="48" t="s">
        <v>11</v>
      </c>
      <c r="K76" s="48" t="s">
        <v>88</v>
      </c>
      <c r="L76" s="48"/>
      <c r="M76" s="48"/>
      <c r="N76" s="48"/>
      <c r="O76" s="48">
        <v>11</v>
      </c>
    </row>
    <row r="77" spans="1:15" ht="15">
      <c r="A77" s="170" t="s">
        <v>4</v>
      </c>
      <c r="B77" s="73" t="s">
        <v>12</v>
      </c>
      <c r="C77" s="73" t="s">
        <v>88</v>
      </c>
      <c r="D77" s="73"/>
      <c r="E77" s="73"/>
      <c r="F77" s="73"/>
      <c r="G77" s="73">
        <v>11</v>
      </c>
      <c r="I77" s="48" t="s">
        <v>4</v>
      </c>
      <c r="J77" s="48" t="s">
        <v>12</v>
      </c>
      <c r="K77" s="48" t="s">
        <v>88</v>
      </c>
      <c r="L77" s="48"/>
      <c r="M77" s="48"/>
      <c r="N77" s="48"/>
      <c r="O77" s="48">
        <v>7</v>
      </c>
    </row>
    <row r="78" spans="1:15" ht="15">
      <c r="A78" s="170" t="s">
        <v>5</v>
      </c>
      <c r="B78" s="73" t="s">
        <v>13</v>
      </c>
      <c r="C78" s="73" t="s">
        <v>88</v>
      </c>
      <c r="D78" s="73"/>
      <c r="E78" s="73"/>
      <c r="F78" s="73"/>
      <c r="G78" s="73">
        <v>2</v>
      </c>
      <c r="I78" s="48" t="s">
        <v>6</v>
      </c>
      <c r="J78" s="48" t="s">
        <v>10</v>
      </c>
      <c r="K78" s="48" t="s">
        <v>88</v>
      </c>
      <c r="L78" s="48"/>
      <c r="M78" s="48"/>
      <c r="N78" s="48"/>
      <c r="O78" s="48">
        <v>2</v>
      </c>
    </row>
    <row r="79" spans="1:15" ht="15">
      <c r="A79" s="170" t="s">
        <v>6</v>
      </c>
      <c r="B79" s="73" t="s">
        <v>10</v>
      </c>
      <c r="C79" s="73" t="s">
        <v>88</v>
      </c>
      <c r="D79" s="73"/>
      <c r="E79" s="73"/>
      <c r="F79" s="73"/>
      <c r="G79" s="73">
        <v>2</v>
      </c>
      <c r="I79" s="48"/>
      <c r="J79" s="48"/>
      <c r="K79" s="48"/>
      <c r="L79" s="48"/>
      <c r="M79" s="48"/>
      <c r="N79" s="48"/>
      <c r="O79" s="48">
        <f>SUM(O73:O78)</f>
        <v>32</v>
      </c>
    </row>
    <row r="80" spans="1:15" ht="15">
      <c r="A80" s="170"/>
      <c r="B80" s="73"/>
      <c r="C80" s="73"/>
      <c r="D80" s="73"/>
      <c r="E80" s="73"/>
      <c r="F80" s="73"/>
      <c r="G80" s="73">
        <f aca="true" t="shared" si="40" ref="G80">SUM(G73:G79)</f>
        <v>40</v>
      </c>
      <c r="I80" s="48">
        <v>6</v>
      </c>
      <c r="J80" s="48" t="s">
        <v>19</v>
      </c>
      <c r="K80" s="48" t="s">
        <v>70</v>
      </c>
      <c r="L80" s="48"/>
      <c r="M80" s="48"/>
      <c r="N80" s="48"/>
      <c r="O80" s="48">
        <v>2</v>
      </c>
    </row>
    <row r="81" spans="1:15" ht="15">
      <c r="A81" s="170"/>
      <c r="B81" s="73"/>
      <c r="C81" s="73"/>
      <c r="D81" s="73"/>
      <c r="E81" s="73"/>
      <c r="F81" s="73"/>
      <c r="G81" s="73"/>
      <c r="I81" s="48" t="s">
        <v>90</v>
      </c>
      <c r="J81" s="48" t="s">
        <v>25</v>
      </c>
      <c r="K81" s="48" t="s">
        <v>70</v>
      </c>
      <c r="L81" s="48"/>
      <c r="M81" s="48"/>
      <c r="N81" s="48"/>
      <c r="O81" s="48">
        <v>3</v>
      </c>
    </row>
    <row r="82" spans="1:15" ht="15">
      <c r="A82" s="170" t="s">
        <v>17</v>
      </c>
      <c r="B82" s="73" t="s">
        <v>19</v>
      </c>
      <c r="C82" s="73" t="s">
        <v>70</v>
      </c>
      <c r="D82" s="73"/>
      <c r="E82" s="73"/>
      <c r="F82" s="73"/>
      <c r="G82" s="73">
        <v>2</v>
      </c>
      <c r="I82" s="48" t="s">
        <v>18</v>
      </c>
      <c r="J82" s="48" t="s">
        <v>20</v>
      </c>
      <c r="K82" s="48" t="s">
        <v>70</v>
      </c>
      <c r="L82" s="48"/>
      <c r="M82" s="48"/>
      <c r="N82" s="48"/>
      <c r="O82" s="48">
        <v>2</v>
      </c>
    </row>
    <row r="83" spans="1:15" ht="15">
      <c r="A83" s="170" t="s">
        <v>90</v>
      </c>
      <c r="B83" s="73" t="s">
        <v>25</v>
      </c>
      <c r="C83" s="73" t="s">
        <v>70</v>
      </c>
      <c r="D83" s="73"/>
      <c r="E83" s="73"/>
      <c r="F83" s="73"/>
      <c r="G83" s="73">
        <v>3</v>
      </c>
      <c r="I83" s="48" t="s">
        <v>21</v>
      </c>
      <c r="J83" s="48" t="s">
        <v>23</v>
      </c>
      <c r="K83" s="48" t="s">
        <v>70</v>
      </c>
      <c r="L83" s="48"/>
      <c r="M83" s="48"/>
      <c r="N83" s="48"/>
      <c r="O83" s="48">
        <v>2</v>
      </c>
    </row>
    <row r="84" spans="1:15" ht="15">
      <c r="A84" s="170" t="s">
        <v>18</v>
      </c>
      <c r="B84" s="73" t="s">
        <v>20</v>
      </c>
      <c r="C84" s="73" t="s">
        <v>70</v>
      </c>
      <c r="D84" s="73"/>
      <c r="E84" s="73"/>
      <c r="F84" s="73"/>
      <c r="G84" s="73">
        <v>2</v>
      </c>
      <c r="I84" s="48" t="s">
        <v>22</v>
      </c>
      <c r="J84" s="48" t="s">
        <v>24</v>
      </c>
      <c r="K84" s="48" t="s">
        <v>70</v>
      </c>
      <c r="L84" s="48"/>
      <c r="M84" s="48"/>
      <c r="N84" s="48"/>
      <c r="O84" s="48"/>
    </row>
    <row r="85" spans="1:7" ht="15">
      <c r="A85" s="170" t="s">
        <v>21</v>
      </c>
      <c r="B85" s="73" t="s">
        <v>23</v>
      </c>
      <c r="C85" s="73" t="s">
        <v>70</v>
      </c>
      <c r="D85" s="73"/>
      <c r="E85" s="73"/>
      <c r="F85" s="73"/>
      <c r="G85" s="73">
        <v>4</v>
      </c>
    </row>
    <row r="86" spans="1:15" ht="15">
      <c r="A86" s="170" t="s">
        <v>22</v>
      </c>
      <c r="B86" s="73" t="s">
        <v>24</v>
      </c>
      <c r="C86" s="73" t="s">
        <v>70</v>
      </c>
      <c r="D86" s="73"/>
      <c r="E86" s="73"/>
      <c r="F86" s="73"/>
      <c r="G86" s="73"/>
      <c r="I86" s="76" t="s">
        <v>117</v>
      </c>
      <c r="J86" s="76"/>
      <c r="K86" s="76"/>
      <c r="L86" s="76"/>
      <c r="M86" s="76"/>
      <c r="N86" s="76"/>
      <c r="O86" s="76"/>
    </row>
    <row r="87" spans="1:15" ht="27.6">
      <c r="A87" s="170" t="s">
        <v>26</v>
      </c>
      <c r="B87" s="73" t="s">
        <v>161</v>
      </c>
      <c r="C87" s="73" t="s">
        <v>70</v>
      </c>
      <c r="D87" s="73"/>
      <c r="E87" s="73"/>
      <c r="F87" s="73"/>
      <c r="G87" s="73">
        <v>2</v>
      </c>
      <c r="I87" s="78" t="s">
        <v>72</v>
      </c>
      <c r="J87" s="78" t="s">
        <v>71</v>
      </c>
      <c r="K87" s="78" t="s">
        <v>89</v>
      </c>
      <c r="L87" s="78"/>
      <c r="M87" s="78"/>
      <c r="N87" s="78"/>
      <c r="O87" s="95" t="s">
        <v>158</v>
      </c>
    </row>
    <row r="88" spans="9:15" ht="15">
      <c r="I88" s="48" t="s">
        <v>0</v>
      </c>
      <c r="J88" s="48" t="s">
        <v>7</v>
      </c>
      <c r="K88" s="48" t="s">
        <v>88</v>
      </c>
      <c r="L88" s="48"/>
      <c r="M88" s="48"/>
      <c r="N88" s="48"/>
      <c r="O88" s="48">
        <v>2</v>
      </c>
    </row>
    <row r="89" spans="9:15" ht="15">
      <c r="I89" s="48" t="s">
        <v>1</v>
      </c>
      <c r="J89" s="48" t="s">
        <v>8</v>
      </c>
      <c r="K89" s="48" t="s">
        <v>88</v>
      </c>
      <c r="L89" s="48"/>
      <c r="M89" s="48"/>
      <c r="N89" s="48"/>
      <c r="O89" s="48">
        <v>8</v>
      </c>
    </row>
    <row r="90" spans="1:15" ht="15">
      <c r="A90" s="167" t="s">
        <v>104</v>
      </c>
      <c r="B90" s="76"/>
      <c r="C90" s="76"/>
      <c r="D90" s="76"/>
      <c r="E90" s="76"/>
      <c r="F90" s="76"/>
      <c r="G90" s="76"/>
      <c r="I90" s="48" t="s">
        <v>2</v>
      </c>
      <c r="J90" s="48" t="s">
        <v>9</v>
      </c>
      <c r="K90" s="48" t="s">
        <v>88</v>
      </c>
      <c r="L90" s="48"/>
      <c r="M90" s="48"/>
      <c r="N90" s="48"/>
      <c r="O90" s="48">
        <v>2</v>
      </c>
    </row>
    <row r="91" spans="1:26" s="83" customFormat="1" ht="15">
      <c r="A91" s="169" t="s">
        <v>72</v>
      </c>
      <c r="B91" s="78" t="s">
        <v>71</v>
      </c>
      <c r="C91" s="78" t="s">
        <v>89</v>
      </c>
      <c r="D91" s="78"/>
      <c r="E91" s="78"/>
      <c r="F91" s="78"/>
      <c r="G91" s="95" t="s">
        <v>158</v>
      </c>
      <c r="H91" s="80"/>
      <c r="I91" s="48" t="s">
        <v>3</v>
      </c>
      <c r="J91" s="48" t="s">
        <v>11</v>
      </c>
      <c r="K91" s="48" t="s">
        <v>88</v>
      </c>
      <c r="L91" s="48"/>
      <c r="M91" s="48"/>
      <c r="N91" s="48"/>
      <c r="O91" s="48">
        <v>13</v>
      </c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</row>
    <row r="92" spans="1:15" ht="15">
      <c r="A92" s="161" t="s">
        <v>0</v>
      </c>
      <c r="B92" s="48" t="s">
        <v>7</v>
      </c>
      <c r="C92" s="48" t="s">
        <v>88</v>
      </c>
      <c r="D92" s="48"/>
      <c r="E92" s="48"/>
      <c r="F92" s="48"/>
      <c r="G92" s="48">
        <v>2</v>
      </c>
      <c r="I92" s="48" t="s">
        <v>4</v>
      </c>
      <c r="J92" s="48" t="s">
        <v>12</v>
      </c>
      <c r="K92" s="48" t="s">
        <v>88</v>
      </c>
      <c r="L92" s="48"/>
      <c r="M92" s="48"/>
      <c r="N92" s="48"/>
      <c r="O92" s="48">
        <v>11</v>
      </c>
    </row>
    <row r="93" spans="1:15" ht="15">
      <c r="A93" s="161" t="s">
        <v>1</v>
      </c>
      <c r="B93" s="48" t="s">
        <v>8</v>
      </c>
      <c r="C93" s="48" t="s">
        <v>88</v>
      </c>
      <c r="D93" s="48"/>
      <c r="E93" s="48"/>
      <c r="F93" s="48"/>
      <c r="G93" s="48">
        <v>8</v>
      </c>
      <c r="I93" s="48" t="s">
        <v>5</v>
      </c>
      <c r="J93" s="48" t="s">
        <v>13</v>
      </c>
      <c r="K93" s="48" t="s">
        <v>88</v>
      </c>
      <c r="L93" s="48"/>
      <c r="M93" s="48"/>
      <c r="N93" s="48"/>
      <c r="O93" s="48">
        <v>2</v>
      </c>
    </row>
    <row r="94" spans="1:15" ht="15">
      <c r="A94" s="161" t="s">
        <v>2</v>
      </c>
      <c r="B94" s="48" t="s">
        <v>9</v>
      </c>
      <c r="C94" s="48" t="s">
        <v>88</v>
      </c>
      <c r="D94" s="48"/>
      <c r="E94" s="48"/>
      <c r="F94" s="48"/>
      <c r="G94" s="48">
        <v>2</v>
      </c>
      <c r="I94" s="48" t="s">
        <v>6</v>
      </c>
      <c r="J94" s="48" t="s">
        <v>10</v>
      </c>
      <c r="K94" s="48" t="s">
        <v>88</v>
      </c>
      <c r="L94" s="48"/>
      <c r="M94" s="48"/>
      <c r="N94" s="48"/>
      <c r="O94" s="48">
        <v>2</v>
      </c>
    </row>
    <row r="95" spans="1:15" ht="15">
      <c r="A95" s="161" t="s">
        <v>3</v>
      </c>
      <c r="B95" s="48" t="s">
        <v>11</v>
      </c>
      <c r="C95" s="48" t="s">
        <v>88</v>
      </c>
      <c r="D95" s="48"/>
      <c r="E95" s="48"/>
      <c r="F95" s="48"/>
      <c r="G95" s="48">
        <v>13</v>
      </c>
      <c r="I95" s="48"/>
      <c r="J95" s="48"/>
      <c r="K95" s="48"/>
      <c r="L95" s="48"/>
      <c r="M95" s="48"/>
      <c r="N95" s="48"/>
      <c r="O95" s="48">
        <f aca="true" t="shared" si="41" ref="O95">SUM(O88:O94)</f>
        <v>40</v>
      </c>
    </row>
    <row r="96" spans="1:15" ht="15">
      <c r="A96" s="161" t="s">
        <v>4</v>
      </c>
      <c r="B96" s="48" t="s">
        <v>12</v>
      </c>
      <c r="C96" s="48" t="s">
        <v>88</v>
      </c>
      <c r="D96" s="48"/>
      <c r="E96" s="48"/>
      <c r="F96" s="48"/>
      <c r="G96" s="48">
        <v>11</v>
      </c>
      <c r="I96" s="48"/>
      <c r="J96" s="48"/>
      <c r="K96" s="48"/>
      <c r="L96" s="48"/>
      <c r="M96" s="48"/>
      <c r="N96" s="48"/>
      <c r="O96" s="48"/>
    </row>
    <row r="97" spans="1:15" ht="15">
      <c r="A97" s="161" t="s">
        <v>5</v>
      </c>
      <c r="B97" s="48" t="s">
        <v>13</v>
      </c>
      <c r="C97" s="48" t="s">
        <v>88</v>
      </c>
      <c r="D97" s="48"/>
      <c r="E97" s="48"/>
      <c r="F97" s="48"/>
      <c r="G97" s="48">
        <v>2</v>
      </c>
      <c r="I97" s="48" t="s">
        <v>17</v>
      </c>
      <c r="J97" s="48" t="s">
        <v>19</v>
      </c>
      <c r="K97" s="48" t="s">
        <v>70</v>
      </c>
      <c r="L97" s="48"/>
      <c r="M97" s="48"/>
      <c r="N97" s="48"/>
      <c r="O97" s="48">
        <v>2</v>
      </c>
    </row>
    <row r="98" spans="1:15" ht="15">
      <c r="A98" s="161" t="s">
        <v>6</v>
      </c>
      <c r="B98" s="48" t="s">
        <v>161</v>
      </c>
      <c r="C98" s="48" t="s">
        <v>88</v>
      </c>
      <c r="D98" s="48"/>
      <c r="E98" s="48"/>
      <c r="F98" s="48"/>
      <c r="G98" s="48">
        <v>2</v>
      </c>
      <c r="I98" s="48" t="s">
        <v>90</v>
      </c>
      <c r="J98" s="48" t="s">
        <v>25</v>
      </c>
      <c r="K98" s="48" t="s">
        <v>70</v>
      </c>
      <c r="L98" s="48"/>
      <c r="M98" s="48"/>
      <c r="N98" s="48"/>
      <c r="O98" s="48">
        <v>3</v>
      </c>
    </row>
    <row r="99" spans="1:15" ht="15">
      <c r="A99" s="161"/>
      <c r="B99" s="48"/>
      <c r="C99" s="48"/>
      <c r="D99" s="48"/>
      <c r="E99" s="48"/>
      <c r="F99" s="48"/>
      <c r="G99" s="48">
        <f aca="true" t="shared" si="42" ref="G99">SUM(G92:G98)</f>
        <v>40</v>
      </c>
      <c r="I99" s="48" t="s">
        <v>18</v>
      </c>
      <c r="J99" s="48" t="s">
        <v>20</v>
      </c>
      <c r="K99" s="48" t="s">
        <v>70</v>
      </c>
      <c r="L99" s="48"/>
      <c r="M99" s="48"/>
      <c r="N99" s="48"/>
      <c r="O99" s="48">
        <v>2</v>
      </c>
    </row>
    <row r="100" spans="1:15" ht="15">
      <c r="A100" s="161"/>
      <c r="B100" s="48"/>
      <c r="C100" s="48"/>
      <c r="D100" s="48"/>
      <c r="E100" s="48"/>
      <c r="F100" s="48"/>
      <c r="G100" s="48"/>
      <c r="I100" s="48" t="s">
        <v>21</v>
      </c>
      <c r="J100" s="48" t="s">
        <v>23</v>
      </c>
      <c r="K100" s="48" t="s">
        <v>70</v>
      </c>
      <c r="L100" s="48"/>
      <c r="M100" s="48"/>
      <c r="N100" s="48"/>
      <c r="O100" s="48">
        <v>6</v>
      </c>
    </row>
    <row r="101" spans="1:15" ht="15">
      <c r="A101" s="161" t="s">
        <v>17</v>
      </c>
      <c r="B101" s="48" t="s">
        <v>19</v>
      </c>
      <c r="C101" s="48" t="s">
        <v>70</v>
      </c>
      <c r="D101" s="48"/>
      <c r="E101" s="48"/>
      <c r="F101" s="48"/>
      <c r="G101" s="48">
        <v>4</v>
      </c>
      <c r="I101" s="48" t="s">
        <v>22</v>
      </c>
      <c r="J101" s="48" t="s">
        <v>24</v>
      </c>
      <c r="K101" s="48" t="s">
        <v>70</v>
      </c>
      <c r="L101" s="48"/>
      <c r="M101" s="48"/>
      <c r="N101" s="48"/>
      <c r="O101" s="48">
        <v>2</v>
      </c>
    </row>
    <row r="102" spans="1:15" ht="15">
      <c r="A102" s="161" t="s">
        <v>90</v>
      </c>
      <c r="B102" s="48" t="s">
        <v>25</v>
      </c>
      <c r="C102" s="48" t="s">
        <v>70</v>
      </c>
      <c r="D102" s="48"/>
      <c r="E102" s="48"/>
      <c r="F102" s="48"/>
      <c r="G102" s="48"/>
      <c r="I102" s="48" t="s">
        <v>26</v>
      </c>
      <c r="J102" s="48" t="s">
        <v>10</v>
      </c>
      <c r="K102" s="48" t="s">
        <v>70</v>
      </c>
      <c r="L102" s="48"/>
      <c r="M102" s="48"/>
      <c r="N102" s="48"/>
      <c r="O102" s="48">
        <v>2</v>
      </c>
    </row>
    <row r="103" spans="1:7" ht="15">
      <c r="A103" s="161" t="s">
        <v>18</v>
      </c>
      <c r="B103" s="48" t="s">
        <v>20</v>
      </c>
      <c r="C103" s="48" t="s">
        <v>70</v>
      </c>
      <c r="D103" s="48"/>
      <c r="E103" s="48"/>
      <c r="F103" s="48"/>
      <c r="G103" s="48">
        <v>2</v>
      </c>
    </row>
    <row r="104" spans="1:15" ht="15">
      <c r="A104" s="161" t="s">
        <v>21</v>
      </c>
      <c r="B104" s="48" t="s">
        <v>23</v>
      </c>
      <c r="C104" s="48" t="s">
        <v>70</v>
      </c>
      <c r="D104" s="48"/>
      <c r="E104" s="48"/>
      <c r="F104" s="48"/>
      <c r="G104" s="48">
        <v>12</v>
      </c>
      <c r="I104" s="76"/>
      <c r="J104" s="76"/>
      <c r="K104" s="76"/>
      <c r="L104" s="76"/>
      <c r="M104" s="76"/>
      <c r="N104" s="76"/>
      <c r="O104" s="76"/>
    </row>
    <row r="105" spans="1:15" ht="15">
      <c r="A105" s="161" t="s">
        <v>22</v>
      </c>
      <c r="B105" s="48" t="s">
        <v>24</v>
      </c>
      <c r="C105" s="48" t="s">
        <v>70</v>
      </c>
      <c r="D105" s="48"/>
      <c r="E105" s="48"/>
      <c r="F105" s="48"/>
      <c r="G105" s="48">
        <v>2</v>
      </c>
      <c r="I105" s="78"/>
      <c r="J105" s="78"/>
      <c r="K105" s="78"/>
      <c r="L105" s="78"/>
      <c r="M105" s="78"/>
      <c r="N105" s="78"/>
      <c r="O105" s="95"/>
    </row>
    <row r="106" spans="1:15" ht="15">
      <c r="A106" s="161" t="s">
        <v>26</v>
      </c>
      <c r="B106" s="48" t="s">
        <v>161</v>
      </c>
      <c r="C106" s="48" t="s">
        <v>70</v>
      </c>
      <c r="D106" s="48"/>
      <c r="E106" s="48"/>
      <c r="F106" s="48"/>
      <c r="G106" s="48">
        <v>3</v>
      </c>
      <c r="I106" s="48"/>
      <c r="J106" s="48"/>
      <c r="K106" s="48"/>
      <c r="L106" s="48"/>
      <c r="M106" s="48"/>
      <c r="N106" s="48"/>
      <c r="O106" s="48"/>
    </row>
    <row r="107" spans="1:15" ht="15">
      <c r="A107" s="163" t="s">
        <v>162</v>
      </c>
      <c r="B107" s="48" t="s">
        <v>106</v>
      </c>
      <c r="C107" s="48" t="s">
        <v>70</v>
      </c>
      <c r="D107" s="48"/>
      <c r="E107" s="48"/>
      <c r="F107" s="48"/>
      <c r="G107" s="48">
        <v>4</v>
      </c>
      <c r="I107" s="48"/>
      <c r="J107" s="48"/>
      <c r="K107" s="48"/>
      <c r="L107" s="48"/>
      <c r="M107" s="48"/>
      <c r="N107" s="48"/>
      <c r="O107" s="48"/>
    </row>
    <row r="108" spans="1:15" ht="14.4" thickBot="1">
      <c r="A108" s="164" t="s">
        <v>159</v>
      </c>
      <c r="B108" s="48" t="s">
        <v>107</v>
      </c>
      <c r="C108" s="48" t="s">
        <v>70</v>
      </c>
      <c r="D108" s="48"/>
      <c r="E108" s="48"/>
      <c r="F108" s="48"/>
      <c r="G108" s="48">
        <v>4</v>
      </c>
      <c r="I108" s="48"/>
      <c r="J108" s="48"/>
      <c r="K108" s="48"/>
      <c r="L108" s="48"/>
      <c r="M108" s="48"/>
      <c r="N108" s="48"/>
      <c r="O108" s="48"/>
    </row>
    <row r="109" spans="9:15" ht="15">
      <c r="I109" s="48"/>
      <c r="J109" s="48"/>
      <c r="K109" s="48"/>
      <c r="L109" s="48"/>
      <c r="M109" s="48"/>
      <c r="N109" s="48"/>
      <c r="O109" s="48"/>
    </row>
    <row r="110" spans="1:26" s="83" customFormat="1" ht="15">
      <c r="A110" s="167" t="s">
        <v>131</v>
      </c>
      <c r="B110" s="76"/>
      <c r="C110" s="76"/>
      <c r="D110" s="76"/>
      <c r="E110" s="76"/>
      <c r="F110" s="76"/>
      <c r="G110" s="76"/>
      <c r="H110" s="80"/>
      <c r="I110" s="48"/>
      <c r="J110" s="48"/>
      <c r="K110" s="48"/>
      <c r="L110" s="48"/>
      <c r="M110" s="48"/>
      <c r="N110" s="48"/>
      <c r="O110" s="48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</row>
    <row r="111" spans="1:26" s="83" customFormat="1" ht="15">
      <c r="A111" s="169" t="s">
        <v>72</v>
      </c>
      <c r="B111" s="78" t="s">
        <v>71</v>
      </c>
      <c r="C111" s="78" t="s">
        <v>89</v>
      </c>
      <c r="D111" s="78"/>
      <c r="E111" s="78"/>
      <c r="F111" s="78"/>
      <c r="G111" s="95" t="s">
        <v>158</v>
      </c>
      <c r="H111" s="80"/>
      <c r="I111" s="48"/>
      <c r="J111" s="48"/>
      <c r="K111" s="48"/>
      <c r="L111" s="48"/>
      <c r="M111" s="48"/>
      <c r="N111" s="48"/>
      <c r="O111" s="48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</row>
    <row r="112" spans="1:15" ht="15">
      <c r="A112" s="161" t="s">
        <v>0</v>
      </c>
      <c r="B112" s="48" t="s">
        <v>7</v>
      </c>
      <c r="C112" s="48" t="s">
        <v>88</v>
      </c>
      <c r="D112" s="48"/>
      <c r="E112" s="48"/>
      <c r="F112" s="48"/>
      <c r="G112" s="48">
        <v>2</v>
      </c>
      <c r="I112" s="48"/>
      <c r="J112" s="48"/>
      <c r="K112" s="48"/>
      <c r="L112" s="48"/>
      <c r="M112" s="48"/>
      <c r="N112" s="48"/>
      <c r="O112" s="48"/>
    </row>
    <row r="113" spans="1:15" ht="15">
      <c r="A113" s="161" t="s">
        <v>1</v>
      </c>
      <c r="B113" s="48" t="s">
        <v>8</v>
      </c>
      <c r="C113" s="48" t="s">
        <v>88</v>
      </c>
      <c r="D113" s="48"/>
      <c r="E113" s="48"/>
      <c r="F113" s="48"/>
      <c r="G113" s="48">
        <v>8</v>
      </c>
      <c r="I113" s="48"/>
      <c r="J113" s="48"/>
      <c r="K113" s="48"/>
      <c r="L113" s="48"/>
      <c r="M113" s="48"/>
      <c r="N113" s="48"/>
      <c r="O113" s="48"/>
    </row>
    <row r="114" spans="1:15" ht="15">
      <c r="A114" s="161" t="s">
        <v>2</v>
      </c>
      <c r="B114" s="48" t="s">
        <v>9</v>
      </c>
      <c r="C114" s="48" t="s">
        <v>88</v>
      </c>
      <c r="D114" s="48"/>
      <c r="E114" s="48"/>
      <c r="F114" s="48"/>
      <c r="G114" s="48">
        <v>2</v>
      </c>
      <c r="I114" s="48"/>
      <c r="J114" s="48"/>
      <c r="K114" s="48"/>
      <c r="L114" s="48"/>
      <c r="M114" s="48"/>
      <c r="N114" s="48"/>
      <c r="O114" s="48"/>
    </row>
    <row r="115" spans="1:15" ht="15">
      <c r="A115" s="161" t="s">
        <v>3</v>
      </c>
      <c r="B115" s="48" t="s">
        <v>11</v>
      </c>
      <c r="C115" s="48" t="s">
        <v>88</v>
      </c>
      <c r="D115" s="48"/>
      <c r="E115" s="48"/>
      <c r="F115" s="48"/>
      <c r="G115" s="48">
        <v>11</v>
      </c>
      <c r="I115" s="48"/>
      <c r="J115" s="48"/>
      <c r="K115" s="48"/>
      <c r="L115" s="48"/>
      <c r="M115" s="48"/>
      <c r="N115" s="48"/>
      <c r="O115" s="48"/>
    </row>
    <row r="116" spans="1:15" ht="15">
      <c r="A116" s="161" t="s">
        <v>4</v>
      </c>
      <c r="B116" s="48" t="s">
        <v>12</v>
      </c>
      <c r="C116" s="48" t="s">
        <v>88</v>
      </c>
      <c r="D116" s="48"/>
      <c r="E116" s="48"/>
      <c r="F116" s="48"/>
      <c r="G116" s="48">
        <v>7</v>
      </c>
      <c r="I116" s="48"/>
      <c r="J116" s="48"/>
      <c r="K116" s="48"/>
      <c r="L116" s="48"/>
      <c r="M116" s="48"/>
      <c r="N116" s="48"/>
      <c r="O116" s="48"/>
    </row>
    <row r="117" spans="1:15" ht="15">
      <c r="A117" s="161" t="s">
        <v>6</v>
      </c>
      <c r="B117" s="48" t="s">
        <v>161</v>
      </c>
      <c r="C117" s="48" t="s">
        <v>88</v>
      </c>
      <c r="D117" s="48"/>
      <c r="E117" s="48"/>
      <c r="F117" s="48"/>
      <c r="G117" s="48">
        <v>2</v>
      </c>
      <c r="I117" s="48"/>
      <c r="J117" s="48"/>
      <c r="K117" s="48"/>
      <c r="L117" s="48"/>
      <c r="M117" s="48"/>
      <c r="N117" s="48"/>
      <c r="O117" s="48"/>
    </row>
    <row r="118" spans="1:15" ht="15">
      <c r="A118" s="161"/>
      <c r="B118" s="48"/>
      <c r="C118" s="48"/>
      <c r="D118" s="48"/>
      <c r="E118" s="48"/>
      <c r="F118" s="48"/>
      <c r="G118" s="48">
        <f>SUM(G112:G117)</f>
        <v>32</v>
      </c>
      <c r="I118" s="48"/>
      <c r="J118" s="48"/>
      <c r="K118" s="48"/>
      <c r="L118" s="48"/>
      <c r="M118" s="48"/>
      <c r="N118" s="48"/>
      <c r="O118" s="48"/>
    </row>
    <row r="119" spans="1:15" ht="15">
      <c r="A119" s="161">
        <v>6</v>
      </c>
      <c r="B119" s="48" t="s">
        <v>19</v>
      </c>
      <c r="C119" s="48" t="s">
        <v>70</v>
      </c>
      <c r="D119" s="48"/>
      <c r="E119" s="48"/>
      <c r="F119" s="48"/>
      <c r="G119" s="48">
        <v>2</v>
      </c>
      <c r="I119" s="48"/>
      <c r="J119" s="48"/>
      <c r="K119" s="48"/>
      <c r="L119" s="48"/>
      <c r="M119" s="48"/>
      <c r="N119" s="48"/>
      <c r="O119" s="48"/>
    </row>
    <row r="120" spans="1:15" ht="15">
      <c r="A120" s="161" t="s">
        <v>90</v>
      </c>
      <c r="B120" s="48" t="s">
        <v>25</v>
      </c>
      <c r="C120" s="48" t="s">
        <v>70</v>
      </c>
      <c r="D120" s="48"/>
      <c r="E120" s="48"/>
      <c r="F120" s="48"/>
      <c r="G120" s="48">
        <v>3</v>
      </c>
      <c r="I120" s="48"/>
      <c r="J120" s="48"/>
      <c r="K120" s="48"/>
      <c r="L120" s="48"/>
      <c r="M120" s="48"/>
      <c r="N120" s="48"/>
      <c r="O120" s="48"/>
    </row>
    <row r="121" spans="1:15" ht="15">
      <c r="A121" s="161" t="s">
        <v>18</v>
      </c>
      <c r="B121" s="48" t="s">
        <v>20</v>
      </c>
      <c r="C121" s="48" t="s">
        <v>70</v>
      </c>
      <c r="D121" s="48"/>
      <c r="E121" s="48"/>
      <c r="F121" s="48"/>
      <c r="G121" s="48">
        <v>2</v>
      </c>
      <c r="I121" s="48"/>
      <c r="J121" s="48"/>
      <c r="K121" s="48"/>
      <c r="L121" s="48"/>
      <c r="M121" s="48"/>
      <c r="N121" s="48"/>
      <c r="O121" s="48"/>
    </row>
    <row r="122" spans="1:15" ht="15">
      <c r="A122" s="161" t="s">
        <v>21</v>
      </c>
      <c r="B122" s="48" t="s">
        <v>23</v>
      </c>
      <c r="C122" s="48" t="s">
        <v>70</v>
      </c>
      <c r="D122" s="48"/>
      <c r="E122" s="48"/>
      <c r="F122" s="48"/>
      <c r="G122" s="48">
        <v>2</v>
      </c>
      <c r="I122" s="48"/>
      <c r="J122" s="48"/>
      <c r="K122" s="48"/>
      <c r="L122" s="48"/>
      <c r="M122" s="48"/>
      <c r="N122" s="48"/>
      <c r="O122" s="48"/>
    </row>
    <row r="123" spans="1:7" ht="15">
      <c r="A123" s="161" t="s">
        <v>22</v>
      </c>
      <c r="B123" s="48" t="s">
        <v>24</v>
      </c>
      <c r="C123" s="48" t="s">
        <v>70</v>
      </c>
      <c r="D123" s="48"/>
      <c r="E123" s="48"/>
      <c r="F123" s="48"/>
      <c r="G123" s="48">
        <v>0</v>
      </c>
    </row>
    <row r="125" spans="1:26" s="83" customFormat="1" ht="15">
      <c r="A125" s="167" t="s">
        <v>117</v>
      </c>
      <c r="B125" s="76"/>
      <c r="C125" s="76"/>
      <c r="D125" s="76"/>
      <c r="E125" s="76"/>
      <c r="F125" s="76"/>
      <c r="G125" s="76"/>
      <c r="H125" s="80"/>
      <c r="I125" s="81"/>
      <c r="J125" s="81"/>
      <c r="K125" s="81"/>
      <c r="L125" s="81"/>
      <c r="M125" s="81"/>
      <c r="N125" s="81"/>
      <c r="O125" s="81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</row>
    <row r="126" spans="1:26" s="83" customFormat="1" ht="15">
      <c r="A126" s="169" t="s">
        <v>72</v>
      </c>
      <c r="B126" s="78" t="s">
        <v>71</v>
      </c>
      <c r="C126" s="78" t="s">
        <v>89</v>
      </c>
      <c r="D126" s="78"/>
      <c r="E126" s="78"/>
      <c r="F126" s="78"/>
      <c r="G126" s="95" t="s">
        <v>158</v>
      </c>
      <c r="H126" s="80"/>
      <c r="I126" s="81"/>
      <c r="J126" s="81"/>
      <c r="K126" s="81"/>
      <c r="L126" s="81"/>
      <c r="M126" s="81"/>
      <c r="N126" s="81"/>
      <c r="O126" s="81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</row>
    <row r="127" spans="1:7" ht="15">
      <c r="A127" s="161" t="s">
        <v>0</v>
      </c>
      <c r="B127" s="48" t="s">
        <v>7</v>
      </c>
      <c r="C127" s="48" t="s">
        <v>88</v>
      </c>
      <c r="D127" s="48"/>
      <c r="E127" s="48"/>
      <c r="F127" s="48"/>
      <c r="G127" s="48">
        <v>2</v>
      </c>
    </row>
    <row r="128" spans="1:7" ht="15">
      <c r="A128" s="161" t="s">
        <v>1</v>
      </c>
      <c r="B128" s="48" t="s">
        <v>8</v>
      </c>
      <c r="C128" s="48" t="s">
        <v>88</v>
      </c>
      <c r="D128" s="48"/>
      <c r="E128" s="48"/>
      <c r="F128" s="48"/>
      <c r="G128" s="48">
        <v>8</v>
      </c>
    </row>
    <row r="129" spans="1:7" ht="15">
      <c r="A129" s="161" t="s">
        <v>2</v>
      </c>
      <c r="B129" s="48" t="s">
        <v>9</v>
      </c>
      <c r="C129" s="48" t="s">
        <v>88</v>
      </c>
      <c r="D129" s="48"/>
      <c r="E129" s="48"/>
      <c r="F129" s="48"/>
      <c r="G129" s="48">
        <v>2</v>
      </c>
    </row>
    <row r="130" spans="1:7" ht="15">
      <c r="A130" s="161" t="s">
        <v>3</v>
      </c>
      <c r="B130" s="48" t="s">
        <v>11</v>
      </c>
      <c r="C130" s="48" t="s">
        <v>88</v>
      </c>
      <c r="D130" s="48"/>
      <c r="E130" s="48"/>
      <c r="F130" s="48"/>
      <c r="G130" s="48">
        <v>13</v>
      </c>
    </row>
    <row r="131" spans="1:7" ht="15">
      <c r="A131" s="161" t="s">
        <v>4</v>
      </c>
      <c r="B131" s="48" t="s">
        <v>12</v>
      </c>
      <c r="C131" s="48" t="s">
        <v>88</v>
      </c>
      <c r="D131" s="48"/>
      <c r="E131" s="48"/>
      <c r="F131" s="48"/>
      <c r="G131" s="48">
        <v>11</v>
      </c>
    </row>
    <row r="132" spans="1:7" ht="15">
      <c r="A132" s="161" t="s">
        <v>5</v>
      </c>
      <c r="B132" s="48" t="s">
        <v>13</v>
      </c>
      <c r="C132" s="48" t="s">
        <v>88</v>
      </c>
      <c r="D132" s="48"/>
      <c r="E132" s="48"/>
      <c r="F132" s="48"/>
      <c r="G132" s="48">
        <v>2</v>
      </c>
    </row>
    <row r="133" spans="1:7" ht="15">
      <c r="A133" s="161" t="s">
        <v>6</v>
      </c>
      <c r="B133" s="48" t="s">
        <v>10</v>
      </c>
      <c r="C133" s="48" t="s">
        <v>88</v>
      </c>
      <c r="D133" s="48"/>
      <c r="E133" s="48"/>
      <c r="F133" s="48"/>
      <c r="G133" s="48">
        <v>2</v>
      </c>
    </row>
    <row r="134" spans="1:7" ht="15">
      <c r="A134" s="161"/>
      <c r="B134" s="48"/>
      <c r="C134" s="48"/>
      <c r="D134" s="48"/>
      <c r="E134" s="48"/>
      <c r="F134" s="48"/>
      <c r="G134" s="48">
        <f aca="true" t="shared" si="43" ref="G134">SUM(G127:G133)</f>
        <v>40</v>
      </c>
    </row>
    <row r="135" spans="1:7" ht="15">
      <c r="A135" s="161"/>
      <c r="B135" s="48"/>
      <c r="C135" s="48"/>
      <c r="D135" s="48"/>
      <c r="E135" s="48"/>
      <c r="F135" s="48"/>
      <c r="G135" s="48"/>
    </row>
    <row r="136" spans="1:7" ht="15">
      <c r="A136" s="161" t="s">
        <v>17</v>
      </c>
      <c r="B136" s="48" t="s">
        <v>19</v>
      </c>
      <c r="C136" s="48" t="s">
        <v>70</v>
      </c>
      <c r="D136" s="48"/>
      <c r="E136" s="48"/>
      <c r="F136" s="48"/>
      <c r="G136" s="48">
        <v>2</v>
      </c>
    </row>
    <row r="137" spans="1:7" ht="15">
      <c r="A137" s="161" t="s">
        <v>90</v>
      </c>
      <c r="B137" s="48" t="s">
        <v>25</v>
      </c>
      <c r="C137" s="48" t="s">
        <v>70</v>
      </c>
      <c r="D137" s="48"/>
      <c r="E137" s="48"/>
      <c r="F137" s="48"/>
      <c r="G137" s="48">
        <v>3</v>
      </c>
    </row>
    <row r="138" spans="1:7" ht="15">
      <c r="A138" s="161" t="s">
        <v>18</v>
      </c>
      <c r="B138" s="48" t="s">
        <v>20</v>
      </c>
      <c r="C138" s="48" t="s">
        <v>70</v>
      </c>
      <c r="D138" s="48"/>
      <c r="E138" s="48"/>
      <c r="F138" s="48"/>
      <c r="G138" s="48">
        <v>2</v>
      </c>
    </row>
    <row r="139" spans="1:7" ht="15">
      <c r="A139" s="161" t="s">
        <v>21</v>
      </c>
      <c r="B139" s="48" t="s">
        <v>23</v>
      </c>
      <c r="C139" s="48" t="s">
        <v>70</v>
      </c>
      <c r="D139" s="48"/>
      <c r="E139" s="48"/>
      <c r="F139" s="48"/>
      <c r="G139" s="48">
        <v>6</v>
      </c>
    </row>
    <row r="140" spans="1:7" ht="15">
      <c r="A140" s="161" t="s">
        <v>22</v>
      </c>
      <c r="B140" s="48" t="s">
        <v>24</v>
      </c>
      <c r="C140" s="48" t="s">
        <v>70</v>
      </c>
      <c r="D140" s="48"/>
      <c r="E140" s="48"/>
      <c r="F140" s="48"/>
      <c r="G140" s="48">
        <v>2</v>
      </c>
    </row>
    <row r="141" spans="1:7" ht="15">
      <c r="A141" s="161" t="s">
        <v>26</v>
      </c>
      <c r="B141" s="48" t="s">
        <v>161</v>
      </c>
      <c r="C141" s="48" t="s">
        <v>70</v>
      </c>
      <c r="D141" s="48"/>
      <c r="E141" s="48"/>
      <c r="F141" s="48"/>
      <c r="G141" s="48">
        <v>2</v>
      </c>
    </row>
    <row r="143" spans="1:26" s="83" customFormat="1" ht="15">
      <c r="A143" s="167" t="s">
        <v>108</v>
      </c>
      <c r="B143" s="76"/>
      <c r="C143" s="76"/>
      <c r="D143" s="76"/>
      <c r="E143" s="76"/>
      <c r="F143" s="76"/>
      <c r="G143" s="76"/>
      <c r="H143" s="80"/>
      <c r="I143" s="81"/>
      <c r="J143" s="81"/>
      <c r="K143" s="81"/>
      <c r="L143" s="81"/>
      <c r="M143" s="81"/>
      <c r="N143" s="81"/>
      <c r="O143" s="81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</row>
    <row r="144" spans="1:26" s="83" customFormat="1" ht="15">
      <c r="A144" s="169" t="s">
        <v>72</v>
      </c>
      <c r="B144" s="78" t="s">
        <v>71</v>
      </c>
      <c r="C144" s="78" t="s">
        <v>89</v>
      </c>
      <c r="D144" s="78"/>
      <c r="E144" s="78"/>
      <c r="F144" s="78"/>
      <c r="G144" s="95" t="s">
        <v>158</v>
      </c>
      <c r="H144" s="80"/>
      <c r="I144" s="81"/>
      <c r="J144" s="81"/>
      <c r="K144" s="81"/>
      <c r="L144" s="81"/>
      <c r="M144" s="81"/>
      <c r="N144" s="81"/>
      <c r="O144" s="81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</row>
    <row r="145" spans="1:7" ht="15">
      <c r="A145" s="161" t="s">
        <v>0</v>
      </c>
      <c r="B145" s="48" t="s">
        <v>7</v>
      </c>
      <c r="C145" s="48" t="s">
        <v>88</v>
      </c>
      <c r="D145" s="48"/>
      <c r="E145" s="48"/>
      <c r="F145" s="48"/>
      <c r="G145" s="48">
        <v>2</v>
      </c>
    </row>
    <row r="146" spans="1:7" ht="15">
      <c r="A146" s="161" t="s">
        <v>1</v>
      </c>
      <c r="B146" s="48" t="s">
        <v>8</v>
      </c>
      <c r="C146" s="48" t="s">
        <v>88</v>
      </c>
      <c r="D146" s="48"/>
      <c r="E146" s="48"/>
      <c r="F146" s="48"/>
      <c r="G146" s="48">
        <v>8</v>
      </c>
    </row>
    <row r="147" spans="1:7" ht="15">
      <c r="A147" s="161" t="s">
        <v>2</v>
      </c>
      <c r="B147" s="48" t="s">
        <v>9</v>
      </c>
      <c r="C147" s="48" t="s">
        <v>88</v>
      </c>
      <c r="D147" s="48"/>
      <c r="E147" s="48"/>
      <c r="F147" s="48"/>
      <c r="G147" s="48">
        <v>2</v>
      </c>
    </row>
    <row r="148" spans="1:7" ht="15">
      <c r="A148" s="161" t="s">
        <v>3</v>
      </c>
      <c r="B148" s="48" t="s">
        <v>11</v>
      </c>
      <c r="C148" s="48" t="s">
        <v>88</v>
      </c>
      <c r="D148" s="48"/>
      <c r="E148" s="48"/>
      <c r="F148" s="48"/>
      <c r="G148" s="48">
        <v>17</v>
      </c>
    </row>
    <row r="149" spans="1:7" ht="15">
      <c r="A149" s="161" t="s">
        <v>4</v>
      </c>
      <c r="B149" s="48" t="s">
        <v>12</v>
      </c>
      <c r="C149" s="48" t="s">
        <v>88</v>
      </c>
      <c r="D149" s="48"/>
      <c r="E149" s="48"/>
      <c r="F149" s="48"/>
      <c r="G149" s="48">
        <v>13</v>
      </c>
    </row>
    <row r="150" spans="1:7" ht="15">
      <c r="A150" s="161" t="s">
        <v>5</v>
      </c>
      <c r="B150" s="48" t="s">
        <v>13</v>
      </c>
      <c r="C150" s="48" t="s">
        <v>88</v>
      </c>
      <c r="D150" s="48"/>
      <c r="E150" s="48"/>
      <c r="F150" s="48"/>
      <c r="G150" s="48">
        <v>2</v>
      </c>
    </row>
    <row r="151" spans="1:7" ht="15">
      <c r="A151" s="161" t="s">
        <v>6</v>
      </c>
      <c r="B151" s="48" t="s">
        <v>10</v>
      </c>
      <c r="C151" s="48" t="s">
        <v>88</v>
      </c>
      <c r="D151" s="48"/>
      <c r="E151" s="48"/>
      <c r="F151" s="48"/>
      <c r="G151" s="48">
        <v>6</v>
      </c>
    </row>
    <row r="152" spans="1:7" ht="15">
      <c r="A152" s="161"/>
      <c r="B152" s="48"/>
      <c r="C152" s="48"/>
      <c r="D152" s="48"/>
      <c r="E152" s="48"/>
      <c r="F152" s="48"/>
      <c r="G152" s="48">
        <f aca="true" t="shared" si="44" ref="G152">SUM(G145:G151)</f>
        <v>50</v>
      </c>
    </row>
    <row r="153" spans="1:7" ht="15">
      <c r="A153" s="161"/>
      <c r="B153" s="48"/>
      <c r="C153" s="48"/>
      <c r="D153" s="48"/>
      <c r="E153" s="48"/>
      <c r="F153" s="48"/>
      <c r="G153" s="48"/>
    </row>
    <row r="154" spans="1:7" ht="15">
      <c r="A154" s="161" t="s">
        <v>17</v>
      </c>
      <c r="B154" s="48" t="s">
        <v>19</v>
      </c>
      <c r="C154" s="48" t="s">
        <v>70</v>
      </c>
      <c r="D154" s="48"/>
      <c r="E154" s="48"/>
      <c r="F154" s="48"/>
      <c r="G154" s="48">
        <v>2</v>
      </c>
    </row>
    <row r="155" spans="1:7" ht="15">
      <c r="A155" s="161" t="s">
        <v>90</v>
      </c>
      <c r="B155" s="48" t="s">
        <v>25</v>
      </c>
      <c r="C155" s="48" t="s">
        <v>70</v>
      </c>
      <c r="D155" s="48"/>
      <c r="E155" s="48"/>
      <c r="F155" s="48"/>
      <c r="G155" s="48">
        <v>3</v>
      </c>
    </row>
    <row r="156" spans="1:7" ht="15">
      <c r="A156" s="161" t="s">
        <v>18</v>
      </c>
      <c r="B156" s="48" t="s">
        <v>20</v>
      </c>
      <c r="C156" s="48" t="s">
        <v>70</v>
      </c>
      <c r="D156" s="48"/>
      <c r="E156" s="48"/>
      <c r="F156" s="48"/>
      <c r="G156" s="48">
        <v>2</v>
      </c>
    </row>
    <row r="157" spans="1:7" ht="15">
      <c r="A157" s="161" t="s">
        <v>21</v>
      </c>
      <c r="B157" s="48" t="s">
        <v>23</v>
      </c>
      <c r="C157" s="48" t="s">
        <v>70</v>
      </c>
      <c r="D157" s="48"/>
      <c r="E157" s="48"/>
      <c r="F157" s="48"/>
      <c r="G157" s="48">
        <v>4</v>
      </c>
    </row>
    <row r="158" spans="1:7" ht="15">
      <c r="A158" s="161" t="s">
        <v>22</v>
      </c>
      <c r="B158" s="48" t="s">
        <v>24</v>
      </c>
      <c r="C158" s="48" t="s">
        <v>70</v>
      </c>
      <c r="D158" s="48"/>
      <c r="E158" s="48"/>
      <c r="F158" s="48"/>
      <c r="G158" s="48"/>
    </row>
    <row r="159" spans="1:7" ht="15">
      <c r="A159" s="161" t="s">
        <v>26</v>
      </c>
      <c r="B159" s="48" t="s">
        <v>161</v>
      </c>
      <c r="C159" s="48" t="s">
        <v>70</v>
      </c>
      <c r="D159" s="48"/>
      <c r="E159" s="48"/>
      <c r="F159" s="48"/>
      <c r="G159" s="48">
        <v>2</v>
      </c>
    </row>
    <row r="160" spans="1:7" ht="15">
      <c r="A160" s="163" t="s">
        <v>162</v>
      </c>
      <c r="B160" s="48" t="s">
        <v>106</v>
      </c>
      <c r="C160" s="48" t="s">
        <v>70</v>
      </c>
      <c r="D160" s="48"/>
      <c r="E160" s="48"/>
      <c r="F160" s="48"/>
      <c r="G160" s="48">
        <v>4</v>
      </c>
    </row>
    <row r="161" spans="1:7" ht="14.4" thickBot="1">
      <c r="A161" s="164" t="s">
        <v>159</v>
      </c>
      <c r="B161" s="48" t="s">
        <v>107</v>
      </c>
      <c r="C161" s="48" t="s">
        <v>70</v>
      </c>
      <c r="D161" s="48"/>
      <c r="E161" s="48"/>
      <c r="F161" s="48"/>
      <c r="G161" s="48">
        <v>1</v>
      </c>
    </row>
    <row r="163" spans="1:26" s="83" customFormat="1" ht="15">
      <c r="A163" s="167" t="s">
        <v>110</v>
      </c>
      <c r="B163" s="76"/>
      <c r="C163" s="76"/>
      <c r="D163" s="76"/>
      <c r="E163" s="76"/>
      <c r="F163" s="76"/>
      <c r="G163" s="76"/>
      <c r="H163" s="80"/>
      <c r="I163" s="81"/>
      <c r="J163" s="81"/>
      <c r="K163" s="81"/>
      <c r="L163" s="81"/>
      <c r="M163" s="81"/>
      <c r="N163" s="81"/>
      <c r="O163" s="81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</row>
    <row r="164" spans="1:26" s="83" customFormat="1" ht="15">
      <c r="A164" s="169" t="s">
        <v>72</v>
      </c>
      <c r="B164" s="78" t="s">
        <v>71</v>
      </c>
      <c r="C164" s="78" t="s">
        <v>89</v>
      </c>
      <c r="D164" s="78"/>
      <c r="E164" s="78"/>
      <c r="F164" s="78"/>
      <c r="G164" s="95" t="s">
        <v>158</v>
      </c>
      <c r="H164" s="80"/>
      <c r="I164" s="81"/>
      <c r="J164" s="81"/>
      <c r="K164" s="81"/>
      <c r="L164" s="81"/>
      <c r="M164" s="81"/>
      <c r="N164" s="81"/>
      <c r="O164" s="81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</row>
    <row r="165" spans="1:7" ht="15">
      <c r="A165" s="161" t="s">
        <v>0</v>
      </c>
      <c r="B165" s="48" t="s">
        <v>7</v>
      </c>
      <c r="C165" s="48" t="s">
        <v>88</v>
      </c>
      <c r="D165" s="48"/>
      <c r="E165" s="48"/>
      <c r="F165" s="48"/>
      <c r="G165" s="48">
        <v>5</v>
      </c>
    </row>
    <row r="166" spans="1:7" ht="15">
      <c r="A166" s="161" t="s">
        <v>1</v>
      </c>
      <c r="B166" s="48" t="s">
        <v>8</v>
      </c>
      <c r="C166" s="48" t="s">
        <v>88</v>
      </c>
      <c r="D166" s="48"/>
      <c r="E166" s="48"/>
      <c r="F166" s="48"/>
      <c r="G166" s="48">
        <v>8</v>
      </c>
    </row>
    <row r="167" spans="1:7" ht="15">
      <c r="A167" s="161" t="s">
        <v>2</v>
      </c>
      <c r="B167" s="48" t="s">
        <v>9</v>
      </c>
      <c r="C167" s="48" t="s">
        <v>88</v>
      </c>
      <c r="D167" s="48"/>
      <c r="E167" s="48"/>
      <c r="F167" s="48"/>
      <c r="G167" s="48">
        <v>6</v>
      </c>
    </row>
    <row r="168" spans="1:7" ht="15">
      <c r="A168" s="161" t="s">
        <v>3</v>
      </c>
      <c r="B168" s="48" t="s">
        <v>11</v>
      </c>
      <c r="C168" s="48" t="s">
        <v>88</v>
      </c>
      <c r="D168" s="48"/>
      <c r="E168" s="48"/>
      <c r="F168" s="48"/>
      <c r="G168" s="48">
        <v>10</v>
      </c>
    </row>
    <row r="169" spans="1:7" ht="15">
      <c r="A169" s="161" t="s">
        <v>4</v>
      </c>
      <c r="B169" s="48" t="s">
        <v>12</v>
      </c>
      <c r="C169" s="48" t="s">
        <v>88</v>
      </c>
      <c r="D169" s="48"/>
      <c r="E169" s="48"/>
      <c r="F169" s="48"/>
      <c r="G169" s="48">
        <v>5</v>
      </c>
    </row>
    <row r="170" spans="1:7" ht="15">
      <c r="A170" s="161" t="s">
        <v>5</v>
      </c>
      <c r="B170" s="48" t="s">
        <v>13</v>
      </c>
      <c r="C170" s="48" t="s">
        <v>88</v>
      </c>
      <c r="D170" s="48"/>
      <c r="E170" s="48"/>
      <c r="F170" s="48"/>
      <c r="G170" s="48">
        <v>3</v>
      </c>
    </row>
    <row r="171" spans="1:7" ht="15">
      <c r="A171" s="161" t="s">
        <v>6</v>
      </c>
      <c r="B171" s="48" t="s">
        <v>10</v>
      </c>
      <c r="C171" s="48" t="s">
        <v>88</v>
      </c>
      <c r="D171" s="48"/>
      <c r="E171" s="48"/>
      <c r="F171" s="48"/>
      <c r="G171" s="48">
        <v>18</v>
      </c>
    </row>
    <row r="172" spans="1:7" ht="15">
      <c r="A172" s="161"/>
      <c r="B172" s="48"/>
      <c r="C172" s="48"/>
      <c r="D172" s="48"/>
      <c r="E172" s="48"/>
      <c r="F172" s="48"/>
      <c r="G172" s="48"/>
    </row>
    <row r="173" spans="1:7" ht="15">
      <c r="A173" s="161"/>
      <c r="B173" s="48"/>
      <c r="C173" s="48"/>
      <c r="D173" s="48"/>
      <c r="E173" s="48"/>
      <c r="F173" s="48"/>
      <c r="G173" s="48"/>
    </row>
    <row r="174" spans="1:7" ht="15">
      <c r="A174" s="161" t="s">
        <v>17</v>
      </c>
      <c r="B174" s="48" t="s">
        <v>19</v>
      </c>
      <c r="C174" s="48" t="s">
        <v>70</v>
      </c>
      <c r="D174" s="48"/>
      <c r="E174" s="48"/>
      <c r="F174" s="48"/>
      <c r="G174" s="48"/>
    </row>
    <row r="175" spans="1:7" ht="15">
      <c r="A175" s="161" t="s">
        <v>90</v>
      </c>
      <c r="B175" s="48" t="s">
        <v>25</v>
      </c>
      <c r="C175" s="48" t="s">
        <v>70</v>
      </c>
      <c r="D175" s="48"/>
      <c r="E175" s="48"/>
      <c r="F175" s="48"/>
      <c r="G175" s="48">
        <v>4</v>
      </c>
    </row>
    <row r="176" spans="1:7" ht="15">
      <c r="A176" s="161" t="s">
        <v>18</v>
      </c>
      <c r="B176" s="48" t="s">
        <v>20</v>
      </c>
      <c r="C176" s="48" t="s">
        <v>70</v>
      </c>
      <c r="D176" s="48"/>
      <c r="E176" s="48"/>
      <c r="F176" s="48"/>
      <c r="G176" s="48"/>
    </row>
    <row r="177" spans="1:7" ht="15">
      <c r="A177" s="161" t="s">
        <v>21</v>
      </c>
      <c r="B177" s="48" t="s">
        <v>23</v>
      </c>
      <c r="C177" s="48" t="s">
        <v>70</v>
      </c>
      <c r="D177" s="48"/>
      <c r="E177" s="48"/>
      <c r="F177" s="48"/>
      <c r="G177" s="48"/>
    </row>
    <row r="178" spans="1:7" ht="15">
      <c r="A178" s="161" t="s">
        <v>22</v>
      </c>
      <c r="B178" s="48" t="s">
        <v>24</v>
      </c>
      <c r="C178" s="48" t="s">
        <v>70</v>
      </c>
      <c r="D178" s="48"/>
      <c r="E178" s="48"/>
      <c r="F178" s="48"/>
      <c r="G178" s="48">
        <v>3</v>
      </c>
    </row>
    <row r="179" spans="1:7" ht="15">
      <c r="A179" s="161" t="s">
        <v>26</v>
      </c>
      <c r="B179" s="48" t="s">
        <v>161</v>
      </c>
      <c r="C179" s="48" t="s">
        <v>70</v>
      </c>
      <c r="D179" s="48"/>
      <c r="E179" s="48"/>
      <c r="F179" s="48"/>
      <c r="G179" s="48"/>
    </row>
    <row r="180" spans="1:7" ht="15">
      <c r="A180" s="163" t="s">
        <v>162</v>
      </c>
      <c r="B180" s="48" t="s">
        <v>106</v>
      </c>
      <c r="C180" s="48" t="s">
        <v>70</v>
      </c>
      <c r="D180" s="48"/>
      <c r="E180" s="48"/>
      <c r="F180" s="48"/>
      <c r="G180" s="48">
        <v>4</v>
      </c>
    </row>
    <row r="181" spans="1:7" ht="14.4" thickBot="1">
      <c r="A181" s="164" t="s">
        <v>159</v>
      </c>
      <c r="B181" s="48" t="s">
        <v>107</v>
      </c>
      <c r="C181" s="48" t="s">
        <v>70</v>
      </c>
      <c r="D181" s="48"/>
      <c r="E181" s="48"/>
      <c r="F181" s="48"/>
      <c r="G181" s="48">
        <v>7</v>
      </c>
    </row>
    <row r="184" spans="1:26" s="83" customFormat="1" ht="15">
      <c r="A184" s="167" t="s">
        <v>111</v>
      </c>
      <c r="B184" s="76"/>
      <c r="C184" s="76"/>
      <c r="D184" s="76"/>
      <c r="E184" s="76"/>
      <c r="F184" s="76"/>
      <c r="G184" s="76"/>
      <c r="H184" s="80"/>
      <c r="I184" s="81"/>
      <c r="J184" s="81"/>
      <c r="K184" s="81"/>
      <c r="L184" s="81"/>
      <c r="M184" s="81"/>
      <c r="N184" s="81"/>
      <c r="O184" s="81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</row>
    <row r="185" spans="1:26" s="83" customFormat="1" ht="15">
      <c r="A185" s="169" t="s">
        <v>72</v>
      </c>
      <c r="B185" s="78" t="s">
        <v>71</v>
      </c>
      <c r="C185" s="78" t="s">
        <v>89</v>
      </c>
      <c r="D185" s="78"/>
      <c r="E185" s="78"/>
      <c r="F185" s="78"/>
      <c r="G185" s="95" t="s">
        <v>158</v>
      </c>
      <c r="H185" s="80"/>
      <c r="I185" s="81"/>
      <c r="J185" s="81"/>
      <c r="K185" s="81"/>
      <c r="L185" s="81"/>
      <c r="M185" s="81"/>
      <c r="N185" s="81"/>
      <c r="O185" s="81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</row>
    <row r="186" spans="1:7" ht="15">
      <c r="A186" s="161" t="s">
        <v>0</v>
      </c>
      <c r="B186" s="48" t="s">
        <v>7</v>
      </c>
      <c r="C186" s="48" t="s">
        <v>88</v>
      </c>
      <c r="D186" s="48"/>
      <c r="E186" s="48"/>
      <c r="F186" s="48"/>
      <c r="G186" s="48">
        <v>9</v>
      </c>
    </row>
    <row r="187" spans="1:7" ht="15">
      <c r="A187" s="161" t="s">
        <v>1</v>
      </c>
      <c r="B187" s="48" t="s">
        <v>8</v>
      </c>
      <c r="C187" s="48" t="s">
        <v>88</v>
      </c>
      <c r="D187" s="48"/>
      <c r="E187" s="48"/>
      <c r="F187" s="48"/>
      <c r="G187" s="48">
        <v>20</v>
      </c>
    </row>
    <row r="188" spans="1:7" ht="15">
      <c r="A188" s="161" t="s">
        <v>2</v>
      </c>
      <c r="B188" s="48" t="s">
        <v>9</v>
      </c>
      <c r="C188" s="48" t="s">
        <v>88</v>
      </c>
      <c r="D188" s="48"/>
      <c r="E188" s="48"/>
      <c r="F188" s="48"/>
      <c r="G188" s="48">
        <v>9</v>
      </c>
    </row>
    <row r="189" spans="1:7" ht="15">
      <c r="A189" s="161" t="s">
        <v>3</v>
      </c>
      <c r="B189" s="48" t="s">
        <v>11</v>
      </c>
      <c r="C189" s="48" t="s">
        <v>88</v>
      </c>
      <c r="D189" s="48"/>
      <c r="E189" s="48"/>
      <c r="F189" s="48"/>
      <c r="G189" s="48">
        <v>40</v>
      </c>
    </row>
    <row r="190" spans="1:7" ht="15">
      <c r="A190" s="161" t="s">
        <v>4</v>
      </c>
      <c r="B190" s="48" t="s">
        <v>12</v>
      </c>
      <c r="C190" s="48" t="s">
        <v>88</v>
      </c>
      <c r="D190" s="48"/>
      <c r="E190" s="48"/>
      <c r="F190" s="48"/>
      <c r="G190" s="48">
        <v>9</v>
      </c>
    </row>
    <row r="191" spans="1:7" ht="15">
      <c r="A191" s="161" t="s">
        <v>5</v>
      </c>
      <c r="B191" s="48" t="s">
        <v>13</v>
      </c>
      <c r="C191" s="48" t="s">
        <v>88</v>
      </c>
      <c r="D191" s="48"/>
      <c r="E191" s="48"/>
      <c r="F191" s="48"/>
      <c r="G191" s="48">
        <v>16</v>
      </c>
    </row>
    <row r="192" spans="1:7" ht="15">
      <c r="A192" s="161" t="s">
        <v>6</v>
      </c>
      <c r="B192" s="48" t="s">
        <v>10</v>
      </c>
      <c r="C192" s="48" t="s">
        <v>88</v>
      </c>
      <c r="D192" s="48"/>
      <c r="E192" s="48"/>
      <c r="F192" s="48"/>
      <c r="G192" s="48">
        <v>35</v>
      </c>
    </row>
    <row r="193" spans="1:7" ht="15">
      <c r="A193" s="161"/>
      <c r="B193" s="48"/>
      <c r="C193" s="48"/>
      <c r="D193" s="48"/>
      <c r="E193" s="48"/>
      <c r="F193" s="48"/>
      <c r="G193" s="48"/>
    </row>
    <row r="194" spans="1:7" ht="15">
      <c r="A194" s="161"/>
      <c r="B194" s="48"/>
      <c r="C194" s="48"/>
      <c r="D194" s="48"/>
      <c r="E194" s="48"/>
      <c r="F194" s="48"/>
      <c r="G194" s="48"/>
    </row>
    <row r="195" spans="1:7" ht="15">
      <c r="A195" s="161" t="s">
        <v>17</v>
      </c>
      <c r="B195" s="48" t="s">
        <v>19</v>
      </c>
      <c r="C195" s="48" t="s">
        <v>70</v>
      </c>
      <c r="D195" s="48"/>
      <c r="E195" s="48"/>
      <c r="F195" s="48"/>
      <c r="G195" s="48">
        <v>10</v>
      </c>
    </row>
    <row r="196" spans="1:7" ht="15">
      <c r="A196" s="161" t="s">
        <v>90</v>
      </c>
      <c r="B196" s="48" t="s">
        <v>25</v>
      </c>
      <c r="C196" s="48" t="s">
        <v>70</v>
      </c>
      <c r="D196" s="48"/>
      <c r="E196" s="48"/>
      <c r="F196" s="48"/>
      <c r="G196" s="48">
        <v>9</v>
      </c>
    </row>
    <row r="197" spans="1:7" ht="15">
      <c r="A197" s="161" t="s">
        <v>18</v>
      </c>
      <c r="B197" s="48" t="s">
        <v>20</v>
      </c>
      <c r="C197" s="48" t="s">
        <v>70</v>
      </c>
      <c r="D197" s="48"/>
      <c r="E197" s="48"/>
      <c r="F197" s="48"/>
      <c r="G197" s="48">
        <v>15</v>
      </c>
    </row>
    <row r="198" spans="1:7" ht="15">
      <c r="A198" s="161" t="s">
        <v>21</v>
      </c>
      <c r="B198" s="48" t="s">
        <v>23</v>
      </c>
      <c r="C198" s="48" t="s">
        <v>70</v>
      </c>
      <c r="D198" s="48"/>
      <c r="E198" s="48"/>
      <c r="F198" s="48"/>
      <c r="G198" s="48">
        <v>18</v>
      </c>
    </row>
    <row r="199" spans="1:7" ht="15">
      <c r="A199" s="161" t="s">
        <v>22</v>
      </c>
      <c r="B199" s="48" t="s">
        <v>24</v>
      </c>
      <c r="C199" s="48" t="s">
        <v>70</v>
      </c>
      <c r="D199" s="48"/>
      <c r="E199" s="48"/>
      <c r="F199" s="48"/>
      <c r="G199" s="48">
        <v>21</v>
      </c>
    </row>
    <row r="200" spans="1:7" ht="15">
      <c r="A200" s="161" t="s">
        <v>26</v>
      </c>
      <c r="B200" s="48" t="s">
        <v>161</v>
      </c>
      <c r="C200" s="48" t="s">
        <v>70</v>
      </c>
      <c r="D200" s="48"/>
      <c r="E200" s="48"/>
      <c r="F200" s="48"/>
      <c r="G200" s="48">
        <v>15</v>
      </c>
    </row>
    <row r="201" spans="1:7" ht="15">
      <c r="A201" s="163" t="s">
        <v>162</v>
      </c>
      <c r="B201" s="48" t="s">
        <v>106</v>
      </c>
      <c r="C201" s="48" t="s">
        <v>70</v>
      </c>
      <c r="D201" s="48"/>
      <c r="E201" s="48"/>
      <c r="F201" s="48"/>
      <c r="G201" s="48">
        <v>11</v>
      </c>
    </row>
    <row r="202" spans="1:7" ht="14.4" thickBot="1">
      <c r="A202" s="164" t="s">
        <v>159</v>
      </c>
      <c r="B202" s="48" t="s">
        <v>107</v>
      </c>
      <c r="C202" s="48" t="s">
        <v>70</v>
      </c>
      <c r="D202" s="48"/>
      <c r="E202" s="48"/>
      <c r="F202" s="48"/>
      <c r="G202" s="48">
        <v>13</v>
      </c>
    </row>
    <row r="205" spans="1:26" s="83" customFormat="1" ht="15">
      <c r="A205" s="168" t="s">
        <v>135</v>
      </c>
      <c r="B205" s="95"/>
      <c r="C205" s="95"/>
      <c r="D205" s="95"/>
      <c r="E205" s="95"/>
      <c r="F205" s="95"/>
      <c r="G205" s="95"/>
      <c r="H205" s="80"/>
      <c r="I205" s="81"/>
      <c r="J205" s="81"/>
      <c r="K205" s="81"/>
      <c r="L205" s="81"/>
      <c r="M205" s="81"/>
      <c r="N205" s="81"/>
      <c r="O205" s="81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</row>
    <row r="206" spans="1:26" s="83" customFormat="1" ht="15">
      <c r="A206" s="169" t="s">
        <v>72</v>
      </c>
      <c r="B206" s="78" t="s">
        <v>71</v>
      </c>
      <c r="C206" s="78" t="s">
        <v>89</v>
      </c>
      <c r="D206" s="78"/>
      <c r="E206" s="78"/>
      <c r="F206" s="78"/>
      <c r="G206" s="95" t="s">
        <v>158</v>
      </c>
      <c r="H206" s="80"/>
      <c r="I206" s="81"/>
      <c r="J206" s="81"/>
      <c r="K206" s="81"/>
      <c r="L206" s="81"/>
      <c r="M206" s="81"/>
      <c r="N206" s="81"/>
      <c r="O206" s="81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</row>
    <row r="207" spans="1:7" ht="15">
      <c r="A207" s="170" t="s">
        <v>0</v>
      </c>
      <c r="B207" s="73" t="s">
        <v>7</v>
      </c>
      <c r="C207" s="73" t="s">
        <v>88</v>
      </c>
      <c r="D207" s="73"/>
      <c r="E207" s="73"/>
      <c r="F207" s="73"/>
      <c r="G207" s="73">
        <v>4</v>
      </c>
    </row>
    <row r="208" spans="1:7" ht="15">
      <c r="A208" s="170" t="s">
        <v>1</v>
      </c>
      <c r="B208" s="73" t="s">
        <v>8</v>
      </c>
      <c r="C208" s="73" t="s">
        <v>88</v>
      </c>
      <c r="D208" s="73"/>
      <c r="E208" s="73"/>
      <c r="F208" s="73"/>
      <c r="G208" s="73">
        <v>12</v>
      </c>
    </row>
    <row r="209" spans="1:7" ht="15">
      <c r="A209" s="170" t="s">
        <v>2</v>
      </c>
      <c r="B209" s="73" t="s">
        <v>9</v>
      </c>
      <c r="C209" s="73" t="s">
        <v>88</v>
      </c>
      <c r="D209" s="73"/>
      <c r="E209" s="73"/>
      <c r="F209" s="73"/>
      <c r="G209" s="73">
        <v>2</v>
      </c>
    </row>
    <row r="210" spans="1:7" ht="15">
      <c r="A210" s="170" t="s">
        <v>3</v>
      </c>
      <c r="B210" s="73" t="s">
        <v>11</v>
      </c>
      <c r="C210" s="73" t="s">
        <v>88</v>
      </c>
      <c r="D210" s="73"/>
      <c r="E210" s="73"/>
      <c r="F210" s="73"/>
      <c r="G210" s="73">
        <v>17</v>
      </c>
    </row>
    <row r="211" spans="1:7" ht="15">
      <c r="A211" s="170" t="s">
        <v>4</v>
      </c>
      <c r="B211" s="73" t="s">
        <v>12</v>
      </c>
      <c r="C211" s="73" t="s">
        <v>88</v>
      </c>
      <c r="D211" s="73"/>
      <c r="E211" s="73"/>
      <c r="F211" s="73"/>
      <c r="G211" s="73">
        <v>13</v>
      </c>
    </row>
    <row r="212" spans="1:7" ht="15">
      <c r="A212" s="170" t="s">
        <v>5</v>
      </c>
      <c r="B212" s="73" t="s">
        <v>13</v>
      </c>
      <c r="C212" s="73" t="s">
        <v>88</v>
      </c>
      <c r="D212" s="73"/>
      <c r="E212" s="73"/>
      <c r="F212" s="73"/>
      <c r="G212" s="73">
        <v>2</v>
      </c>
    </row>
    <row r="213" spans="1:7" ht="15">
      <c r="A213" s="170" t="s">
        <v>6</v>
      </c>
      <c r="B213" s="73" t="s">
        <v>10</v>
      </c>
      <c r="C213" s="73" t="s">
        <v>88</v>
      </c>
      <c r="D213" s="73"/>
      <c r="E213" s="73"/>
      <c r="F213" s="73"/>
      <c r="G213" s="73">
        <v>2</v>
      </c>
    </row>
    <row r="214" spans="1:7" ht="15">
      <c r="A214" s="170"/>
      <c r="B214" s="73"/>
      <c r="C214" s="73"/>
      <c r="D214" s="73"/>
      <c r="E214" s="73"/>
      <c r="F214" s="73"/>
      <c r="G214" s="73">
        <f aca="true" t="shared" si="45" ref="G214">SUM(G207:G213)</f>
        <v>52</v>
      </c>
    </row>
    <row r="215" spans="1:7" ht="15">
      <c r="A215" s="170"/>
      <c r="B215" s="73"/>
      <c r="C215" s="73"/>
      <c r="D215" s="73"/>
      <c r="E215" s="73"/>
      <c r="F215" s="73"/>
      <c r="G215" s="73"/>
    </row>
    <row r="216" spans="1:7" ht="15">
      <c r="A216" s="170" t="s">
        <v>17</v>
      </c>
      <c r="B216" s="73" t="s">
        <v>19</v>
      </c>
      <c r="C216" s="73" t="s">
        <v>70</v>
      </c>
      <c r="D216" s="73"/>
      <c r="E216" s="73"/>
      <c r="F216" s="73"/>
      <c r="G216" s="73">
        <v>2</v>
      </c>
    </row>
    <row r="217" spans="1:7" ht="15">
      <c r="A217" s="170" t="s">
        <v>90</v>
      </c>
      <c r="B217" s="73" t="s">
        <v>25</v>
      </c>
      <c r="C217" s="73" t="s">
        <v>70</v>
      </c>
      <c r="D217" s="73"/>
      <c r="E217" s="73"/>
      <c r="F217" s="73"/>
      <c r="G217" s="73">
        <v>3</v>
      </c>
    </row>
    <row r="218" spans="1:7" ht="15">
      <c r="A218" s="170" t="s">
        <v>18</v>
      </c>
      <c r="B218" s="73" t="s">
        <v>20</v>
      </c>
      <c r="C218" s="73" t="s">
        <v>70</v>
      </c>
      <c r="D218" s="73"/>
      <c r="E218" s="73"/>
      <c r="F218" s="73"/>
      <c r="G218" s="73">
        <v>2</v>
      </c>
    </row>
    <row r="219" spans="1:7" ht="15">
      <c r="A219" s="170" t="s">
        <v>21</v>
      </c>
      <c r="B219" s="73" t="s">
        <v>23</v>
      </c>
      <c r="C219" s="73" t="s">
        <v>70</v>
      </c>
      <c r="D219" s="73"/>
      <c r="E219" s="73"/>
      <c r="F219" s="73"/>
      <c r="G219" s="73">
        <v>8</v>
      </c>
    </row>
    <row r="220" spans="1:7" ht="15">
      <c r="A220" s="170" t="s">
        <v>22</v>
      </c>
      <c r="B220" s="73" t="s">
        <v>24</v>
      </c>
      <c r="C220" s="73" t="s">
        <v>70</v>
      </c>
      <c r="D220" s="73"/>
      <c r="E220" s="73"/>
      <c r="F220" s="73"/>
      <c r="G220" s="73"/>
    </row>
    <row r="221" spans="1:7" ht="15">
      <c r="A221" s="170" t="s">
        <v>26</v>
      </c>
      <c r="B221" s="73" t="s">
        <v>161</v>
      </c>
      <c r="C221" s="73" t="s">
        <v>70</v>
      </c>
      <c r="D221" s="73"/>
      <c r="E221" s="73"/>
      <c r="F221" s="73"/>
      <c r="G221" s="73">
        <v>4</v>
      </c>
    </row>
    <row r="223" spans="1:15" ht="14.4" thickBot="1">
      <c r="A223" s="171"/>
      <c r="B223" s="138"/>
      <c r="C223" s="138"/>
      <c r="D223" s="136"/>
      <c r="E223" s="154"/>
      <c r="F223" s="138"/>
      <c r="G223" s="138"/>
      <c r="H223" s="139"/>
      <c r="I223" s="138"/>
      <c r="J223" s="138"/>
      <c r="K223" s="138"/>
      <c r="L223" s="138"/>
      <c r="M223" s="138"/>
      <c r="N223" s="138"/>
      <c r="O223" s="140"/>
    </row>
    <row r="224" spans="1:15" ht="15">
      <c r="A224" s="172" t="s">
        <v>148</v>
      </c>
      <c r="B224" s="155" t="s">
        <v>141</v>
      </c>
      <c r="C224" s="155" t="s">
        <v>89</v>
      </c>
      <c r="D224" s="116" t="s">
        <v>146</v>
      </c>
      <c r="E224" s="156" t="s">
        <v>128</v>
      </c>
      <c r="F224" s="119" t="s">
        <v>142</v>
      </c>
      <c r="G224" s="119" t="s">
        <v>126</v>
      </c>
      <c r="H224" s="119" t="s">
        <v>125</v>
      </c>
      <c r="I224" s="119" t="s">
        <v>124</v>
      </c>
      <c r="J224" s="119" t="s">
        <v>143</v>
      </c>
      <c r="K224" s="119" t="s">
        <v>122</v>
      </c>
      <c r="L224" s="119" t="s">
        <v>144</v>
      </c>
      <c r="M224" s="119" t="s">
        <v>145</v>
      </c>
      <c r="N224" s="119" t="s">
        <v>15</v>
      </c>
      <c r="O224" s="120" t="s">
        <v>14</v>
      </c>
    </row>
    <row r="225" spans="1:16" ht="15">
      <c r="A225" s="163" t="s">
        <v>0</v>
      </c>
      <c r="B225" s="73" t="s">
        <v>7</v>
      </c>
      <c r="C225" s="73" t="s">
        <v>88</v>
      </c>
      <c r="D225" s="97">
        <f>SUM(E225:O225)</f>
        <v>138</v>
      </c>
      <c r="E225" s="148">
        <f aca="true" t="shared" si="46" ref="E225:E232">H10+I10+J10</f>
        <v>16</v>
      </c>
      <c r="F225" s="73">
        <f aca="true" t="shared" si="47" ref="F225:H232">K10</f>
        <v>16</v>
      </c>
      <c r="G225" s="73">
        <f t="shared" si="47"/>
        <v>2</v>
      </c>
      <c r="H225" s="73">
        <f t="shared" si="47"/>
        <v>4</v>
      </c>
      <c r="I225" s="73">
        <f aca="true" t="shared" si="48" ref="I225:I232">N10+O10</f>
        <v>24</v>
      </c>
      <c r="J225" s="73">
        <f aca="true" t="shared" si="49" ref="J225:K232">P10</f>
        <v>14</v>
      </c>
      <c r="K225" s="73">
        <f t="shared" si="49"/>
        <v>10</v>
      </c>
      <c r="L225" s="73">
        <f aca="true" t="shared" si="50" ref="L225:L232">R10+S10</f>
        <v>14</v>
      </c>
      <c r="M225" s="73">
        <f aca="true" t="shared" si="51" ref="M225:M232">T10+U10</f>
        <v>14</v>
      </c>
      <c r="N225" s="73">
        <f aca="true" t="shared" si="52" ref="N225:N232">V10+W10</f>
        <v>16</v>
      </c>
      <c r="O225" s="85">
        <f aca="true" t="shared" si="53" ref="O225:O232">X10+Y10</f>
        <v>8</v>
      </c>
      <c r="P225" s="79">
        <f>SUM(E225:O225)</f>
        <v>138</v>
      </c>
    </row>
    <row r="226" spans="1:16" ht="15">
      <c r="A226" s="163" t="s">
        <v>1</v>
      </c>
      <c r="B226" s="73" t="s">
        <v>8</v>
      </c>
      <c r="C226" s="73" t="s">
        <v>88</v>
      </c>
      <c r="D226" s="97">
        <f aca="true" t="shared" si="54" ref="D226:D241">SUM(E226:O226)</f>
        <v>520</v>
      </c>
      <c r="E226" s="148">
        <f t="shared" si="46"/>
        <v>36</v>
      </c>
      <c r="F226" s="73">
        <f t="shared" si="47"/>
        <v>64</v>
      </c>
      <c r="G226" s="73">
        <f t="shared" si="47"/>
        <v>8</v>
      </c>
      <c r="H226" s="73">
        <f t="shared" si="47"/>
        <v>16</v>
      </c>
      <c r="I226" s="73">
        <f t="shared" si="48"/>
        <v>96</v>
      </c>
      <c r="J226" s="73">
        <f t="shared" si="49"/>
        <v>56</v>
      </c>
      <c r="K226" s="73">
        <f t="shared" si="49"/>
        <v>40</v>
      </c>
      <c r="L226" s="73">
        <f t="shared" si="50"/>
        <v>56</v>
      </c>
      <c r="M226" s="73">
        <f t="shared" si="51"/>
        <v>56</v>
      </c>
      <c r="N226" s="73">
        <f t="shared" si="52"/>
        <v>64</v>
      </c>
      <c r="O226" s="85">
        <f t="shared" si="53"/>
        <v>28</v>
      </c>
      <c r="P226" s="79">
        <f aca="true" t="shared" si="55" ref="P226:P241">SUM(E226:O226)</f>
        <v>520</v>
      </c>
    </row>
    <row r="227" spans="1:16" ht="15">
      <c r="A227" s="163" t="s">
        <v>2</v>
      </c>
      <c r="B227" s="73" t="s">
        <v>9</v>
      </c>
      <c r="C227" s="73" t="s">
        <v>88</v>
      </c>
      <c r="D227" s="97">
        <f t="shared" si="54"/>
        <v>137</v>
      </c>
      <c r="E227" s="148">
        <f t="shared" si="46"/>
        <v>17</v>
      </c>
      <c r="F227" s="73">
        <f t="shared" si="47"/>
        <v>16</v>
      </c>
      <c r="G227" s="73">
        <f t="shared" si="47"/>
        <v>2</v>
      </c>
      <c r="H227" s="73">
        <f t="shared" si="47"/>
        <v>4</v>
      </c>
      <c r="I227" s="73">
        <f t="shared" si="48"/>
        <v>24</v>
      </c>
      <c r="J227" s="73">
        <f t="shared" si="49"/>
        <v>14</v>
      </c>
      <c r="K227" s="73">
        <f t="shared" si="49"/>
        <v>10</v>
      </c>
      <c r="L227" s="73">
        <f t="shared" si="50"/>
        <v>14</v>
      </c>
      <c r="M227" s="73">
        <f t="shared" si="51"/>
        <v>14</v>
      </c>
      <c r="N227" s="73">
        <f t="shared" si="52"/>
        <v>16</v>
      </c>
      <c r="O227" s="85">
        <f t="shared" si="53"/>
        <v>6</v>
      </c>
      <c r="P227" s="79">
        <f t="shared" si="55"/>
        <v>137</v>
      </c>
    </row>
    <row r="228" spans="1:16" ht="15">
      <c r="A228" s="163" t="s">
        <v>3</v>
      </c>
      <c r="B228" s="73" t="s">
        <v>11</v>
      </c>
      <c r="C228" s="73" t="s">
        <v>88</v>
      </c>
      <c r="D228" s="97">
        <f t="shared" si="54"/>
        <v>847</v>
      </c>
      <c r="E228" s="148">
        <f t="shared" si="46"/>
        <v>67</v>
      </c>
      <c r="F228" s="73">
        <f t="shared" si="47"/>
        <v>104</v>
      </c>
      <c r="G228" s="73">
        <f t="shared" si="47"/>
        <v>13</v>
      </c>
      <c r="H228" s="73">
        <f t="shared" si="47"/>
        <v>26</v>
      </c>
      <c r="I228" s="73">
        <f t="shared" si="48"/>
        <v>156</v>
      </c>
      <c r="J228" s="73">
        <f t="shared" si="49"/>
        <v>91</v>
      </c>
      <c r="K228" s="73">
        <f t="shared" si="49"/>
        <v>65</v>
      </c>
      <c r="L228" s="73">
        <f t="shared" si="50"/>
        <v>89</v>
      </c>
      <c r="M228" s="73">
        <f t="shared" si="51"/>
        <v>89</v>
      </c>
      <c r="N228" s="73">
        <f t="shared" si="52"/>
        <v>104</v>
      </c>
      <c r="O228" s="85">
        <f t="shared" si="53"/>
        <v>43</v>
      </c>
      <c r="P228" s="79">
        <f t="shared" si="55"/>
        <v>847</v>
      </c>
    </row>
    <row r="229" spans="1:16" ht="15">
      <c r="A229" s="163" t="s">
        <v>4</v>
      </c>
      <c r="B229" s="73" t="s">
        <v>12</v>
      </c>
      <c r="C229" s="73" t="s">
        <v>88</v>
      </c>
      <c r="D229" s="97">
        <f t="shared" si="54"/>
        <v>681</v>
      </c>
      <c r="E229" s="148">
        <f t="shared" si="46"/>
        <v>27</v>
      </c>
      <c r="F229" s="73">
        <f t="shared" si="47"/>
        <v>88</v>
      </c>
      <c r="G229" s="73">
        <f t="shared" si="47"/>
        <v>11</v>
      </c>
      <c r="H229" s="73">
        <f t="shared" si="47"/>
        <v>22</v>
      </c>
      <c r="I229" s="73">
        <f t="shared" si="48"/>
        <v>132</v>
      </c>
      <c r="J229" s="73">
        <f t="shared" si="49"/>
        <v>77</v>
      </c>
      <c r="K229" s="73">
        <f t="shared" si="49"/>
        <v>55</v>
      </c>
      <c r="L229" s="73">
        <f t="shared" si="50"/>
        <v>73</v>
      </c>
      <c r="M229" s="73">
        <f t="shared" si="51"/>
        <v>73</v>
      </c>
      <c r="N229" s="73">
        <f t="shared" si="52"/>
        <v>88</v>
      </c>
      <c r="O229" s="85">
        <f t="shared" si="53"/>
        <v>35</v>
      </c>
      <c r="P229" s="79">
        <f t="shared" si="55"/>
        <v>681</v>
      </c>
    </row>
    <row r="230" spans="1:16" ht="15">
      <c r="A230" s="163" t="s">
        <v>5</v>
      </c>
      <c r="B230" s="73" t="s">
        <v>13</v>
      </c>
      <c r="C230" s="73" t="s">
        <v>88</v>
      </c>
      <c r="D230" s="97">
        <f t="shared" si="54"/>
        <v>141</v>
      </c>
      <c r="E230" s="148">
        <f t="shared" si="46"/>
        <v>21</v>
      </c>
      <c r="F230" s="73">
        <f t="shared" si="47"/>
        <v>16</v>
      </c>
      <c r="G230" s="73">
        <f t="shared" si="47"/>
        <v>2</v>
      </c>
      <c r="H230" s="73">
        <f t="shared" si="47"/>
        <v>4</v>
      </c>
      <c r="I230" s="73">
        <f t="shared" si="48"/>
        <v>24</v>
      </c>
      <c r="J230" s="73">
        <f t="shared" si="49"/>
        <v>14</v>
      </c>
      <c r="K230" s="73">
        <f t="shared" si="49"/>
        <v>10</v>
      </c>
      <c r="L230" s="73">
        <f t="shared" si="50"/>
        <v>14</v>
      </c>
      <c r="M230" s="73">
        <f t="shared" si="51"/>
        <v>14</v>
      </c>
      <c r="N230" s="73">
        <f t="shared" si="52"/>
        <v>16</v>
      </c>
      <c r="O230" s="85">
        <f t="shared" si="53"/>
        <v>6</v>
      </c>
      <c r="P230" s="79">
        <f t="shared" si="55"/>
        <v>141</v>
      </c>
    </row>
    <row r="231" spans="1:16" ht="14.4" thickBot="1">
      <c r="A231" s="164" t="s">
        <v>6</v>
      </c>
      <c r="B231" s="98" t="s">
        <v>10</v>
      </c>
      <c r="C231" s="98" t="s">
        <v>88</v>
      </c>
      <c r="D231" s="121">
        <f t="shared" si="54"/>
        <v>239</v>
      </c>
      <c r="E231" s="149">
        <f t="shared" si="46"/>
        <v>59</v>
      </c>
      <c r="F231" s="98">
        <f t="shared" si="47"/>
        <v>16</v>
      </c>
      <c r="G231" s="98">
        <f t="shared" si="47"/>
        <v>2</v>
      </c>
      <c r="H231" s="98">
        <f t="shared" si="47"/>
        <v>4</v>
      </c>
      <c r="I231" s="98">
        <f t="shared" si="48"/>
        <v>24</v>
      </c>
      <c r="J231" s="98">
        <f t="shared" si="49"/>
        <v>14</v>
      </c>
      <c r="K231" s="98">
        <f t="shared" si="49"/>
        <v>10</v>
      </c>
      <c r="L231" s="98">
        <f t="shared" si="50"/>
        <v>44</v>
      </c>
      <c r="M231" s="98">
        <f t="shared" si="51"/>
        <v>44</v>
      </c>
      <c r="N231" s="98">
        <f t="shared" si="52"/>
        <v>16</v>
      </c>
      <c r="O231" s="88">
        <f t="shared" si="53"/>
        <v>6</v>
      </c>
      <c r="P231" s="79">
        <f t="shared" si="55"/>
        <v>239</v>
      </c>
    </row>
    <row r="232" spans="1:16" ht="15">
      <c r="A232" s="173"/>
      <c r="B232" s="112"/>
      <c r="C232" s="112"/>
      <c r="D232" s="110">
        <f t="shared" si="54"/>
        <v>2703</v>
      </c>
      <c r="E232" s="157">
        <f t="shared" si="46"/>
        <v>243</v>
      </c>
      <c r="F232" s="112">
        <f t="shared" si="47"/>
        <v>320</v>
      </c>
      <c r="G232" s="112">
        <f t="shared" si="47"/>
        <v>40</v>
      </c>
      <c r="H232" s="112">
        <f t="shared" si="47"/>
        <v>80</v>
      </c>
      <c r="I232" s="112">
        <f t="shared" si="48"/>
        <v>480</v>
      </c>
      <c r="J232" s="112">
        <f t="shared" si="49"/>
        <v>280</v>
      </c>
      <c r="K232" s="112">
        <f t="shared" si="49"/>
        <v>200</v>
      </c>
      <c r="L232" s="112">
        <f t="shared" si="50"/>
        <v>304</v>
      </c>
      <c r="M232" s="112">
        <f t="shared" si="51"/>
        <v>304</v>
      </c>
      <c r="N232" s="112">
        <f t="shared" si="52"/>
        <v>320</v>
      </c>
      <c r="O232" s="113">
        <f t="shared" si="53"/>
        <v>132</v>
      </c>
      <c r="P232" s="79">
        <f t="shared" si="55"/>
        <v>2703</v>
      </c>
    </row>
    <row r="233" spans="1:16" ht="14.4" thickBot="1">
      <c r="A233" s="174"/>
      <c r="B233" s="125"/>
      <c r="C233" s="125"/>
      <c r="D233" s="123"/>
      <c r="E233" s="158"/>
      <c r="F233" s="125"/>
      <c r="G233" s="125"/>
      <c r="H233" s="125"/>
      <c r="I233" s="125"/>
      <c r="J233" s="125"/>
      <c r="K233" s="125"/>
      <c r="L233" s="125"/>
      <c r="M233" s="125"/>
      <c r="N233" s="125"/>
      <c r="O233" s="126"/>
      <c r="P233" s="79">
        <f t="shared" si="55"/>
        <v>0</v>
      </c>
    </row>
    <row r="234" spans="1:16" ht="15">
      <c r="A234" s="175" t="s">
        <v>17</v>
      </c>
      <c r="B234" s="119" t="s">
        <v>19</v>
      </c>
      <c r="C234" s="119" t="s">
        <v>70</v>
      </c>
      <c r="D234" s="129">
        <f t="shared" si="54"/>
        <v>200</v>
      </c>
      <c r="E234" s="156">
        <f aca="true" t="shared" si="56" ref="E234:E241">H19+I19+J19</f>
        <v>12</v>
      </c>
      <c r="F234" s="119">
        <f aca="true" t="shared" si="57" ref="F234:H241">K19</f>
        <v>16</v>
      </c>
      <c r="G234" s="119">
        <f t="shared" si="57"/>
        <v>2</v>
      </c>
      <c r="H234" s="119">
        <f t="shared" si="57"/>
        <v>4</v>
      </c>
      <c r="I234" s="119">
        <f aca="true" t="shared" si="58" ref="I234:I241">N19+O19</f>
        <v>30</v>
      </c>
      <c r="J234" s="119">
        <f aca="true" t="shared" si="59" ref="J234:K241">P19</f>
        <v>28</v>
      </c>
      <c r="K234" s="119">
        <f t="shared" si="59"/>
        <v>20</v>
      </c>
      <c r="L234" s="119">
        <f aca="true" t="shared" si="60" ref="L234:L241">R19+S19</f>
        <v>26</v>
      </c>
      <c r="M234" s="119">
        <f aca="true" t="shared" si="61" ref="M234:M241">T19+U19</f>
        <v>26</v>
      </c>
      <c r="N234" s="119">
        <f aca="true" t="shared" si="62" ref="N234:N241">V19+W19</f>
        <v>30</v>
      </c>
      <c r="O234" s="120">
        <f aca="true" t="shared" si="63" ref="O234:O241">X19+Y19</f>
        <v>6</v>
      </c>
      <c r="P234" s="79">
        <f t="shared" si="55"/>
        <v>200</v>
      </c>
    </row>
    <row r="235" spans="1:16" ht="15">
      <c r="A235" s="163" t="s">
        <v>90</v>
      </c>
      <c r="B235" s="73" t="s">
        <v>25</v>
      </c>
      <c r="C235" s="73" t="s">
        <v>70</v>
      </c>
      <c r="D235" s="97">
        <f t="shared" si="54"/>
        <v>94</v>
      </c>
      <c r="E235" s="148">
        <f t="shared" si="56"/>
        <v>16</v>
      </c>
      <c r="F235" s="73">
        <f t="shared" si="57"/>
        <v>24</v>
      </c>
      <c r="G235" s="73">
        <f t="shared" si="57"/>
        <v>3</v>
      </c>
      <c r="H235" s="73">
        <f t="shared" si="57"/>
        <v>6</v>
      </c>
      <c r="I235" s="73">
        <f t="shared" si="58"/>
        <v>27</v>
      </c>
      <c r="J235" s="73">
        <f t="shared" si="59"/>
        <v>0</v>
      </c>
      <c r="K235" s="73">
        <f t="shared" si="59"/>
        <v>0</v>
      </c>
      <c r="L235" s="73">
        <f t="shared" si="60"/>
        <v>3</v>
      </c>
      <c r="M235" s="73">
        <f t="shared" si="61"/>
        <v>3</v>
      </c>
      <c r="N235" s="73">
        <f t="shared" si="62"/>
        <v>3</v>
      </c>
      <c r="O235" s="85">
        <f t="shared" si="63"/>
        <v>9</v>
      </c>
      <c r="P235" s="79">
        <f t="shared" si="55"/>
        <v>94</v>
      </c>
    </row>
    <row r="236" spans="1:16" ht="15">
      <c r="A236" s="163" t="s">
        <v>18</v>
      </c>
      <c r="B236" s="73" t="s">
        <v>20</v>
      </c>
      <c r="C236" s="73" t="s">
        <v>70</v>
      </c>
      <c r="D236" s="97">
        <f t="shared" si="54"/>
        <v>137</v>
      </c>
      <c r="E236" s="148">
        <f t="shared" si="56"/>
        <v>17</v>
      </c>
      <c r="F236" s="73">
        <f t="shared" si="57"/>
        <v>16</v>
      </c>
      <c r="G236" s="73">
        <f t="shared" si="57"/>
        <v>2</v>
      </c>
      <c r="H236" s="73">
        <f t="shared" si="57"/>
        <v>4</v>
      </c>
      <c r="I236" s="73">
        <f t="shared" si="58"/>
        <v>24</v>
      </c>
      <c r="J236" s="73">
        <f t="shared" si="59"/>
        <v>14</v>
      </c>
      <c r="K236" s="73">
        <f t="shared" si="59"/>
        <v>10</v>
      </c>
      <c r="L236" s="73">
        <f t="shared" si="60"/>
        <v>14</v>
      </c>
      <c r="M236" s="73">
        <f t="shared" si="61"/>
        <v>14</v>
      </c>
      <c r="N236" s="73">
        <f t="shared" si="62"/>
        <v>16</v>
      </c>
      <c r="O236" s="85">
        <f t="shared" si="63"/>
        <v>6</v>
      </c>
      <c r="P236" s="79">
        <f t="shared" si="55"/>
        <v>137</v>
      </c>
    </row>
    <row r="237" spans="1:16" ht="15">
      <c r="A237" s="163" t="s">
        <v>21</v>
      </c>
      <c r="B237" s="73" t="s">
        <v>23</v>
      </c>
      <c r="C237" s="73" t="s">
        <v>70</v>
      </c>
      <c r="D237" s="97">
        <f t="shared" si="54"/>
        <v>552</v>
      </c>
      <c r="E237" s="148">
        <f t="shared" si="56"/>
        <v>22</v>
      </c>
      <c r="F237" s="73">
        <f t="shared" si="57"/>
        <v>48</v>
      </c>
      <c r="G237" s="73">
        <f t="shared" si="57"/>
        <v>6</v>
      </c>
      <c r="H237" s="73">
        <f t="shared" si="57"/>
        <v>8</v>
      </c>
      <c r="I237" s="73">
        <f t="shared" si="58"/>
        <v>72</v>
      </c>
      <c r="J237" s="73">
        <f t="shared" si="59"/>
        <v>84</v>
      </c>
      <c r="K237" s="73">
        <f t="shared" si="59"/>
        <v>60</v>
      </c>
      <c r="L237" s="73">
        <f t="shared" si="60"/>
        <v>74</v>
      </c>
      <c r="M237" s="73">
        <f t="shared" si="61"/>
        <v>74</v>
      </c>
      <c r="N237" s="73">
        <f t="shared" si="62"/>
        <v>88</v>
      </c>
      <c r="O237" s="85">
        <f t="shared" si="63"/>
        <v>16</v>
      </c>
      <c r="P237" s="79">
        <f t="shared" si="55"/>
        <v>552</v>
      </c>
    </row>
    <row r="238" spans="1:16" ht="15">
      <c r="A238" s="163" t="s">
        <v>22</v>
      </c>
      <c r="B238" s="73" t="s">
        <v>24</v>
      </c>
      <c r="C238" s="73" t="s">
        <v>70</v>
      </c>
      <c r="D238" s="97">
        <f t="shared" si="54"/>
        <v>110</v>
      </c>
      <c r="E238" s="148">
        <f t="shared" si="56"/>
        <v>24</v>
      </c>
      <c r="F238" s="73">
        <f t="shared" si="57"/>
        <v>16</v>
      </c>
      <c r="G238" s="73">
        <f t="shared" si="57"/>
        <v>2</v>
      </c>
      <c r="H238" s="73">
        <f t="shared" si="57"/>
        <v>0</v>
      </c>
      <c r="I238" s="73">
        <f t="shared" si="58"/>
        <v>6</v>
      </c>
      <c r="J238" s="73">
        <f t="shared" si="59"/>
        <v>14</v>
      </c>
      <c r="K238" s="73">
        <f t="shared" si="59"/>
        <v>10</v>
      </c>
      <c r="L238" s="73">
        <f t="shared" si="60"/>
        <v>12</v>
      </c>
      <c r="M238" s="73">
        <f t="shared" si="61"/>
        <v>12</v>
      </c>
      <c r="N238" s="73">
        <f t="shared" si="62"/>
        <v>14</v>
      </c>
      <c r="O238" s="85">
        <f t="shared" si="63"/>
        <v>0</v>
      </c>
      <c r="P238" s="79">
        <f t="shared" si="55"/>
        <v>110</v>
      </c>
    </row>
    <row r="239" spans="1:16" ht="15">
      <c r="A239" s="163" t="s">
        <v>26</v>
      </c>
      <c r="B239" s="73" t="s">
        <v>10</v>
      </c>
      <c r="C239" s="73" t="s">
        <v>70</v>
      </c>
      <c r="D239" s="97">
        <f t="shared" si="54"/>
        <v>169</v>
      </c>
      <c r="E239" s="148">
        <f t="shared" si="56"/>
        <v>17</v>
      </c>
      <c r="F239" s="73">
        <f t="shared" si="57"/>
        <v>16</v>
      </c>
      <c r="G239" s="73">
        <f t="shared" si="57"/>
        <v>2</v>
      </c>
      <c r="H239" s="73">
        <f t="shared" si="57"/>
        <v>4</v>
      </c>
      <c r="I239" s="73">
        <f t="shared" si="58"/>
        <v>27</v>
      </c>
      <c r="J239" s="73">
        <f t="shared" si="59"/>
        <v>21</v>
      </c>
      <c r="K239" s="73">
        <f t="shared" si="59"/>
        <v>15</v>
      </c>
      <c r="L239" s="73">
        <f t="shared" si="60"/>
        <v>18</v>
      </c>
      <c r="M239" s="73">
        <f t="shared" si="61"/>
        <v>18</v>
      </c>
      <c r="N239" s="73">
        <f t="shared" si="62"/>
        <v>23</v>
      </c>
      <c r="O239" s="85">
        <f t="shared" si="63"/>
        <v>8</v>
      </c>
      <c r="P239" s="79">
        <f t="shared" si="55"/>
        <v>169</v>
      </c>
    </row>
    <row r="240" spans="1:16" ht="15">
      <c r="A240" s="163" t="s">
        <v>162</v>
      </c>
      <c r="B240" s="73" t="s">
        <v>106</v>
      </c>
      <c r="C240" s="73" t="s">
        <v>70</v>
      </c>
      <c r="D240" s="97">
        <f t="shared" si="54"/>
        <v>155</v>
      </c>
      <c r="E240" s="148">
        <f t="shared" si="56"/>
        <v>19</v>
      </c>
      <c r="F240" s="73">
        <f t="shared" si="57"/>
        <v>0</v>
      </c>
      <c r="G240" s="73">
        <f t="shared" si="57"/>
        <v>0</v>
      </c>
      <c r="H240" s="73">
        <f t="shared" si="57"/>
        <v>0</v>
      </c>
      <c r="I240" s="73">
        <f t="shared" si="58"/>
        <v>12</v>
      </c>
      <c r="J240" s="73">
        <f t="shared" si="59"/>
        <v>28</v>
      </c>
      <c r="K240" s="73">
        <f t="shared" si="59"/>
        <v>20</v>
      </c>
      <c r="L240" s="73">
        <f t="shared" si="60"/>
        <v>24</v>
      </c>
      <c r="M240" s="73">
        <f t="shared" si="61"/>
        <v>24</v>
      </c>
      <c r="N240" s="73">
        <f t="shared" si="62"/>
        <v>28</v>
      </c>
      <c r="O240" s="85">
        <f t="shared" si="63"/>
        <v>0</v>
      </c>
      <c r="P240" s="79">
        <f t="shared" si="55"/>
        <v>155</v>
      </c>
    </row>
    <row r="241" spans="1:16" ht="14.4" thickBot="1">
      <c r="A241" s="164" t="s">
        <v>159</v>
      </c>
      <c r="B241" s="98" t="s">
        <v>107</v>
      </c>
      <c r="C241" s="98" t="s">
        <v>70</v>
      </c>
      <c r="D241" s="121">
        <f t="shared" si="54"/>
        <v>157</v>
      </c>
      <c r="E241" s="149">
        <f t="shared" si="56"/>
        <v>21</v>
      </c>
      <c r="F241" s="98">
        <f t="shared" si="57"/>
        <v>0</v>
      </c>
      <c r="G241" s="98">
        <f t="shared" si="57"/>
        <v>0</v>
      </c>
      <c r="H241" s="98">
        <f t="shared" si="57"/>
        <v>0</v>
      </c>
      <c r="I241" s="98">
        <f t="shared" si="58"/>
        <v>12</v>
      </c>
      <c r="J241" s="98">
        <f t="shared" si="59"/>
        <v>28</v>
      </c>
      <c r="K241" s="98">
        <f t="shared" si="59"/>
        <v>20</v>
      </c>
      <c r="L241" s="98">
        <f t="shared" si="60"/>
        <v>24</v>
      </c>
      <c r="M241" s="98">
        <f t="shared" si="61"/>
        <v>24</v>
      </c>
      <c r="N241" s="98">
        <f t="shared" si="62"/>
        <v>28</v>
      </c>
      <c r="O241" s="88">
        <f t="shared" si="63"/>
        <v>0</v>
      </c>
      <c r="P241" s="79">
        <f t="shared" si="55"/>
        <v>157</v>
      </c>
    </row>
    <row r="242" spans="1:15" ht="14.4" thickBot="1">
      <c r="A242" s="166"/>
      <c r="B242" s="63"/>
      <c r="C242" s="63"/>
      <c r="D242" s="106">
        <f>SUM(D234:D241)</f>
        <v>1574</v>
      </c>
      <c r="E242" s="159">
        <f>SUM(E234:E241)</f>
        <v>148</v>
      </c>
      <c r="F242" s="160">
        <f>SUM(F234:F241)</f>
        <v>136</v>
      </c>
      <c r="G242" s="160">
        <f aca="true" t="shared" si="64" ref="G242:O242">SUM(G234:G241)</f>
        <v>17</v>
      </c>
      <c r="H242" s="160">
        <f t="shared" si="64"/>
        <v>26</v>
      </c>
      <c r="I242" s="160">
        <f t="shared" si="64"/>
        <v>210</v>
      </c>
      <c r="J242" s="160">
        <f t="shared" si="64"/>
        <v>217</v>
      </c>
      <c r="K242" s="160">
        <f t="shared" si="64"/>
        <v>155</v>
      </c>
      <c r="L242" s="160">
        <f t="shared" si="64"/>
        <v>195</v>
      </c>
      <c r="M242" s="160">
        <f t="shared" si="64"/>
        <v>195</v>
      </c>
      <c r="N242" s="160">
        <f t="shared" si="64"/>
        <v>230</v>
      </c>
      <c r="O242" s="160">
        <f t="shared" si="64"/>
        <v>45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C8E4F-F51F-4691-A192-D8CD5C37CDF2}">
  <dimension ref="A1:Z203"/>
  <sheetViews>
    <sheetView view="pageBreakPreview" zoomScaleSheetLayoutView="100" workbookViewId="0" topLeftCell="A60">
      <selection activeCell="A60" sqref="A60:O149"/>
    </sheetView>
  </sheetViews>
  <sheetFormatPr defaultColWidth="9.140625" defaultRowHeight="15"/>
  <cols>
    <col min="1" max="1" width="15.57421875" style="66" customWidth="1"/>
    <col min="2" max="2" width="7.7109375" style="66" customWidth="1"/>
    <col min="3" max="3" width="12.28125" style="66" customWidth="1"/>
    <col min="4" max="4" width="6.8515625" style="59" hidden="1" customWidth="1"/>
    <col min="5" max="6" width="5.28125" style="66" hidden="1" customWidth="1"/>
    <col min="7" max="7" width="9.57421875" style="59" customWidth="1"/>
    <col min="8" max="8" width="5.28125" style="71" customWidth="1"/>
    <col min="9" max="9" width="19.8515625" style="59" customWidth="1"/>
    <col min="10" max="10" width="7.57421875" style="59" customWidth="1"/>
    <col min="11" max="11" width="13.28125" style="59" customWidth="1"/>
    <col min="12" max="12" width="5.28125" style="59" hidden="1" customWidth="1"/>
    <col min="13" max="14" width="3.140625" style="59" hidden="1" customWidth="1"/>
    <col min="15" max="15" width="7.8515625" style="59" customWidth="1"/>
    <col min="16" max="16" width="5.57421875" style="59" customWidth="1"/>
    <col min="17" max="17" width="5.57421875" style="71" customWidth="1"/>
    <col min="18" max="25" width="5.57421875" style="59" customWidth="1"/>
    <col min="26" max="26" width="9.140625" style="59" customWidth="1"/>
    <col min="27" max="16384" width="9.140625" style="66" customWidth="1"/>
  </cols>
  <sheetData>
    <row r="1" spans="1:10" s="7" customFormat="1" ht="18" hidden="1">
      <c r="A1" s="91" t="s">
        <v>102</v>
      </c>
      <c r="B1" s="91"/>
      <c r="C1" s="91"/>
      <c r="D1" s="6"/>
      <c r="E1" s="91"/>
      <c r="F1" s="91"/>
      <c r="G1" s="91"/>
      <c r="H1" s="91"/>
      <c r="I1" s="6"/>
      <c r="J1" s="6"/>
    </row>
    <row r="2" spans="1:10" s="9" customFormat="1" ht="20.4" hidden="1">
      <c r="A2" s="49" t="s">
        <v>44</v>
      </c>
      <c r="B2" s="10" t="e">
        <f>#REF!</f>
        <v>#REF!</v>
      </c>
      <c r="F2" s="11"/>
      <c r="G2" s="12"/>
      <c r="H2" s="30"/>
      <c r="I2" s="13"/>
      <c r="J2" s="14"/>
    </row>
    <row r="3" spans="1:10" s="16" customFormat="1" ht="15" hidden="1">
      <c r="A3" s="50" t="s">
        <v>45</v>
      </c>
      <c r="B3" s="17" t="e">
        <f>#REF!</f>
        <v>#REF!</v>
      </c>
      <c r="F3" s="18"/>
      <c r="G3" s="19"/>
      <c r="H3" s="31"/>
      <c r="I3" s="20"/>
      <c r="J3" s="14"/>
    </row>
    <row r="4" spans="1:10" s="16" customFormat="1" ht="15" hidden="1">
      <c r="A4" s="51" t="s">
        <v>46</v>
      </c>
      <c r="B4" s="22" t="s">
        <v>50</v>
      </c>
      <c r="F4" s="18"/>
      <c r="G4" s="19"/>
      <c r="H4" s="31"/>
      <c r="I4" s="20"/>
      <c r="J4" s="14"/>
    </row>
    <row r="5" spans="1:10" s="16" customFormat="1" ht="15" hidden="1">
      <c r="A5" s="51" t="s">
        <v>47</v>
      </c>
      <c r="B5" s="22" t="s">
        <v>42</v>
      </c>
      <c r="F5" s="18"/>
      <c r="G5" s="19"/>
      <c r="H5" s="31"/>
      <c r="I5" s="20"/>
      <c r="J5" s="19"/>
    </row>
    <row r="6" spans="1:10" s="16" customFormat="1" ht="15" hidden="1">
      <c r="A6" s="51" t="s">
        <v>48</v>
      </c>
      <c r="B6" s="23" t="s">
        <v>140</v>
      </c>
      <c r="F6" s="18"/>
      <c r="G6" s="19"/>
      <c r="H6" s="31"/>
      <c r="I6" s="20"/>
      <c r="J6" s="14"/>
    </row>
    <row r="7" spans="1:25" ht="15" hidden="1">
      <c r="A7" s="47"/>
      <c r="B7" s="47"/>
      <c r="C7" s="47"/>
      <c r="D7" s="48"/>
      <c r="E7" s="47"/>
      <c r="F7" s="47"/>
      <c r="G7" s="64"/>
      <c r="H7" s="48">
        <v>11</v>
      </c>
      <c r="I7" s="48">
        <v>11</v>
      </c>
      <c r="J7" s="48">
        <v>11</v>
      </c>
      <c r="K7" s="48">
        <v>10</v>
      </c>
      <c r="L7" s="48">
        <v>9</v>
      </c>
      <c r="M7" s="48">
        <v>8</v>
      </c>
      <c r="N7" s="48">
        <v>7</v>
      </c>
      <c r="O7" s="48">
        <v>7</v>
      </c>
      <c r="P7" s="65">
        <v>6</v>
      </c>
      <c r="Q7" s="48">
        <v>5</v>
      </c>
      <c r="R7" s="48">
        <v>4</v>
      </c>
      <c r="S7" s="48">
        <v>4</v>
      </c>
      <c r="T7" s="48">
        <v>3</v>
      </c>
      <c r="U7" s="48">
        <v>3</v>
      </c>
      <c r="V7" s="48">
        <v>2</v>
      </c>
      <c r="W7" s="48">
        <v>2</v>
      </c>
      <c r="X7" s="48">
        <v>1</v>
      </c>
      <c r="Y7" s="48">
        <v>1</v>
      </c>
    </row>
    <row r="8" spans="1:26" s="70" customFormat="1" ht="41.4" hidden="1">
      <c r="A8" s="62" t="s">
        <v>72</v>
      </c>
      <c r="B8" s="62"/>
      <c r="C8" s="62"/>
      <c r="D8" s="60"/>
      <c r="E8" s="62"/>
      <c r="F8" s="62"/>
      <c r="G8" s="67"/>
      <c r="H8" s="60" t="s">
        <v>112</v>
      </c>
      <c r="I8" s="60" t="s">
        <v>113</v>
      </c>
      <c r="J8" s="60" t="s">
        <v>114</v>
      </c>
      <c r="K8" s="60" t="s">
        <v>116</v>
      </c>
      <c r="L8" s="60" t="s">
        <v>116</v>
      </c>
      <c r="M8" s="60" t="s">
        <v>118</v>
      </c>
      <c r="N8" s="60" t="s">
        <v>120</v>
      </c>
      <c r="O8" s="60" t="s">
        <v>118</v>
      </c>
      <c r="P8" s="68" t="s">
        <v>119</v>
      </c>
      <c r="Q8" s="60" t="s">
        <v>119</v>
      </c>
      <c r="R8" s="60" t="s">
        <v>119</v>
      </c>
      <c r="S8" s="60" t="s">
        <v>129</v>
      </c>
      <c r="T8" s="60" t="s">
        <v>119</v>
      </c>
      <c r="U8" s="60" t="s">
        <v>129</v>
      </c>
      <c r="V8" s="60" t="s">
        <v>132</v>
      </c>
      <c r="W8" s="60" t="s">
        <v>119</v>
      </c>
      <c r="X8" s="60" t="s">
        <v>132</v>
      </c>
      <c r="Y8" s="60" t="s">
        <v>134</v>
      </c>
      <c r="Z8" s="69"/>
    </row>
    <row r="9" spans="1:26" s="70" customFormat="1" ht="15" hidden="1">
      <c r="A9" s="62"/>
      <c r="B9" s="62" t="s">
        <v>71</v>
      </c>
      <c r="C9" s="62" t="s">
        <v>89</v>
      </c>
      <c r="D9" s="60"/>
      <c r="E9" s="62"/>
      <c r="F9" s="62"/>
      <c r="G9" s="67" t="s">
        <v>115</v>
      </c>
      <c r="H9" s="60">
        <v>1</v>
      </c>
      <c r="I9" s="60">
        <v>1</v>
      </c>
      <c r="J9" s="60">
        <v>1</v>
      </c>
      <c r="K9" s="60">
        <v>8</v>
      </c>
      <c r="L9" s="60">
        <v>1</v>
      </c>
      <c r="M9" s="60">
        <v>2</v>
      </c>
      <c r="N9" s="60">
        <v>3</v>
      </c>
      <c r="O9" s="60">
        <v>9</v>
      </c>
      <c r="P9" s="68">
        <v>7</v>
      </c>
      <c r="Q9" s="60">
        <v>5</v>
      </c>
      <c r="R9" s="60">
        <v>6</v>
      </c>
      <c r="S9" s="60" t="s">
        <v>130</v>
      </c>
      <c r="T9" s="60">
        <v>6</v>
      </c>
      <c r="U9" s="60">
        <v>1</v>
      </c>
      <c r="V9" s="60">
        <v>1</v>
      </c>
      <c r="W9" s="60">
        <v>7</v>
      </c>
      <c r="X9" s="60">
        <v>2</v>
      </c>
      <c r="Y9" s="60">
        <v>1</v>
      </c>
      <c r="Z9" s="69"/>
    </row>
    <row r="10" spans="1:25" ht="15" hidden="1">
      <c r="A10" s="47" t="s">
        <v>0</v>
      </c>
      <c r="B10" s="47" t="s">
        <v>7</v>
      </c>
      <c r="C10" s="47" t="s">
        <v>88</v>
      </c>
      <c r="D10" s="48"/>
      <c r="E10" s="47" t="e">
        <f>F10*G10</f>
        <v>#REF!</v>
      </c>
      <c r="F10" s="53">
        <v>190</v>
      </c>
      <c r="G10" s="64" t="e">
        <f>SUM(H10:Y10)</f>
        <v>#REF!</v>
      </c>
      <c r="H10" s="48">
        <f aca="true" t="shared" si="0" ref="H10:H16">1*G108</f>
        <v>2</v>
      </c>
      <c r="I10" s="48">
        <f aca="true" t="shared" si="1" ref="I10:I16">1*G128</f>
        <v>5</v>
      </c>
      <c r="J10" s="48">
        <f aca="true" t="shared" si="2" ref="J10:J16">1*O108</f>
        <v>9</v>
      </c>
      <c r="K10" s="48" t="e">
        <f>8*#REF!</f>
        <v>#REF!</v>
      </c>
      <c r="L10" s="48" t="e">
        <f>1*#REF!</f>
        <v>#REF!</v>
      </c>
      <c r="M10" s="48">
        <f aca="true" t="shared" si="3" ref="M10:M16">2*G69</f>
        <v>4</v>
      </c>
      <c r="N10" s="48">
        <f aca="true" t="shared" si="4" ref="N10:N16">3*G88</f>
        <v>6</v>
      </c>
      <c r="O10" s="48">
        <f aca="true" t="shared" si="5" ref="O10:O16">9*G69</f>
        <v>18</v>
      </c>
      <c r="P10" s="65">
        <f aca="true" t="shared" si="6" ref="P10:P16">7*G88</f>
        <v>14</v>
      </c>
      <c r="Q10" s="48">
        <f aca="true" t="shared" si="7" ref="Q10:Q16">5*G88</f>
        <v>10</v>
      </c>
      <c r="R10" s="48">
        <f aca="true" t="shared" si="8" ref="R10:R16">6*G88</f>
        <v>12</v>
      </c>
      <c r="S10" s="60" t="e">
        <f>1*#REF!</f>
        <v>#REF!</v>
      </c>
      <c r="T10" s="48">
        <f aca="true" t="shared" si="9" ref="T10:T16">6*G88</f>
        <v>12</v>
      </c>
      <c r="U10" s="48" t="e">
        <f>1*#REF!</f>
        <v>#REF!</v>
      </c>
      <c r="V10" s="48">
        <f aca="true" t="shared" si="10" ref="V10:V16">1*G69</f>
        <v>2</v>
      </c>
      <c r="W10" s="48">
        <f aca="true" t="shared" si="11" ref="W10:W16">7*G88</f>
        <v>14</v>
      </c>
      <c r="X10" s="48">
        <f aca="true" t="shared" si="12" ref="X10:X16">2*G69</f>
        <v>4</v>
      </c>
      <c r="Y10" s="48" t="e">
        <f>1*#REF!</f>
        <v>#REF!</v>
      </c>
    </row>
    <row r="11" spans="1:25" ht="15" hidden="1">
      <c r="A11" s="47" t="s">
        <v>1</v>
      </c>
      <c r="B11" s="47" t="s">
        <v>8</v>
      </c>
      <c r="C11" s="47" t="s">
        <v>88</v>
      </c>
      <c r="D11" s="48"/>
      <c r="E11" s="47" t="e">
        <f aca="true" t="shared" si="13" ref="E11:E26">F11*G11</f>
        <v>#REF!</v>
      </c>
      <c r="F11" s="53">
        <v>220</v>
      </c>
      <c r="G11" s="64" t="e">
        <f aca="true" t="shared" si="14" ref="G11:G16">SUM(H11:Y11)</f>
        <v>#REF!</v>
      </c>
      <c r="H11" s="48">
        <f t="shared" si="0"/>
        <v>8</v>
      </c>
      <c r="I11" s="48">
        <f t="shared" si="1"/>
        <v>8</v>
      </c>
      <c r="J11" s="48">
        <f t="shared" si="2"/>
        <v>20</v>
      </c>
      <c r="K11" s="48" t="e">
        <f>8*#REF!</f>
        <v>#REF!</v>
      </c>
      <c r="L11" s="48" t="e">
        <f>1*#REF!</f>
        <v>#REF!</v>
      </c>
      <c r="M11" s="48">
        <f t="shared" si="3"/>
        <v>16</v>
      </c>
      <c r="N11" s="48">
        <f t="shared" si="4"/>
        <v>24</v>
      </c>
      <c r="O11" s="48">
        <f t="shared" si="5"/>
        <v>72</v>
      </c>
      <c r="P11" s="65">
        <f t="shared" si="6"/>
        <v>56</v>
      </c>
      <c r="Q11" s="48">
        <f t="shared" si="7"/>
        <v>40</v>
      </c>
      <c r="R11" s="48">
        <f t="shared" si="8"/>
        <v>48</v>
      </c>
      <c r="S11" s="60" t="e">
        <f>1*#REF!</f>
        <v>#REF!</v>
      </c>
      <c r="T11" s="48">
        <f t="shared" si="9"/>
        <v>48</v>
      </c>
      <c r="U11" s="48" t="e">
        <f>1*#REF!</f>
        <v>#REF!</v>
      </c>
      <c r="V11" s="48">
        <f t="shared" si="10"/>
        <v>8</v>
      </c>
      <c r="W11" s="48">
        <f t="shared" si="11"/>
        <v>56</v>
      </c>
      <c r="X11" s="48">
        <f t="shared" si="12"/>
        <v>16</v>
      </c>
      <c r="Y11" s="48" t="e">
        <f>1*#REF!</f>
        <v>#REF!</v>
      </c>
    </row>
    <row r="12" spans="1:25" ht="15" hidden="1">
      <c r="A12" s="47" t="s">
        <v>2</v>
      </c>
      <c r="B12" s="47" t="s">
        <v>9</v>
      </c>
      <c r="C12" s="47" t="s">
        <v>88</v>
      </c>
      <c r="D12" s="48"/>
      <c r="E12" s="47" t="e">
        <f t="shared" si="13"/>
        <v>#REF!</v>
      </c>
      <c r="F12" s="53">
        <v>200</v>
      </c>
      <c r="G12" s="64" t="e">
        <f t="shared" si="14"/>
        <v>#REF!</v>
      </c>
      <c r="H12" s="48">
        <f t="shared" si="0"/>
        <v>2</v>
      </c>
      <c r="I12" s="48">
        <f t="shared" si="1"/>
        <v>6</v>
      </c>
      <c r="J12" s="48">
        <f t="shared" si="2"/>
        <v>9</v>
      </c>
      <c r="K12" s="48" t="e">
        <f>8*#REF!</f>
        <v>#REF!</v>
      </c>
      <c r="L12" s="48" t="e">
        <f>1*#REF!</f>
        <v>#REF!</v>
      </c>
      <c r="M12" s="48">
        <f t="shared" si="3"/>
        <v>4</v>
      </c>
      <c r="N12" s="48">
        <f t="shared" si="4"/>
        <v>6</v>
      </c>
      <c r="O12" s="48">
        <f t="shared" si="5"/>
        <v>18</v>
      </c>
      <c r="P12" s="65">
        <f t="shared" si="6"/>
        <v>14</v>
      </c>
      <c r="Q12" s="48">
        <f t="shared" si="7"/>
        <v>10</v>
      </c>
      <c r="R12" s="48">
        <f t="shared" si="8"/>
        <v>12</v>
      </c>
      <c r="S12" s="60" t="e">
        <f>1*#REF!</f>
        <v>#REF!</v>
      </c>
      <c r="T12" s="48">
        <f t="shared" si="9"/>
        <v>12</v>
      </c>
      <c r="U12" s="48" t="e">
        <f>1*#REF!</f>
        <v>#REF!</v>
      </c>
      <c r="V12" s="48">
        <f t="shared" si="10"/>
        <v>2</v>
      </c>
      <c r="W12" s="48">
        <f t="shared" si="11"/>
        <v>14</v>
      </c>
      <c r="X12" s="48">
        <f t="shared" si="12"/>
        <v>4</v>
      </c>
      <c r="Y12" s="48" t="e">
        <f>1*#REF!</f>
        <v>#REF!</v>
      </c>
    </row>
    <row r="13" spans="1:25" ht="15" hidden="1">
      <c r="A13" s="47" t="s">
        <v>3</v>
      </c>
      <c r="B13" s="47" t="s">
        <v>11</v>
      </c>
      <c r="C13" s="47" t="s">
        <v>88</v>
      </c>
      <c r="D13" s="48"/>
      <c r="E13" s="47" t="e">
        <f t="shared" si="13"/>
        <v>#REF!</v>
      </c>
      <c r="F13" s="53">
        <v>190</v>
      </c>
      <c r="G13" s="64" t="e">
        <f t="shared" si="14"/>
        <v>#REF!</v>
      </c>
      <c r="H13" s="48">
        <f t="shared" si="0"/>
        <v>17</v>
      </c>
      <c r="I13" s="48">
        <f t="shared" si="1"/>
        <v>10</v>
      </c>
      <c r="J13" s="48">
        <f t="shared" si="2"/>
        <v>40</v>
      </c>
      <c r="K13" s="48" t="e">
        <f>8*#REF!</f>
        <v>#REF!</v>
      </c>
      <c r="L13" s="48" t="e">
        <f>1*#REF!</f>
        <v>#REF!</v>
      </c>
      <c r="M13" s="48">
        <f t="shared" si="3"/>
        <v>26</v>
      </c>
      <c r="N13" s="48">
        <f t="shared" si="4"/>
        <v>39</v>
      </c>
      <c r="O13" s="48">
        <f t="shared" si="5"/>
        <v>117</v>
      </c>
      <c r="P13" s="65">
        <f t="shared" si="6"/>
        <v>91</v>
      </c>
      <c r="Q13" s="48">
        <f t="shared" si="7"/>
        <v>65</v>
      </c>
      <c r="R13" s="48">
        <f t="shared" si="8"/>
        <v>78</v>
      </c>
      <c r="S13" s="60" t="e">
        <f>1*#REF!</f>
        <v>#REF!</v>
      </c>
      <c r="T13" s="48">
        <f t="shared" si="9"/>
        <v>78</v>
      </c>
      <c r="U13" s="48" t="e">
        <f>1*#REF!</f>
        <v>#REF!</v>
      </c>
      <c r="V13" s="48">
        <f t="shared" si="10"/>
        <v>13</v>
      </c>
      <c r="W13" s="48">
        <f t="shared" si="11"/>
        <v>91</v>
      </c>
      <c r="X13" s="48">
        <f t="shared" si="12"/>
        <v>26</v>
      </c>
      <c r="Y13" s="48" t="e">
        <f>1*#REF!</f>
        <v>#REF!</v>
      </c>
    </row>
    <row r="14" spans="1:25" ht="15" hidden="1">
      <c r="A14" s="47" t="s">
        <v>4</v>
      </c>
      <c r="B14" s="47" t="s">
        <v>12</v>
      </c>
      <c r="C14" s="47" t="s">
        <v>88</v>
      </c>
      <c r="D14" s="48"/>
      <c r="E14" s="47" t="e">
        <f t="shared" si="13"/>
        <v>#REF!</v>
      </c>
      <c r="F14" s="53">
        <v>190</v>
      </c>
      <c r="G14" s="64" t="e">
        <f t="shared" si="14"/>
        <v>#REF!</v>
      </c>
      <c r="H14" s="48">
        <f t="shared" si="0"/>
        <v>13</v>
      </c>
      <c r="I14" s="48">
        <f t="shared" si="1"/>
        <v>5</v>
      </c>
      <c r="J14" s="48">
        <f t="shared" si="2"/>
        <v>9</v>
      </c>
      <c r="K14" s="48" t="e">
        <f>8*#REF!</f>
        <v>#REF!</v>
      </c>
      <c r="L14" s="48" t="e">
        <f>1*#REF!</f>
        <v>#REF!</v>
      </c>
      <c r="M14" s="48">
        <f t="shared" si="3"/>
        <v>22</v>
      </c>
      <c r="N14" s="48">
        <f t="shared" si="4"/>
        <v>33</v>
      </c>
      <c r="O14" s="48">
        <f t="shared" si="5"/>
        <v>99</v>
      </c>
      <c r="P14" s="65">
        <f t="shared" si="6"/>
        <v>77</v>
      </c>
      <c r="Q14" s="48">
        <f t="shared" si="7"/>
        <v>55</v>
      </c>
      <c r="R14" s="48">
        <f t="shared" si="8"/>
        <v>66</v>
      </c>
      <c r="S14" s="60" t="e">
        <f>1*#REF!</f>
        <v>#REF!</v>
      </c>
      <c r="T14" s="48">
        <f t="shared" si="9"/>
        <v>66</v>
      </c>
      <c r="U14" s="48" t="e">
        <f>1*#REF!</f>
        <v>#REF!</v>
      </c>
      <c r="V14" s="48">
        <f t="shared" si="10"/>
        <v>11</v>
      </c>
      <c r="W14" s="48">
        <f t="shared" si="11"/>
        <v>77</v>
      </c>
      <c r="X14" s="48">
        <f t="shared" si="12"/>
        <v>22</v>
      </c>
      <c r="Y14" s="48" t="e">
        <f>1*#REF!</f>
        <v>#REF!</v>
      </c>
    </row>
    <row r="15" spans="1:25" ht="15" hidden="1">
      <c r="A15" s="47" t="s">
        <v>5</v>
      </c>
      <c r="B15" s="47" t="s">
        <v>13</v>
      </c>
      <c r="C15" s="47" t="s">
        <v>88</v>
      </c>
      <c r="D15" s="48"/>
      <c r="E15" s="47" t="e">
        <f t="shared" si="13"/>
        <v>#REF!</v>
      </c>
      <c r="F15" s="53">
        <v>190</v>
      </c>
      <c r="G15" s="64" t="e">
        <f t="shared" si="14"/>
        <v>#REF!</v>
      </c>
      <c r="H15" s="48">
        <f t="shared" si="0"/>
        <v>2</v>
      </c>
      <c r="I15" s="48">
        <f t="shared" si="1"/>
        <v>3</v>
      </c>
      <c r="J15" s="48">
        <f t="shared" si="2"/>
        <v>16</v>
      </c>
      <c r="K15" s="48" t="e">
        <f>8*#REF!</f>
        <v>#REF!</v>
      </c>
      <c r="L15" s="48" t="e">
        <f>1*#REF!</f>
        <v>#REF!</v>
      </c>
      <c r="M15" s="48">
        <f t="shared" si="3"/>
        <v>4</v>
      </c>
      <c r="N15" s="48">
        <f t="shared" si="4"/>
        <v>6</v>
      </c>
      <c r="O15" s="48">
        <f t="shared" si="5"/>
        <v>18</v>
      </c>
      <c r="P15" s="65">
        <f t="shared" si="6"/>
        <v>14</v>
      </c>
      <c r="Q15" s="48">
        <f t="shared" si="7"/>
        <v>10</v>
      </c>
      <c r="R15" s="48">
        <f t="shared" si="8"/>
        <v>12</v>
      </c>
      <c r="S15" s="60" t="e">
        <f>1*#REF!</f>
        <v>#REF!</v>
      </c>
      <c r="T15" s="48">
        <f t="shared" si="9"/>
        <v>12</v>
      </c>
      <c r="U15" s="48" t="e">
        <f>1*#REF!</f>
        <v>#REF!</v>
      </c>
      <c r="V15" s="48">
        <f t="shared" si="10"/>
        <v>2</v>
      </c>
      <c r="W15" s="48">
        <f t="shared" si="11"/>
        <v>14</v>
      </c>
      <c r="X15" s="48">
        <f t="shared" si="12"/>
        <v>4</v>
      </c>
      <c r="Y15" s="48" t="e">
        <f>1*#REF!</f>
        <v>#REF!</v>
      </c>
    </row>
    <row r="16" spans="1:25" ht="15" hidden="1">
      <c r="A16" s="47" t="s">
        <v>6</v>
      </c>
      <c r="B16" s="47" t="s">
        <v>10</v>
      </c>
      <c r="C16" s="47" t="s">
        <v>88</v>
      </c>
      <c r="D16" s="48"/>
      <c r="E16" s="47" t="e">
        <f t="shared" si="13"/>
        <v>#REF!</v>
      </c>
      <c r="F16" s="53">
        <v>190</v>
      </c>
      <c r="G16" s="64" t="e">
        <f t="shared" si="14"/>
        <v>#REF!</v>
      </c>
      <c r="H16" s="48">
        <f t="shared" si="0"/>
        <v>6</v>
      </c>
      <c r="I16" s="48">
        <f t="shared" si="1"/>
        <v>18</v>
      </c>
      <c r="J16" s="48">
        <f t="shared" si="2"/>
        <v>35</v>
      </c>
      <c r="K16" s="48" t="e">
        <f>8*#REF!</f>
        <v>#REF!</v>
      </c>
      <c r="L16" s="48" t="e">
        <f>1*#REF!</f>
        <v>#REF!</v>
      </c>
      <c r="M16" s="48">
        <f t="shared" si="3"/>
        <v>4</v>
      </c>
      <c r="N16" s="48">
        <f t="shared" si="4"/>
        <v>6</v>
      </c>
      <c r="O16" s="48">
        <f t="shared" si="5"/>
        <v>18</v>
      </c>
      <c r="P16" s="65">
        <f t="shared" si="6"/>
        <v>14</v>
      </c>
      <c r="Q16" s="48">
        <f t="shared" si="7"/>
        <v>10</v>
      </c>
      <c r="R16" s="48">
        <f t="shared" si="8"/>
        <v>12</v>
      </c>
      <c r="S16" s="60" t="e">
        <f>1*#REF!</f>
        <v>#REF!</v>
      </c>
      <c r="T16" s="48">
        <f t="shared" si="9"/>
        <v>12</v>
      </c>
      <c r="U16" s="48" t="e">
        <f>1*#REF!</f>
        <v>#REF!</v>
      </c>
      <c r="V16" s="48">
        <f t="shared" si="10"/>
        <v>2</v>
      </c>
      <c r="W16" s="48">
        <f t="shared" si="11"/>
        <v>14</v>
      </c>
      <c r="X16" s="48">
        <f t="shared" si="12"/>
        <v>4</v>
      </c>
      <c r="Y16" s="48" t="e">
        <f>1*#REF!</f>
        <v>#REF!</v>
      </c>
    </row>
    <row r="17" spans="1:25" ht="15" hidden="1">
      <c r="A17" s="47"/>
      <c r="B17" s="47"/>
      <c r="C17" s="47"/>
      <c r="D17" s="48"/>
      <c r="E17" s="75" t="e">
        <f>SUM(E10:E16)</f>
        <v>#REF!</v>
      </c>
      <c r="F17" s="47"/>
      <c r="G17" s="64" t="e">
        <f>SUM(H17:Y17)</f>
        <v>#REF!</v>
      </c>
      <c r="H17" s="48">
        <f>SUM(H10:H16)</f>
        <v>50</v>
      </c>
      <c r="I17" s="48">
        <f aca="true" t="shared" si="15" ref="I17:Y17">SUM(I10:I16)</f>
        <v>55</v>
      </c>
      <c r="J17" s="48">
        <f t="shared" si="15"/>
        <v>138</v>
      </c>
      <c r="K17" s="48" t="e">
        <f t="shared" si="15"/>
        <v>#REF!</v>
      </c>
      <c r="L17" s="48" t="e">
        <f t="shared" si="15"/>
        <v>#REF!</v>
      </c>
      <c r="M17" s="48">
        <f t="shared" si="15"/>
        <v>80</v>
      </c>
      <c r="N17" s="48">
        <f t="shared" si="15"/>
        <v>120</v>
      </c>
      <c r="O17" s="48">
        <f t="shared" si="15"/>
        <v>360</v>
      </c>
      <c r="P17" s="48">
        <f t="shared" si="15"/>
        <v>280</v>
      </c>
      <c r="Q17" s="48">
        <f t="shared" si="15"/>
        <v>200</v>
      </c>
      <c r="R17" s="48">
        <f t="shared" si="15"/>
        <v>240</v>
      </c>
      <c r="S17" s="48" t="e">
        <f t="shared" si="15"/>
        <v>#REF!</v>
      </c>
      <c r="T17" s="48">
        <f t="shared" si="15"/>
        <v>240</v>
      </c>
      <c r="U17" s="48" t="e">
        <f t="shared" si="15"/>
        <v>#REF!</v>
      </c>
      <c r="V17" s="48">
        <f t="shared" si="15"/>
        <v>40</v>
      </c>
      <c r="W17" s="48">
        <f t="shared" si="15"/>
        <v>280</v>
      </c>
      <c r="X17" s="48">
        <f t="shared" si="15"/>
        <v>80</v>
      </c>
      <c r="Y17" s="48" t="e">
        <f t="shared" si="15"/>
        <v>#REF!</v>
      </c>
    </row>
    <row r="18" spans="1:25" ht="15" hidden="1">
      <c r="A18" s="47"/>
      <c r="B18" s="47"/>
      <c r="C18" s="47"/>
      <c r="D18" s="48"/>
      <c r="E18" s="47"/>
      <c r="F18" s="47"/>
      <c r="G18" s="64"/>
      <c r="H18" s="48"/>
      <c r="I18" s="48"/>
      <c r="J18" s="48"/>
      <c r="K18" s="48"/>
      <c r="L18" s="48"/>
      <c r="M18" s="48"/>
      <c r="N18" s="48"/>
      <c r="O18" s="48"/>
      <c r="P18" s="65"/>
      <c r="Q18" s="48"/>
      <c r="R18" s="48"/>
      <c r="S18" s="60"/>
      <c r="T18" s="48"/>
      <c r="U18" s="48"/>
      <c r="V18" s="48"/>
      <c r="W18" s="48"/>
      <c r="X18" s="48"/>
      <c r="Y18" s="48"/>
    </row>
    <row r="19" spans="1:25" ht="15" hidden="1">
      <c r="A19" s="47" t="s">
        <v>17</v>
      </c>
      <c r="B19" s="47" t="s">
        <v>19</v>
      </c>
      <c r="C19" s="47" t="s">
        <v>70</v>
      </c>
      <c r="D19" s="48"/>
      <c r="E19" s="47" t="e">
        <f t="shared" si="13"/>
        <v>#REF!</v>
      </c>
      <c r="F19" s="53">
        <f>50*1.2</f>
        <v>60</v>
      </c>
      <c r="G19" s="64" t="e">
        <f aca="true" t="shared" si="16" ref="G19:G26">SUM(H19:Y19)</f>
        <v>#REF!</v>
      </c>
      <c r="H19" s="48">
        <f aca="true" t="shared" si="17" ref="H19:H26">1*G117</f>
        <v>2</v>
      </c>
      <c r="I19" s="48">
        <f>1*G137</f>
        <v>0</v>
      </c>
      <c r="J19" s="48">
        <f aca="true" t="shared" si="18" ref="J19:J26">1*O116</f>
        <v>10</v>
      </c>
      <c r="K19" s="48" t="e">
        <f>8*#REF!</f>
        <v>#REF!</v>
      </c>
      <c r="L19" s="48" t="e">
        <f>1*#REF!</f>
        <v>#REF!</v>
      </c>
      <c r="M19" s="48">
        <f aca="true" t="shared" si="19" ref="M19:M26">2*G78</f>
        <v>4</v>
      </c>
      <c r="N19" s="48">
        <f aca="true" t="shared" si="20" ref="N19:N26">3*G97</f>
        <v>12</v>
      </c>
      <c r="O19" s="48">
        <f aca="true" t="shared" si="21" ref="O19:O26">9*G78</f>
        <v>18</v>
      </c>
      <c r="P19" s="65">
        <f aca="true" t="shared" si="22" ref="P19:P26">7*G97</f>
        <v>28</v>
      </c>
      <c r="Q19" s="48">
        <f aca="true" t="shared" si="23" ref="Q19:Q26">5*G97</f>
        <v>20</v>
      </c>
      <c r="R19" s="48">
        <f aca="true" t="shared" si="24" ref="R19:R26">6*G97</f>
        <v>24</v>
      </c>
      <c r="S19" s="60" t="e">
        <f>1*#REF!</f>
        <v>#REF!</v>
      </c>
      <c r="T19" s="48">
        <f aca="true" t="shared" si="25" ref="T19:T26">6*G97</f>
        <v>24</v>
      </c>
      <c r="U19" s="48" t="e">
        <f>1*#REF!</f>
        <v>#REF!</v>
      </c>
      <c r="V19" s="48">
        <f aca="true" t="shared" si="26" ref="V19:V26">1*G78</f>
        <v>2</v>
      </c>
      <c r="W19" s="48">
        <f aca="true" t="shared" si="27" ref="W19:W26">7*G97</f>
        <v>28</v>
      </c>
      <c r="X19" s="48">
        <f aca="true" t="shared" si="28" ref="X19:X26">2*G78</f>
        <v>4</v>
      </c>
      <c r="Y19" s="48" t="e">
        <f>1*#REF!</f>
        <v>#REF!</v>
      </c>
    </row>
    <row r="20" spans="1:25" ht="15" hidden="1">
      <c r="A20" s="47" t="s">
        <v>90</v>
      </c>
      <c r="B20" s="47" t="s">
        <v>25</v>
      </c>
      <c r="C20" s="47" t="s">
        <v>70</v>
      </c>
      <c r="D20" s="48"/>
      <c r="E20" s="47" t="e">
        <f t="shared" si="13"/>
        <v>#REF!</v>
      </c>
      <c r="F20" s="53">
        <v>60</v>
      </c>
      <c r="G20" s="64" t="e">
        <f t="shared" si="16"/>
        <v>#REF!</v>
      </c>
      <c r="H20" s="48">
        <f t="shared" si="17"/>
        <v>3</v>
      </c>
      <c r="I20" s="48">
        <f aca="true" t="shared" si="29" ref="I20:I26">1*G138</f>
        <v>4</v>
      </c>
      <c r="J20" s="48">
        <f t="shared" si="18"/>
        <v>9</v>
      </c>
      <c r="K20" s="48" t="e">
        <f>8*#REF!</f>
        <v>#REF!</v>
      </c>
      <c r="L20" s="48" t="e">
        <f>1*#REF!</f>
        <v>#REF!</v>
      </c>
      <c r="M20" s="48">
        <f t="shared" si="19"/>
        <v>6</v>
      </c>
      <c r="N20" s="48">
        <f t="shared" si="20"/>
        <v>0</v>
      </c>
      <c r="O20" s="48">
        <f t="shared" si="21"/>
        <v>27</v>
      </c>
      <c r="P20" s="65">
        <f t="shared" si="22"/>
        <v>0</v>
      </c>
      <c r="Q20" s="48">
        <f t="shared" si="23"/>
        <v>0</v>
      </c>
      <c r="R20" s="48">
        <f t="shared" si="24"/>
        <v>0</v>
      </c>
      <c r="S20" s="60" t="e">
        <f>1*#REF!</f>
        <v>#REF!</v>
      </c>
      <c r="T20" s="48">
        <f t="shared" si="25"/>
        <v>0</v>
      </c>
      <c r="U20" s="48" t="e">
        <f>1*#REF!</f>
        <v>#REF!</v>
      </c>
      <c r="V20" s="48">
        <f t="shared" si="26"/>
        <v>3</v>
      </c>
      <c r="W20" s="48">
        <f t="shared" si="27"/>
        <v>0</v>
      </c>
      <c r="X20" s="48">
        <f t="shared" si="28"/>
        <v>6</v>
      </c>
      <c r="Y20" s="48" t="e">
        <f>1*#REF!</f>
        <v>#REF!</v>
      </c>
    </row>
    <row r="21" spans="1:25" ht="15" hidden="1">
      <c r="A21" s="47" t="s">
        <v>18</v>
      </c>
      <c r="B21" s="47" t="s">
        <v>20</v>
      </c>
      <c r="C21" s="47" t="s">
        <v>70</v>
      </c>
      <c r="D21" s="48"/>
      <c r="E21" s="47" t="e">
        <f t="shared" si="13"/>
        <v>#REF!</v>
      </c>
      <c r="F21" s="53">
        <v>60</v>
      </c>
      <c r="G21" s="64" t="e">
        <f t="shared" si="16"/>
        <v>#REF!</v>
      </c>
      <c r="H21" s="48">
        <f t="shared" si="17"/>
        <v>2</v>
      </c>
      <c r="I21" s="48">
        <f t="shared" si="29"/>
        <v>0</v>
      </c>
      <c r="J21" s="48">
        <f t="shared" si="18"/>
        <v>15</v>
      </c>
      <c r="K21" s="48" t="e">
        <f>8*#REF!</f>
        <v>#REF!</v>
      </c>
      <c r="L21" s="48" t="e">
        <f>1*#REF!</f>
        <v>#REF!</v>
      </c>
      <c r="M21" s="48">
        <f t="shared" si="19"/>
        <v>4</v>
      </c>
      <c r="N21" s="48">
        <f t="shared" si="20"/>
        <v>6</v>
      </c>
      <c r="O21" s="48">
        <f t="shared" si="21"/>
        <v>18</v>
      </c>
      <c r="P21" s="65">
        <f t="shared" si="22"/>
        <v>14</v>
      </c>
      <c r="Q21" s="48">
        <f t="shared" si="23"/>
        <v>10</v>
      </c>
      <c r="R21" s="48">
        <f t="shared" si="24"/>
        <v>12</v>
      </c>
      <c r="S21" s="60" t="e">
        <f>1*#REF!</f>
        <v>#REF!</v>
      </c>
      <c r="T21" s="48">
        <f t="shared" si="25"/>
        <v>12</v>
      </c>
      <c r="U21" s="48" t="e">
        <f>1*#REF!</f>
        <v>#REF!</v>
      </c>
      <c r="V21" s="48">
        <f t="shared" si="26"/>
        <v>2</v>
      </c>
      <c r="W21" s="48">
        <f t="shared" si="27"/>
        <v>14</v>
      </c>
      <c r="X21" s="48">
        <f t="shared" si="28"/>
        <v>4</v>
      </c>
      <c r="Y21" s="48" t="e">
        <f>1*#REF!</f>
        <v>#REF!</v>
      </c>
    </row>
    <row r="22" spans="1:25" ht="15" hidden="1">
      <c r="A22" s="47" t="s">
        <v>21</v>
      </c>
      <c r="B22" s="47" t="s">
        <v>23</v>
      </c>
      <c r="C22" s="47" t="s">
        <v>70</v>
      </c>
      <c r="D22" s="48"/>
      <c r="E22" s="47" t="e">
        <f t="shared" si="13"/>
        <v>#REF!</v>
      </c>
      <c r="F22" s="53">
        <v>60</v>
      </c>
      <c r="G22" s="64" t="e">
        <f t="shared" si="16"/>
        <v>#REF!</v>
      </c>
      <c r="H22" s="48">
        <f t="shared" si="17"/>
        <v>4</v>
      </c>
      <c r="I22" s="48">
        <f t="shared" si="29"/>
        <v>0</v>
      </c>
      <c r="J22" s="48">
        <f t="shared" si="18"/>
        <v>18</v>
      </c>
      <c r="K22" s="48" t="e">
        <f>8*#REF!</f>
        <v>#REF!</v>
      </c>
      <c r="L22" s="48" t="e">
        <f>1*#REF!</f>
        <v>#REF!</v>
      </c>
      <c r="M22" s="48">
        <f t="shared" si="19"/>
        <v>8</v>
      </c>
      <c r="N22" s="48">
        <f t="shared" si="20"/>
        <v>36</v>
      </c>
      <c r="O22" s="48">
        <f t="shared" si="21"/>
        <v>36</v>
      </c>
      <c r="P22" s="65">
        <f t="shared" si="22"/>
        <v>84</v>
      </c>
      <c r="Q22" s="48">
        <f t="shared" si="23"/>
        <v>60</v>
      </c>
      <c r="R22" s="48">
        <f t="shared" si="24"/>
        <v>72</v>
      </c>
      <c r="S22" s="60" t="e">
        <f>1*#REF!</f>
        <v>#REF!</v>
      </c>
      <c r="T22" s="48">
        <f t="shared" si="25"/>
        <v>72</v>
      </c>
      <c r="U22" s="48" t="e">
        <f>1*#REF!</f>
        <v>#REF!</v>
      </c>
      <c r="V22" s="48">
        <f t="shared" si="26"/>
        <v>4</v>
      </c>
      <c r="W22" s="48">
        <f t="shared" si="27"/>
        <v>84</v>
      </c>
      <c r="X22" s="48">
        <f t="shared" si="28"/>
        <v>8</v>
      </c>
      <c r="Y22" s="48" t="e">
        <f>1*#REF!</f>
        <v>#REF!</v>
      </c>
    </row>
    <row r="23" spans="1:25" ht="15" hidden="1">
      <c r="A23" s="47" t="s">
        <v>22</v>
      </c>
      <c r="B23" s="47" t="s">
        <v>24</v>
      </c>
      <c r="C23" s="47" t="s">
        <v>70</v>
      </c>
      <c r="D23" s="48"/>
      <c r="E23" s="47" t="e">
        <f t="shared" si="13"/>
        <v>#REF!</v>
      </c>
      <c r="F23" s="53">
        <v>120</v>
      </c>
      <c r="G23" s="64" t="e">
        <f t="shared" si="16"/>
        <v>#REF!</v>
      </c>
      <c r="H23" s="48">
        <f t="shared" si="17"/>
        <v>0</v>
      </c>
      <c r="I23" s="48">
        <f t="shared" si="29"/>
        <v>3</v>
      </c>
      <c r="J23" s="48">
        <f t="shared" si="18"/>
        <v>21</v>
      </c>
      <c r="K23" s="48" t="e">
        <f>8*#REF!</f>
        <v>#REF!</v>
      </c>
      <c r="L23" s="48" t="e">
        <f>1*#REF!</f>
        <v>#REF!</v>
      </c>
      <c r="M23" s="48">
        <f t="shared" si="19"/>
        <v>0</v>
      </c>
      <c r="N23" s="48">
        <f t="shared" si="20"/>
        <v>6</v>
      </c>
      <c r="O23" s="48">
        <f t="shared" si="21"/>
        <v>0</v>
      </c>
      <c r="P23" s="65">
        <f t="shared" si="22"/>
        <v>14</v>
      </c>
      <c r="Q23" s="48">
        <f t="shared" si="23"/>
        <v>10</v>
      </c>
      <c r="R23" s="48">
        <f t="shared" si="24"/>
        <v>12</v>
      </c>
      <c r="S23" s="60" t="e">
        <f>1*#REF!</f>
        <v>#REF!</v>
      </c>
      <c r="T23" s="48">
        <f t="shared" si="25"/>
        <v>12</v>
      </c>
      <c r="U23" s="48" t="e">
        <f>1*#REF!</f>
        <v>#REF!</v>
      </c>
      <c r="V23" s="48">
        <f t="shared" si="26"/>
        <v>0</v>
      </c>
      <c r="W23" s="48">
        <f t="shared" si="27"/>
        <v>14</v>
      </c>
      <c r="X23" s="48">
        <f t="shared" si="28"/>
        <v>0</v>
      </c>
      <c r="Y23" s="48" t="e">
        <f>1*#REF!</f>
        <v>#REF!</v>
      </c>
    </row>
    <row r="24" spans="1:25" ht="15" hidden="1">
      <c r="A24" s="47" t="s">
        <v>26</v>
      </c>
      <c r="B24" s="47" t="s">
        <v>10</v>
      </c>
      <c r="C24" s="47" t="s">
        <v>70</v>
      </c>
      <c r="D24" s="48"/>
      <c r="E24" s="47" t="e">
        <f t="shared" si="13"/>
        <v>#REF!</v>
      </c>
      <c r="F24" s="53">
        <v>60</v>
      </c>
      <c r="G24" s="64" t="e">
        <f t="shared" si="16"/>
        <v>#REF!</v>
      </c>
      <c r="H24" s="48">
        <f t="shared" si="17"/>
        <v>2</v>
      </c>
      <c r="I24" s="48">
        <f t="shared" si="29"/>
        <v>0</v>
      </c>
      <c r="J24" s="48">
        <f t="shared" si="18"/>
        <v>15</v>
      </c>
      <c r="K24" s="48" t="e">
        <f>8*#REF!</f>
        <v>#REF!</v>
      </c>
      <c r="L24" s="48" t="e">
        <f>1*#REF!</f>
        <v>#REF!</v>
      </c>
      <c r="M24" s="48">
        <f t="shared" si="19"/>
        <v>4</v>
      </c>
      <c r="N24" s="48">
        <f t="shared" si="20"/>
        <v>9</v>
      </c>
      <c r="O24" s="48">
        <f t="shared" si="21"/>
        <v>18</v>
      </c>
      <c r="P24" s="65">
        <f t="shared" si="22"/>
        <v>21</v>
      </c>
      <c r="Q24" s="48">
        <f t="shared" si="23"/>
        <v>15</v>
      </c>
      <c r="R24" s="48">
        <f t="shared" si="24"/>
        <v>18</v>
      </c>
      <c r="S24" s="60" t="e">
        <f>1*#REF!</f>
        <v>#REF!</v>
      </c>
      <c r="T24" s="48">
        <f t="shared" si="25"/>
        <v>18</v>
      </c>
      <c r="U24" s="48" t="e">
        <f>1*#REF!</f>
        <v>#REF!</v>
      </c>
      <c r="V24" s="48">
        <f t="shared" si="26"/>
        <v>2</v>
      </c>
      <c r="W24" s="48">
        <f t="shared" si="27"/>
        <v>21</v>
      </c>
      <c r="X24" s="48">
        <f t="shared" si="28"/>
        <v>4</v>
      </c>
      <c r="Y24" s="48" t="e">
        <f>1*#REF!</f>
        <v>#REF!</v>
      </c>
    </row>
    <row r="25" spans="1:25" ht="15" hidden="1">
      <c r="A25" s="47" t="s">
        <v>109</v>
      </c>
      <c r="B25" s="47" t="s">
        <v>106</v>
      </c>
      <c r="C25" s="47" t="s">
        <v>70</v>
      </c>
      <c r="D25" s="48"/>
      <c r="E25" s="47" t="e">
        <f t="shared" si="13"/>
        <v>#REF!</v>
      </c>
      <c r="F25" s="47">
        <v>90</v>
      </c>
      <c r="G25" s="64" t="e">
        <f t="shared" si="16"/>
        <v>#REF!</v>
      </c>
      <c r="H25" s="48">
        <f t="shared" si="17"/>
        <v>4</v>
      </c>
      <c r="I25" s="48">
        <f t="shared" si="29"/>
        <v>4</v>
      </c>
      <c r="J25" s="48">
        <f t="shared" si="18"/>
        <v>11</v>
      </c>
      <c r="K25" s="48">
        <v>0</v>
      </c>
      <c r="L25" s="48">
        <v>0</v>
      </c>
      <c r="M25" s="48">
        <f t="shared" si="19"/>
        <v>0</v>
      </c>
      <c r="N25" s="48">
        <f t="shared" si="20"/>
        <v>12</v>
      </c>
      <c r="O25" s="48">
        <f t="shared" si="21"/>
        <v>0</v>
      </c>
      <c r="P25" s="65">
        <f t="shared" si="22"/>
        <v>28</v>
      </c>
      <c r="Q25" s="48">
        <f t="shared" si="23"/>
        <v>20</v>
      </c>
      <c r="R25" s="48">
        <f t="shared" si="24"/>
        <v>24</v>
      </c>
      <c r="S25" s="60" t="e">
        <f>1*#REF!</f>
        <v>#REF!</v>
      </c>
      <c r="T25" s="48">
        <f t="shared" si="25"/>
        <v>24</v>
      </c>
      <c r="U25" s="48" t="e">
        <f>1*#REF!</f>
        <v>#REF!</v>
      </c>
      <c r="V25" s="48">
        <f t="shared" si="26"/>
        <v>0</v>
      </c>
      <c r="W25" s="48">
        <f t="shared" si="27"/>
        <v>28</v>
      </c>
      <c r="X25" s="48">
        <f t="shared" si="28"/>
        <v>0</v>
      </c>
      <c r="Y25" s="48">
        <f aca="true" t="shared" si="30" ref="Y25:Y26">1*G183</f>
        <v>0</v>
      </c>
    </row>
    <row r="26" spans="1:25" ht="15" hidden="1">
      <c r="A26" s="47" t="s">
        <v>105</v>
      </c>
      <c r="B26" s="47" t="s">
        <v>107</v>
      </c>
      <c r="C26" s="47" t="s">
        <v>70</v>
      </c>
      <c r="D26" s="48"/>
      <c r="E26" s="47" t="e">
        <f t="shared" si="13"/>
        <v>#REF!</v>
      </c>
      <c r="F26" s="47">
        <v>90</v>
      </c>
      <c r="G26" s="64" t="e">
        <f t="shared" si="16"/>
        <v>#REF!</v>
      </c>
      <c r="H26" s="48">
        <f t="shared" si="17"/>
        <v>1</v>
      </c>
      <c r="I26" s="48">
        <f t="shared" si="29"/>
        <v>7</v>
      </c>
      <c r="J26" s="48">
        <f t="shared" si="18"/>
        <v>13</v>
      </c>
      <c r="K26" s="48">
        <v>0</v>
      </c>
      <c r="L26" s="48">
        <v>0</v>
      </c>
      <c r="M26" s="48">
        <f t="shared" si="19"/>
        <v>0</v>
      </c>
      <c r="N26" s="48">
        <f t="shared" si="20"/>
        <v>12</v>
      </c>
      <c r="O26" s="48">
        <f t="shared" si="21"/>
        <v>0</v>
      </c>
      <c r="P26" s="65">
        <f t="shared" si="22"/>
        <v>28</v>
      </c>
      <c r="Q26" s="48">
        <f t="shared" si="23"/>
        <v>20</v>
      </c>
      <c r="R26" s="48">
        <f t="shared" si="24"/>
        <v>24</v>
      </c>
      <c r="S26" s="60" t="e">
        <f>1*#REF!</f>
        <v>#REF!</v>
      </c>
      <c r="T26" s="48">
        <f t="shared" si="25"/>
        <v>24</v>
      </c>
      <c r="U26" s="48" t="e">
        <f>1*#REF!</f>
        <v>#REF!</v>
      </c>
      <c r="V26" s="48">
        <f t="shared" si="26"/>
        <v>0</v>
      </c>
      <c r="W26" s="48">
        <f t="shared" si="27"/>
        <v>28</v>
      </c>
      <c r="X26" s="48">
        <f t="shared" si="28"/>
        <v>0</v>
      </c>
      <c r="Y26" s="48">
        <f t="shared" si="30"/>
        <v>0</v>
      </c>
    </row>
    <row r="27" spans="1:25" ht="15" hidden="1">
      <c r="A27" s="47"/>
      <c r="B27" s="47"/>
      <c r="C27" s="47"/>
      <c r="D27" s="48"/>
      <c r="E27" s="75" t="e">
        <f>SUM(E19:E26)</f>
        <v>#REF!</v>
      </c>
      <c r="F27" s="47"/>
      <c r="G27" s="64" t="e">
        <f>SUM(H27:Y27)</f>
        <v>#REF!</v>
      </c>
      <c r="H27" s="48">
        <f aca="true" t="shared" si="31" ref="H27:X27">SUM(H19:H26)</f>
        <v>18</v>
      </c>
      <c r="I27" s="48">
        <f t="shared" si="31"/>
        <v>18</v>
      </c>
      <c r="J27" s="48">
        <f t="shared" si="31"/>
        <v>112</v>
      </c>
      <c r="K27" s="48" t="e">
        <f t="shared" si="31"/>
        <v>#REF!</v>
      </c>
      <c r="L27" s="48" t="e">
        <f t="shared" si="31"/>
        <v>#REF!</v>
      </c>
      <c r="M27" s="48">
        <f t="shared" si="31"/>
        <v>26</v>
      </c>
      <c r="N27" s="48">
        <f t="shared" si="31"/>
        <v>93</v>
      </c>
      <c r="O27" s="48">
        <f t="shared" si="31"/>
        <v>117</v>
      </c>
      <c r="P27" s="48">
        <f t="shared" si="31"/>
        <v>217</v>
      </c>
      <c r="Q27" s="48">
        <f t="shared" si="31"/>
        <v>155</v>
      </c>
      <c r="R27" s="48">
        <f t="shared" si="31"/>
        <v>186</v>
      </c>
      <c r="S27" s="48" t="e">
        <f t="shared" si="31"/>
        <v>#REF!</v>
      </c>
      <c r="T27" s="48">
        <f t="shared" si="31"/>
        <v>186</v>
      </c>
      <c r="U27" s="48" t="e">
        <f t="shared" si="31"/>
        <v>#REF!</v>
      </c>
      <c r="V27" s="48">
        <f t="shared" si="31"/>
        <v>13</v>
      </c>
      <c r="W27" s="48">
        <f t="shared" si="31"/>
        <v>217</v>
      </c>
      <c r="X27" s="48">
        <f t="shared" si="31"/>
        <v>26</v>
      </c>
      <c r="Y27" s="48" t="e">
        <f>SUM(Y19:Y26)</f>
        <v>#REF!</v>
      </c>
    </row>
    <row r="28" spans="5:17" ht="15" hidden="1">
      <c r="E28" s="83"/>
      <c r="G28" s="93"/>
      <c r="H28" s="59"/>
      <c r="Q28" s="59"/>
    </row>
    <row r="29" spans="5:15" ht="15" hidden="1">
      <c r="E29" s="99" t="s">
        <v>147</v>
      </c>
      <c r="F29" s="100"/>
      <c r="G29" s="101"/>
      <c r="H29" s="102"/>
      <c r="I29" s="101"/>
      <c r="J29" s="101"/>
      <c r="K29" s="101"/>
      <c r="L29" s="101"/>
      <c r="M29" s="101"/>
      <c r="N29" s="101"/>
      <c r="O29" s="103"/>
    </row>
    <row r="30" spans="1:15" ht="15" hidden="1">
      <c r="A30" s="104"/>
      <c r="B30" s="104"/>
      <c r="C30" s="104"/>
      <c r="D30" s="106"/>
      <c r="E30" s="107"/>
      <c r="F30" s="104"/>
      <c r="G30" s="105"/>
      <c r="H30" s="105"/>
      <c r="I30" s="63"/>
      <c r="J30" s="63"/>
      <c r="K30" s="63"/>
      <c r="L30" s="63"/>
      <c r="M30" s="63"/>
      <c r="N30" s="63"/>
      <c r="O30" s="108"/>
    </row>
    <row r="31" spans="1:15" ht="15" hidden="1">
      <c r="A31" s="47" t="s">
        <v>27</v>
      </c>
      <c r="B31" s="47"/>
      <c r="C31" s="47"/>
      <c r="D31" s="96"/>
      <c r="E31" s="89" t="s">
        <v>133</v>
      </c>
      <c r="F31" s="47"/>
      <c r="G31" s="48"/>
      <c r="H31" s="65"/>
      <c r="I31" s="48"/>
      <c r="J31" s="48"/>
      <c r="K31" s="48"/>
      <c r="L31" s="48"/>
      <c r="M31" s="48"/>
      <c r="N31" s="48"/>
      <c r="O31" s="61"/>
    </row>
    <row r="32" spans="1:15" ht="15" hidden="1">
      <c r="A32" s="47" t="s">
        <v>14</v>
      </c>
      <c r="B32" s="47" t="e">
        <f>Y17+X17</f>
        <v>#REF!</v>
      </c>
      <c r="C32" s="47"/>
      <c r="D32" s="96"/>
      <c r="E32" s="89" t="s">
        <v>14</v>
      </c>
      <c r="F32" s="47" t="e">
        <f>Y27+X27</f>
        <v>#REF!</v>
      </c>
      <c r="G32" s="48"/>
      <c r="H32" s="65"/>
      <c r="I32" s="48"/>
      <c r="J32" s="48"/>
      <c r="K32" s="48"/>
      <c r="L32" s="48"/>
      <c r="M32" s="48"/>
      <c r="N32" s="48"/>
      <c r="O32" s="61"/>
    </row>
    <row r="33" spans="1:15" ht="15" hidden="1">
      <c r="A33" s="47" t="s">
        <v>15</v>
      </c>
      <c r="B33" s="47">
        <f>V17+W17</f>
        <v>320</v>
      </c>
      <c r="C33" s="47"/>
      <c r="D33" s="96"/>
      <c r="E33" s="89" t="s">
        <v>15</v>
      </c>
      <c r="F33" s="47">
        <f>V27+W27</f>
        <v>230</v>
      </c>
      <c r="G33" s="48"/>
      <c r="H33" s="65"/>
      <c r="I33" s="48"/>
      <c r="J33" s="48"/>
      <c r="K33" s="48"/>
      <c r="L33" s="48"/>
      <c r="M33" s="48"/>
      <c r="N33" s="48"/>
      <c r="O33" s="61"/>
    </row>
    <row r="34" spans="1:15" ht="15" hidden="1">
      <c r="A34" s="47" t="s">
        <v>16</v>
      </c>
      <c r="B34" s="47" t="e">
        <f>T17+U17</f>
        <v>#REF!</v>
      </c>
      <c r="C34" s="47"/>
      <c r="D34" s="96"/>
      <c r="E34" s="89" t="s">
        <v>16</v>
      </c>
      <c r="F34" s="47" t="e">
        <f>T27+U27</f>
        <v>#REF!</v>
      </c>
      <c r="G34" s="48"/>
      <c r="H34" s="65"/>
      <c r="I34" s="48"/>
      <c r="J34" s="48"/>
      <c r="K34" s="48"/>
      <c r="L34" s="48"/>
      <c r="M34" s="48"/>
      <c r="N34" s="48"/>
      <c r="O34" s="61"/>
    </row>
    <row r="35" spans="1:15" ht="15" hidden="1">
      <c r="A35" s="47" t="s">
        <v>121</v>
      </c>
      <c r="B35" s="47" t="e">
        <f>R17+S17</f>
        <v>#REF!</v>
      </c>
      <c r="C35" s="47"/>
      <c r="D35" s="96"/>
      <c r="E35" s="89" t="s">
        <v>121</v>
      </c>
      <c r="F35" s="47" t="e">
        <f>R27+S27</f>
        <v>#REF!</v>
      </c>
      <c r="G35" s="48"/>
      <c r="H35" s="65"/>
      <c r="I35" s="48"/>
      <c r="J35" s="48"/>
      <c r="K35" s="48"/>
      <c r="L35" s="48"/>
      <c r="M35" s="48"/>
      <c r="N35" s="48"/>
      <c r="O35" s="61"/>
    </row>
    <row r="36" spans="1:15" ht="15" hidden="1">
      <c r="A36" s="47" t="s">
        <v>122</v>
      </c>
      <c r="B36" s="47">
        <f>Q17</f>
        <v>200</v>
      </c>
      <c r="C36" s="47"/>
      <c r="D36" s="96"/>
      <c r="E36" s="89" t="s">
        <v>122</v>
      </c>
      <c r="F36" s="47">
        <f>Q27</f>
        <v>155</v>
      </c>
      <c r="G36" s="48"/>
      <c r="H36" s="65"/>
      <c r="I36" s="48"/>
      <c r="J36" s="48"/>
      <c r="K36" s="48"/>
      <c r="L36" s="48"/>
      <c r="M36" s="48"/>
      <c r="N36" s="48"/>
      <c r="O36" s="61"/>
    </row>
    <row r="37" spans="1:15" ht="15" hidden="1">
      <c r="A37" s="47" t="s">
        <v>123</v>
      </c>
      <c r="B37" s="47">
        <f>P17</f>
        <v>280</v>
      </c>
      <c r="C37" s="47"/>
      <c r="D37" s="96"/>
      <c r="E37" s="89" t="s">
        <v>123</v>
      </c>
      <c r="F37" s="47">
        <f>P27</f>
        <v>217</v>
      </c>
      <c r="G37" s="48"/>
      <c r="H37" s="65"/>
      <c r="I37" s="48"/>
      <c r="J37" s="48"/>
      <c r="K37" s="48"/>
      <c r="L37" s="48"/>
      <c r="M37" s="48"/>
      <c r="N37" s="48"/>
      <c r="O37" s="61"/>
    </row>
    <row r="38" spans="1:15" ht="15" hidden="1">
      <c r="A38" s="47" t="s">
        <v>124</v>
      </c>
      <c r="B38" s="47">
        <f>N17+O17</f>
        <v>480</v>
      </c>
      <c r="C38" s="47"/>
      <c r="D38" s="96"/>
      <c r="E38" s="89" t="s">
        <v>124</v>
      </c>
      <c r="F38" s="47">
        <f>N27+O27</f>
        <v>210</v>
      </c>
      <c r="G38" s="48"/>
      <c r="H38" s="65"/>
      <c r="I38" s="48"/>
      <c r="J38" s="48"/>
      <c r="K38" s="48"/>
      <c r="L38" s="48"/>
      <c r="M38" s="48"/>
      <c r="N38" s="48"/>
      <c r="O38" s="61"/>
    </row>
    <row r="39" spans="1:15" ht="15" hidden="1">
      <c r="A39" s="47" t="s">
        <v>125</v>
      </c>
      <c r="B39" s="47">
        <f>M17</f>
        <v>80</v>
      </c>
      <c r="C39" s="47"/>
      <c r="D39" s="96"/>
      <c r="E39" s="89" t="s">
        <v>125</v>
      </c>
      <c r="F39" s="47">
        <f>M27</f>
        <v>26</v>
      </c>
      <c r="G39" s="48"/>
      <c r="H39" s="65"/>
      <c r="I39" s="48"/>
      <c r="J39" s="48"/>
      <c r="K39" s="48"/>
      <c r="L39" s="48"/>
      <c r="M39" s="48"/>
      <c r="N39" s="48"/>
      <c r="O39" s="61"/>
    </row>
    <row r="40" spans="1:15" ht="15" hidden="1">
      <c r="A40" s="47" t="s">
        <v>126</v>
      </c>
      <c r="B40" s="47" t="e">
        <f>L17</f>
        <v>#REF!</v>
      </c>
      <c r="C40" s="47"/>
      <c r="D40" s="96"/>
      <c r="E40" s="89" t="s">
        <v>126</v>
      </c>
      <c r="F40" s="47" t="e">
        <f>L27</f>
        <v>#REF!</v>
      </c>
      <c r="G40" s="48"/>
      <c r="H40" s="65"/>
      <c r="I40" s="48"/>
      <c r="J40" s="48"/>
      <c r="K40" s="48"/>
      <c r="L40" s="48"/>
      <c r="M40" s="48"/>
      <c r="N40" s="48"/>
      <c r="O40" s="61"/>
    </row>
    <row r="41" spans="1:15" ht="15" hidden="1">
      <c r="A41" s="47" t="s">
        <v>127</v>
      </c>
      <c r="B41" s="47" t="e">
        <f>K17</f>
        <v>#REF!</v>
      </c>
      <c r="C41" s="47"/>
      <c r="D41" s="96"/>
      <c r="E41" s="89" t="s">
        <v>127</v>
      </c>
      <c r="F41" s="47" t="e">
        <f>K27</f>
        <v>#REF!</v>
      </c>
      <c r="G41" s="48"/>
      <c r="H41" s="65"/>
      <c r="I41" s="48"/>
      <c r="J41" s="48"/>
      <c r="K41" s="48"/>
      <c r="L41" s="48"/>
      <c r="M41" s="48"/>
      <c r="N41" s="48"/>
      <c r="O41" s="61"/>
    </row>
    <row r="42" spans="1:15" ht="15" hidden="1">
      <c r="A42" s="47" t="s">
        <v>128</v>
      </c>
      <c r="B42" s="47">
        <f>H17+I17+J17</f>
        <v>243</v>
      </c>
      <c r="C42" s="47"/>
      <c r="D42" s="96"/>
      <c r="E42" s="89" t="s">
        <v>128</v>
      </c>
      <c r="F42" s="47">
        <f>H27+I27+J27</f>
        <v>148</v>
      </c>
      <c r="G42" s="48"/>
      <c r="H42" s="65"/>
      <c r="I42" s="48"/>
      <c r="J42" s="48"/>
      <c r="K42" s="48"/>
      <c r="L42" s="48"/>
      <c r="M42" s="48"/>
      <c r="N42" s="48"/>
      <c r="O42" s="61"/>
    </row>
    <row r="43" spans="1:15" ht="15" hidden="1">
      <c r="A43" s="47"/>
      <c r="B43" s="47" t="e">
        <f>SUM(B32:B42)</f>
        <v>#REF!</v>
      </c>
      <c r="C43" s="47"/>
      <c r="D43" s="96"/>
      <c r="E43" s="89"/>
      <c r="F43" s="47" t="e">
        <f>SUM(F32:F42)</f>
        <v>#REF!</v>
      </c>
      <c r="G43" s="48"/>
      <c r="H43" s="65"/>
      <c r="I43" s="48"/>
      <c r="J43" s="48"/>
      <c r="K43" s="48"/>
      <c r="L43" s="48"/>
      <c r="M43" s="48"/>
      <c r="N43" s="48"/>
      <c r="O43" s="61"/>
    </row>
    <row r="44" spans="1:15" ht="15" hidden="1">
      <c r="A44" s="47"/>
      <c r="B44" s="47"/>
      <c r="C44" s="47"/>
      <c r="D44" s="96"/>
      <c r="E44" s="89"/>
      <c r="F44" s="47"/>
      <c r="G44" s="48"/>
      <c r="H44" s="65"/>
      <c r="I44" s="48"/>
      <c r="J44" s="48"/>
      <c r="K44" s="48"/>
      <c r="L44" s="48"/>
      <c r="M44" s="48"/>
      <c r="N44" s="48"/>
      <c r="O44" s="61"/>
    </row>
    <row r="45" spans="1:15" ht="15" hidden="1">
      <c r="A45" s="47"/>
      <c r="B45" s="47"/>
      <c r="C45" s="47"/>
      <c r="D45" s="96"/>
      <c r="E45" s="89"/>
      <c r="F45" s="47"/>
      <c r="G45" s="48"/>
      <c r="H45" s="65"/>
      <c r="I45" s="48"/>
      <c r="J45" s="48"/>
      <c r="K45" s="48"/>
      <c r="L45" s="48"/>
      <c r="M45" s="48"/>
      <c r="N45" s="48"/>
      <c r="O45" s="61"/>
    </row>
    <row r="46" spans="1:15" ht="15" hidden="1">
      <c r="A46" s="48" t="s">
        <v>136</v>
      </c>
      <c r="B46" s="48" t="s">
        <v>137</v>
      </c>
      <c r="C46" s="48" t="s">
        <v>138</v>
      </c>
      <c r="D46" s="96"/>
      <c r="E46" s="89"/>
      <c r="F46" s="47"/>
      <c r="G46" s="48"/>
      <c r="H46" s="65"/>
      <c r="I46" s="48"/>
      <c r="J46" s="48"/>
      <c r="K46" s="48"/>
      <c r="L46" s="48"/>
      <c r="M46" s="48"/>
      <c r="N46" s="48"/>
      <c r="O46" s="61"/>
    </row>
    <row r="47" spans="1:15" ht="15" hidden="1">
      <c r="A47" s="48" t="s">
        <v>14</v>
      </c>
      <c r="B47" s="48">
        <v>170</v>
      </c>
      <c r="C47" s="48">
        <v>1051</v>
      </c>
      <c r="D47" s="96"/>
      <c r="E47" s="89"/>
      <c r="F47" s="47"/>
      <c r="G47" s="48"/>
      <c r="H47" s="65"/>
      <c r="I47" s="48"/>
      <c r="J47" s="48"/>
      <c r="K47" s="48"/>
      <c r="L47" s="48"/>
      <c r="M47" s="48"/>
      <c r="N47" s="48"/>
      <c r="O47" s="61"/>
    </row>
    <row r="48" spans="1:15" ht="15" hidden="1">
      <c r="A48" s="48" t="s">
        <v>15</v>
      </c>
      <c r="B48" s="48">
        <v>370</v>
      </c>
      <c r="C48" s="48">
        <v>2541</v>
      </c>
      <c r="D48" s="96"/>
      <c r="E48" s="89"/>
      <c r="F48" s="47"/>
      <c r="G48" s="48"/>
      <c r="H48" s="65"/>
      <c r="I48" s="48"/>
      <c r="J48" s="48"/>
      <c r="K48" s="48"/>
      <c r="L48" s="48"/>
      <c r="M48" s="48"/>
      <c r="N48" s="48"/>
      <c r="O48" s="61"/>
    </row>
    <row r="49" spans="1:15" ht="15" hidden="1">
      <c r="A49" s="48" t="s">
        <v>16</v>
      </c>
      <c r="B49" s="48">
        <v>323</v>
      </c>
      <c r="C49" s="48">
        <v>2213</v>
      </c>
      <c r="D49" s="96"/>
      <c r="E49" s="89"/>
      <c r="F49" s="47"/>
      <c r="G49" s="48"/>
      <c r="H49" s="65"/>
      <c r="I49" s="48"/>
      <c r="J49" s="48"/>
      <c r="K49" s="48"/>
      <c r="L49" s="48"/>
      <c r="M49" s="48"/>
      <c r="N49" s="48"/>
      <c r="O49" s="61"/>
    </row>
    <row r="50" spans="1:15" ht="15" hidden="1">
      <c r="A50" s="48" t="s">
        <v>121</v>
      </c>
      <c r="B50" s="48">
        <v>327</v>
      </c>
      <c r="C50" s="48">
        <v>2234</v>
      </c>
      <c r="D50" s="96"/>
      <c r="E50" s="89"/>
      <c r="F50" s="47"/>
      <c r="G50" s="48"/>
      <c r="H50" s="65"/>
      <c r="I50" s="48"/>
      <c r="J50" s="48"/>
      <c r="K50" s="48"/>
      <c r="L50" s="48"/>
      <c r="M50" s="48"/>
      <c r="N50" s="48"/>
      <c r="O50" s="61"/>
    </row>
    <row r="51" spans="1:15" ht="15" hidden="1">
      <c r="A51" s="48" t="s">
        <v>122</v>
      </c>
      <c r="B51" s="48">
        <v>250</v>
      </c>
      <c r="C51" s="48">
        <v>1663</v>
      </c>
      <c r="D51" s="96"/>
      <c r="E51" s="89"/>
      <c r="F51" s="47"/>
      <c r="G51" s="48"/>
      <c r="H51" s="65"/>
      <c r="I51" s="48"/>
      <c r="J51" s="48"/>
      <c r="K51" s="48"/>
      <c r="L51" s="48"/>
      <c r="M51" s="48"/>
      <c r="N51" s="48"/>
      <c r="O51" s="61"/>
    </row>
    <row r="52" spans="1:15" ht="15" hidden="1">
      <c r="A52" s="48" t="s">
        <v>123</v>
      </c>
      <c r="B52" s="48">
        <v>331</v>
      </c>
      <c r="C52" s="48">
        <v>2388</v>
      </c>
      <c r="D52" s="96"/>
      <c r="E52" s="89"/>
      <c r="F52" s="47"/>
      <c r="G52" s="48"/>
      <c r="H52" s="65"/>
      <c r="I52" s="48"/>
      <c r="J52" s="48"/>
      <c r="K52" s="48"/>
      <c r="L52" s="48"/>
      <c r="M52" s="48"/>
      <c r="N52" s="48"/>
      <c r="O52" s="61"/>
    </row>
    <row r="53" spans="1:15" ht="15" hidden="1">
      <c r="A53" s="48" t="s">
        <v>124</v>
      </c>
      <c r="B53" s="48">
        <v>534</v>
      </c>
      <c r="C53" s="48">
        <v>3672</v>
      </c>
      <c r="D53" s="96"/>
      <c r="E53" s="89"/>
      <c r="F53" s="47"/>
      <c r="G53" s="48"/>
      <c r="H53" s="65"/>
      <c r="I53" s="48"/>
      <c r="J53" s="48"/>
      <c r="K53" s="48"/>
      <c r="L53" s="48"/>
      <c r="M53" s="48"/>
      <c r="N53" s="48"/>
      <c r="O53" s="61"/>
    </row>
    <row r="54" spans="1:15" ht="15" hidden="1">
      <c r="A54" s="48" t="s">
        <v>125</v>
      </c>
      <c r="B54" s="48">
        <v>112</v>
      </c>
      <c r="C54" s="48">
        <v>565</v>
      </c>
      <c r="D54" s="96"/>
      <c r="E54" s="89"/>
      <c r="F54" s="47"/>
      <c r="G54" s="48"/>
      <c r="H54" s="65"/>
      <c r="I54" s="48"/>
      <c r="J54" s="48"/>
      <c r="K54" s="48"/>
      <c r="L54" s="48"/>
      <c r="M54" s="48"/>
      <c r="N54" s="48"/>
      <c r="O54" s="61"/>
    </row>
    <row r="55" spans="1:15" ht="15" hidden="1">
      <c r="A55" s="48" t="s">
        <v>126</v>
      </c>
      <c r="B55" s="48">
        <v>70</v>
      </c>
      <c r="C55" s="48">
        <v>295</v>
      </c>
      <c r="D55" s="96"/>
      <c r="E55" s="89"/>
      <c r="F55" s="47"/>
      <c r="G55" s="48"/>
      <c r="H55" s="65"/>
      <c r="I55" s="48"/>
      <c r="J55" s="48"/>
      <c r="K55" s="48"/>
      <c r="L55" s="48"/>
      <c r="M55" s="48"/>
      <c r="N55" s="48"/>
      <c r="O55" s="61"/>
    </row>
    <row r="56" spans="1:15" ht="15" hidden="1">
      <c r="A56" s="48" t="s">
        <v>127</v>
      </c>
      <c r="B56" s="48">
        <v>370</v>
      </c>
      <c r="C56" s="48">
        <v>2462</v>
      </c>
      <c r="D56" s="96"/>
      <c r="E56" s="89"/>
      <c r="F56" s="47"/>
      <c r="G56" s="48"/>
      <c r="H56" s="65"/>
      <c r="I56" s="48"/>
      <c r="J56" s="48"/>
      <c r="K56" s="48"/>
      <c r="L56" s="48"/>
      <c r="M56" s="48"/>
      <c r="N56" s="48"/>
      <c r="O56" s="61"/>
    </row>
    <row r="57" spans="1:15" ht="15" hidden="1">
      <c r="A57" s="48" t="s">
        <v>128</v>
      </c>
      <c r="B57" s="48">
        <v>301</v>
      </c>
      <c r="C57" s="48">
        <v>2166</v>
      </c>
      <c r="D57" s="96"/>
      <c r="E57" s="89"/>
      <c r="F57" s="47"/>
      <c r="G57" s="48"/>
      <c r="H57" s="65"/>
      <c r="I57" s="48"/>
      <c r="J57" s="48"/>
      <c r="K57" s="48"/>
      <c r="L57" s="48"/>
      <c r="M57" s="48"/>
      <c r="N57" s="48"/>
      <c r="O57" s="61"/>
    </row>
    <row r="58" spans="1:15" ht="15" hidden="1">
      <c r="A58" s="47"/>
      <c r="B58" s="47">
        <f>SUM(B47:B57)</f>
        <v>3158</v>
      </c>
      <c r="C58" s="47">
        <f>SUM(C47:C57)</f>
        <v>21250</v>
      </c>
      <c r="D58" s="96"/>
      <c r="E58" s="89"/>
      <c r="F58" s="47"/>
      <c r="G58" s="48"/>
      <c r="H58" s="65"/>
      <c r="I58" s="48"/>
      <c r="J58" s="48"/>
      <c r="K58" s="48"/>
      <c r="L58" s="48"/>
      <c r="M58" s="48"/>
      <c r="N58" s="48"/>
      <c r="O58" s="61"/>
    </row>
    <row r="59" spans="1:15" ht="163.5" customHeight="1" hidden="1">
      <c r="A59" s="47"/>
      <c r="B59" s="47"/>
      <c r="C59" s="47"/>
      <c r="D59" s="96"/>
      <c r="E59" s="89"/>
      <c r="F59" s="47"/>
      <c r="G59" s="48"/>
      <c r="H59" s="65"/>
      <c r="I59" s="48"/>
      <c r="J59" s="48"/>
      <c r="K59" s="48"/>
      <c r="L59" s="48"/>
      <c r="M59" s="48"/>
      <c r="N59" s="48"/>
      <c r="O59" s="61"/>
    </row>
    <row r="60" spans="1:10" s="7" customFormat="1" ht="18">
      <c r="A60" s="91" t="s">
        <v>166</v>
      </c>
      <c r="B60" s="91"/>
      <c r="C60" s="91"/>
      <c r="D60" s="6"/>
      <c r="E60" s="91"/>
      <c r="F60" s="91"/>
      <c r="G60" s="91"/>
      <c r="H60" s="91"/>
      <c r="I60" s="6"/>
      <c r="J60" s="6"/>
    </row>
    <row r="61" spans="1:10" s="9" customFormat="1" ht="20.4">
      <c r="A61" s="49" t="s">
        <v>44</v>
      </c>
      <c r="B61" s="10" t="e">
        <f>B2</f>
        <v>#REF!</v>
      </c>
      <c r="F61" s="11"/>
      <c r="G61" s="12"/>
      <c r="H61" s="30"/>
      <c r="I61" s="13"/>
      <c r="J61" s="14"/>
    </row>
    <row r="62" spans="1:10" s="16" customFormat="1" ht="15">
      <c r="A62" s="50" t="s">
        <v>45</v>
      </c>
      <c r="B62" s="17" t="e">
        <f>B3</f>
        <v>#REF!</v>
      </c>
      <c r="F62" s="18"/>
      <c r="G62" s="19"/>
      <c r="H62" s="31"/>
      <c r="I62" s="20"/>
      <c r="J62" s="14"/>
    </row>
    <row r="63" spans="1:10" s="16" customFormat="1" ht="15">
      <c r="A63" s="51" t="s">
        <v>46</v>
      </c>
      <c r="B63" s="22" t="s">
        <v>50</v>
      </c>
      <c r="F63" s="18"/>
      <c r="G63" s="19"/>
      <c r="H63" s="31"/>
      <c r="I63" s="20"/>
      <c r="J63" s="14"/>
    </row>
    <row r="64" spans="1:10" s="16" customFormat="1" ht="15">
      <c r="A64" s="51" t="s">
        <v>47</v>
      </c>
      <c r="B64" s="22" t="s">
        <v>42</v>
      </c>
      <c r="F64" s="18"/>
      <c r="G64" s="19"/>
      <c r="H64" s="31"/>
      <c r="I64" s="20"/>
      <c r="J64" s="19"/>
    </row>
    <row r="65" spans="1:10" s="16" customFormat="1" ht="15">
      <c r="A65" s="51" t="s">
        <v>48</v>
      </c>
      <c r="B65" s="23" t="s">
        <v>140</v>
      </c>
      <c r="F65" s="18"/>
      <c r="G65" s="19"/>
      <c r="H65" s="31"/>
      <c r="I65" s="20"/>
      <c r="J65" s="14"/>
    </row>
    <row r="67" spans="1:26" s="83" customFormat="1" ht="15">
      <c r="A67" s="94" t="s">
        <v>103</v>
      </c>
      <c r="B67" s="94"/>
      <c r="C67" s="94"/>
      <c r="D67" s="95"/>
      <c r="E67" s="94"/>
      <c r="F67" s="94"/>
      <c r="G67" s="95"/>
      <c r="H67" s="80"/>
      <c r="I67" s="75" t="s">
        <v>117</v>
      </c>
      <c r="J67" s="75"/>
      <c r="K67" s="75"/>
      <c r="L67" s="76"/>
      <c r="M67" s="75"/>
      <c r="N67" s="75"/>
      <c r="O67" s="76"/>
      <c r="P67" s="81"/>
      <c r="Q67" s="80"/>
      <c r="R67" s="81"/>
      <c r="S67" s="81"/>
      <c r="T67" s="81"/>
      <c r="U67" s="81"/>
      <c r="V67" s="81"/>
      <c r="W67" s="81"/>
      <c r="X67" s="81"/>
      <c r="Y67" s="81"/>
      <c r="Z67" s="81"/>
    </row>
    <row r="68" spans="1:26" s="83" customFormat="1" ht="15">
      <c r="A68" s="74" t="s">
        <v>72</v>
      </c>
      <c r="B68" s="74" t="s">
        <v>71</v>
      </c>
      <c r="C68" s="74" t="s">
        <v>89</v>
      </c>
      <c r="D68" s="78"/>
      <c r="E68" s="74"/>
      <c r="F68" s="74"/>
      <c r="G68" s="95" t="s">
        <v>158</v>
      </c>
      <c r="H68" s="80"/>
      <c r="I68" s="74" t="s">
        <v>72</v>
      </c>
      <c r="J68" s="74" t="s">
        <v>71</v>
      </c>
      <c r="K68" s="74" t="s">
        <v>89</v>
      </c>
      <c r="L68" s="78"/>
      <c r="M68" s="74"/>
      <c r="N68" s="74"/>
      <c r="O68" s="95" t="s">
        <v>158</v>
      </c>
      <c r="P68" s="81"/>
      <c r="Q68" s="80"/>
      <c r="R68" s="81"/>
      <c r="S68" s="81"/>
      <c r="T68" s="81"/>
      <c r="U68" s="81"/>
      <c r="V68" s="81"/>
      <c r="W68" s="81"/>
      <c r="X68" s="81"/>
      <c r="Y68" s="81"/>
      <c r="Z68" s="81"/>
    </row>
    <row r="69" spans="1:15" ht="15">
      <c r="A69" s="72" t="s">
        <v>0</v>
      </c>
      <c r="B69" s="72" t="s">
        <v>7</v>
      </c>
      <c r="C69" s="72" t="s">
        <v>88</v>
      </c>
      <c r="D69" s="73"/>
      <c r="E69" s="72"/>
      <c r="F69" s="72"/>
      <c r="G69" s="73">
        <v>2</v>
      </c>
      <c r="I69" s="47" t="s">
        <v>0</v>
      </c>
      <c r="J69" s="47" t="s">
        <v>7</v>
      </c>
      <c r="K69" s="47" t="s">
        <v>88</v>
      </c>
      <c r="L69" s="48"/>
      <c r="M69" s="47"/>
      <c r="N69" s="47"/>
      <c r="O69" s="48">
        <v>2</v>
      </c>
    </row>
    <row r="70" spans="1:15" ht="15">
      <c r="A70" s="72" t="s">
        <v>1</v>
      </c>
      <c r="B70" s="72" t="s">
        <v>8</v>
      </c>
      <c r="C70" s="72" t="s">
        <v>88</v>
      </c>
      <c r="D70" s="73"/>
      <c r="E70" s="72"/>
      <c r="F70" s="72"/>
      <c r="G70" s="73">
        <v>8</v>
      </c>
      <c r="I70" s="47" t="s">
        <v>1</v>
      </c>
      <c r="J70" s="47" t="s">
        <v>8</v>
      </c>
      <c r="K70" s="47" t="s">
        <v>88</v>
      </c>
      <c r="L70" s="48"/>
      <c r="M70" s="47"/>
      <c r="N70" s="47"/>
      <c r="O70" s="48">
        <v>8</v>
      </c>
    </row>
    <row r="71" spans="1:15" ht="15">
      <c r="A71" s="72" t="s">
        <v>2</v>
      </c>
      <c r="B71" s="72" t="s">
        <v>9</v>
      </c>
      <c r="C71" s="72" t="s">
        <v>88</v>
      </c>
      <c r="D71" s="73"/>
      <c r="E71" s="72"/>
      <c r="F71" s="72"/>
      <c r="G71" s="73">
        <v>2</v>
      </c>
      <c r="I71" s="47" t="s">
        <v>2</v>
      </c>
      <c r="J71" s="47" t="s">
        <v>9</v>
      </c>
      <c r="K71" s="47" t="s">
        <v>88</v>
      </c>
      <c r="L71" s="48"/>
      <c r="M71" s="47"/>
      <c r="N71" s="47"/>
      <c r="O71" s="48">
        <v>2</v>
      </c>
    </row>
    <row r="72" spans="1:15" ht="15">
      <c r="A72" s="72" t="s">
        <v>3</v>
      </c>
      <c r="B72" s="72" t="s">
        <v>11</v>
      </c>
      <c r="C72" s="72" t="s">
        <v>88</v>
      </c>
      <c r="D72" s="73"/>
      <c r="E72" s="72"/>
      <c r="F72" s="72"/>
      <c r="G72" s="73">
        <v>13</v>
      </c>
      <c r="I72" s="47" t="s">
        <v>3</v>
      </c>
      <c r="J72" s="47" t="s">
        <v>11</v>
      </c>
      <c r="K72" s="47" t="s">
        <v>88</v>
      </c>
      <c r="L72" s="48"/>
      <c r="M72" s="47"/>
      <c r="N72" s="47"/>
      <c r="O72" s="48">
        <v>13</v>
      </c>
    </row>
    <row r="73" spans="1:15" ht="15">
      <c r="A73" s="72" t="s">
        <v>4</v>
      </c>
      <c r="B73" s="72" t="s">
        <v>12</v>
      </c>
      <c r="C73" s="72" t="s">
        <v>88</v>
      </c>
      <c r="D73" s="73"/>
      <c r="E73" s="72"/>
      <c r="F73" s="72"/>
      <c r="G73" s="73">
        <v>11</v>
      </c>
      <c r="I73" s="47" t="s">
        <v>4</v>
      </c>
      <c r="J73" s="47" t="s">
        <v>12</v>
      </c>
      <c r="K73" s="47" t="s">
        <v>88</v>
      </c>
      <c r="L73" s="48"/>
      <c r="M73" s="47"/>
      <c r="N73" s="47"/>
      <c r="O73" s="48">
        <v>11</v>
      </c>
    </row>
    <row r="74" spans="1:15" ht="15">
      <c r="A74" s="72" t="s">
        <v>5</v>
      </c>
      <c r="B74" s="72" t="s">
        <v>13</v>
      </c>
      <c r="C74" s="72" t="s">
        <v>88</v>
      </c>
      <c r="D74" s="73"/>
      <c r="E74" s="72"/>
      <c r="F74" s="72"/>
      <c r="G74" s="73">
        <v>2</v>
      </c>
      <c r="I74" s="47" t="s">
        <v>5</v>
      </c>
      <c r="J74" s="47" t="s">
        <v>13</v>
      </c>
      <c r="K74" s="47" t="s">
        <v>88</v>
      </c>
      <c r="L74" s="48"/>
      <c r="M74" s="47"/>
      <c r="N74" s="47"/>
      <c r="O74" s="48">
        <v>2</v>
      </c>
    </row>
    <row r="75" spans="1:15" ht="15">
      <c r="A75" s="72" t="s">
        <v>6</v>
      </c>
      <c r="B75" s="72" t="s">
        <v>10</v>
      </c>
      <c r="C75" s="72" t="s">
        <v>88</v>
      </c>
      <c r="D75" s="73"/>
      <c r="E75" s="72"/>
      <c r="F75" s="72"/>
      <c r="G75" s="73">
        <v>2</v>
      </c>
      <c r="I75" s="47" t="s">
        <v>6</v>
      </c>
      <c r="J75" s="47" t="s">
        <v>10</v>
      </c>
      <c r="K75" s="47" t="s">
        <v>88</v>
      </c>
      <c r="L75" s="48"/>
      <c r="M75" s="47"/>
      <c r="N75" s="47"/>
      <c r="O75" s="48">
        <v>2</v>
      </c>
    </row>
    <row r="76" spans="1:15" ht="15">
      <c r="A76" s="72"/>
      <c r="B76" s="72"/>
      <c r="C76" s="72"/>
      <c r="D76" s="73"/>
      <c r="E76" s="72"/>
      <c r="F76" s="72"/>
      <c r="G76" s="73">
        <f aca="true" t="shared" si="32" ref="G76">SUM(G69:G75)</f>
        <v>40</v>
      </c>
      <c r="I76" s="47"/>
      <c r="J76" s="47"/>
      <c r="K76" s="47"/>
      <c r="L76" s="48"/>
      <c r="M76" s="47"/>
      <c r="N76" s="47"/>
      <c r="O76" s="48">
        <f aca="true" t="shared" si="33" ref="O76">SUM(O69:O75)</f>
        <v>40</v>
      </c>
    </row>
    <row r="77" spans="1:15" ht="15">
      <c r="A77" s="72"/>
      <c r="B77" s="72"/>
      <c r="C77" s="72"/>
      <c r="D77" s="73"/>
      <c r="E77" s="72"/>
      <c r="F77" s="72"/>
      <c r="G77" s="73"/>
      <c r="I77" s="47"/>
      <c r="J77" s="47"/>
      <c r="K77" s="47"/>
      <c r="L77" s="48"/>
      <c r="M77" s="47"/>
      <c r="N77" s="47"/>
      <c r="O77" s="48"/>
    </row>
    <row r="78" spans="1:15" ht="15">
      <c r="A78" s="72" t="s">
        <v>17</v>
      </c>
      <c r="B78" s="72" t="s">
        <v>19</v>
      </c>
      <c r="C78" s="72" t="s">
        <v>70</v>
      </c>
      <c r="D78" s="73"/>
      <c r="E78" s="72"/>
      <c r="F78" s="72"/>
      <c r="G78" s="73">
        <v>2</v>
      </c>
      <c r="I78" s="47" t="s">
        <v>17</v>
      </c>
      <c r="J78" s="47" t="s">
        <v>19</v>
      </c>
      <c r="K78" s="47" t="s">
        <v>70</v>
      </c>
      <c r="L78" s="48"/>
      <c r="M78" s="47"/>
      <c r="N78" s="47"/>
      <c r="O78" s="48">
        <v>2</v>
      </c>
    </row>
    <row r="79" spans="1:15" ht="15">
      <c r="A79" s="72" t="s">
        <v>90</v>
      </c>
      <c r="B79" s="72" t="s">
        <v>25</v>
      </c>
      <c r="C79" s="72" t="s">
        <v>70</v>
      </c>
      <c r="D79" s="73"/>
      <c r="E79" s="72"/>
      <c r="F79" s="72"/>
      <c r="G79" s="73">
        <v>3</v>
      </c>
      <c r="I79" s="47" t="s">
        <v>90</v>
      </c>
      <c r="J79" s="47" t="s">
        <v>25</v>
      </c>
      <c r="K79" s="47" t="s">
        <v>70</v>
      </c>
      <c r="L79" s="48"/>
      <c r="M79" s="47"/>
      <c r="N79" s="47"/>
      <c r="O79" s="48">
        <v>3</v>
      </c>
    </row>
    <row r="80" spans="1:15" ht="15">
      <c r="A80" s="72" t="s">
        <v>18</v>
      </c>
      <c r="B80" s="72" t="s">
        <v>20</v>
      </c>
      <c r="C80" s="72" t="s">
        <v>70</v>
      </c>
      <c r="D80" s="73"/>
      <c r="E80" s="72"/>
      <c r="F80" s="72"/>
      <c r="G80" s="73">
        <v>2</v>
      </c>
      <c r="I80" s="47" t="s">
        <v>18</v>
      </c>
      <c r="J80" s="47" t="s">
        <v>20</v>
      </c>
      <c r="K80" s="47" t="s">
        <v>70</v>
      </c>
      <c r="L80" s="48"/>
      <c r="M80" s="47"/>
      <c r="N80" s="47"/>
      <c r="O80" s="48">
        <v>2</v>
      </c>
    </row>
    <row r="81" spans="1:15" ht="15">
      <c r="A81" s="72" t="s">
        <v>21</v>
      </c>
      <c r="B81" s="72" t="s">
        <v>23</v>
      </c>
      <c r="C81" s="72" t="s">
        <v>70</v>
      </c>
      <c r="D81" s="73"/>
      <c r="E81" s="72"/>
      <c r="F81" s="72"/>
      <c r="G81" s="73">
        <v>4</v>
      </c>
      <c r="I81" s="47" t="s">
        <v>21</v>
      </c>
      <c r="J81" s="47" t="s">
        <v>23</v>
      </c>
      <c r="K81" s="47" t="s">
        <v>70</v>
      </c>
      <c r="L81" s="48"/>
      <c r="M81" s="47"/>
      <c r="N81" s="47"/>
      <c r="O81" s="48">
        <v>6</v>
      </c>
    </row>
    <row r="82" spans="1:15" ht="15">
      <c r="A82" s="72" t="s">
        <v>22</v>
      </c>
      <c r="B82" s="72" t="s">
        <v>24</v>
      </c>
      <c r="C82" s="72" t="s">
        <v>70</v>
      </c>
      <c r="D82" s="73"/>
      <c r="E82" s="72"/>
      <c r="F82" s="72"/>
      <c r="G82" s="73"/>
      <c r="I82" s="47" t="s">
        <v>22</v>
      </c>
      <c r="J82" s="47" t="s">
        <v>24</v>
      </c>
      <c r="K82" s="47" t="s">
        <v>70</v>
      </c>
      <c r="L82" s="48"/>
      <c r="M82" s="47"/>
      <c r="N82" s="47"/>
      <c r="O82" s="48">
        <v>2</v>
      </c>
    </row>
    <row r="83" spans="1:15" ht="15">
      <c r="A83" s="72" t="s">
        <v>26</v>
      </c>
      <c r="B83" s="72" t="s">
        <v>161</v>
      </c>
      <c r="C83" s="72" t="s">
        <v>70</v>
      </c>
      <c r="D83" s="73"/>
      <c r="E83" s="72"/>
      <c r="F83" s="72"/>
      <c r="G83" s="73">
        <v>2</v>
      </c>
      <c r="I83" s="47" t="s">
        <v>26</v>
      </c>
      <c r="J83" s="47" t="s">
        <v>161</v>
      </c>
      <c r="K83" s="47" t="s">
        <v>70</v>
      </c>
      <c r="L83" s="48"/>
      <c r="M83" s="47"/>
      <c r="N83" s="47"/>
      <c r="O83" s="48">
        <v>2</v>
      </c>
    </row>
    <row r="85" spans="9:14" ht="15">
      <c r="I85" s="66"/>
      <c r="J85" s="66"/>
      <c r="K85" s="66"/>
      <c r="M85" s="66"/>
      <c r="N85" s="66"/>
    </row>
    <row r="86" spans="1:15" ht="15">
      <c r="A86" s="75" t="s">
        <v>104</v>
      </c>
      <c r="B86" s="75"/>
      <c r="C86" s="75"/>
      <c r="D86" s="76"/>
      <c r="E86" s="75"/>
      <c r="F86" s="75"/>
      <c r="G86" s="76"/>
      <c r="I86" s="83"/>
      <c r="J86" s="83"/>
      <c r="K86" s="83"/>
      <c r="L86" s="81"/>
      <c r="M86" s="83"/>
      <c r="N86" s="83"/>
      <c r="O86" s="81"/>
    </row>
    <row r="87" spans="1:26" s="83" customFormat="1" ht="15">
      <c r="A87" s="74" t="s">
        <v>72</v>
      </c>
      <c r="B87" s="74" t="s">
        <v>71</v>
      </c>
      <c r="C87" s="74" t="s">
        <v>89</v>
      </c>
      <c r="D87" s="78"/>
      <c r="E87" s="74"/>
      <c r="F87" s="74"/>
      <c r="G87" s="95" t="s">
        <v>158</v>
      </c>
      <c r="H87" s="80"/>
      <c r="P87" s="81"/>
      <c r="Q87" s="80"/>
      <c r="R87" s="81"/>
      <c r="S87" s="81"/>
      <c r="T87" s="81"/>
      <c r="U87" s="81"/>
      <c r="V87" s="81"/>
      <c r="W87" s="81"/>
      <c r="X87" s="81"/>
      <c r="Y87" s="81"/>
      <c r="Z87" s="81"/>
    </row>
    <row r="88" spans="1:7" ht="15">
      <c r="A88" s="47" t="s">
        <v>0</v>
      </c>
      <c r="B88" s="47" t="s">
        <v>7</v>
      </c>
      <c r="C88" s="47" t="s">
        <v>88</v>
      </c>
      <c r="D88" s="48"/>
      <c r="E88" s="47"/>
      <c r="F88" s="47"/>
      <c r="G88" s="48">
        <v>2</v>
      </c>
    </row>
    <row r="89" spans="1:7" ht="15">
      <c r="A89" s="47" t="s">
        <v>1</v>
      </c>
      <c r="B89" s="47" t="s">
        <v>8</v>
      </c>
      <c r="C89" s="47" t="s">
        <v>88</v>
      </c>
      <c r="D89" s="48"/>
      <c r="E89" s="47"/>
      <c r="F89" s="47"/>
      <c r="G89" s="48">
        <v>8</v>
      </c>
    </row>
    <row r="90" spans="1:7" ht="15">
      <c r="A90" s="47" t="s">
        <v>2</v>
      </c>
      <c r="B90" s="47" t="s">
        <v>9</v>
      </c>
      <c r="C90" s="47" t="s">
        <v>88</v>
      </c>
      <c r="D90" s="48"/>
      <c r="E90" s="47"/>
      <c r="F90" s="47"/>
      <c r="G90" s="48">
        <v>2</v>
      </c>
    </row>
    <row r="91" spans="1:7" ht="15">
      <c r="A91" s="47" t="s">
        <v>3</v>
      </c>
      <c r="B91" s="47" t="s">
        <v>11</v>
      </c>
      <c r="C91" s="47" t="s">
        <v>88</v>
      </c>
      <c r="D91" s="48"/>
      <c r="E91" s="47"/>
      <c r="F91" s="47"/>
      <c r="G91" s="48">
        <v>13</v>
      </c>
    </row>
    <row r="92" spans="1:7" ht="15">
      <c r="A92" s="47" t="s">
        <v>4</v>
      </c>
      <c r="B92" s="47" t="s">
        <v>12</v>
      </c>
      <c r="C92" s="47" t="s">
        <v>88</v>
      </c>
      <c r="D92" s="48"/>
      <c r="E92" s="47"/>
      <c r="F92" s="47"/>
      <c r="G92" s="48">
        <v>11</v>
      </c>
    </row>
    <row r="93" spans="1:7" ht="15">
      <c r="A93" s="47" t="s">
        <v>5</v>
      </c>
      <c r="B93" s="47" t="s">
        <v>13</v>
      </c>
      <c r="C93" s="47" t="s">
        <v>88</v>
      </c>
      <c r="D93" s="48"/>
      <c r="E93" s="47"/>
      <c r="F93" s="47"/>
      <c r="G93" s="48">
        <v>2</v>
      </c>
    </row>
    <row r="94" spans="1:7" ht="15">
      <c r="A94" s="47" t="s">
        <v>6</v>
      </c>
      <c r="B94" s="47" t="s">
        <v>10</v>
      </c>
      <c r="C94" s="47" t="s">
        <v>88</v>
      </c>
      <c r="D94" s="48"/>
      <c r="E94" s="47"/>
      <c r="F94" s="47"/>
      <c r="G94" s="48">
        <v>2</v>
      </c>
    </row>
    <row r="95" spans="1:7" ht="15">
      <c r="A95" s="47"/>
      <c r="B95" s="47"/>
      <c r="C95" s="47"/>
      <c r="D95" s="48"/>
      <c r="E95" s="47"/>
      <c r="F95" s="47"/>
      <c r="G95" s="48">
        <f aca="true" t="shared" si="34" ref="G95">SUM(G88:G94)</f>
        <v>40</v>
      </c>
    </row>
    <row r="96" spans="1:7" ht="15">
      <c r="A96" s="47"/>
      <c r="B96" s="47"/>
      <c r="C96" s="47"/>
      <c r="D96" s="48"/>
      <c r="E96" s="47"/>
      <c r="F96" s="47"/>
      <c r="G96" s="48"/>
    </row>
    <row r="97" spans="1:7" ht="15">
      <c r="A97" s="47" t="s">
        <v>17</v>
      </c>
      <c r="B97" s="47" t="s">
        <v>19</v>
      </c>
      <c r="C97" s="47" t="s">
        <v>70</v>
      </c>
      <c r="D97" s="48"/>
      <c r="E97" s="47"/>
      <c r="F97" s="47"/>
      <c r="G97" s="48">
        <v>4</v>
      </c>
    </row>
    <row r="98" spans="1:7" ht="15">
      <c r="A98" s="47" t="s">
        <v>90</v>
      </c>
      <c r="B98" s="47" t="s">
        <v>25</v>
      </c>
      <c r="C98" s="47" t="s">
        <v>70</v>
      </c>
      <c r="D98" s="48"/>
      <c r="E98" s="47"/>
      <c r="F98" s="47"/>
      <c r="G98" s="48">
        <v>0</v>
      </c>
    </row>
    <row r="99" spans="1:7" ht="15">
      <c r="A99" s="47" t="s">
        <v>18</v>
      </c>
      <c r="B99" s="47" t="s">
        <v>20</v>
      </c>
      <c r="C99" s="47" t="s">
        <v>70</v>
      </c>
      <c r="D99" s="48"/>
      <c r="E99" s="47"/>
      <c r="F99" s="47"/>
      <c r="G99" s="48">
        <v>2</v>
      </c>
    </row>
    <row r="100" spans="1:7" ht="15">
      <c r="A100" s="47" t="s">
        <v>21</v>
      </c>
      <c r="B100" s="47" t="s">
        <v>23</v>
      </c>
      <c r="C100" s="47" t="s">
        <v>70</v>
      </c>
      <c r="D100" s="48"/>
      <c r="E100" s="47"/>
      <c r="F100" s="47"/>
      <c r="G100" s="48">
        <v>12</v>
      </c>
    </row>
    <row r="101" spans="1:7" ht="15">
      <c r="A101" s="47" t="s">
        <v>22</v>
      </c>
      <c r="B101" s="47" t="s">
        <v>24</v>
      </c>
      <c r="C101" s="47" t="s">
        <v>70</v>
      </c>
      <c r="D101" s="48"/>
      <c r="E101" s="47"/>
      <c r="F101" s="47"/>
      <c r="G101" s="48">
        <v>2</v>
      </c>
    </row>
    <row r="102" spans="1:7" ht="15">
      <c r="A102" s="47" t="s">
        <v>26</v>
      </c>
      <c r="B102" s="47" t="s">
        <v>161</v>
      </c>
      <c r="C102" s="47" t="s">
        <v>70</v>
      </c>
      <c r="D102" s="48"/>
      <c r="E102" s="47"/>
      <c r="F102" s="47"/>
      <c r="G102" s="48">
        <v>3</v>
      </c>
    </row>
    <row r="103" spans="1:7" ht="15">
      <c r="A103" s="47" t="s">
        <v>162</v>
      </c>
      <c r="B103" s="47" t="s">
        <v>106</v>
      </c>
      <c r="C103" s="47" t="s">
        <v>70</v>
      </c>
      <c r="D103" s="48"/>
      <c r="E103" s="47"/>
      <c r="F103" s="47"/>
      <c r="G103" s="48">
        <v>4</v>
      </c>
    </row>
    <row r="104" spans="1:7" ht="15">
      <c r="A104" s="47" t="s">
        <v>159</v>
      </c>
      <c r="B104" s="47" t="s">
        <v>107</v>
      </c>
      <c r="C104" s="47" t="s">
        <v>70</v>
      </c>
      <c r="D104" s="48"/>
      <c r="E104" s="47"/>
      <c r="F104" s="47"/>
      <c r="G104" s="48">
        <v>4</v>
      </c>
    </row>
    <row r="105" ht="147.75" customHeight="1"/>
    <row r="106" spans="1:26" s="83" customFormat="1" ht="15">
      <c r="A106" s="75" t="s">
        <v>108</v>
      </c>
      <c r="B106" s="75"/>
      <c r="C106" s="75"/>
      <c r="D106" s="76"/>
      <c r="E106" s="75"/>
      <c r="F106" s="75"/>
      <c r="G106" s="76"/>
      <c r="H106" s="80"/>
      <c r="I106" s="75" t="s">
        <v>111</v>
      </c>
      <c r="J106" s="75"/>
      <c r="K106" s="75"/>
      <c r="L106" s="76"/>
      <c r="M106" s="75"/>
      <c r="N106" s="75"/>
      <c r="O106" s="76"/>
      <c r="P106" s="81"/>
      <c r="Q106" s="80"/>
      <c r="R106" s="81"/>
      <c r="S106" s="81"/>
      <c r="T106" s="81"/>
      <c r="U106" s="81"/>
      <c r="V106" s="81"/>
      <c r="W106" s="81"/>
      <c r="X106" s="81"/>
      <c r="Y106" s="81"/>
      <c r="Z106" s="81"/>
    </row>
    <row r="107" spans="1:26" s="83" customFormat="1" ht="15">
      <c r="A107" s="74" t="s">
        <v>72</v>
      </c>
      <c r="B107" s="74" t="s">
        <v>71</v>
      </c>
      <c r="C107" s="74" t="s">
        <v>89</v>
      </c>
      <c r="D107" s="78"/>
      <c r="E107" s="74"/>
      <c r="F107" s="74"/>
      <c r="G107" s="95" t="s">
        <v>158</v>
      </c>
      <c r="H107" s="80"/>
      <c r="I107" s="74" t="s">
        <v>72</v>
      </c>
      <c r="J107" s="74" t="s">
        <v>71</v>
      </c>
      <c r="K107" s="74" t="s">
        <v>89</v>
      </c>
      <c r="L107" s="78"/>
      <c r="M107" s="74"/>
      <c r="N107" s="74"/>
      <c r="O107" s="95" t="s">
        <v>158</v>
      </c>
      <c r="P107" s="81"/>
      <c r="Q107" s="80"/>
      <c r="R107" s="81"/>
      <c r="S107" s="81"/>
      <c r="T107" s="81"/>
      <c r="U107" s="81"/>
      <c r="V107" s="81"/>
      <c r="W107" s="81"/>
      <c r="X107" s="81"/>
      <c r="Y107" s="81"/>
      <c r="Z107" s="81"/>
    </row>
    <row r="108" spans="1:15" ht="15">
      <c r="A108" s="47" t="s">
        <v>0</v>
      </c>
      <c r="B108" s="47" t="s">
        <v>7</v>
      </c>
      <c r="C108" s="47" t="s">
        <v>88</v>
      </c>
      <c r="D108" s="48"/>
      <c r="E108" s="47"/>
      <c r="F108" s="47"/>
      <c r="G108" s="48">
        <v>2</v>
      </c>
      <c r="I108" s="47" t="s">
        <v>0</v>
      </c>
      <c r="J108" s="47" t="s">
        <v>7</v>
      </c>
      <c r="K108" s="47" t="s">
        <v>88</v>
      </c>
      <c r="L108" s="48"/>
      <c r="M108" s="47"/>
      <c r="N108" s="47"/>
      <c r="O108" s="48">
        <v>9</v>
      </c>
    </row>
    <row r="109" spans="1:15" ht="15">
      <c r="A109" s="47" t="s">
        <v>1</v>
      </c>
      <c r="B109" s="47" t="s">
        <v>8</v>
      </c>
      <c r="C109" s="47" t="s">
        <v>88</v>
      </c>
      <c r="D109" s="48"/>
      <c r="E109" s="47"/>
      <c r="F109" s="47"/>
      <c r="G109" s="48">
        <v>8</v>
      </c>
      <c r="I109" s="47" t="s">
        <v>1</v>
      </c>
      <c r="J109" s="47" t="s">
        <v>8</v>
      </c>
      <c r="K109" s="47" t="s">
        <v>88</v>
      </c>
      <c r="L109" s="48"/>
      <c r="M109" s="47"/>
      <c r="N109" s="47"/>
      <c r="O109" s="48">
        <v>20</v>
      </c>
    </row>
    <row r="110" spans="1:15" ht="15">
      <c r="A110" s="47" t="s">
        <v>2</v>
      </c>
      <c r="B110" s="47" t="s">
        <v>9</v>
      </c>
      <c r="C110" s="47" t="s">
        <v>88</v>
      </c>
      <c r="D110" s="48"/>
      <c r="E110" s="47"/>
      <c r="F110" s="47"/>
      <c r="G110" s="48">
        <v>2</v>
      </c>
      <c r="I110" s="47" t="s">
        <v>2</v>
      </c>
      <c r="J110" s="47" t="s">
        <v>9</v>
      </c>
      <c r="K110" s="47" t="s">
        <v>88</v>
      </c>
      <c r="L110" s="48"/>
      <c r="M110" s="47"/>
      <c r="N110" s="47"/>
      <c r="O110" s="48">
        <v>9</v>
      </c>
    </row>
    <row r="111" spans="1:15" ht="15">
      <c r="A111" s="47" t="s">
        <v>3</v>
      </c>
      <c r="B111" s="47" t="s">
        <v>11</v>
      </c>
      <c r="C111" s="47" t="s">
        <v>88</v>
      </c>
      <c r="D111" s="48"/>
      <c r="E111" s="47"/>
      <c r="F111" s="47"/>
      <c r="G111" s="48">
        <v>17</v>
      </c>
      <c r="I111" s="47" t="s">
        <v>3</v>
      </c>
      <c r="J111" s="47" t="s">
        <v>11</v>
      </c>
      <c r="K111" s="47" t="s">
        <v>88</v>
      </c>
      <c r="L111" s="48"/>
      <c r="M111" s="47"/>
      <c r="N111" s="47"/>
      <c r="O111" s="48">
        <v>40</v>
      </c>
    </row>
    <row r="112" spans="1:15" ht="15">
      <c r="A112" s="47" t="s">
        <v>4</v>
      </c>
      <c r="B112" s="47" t="s">
        <v>12</v>
      </c>
      <c r="C112" s="47" t="s">
        <v>88</v>
      </c>
      <c r="D112" s="48"/>
      <c r="E112" s="47"/>
      <c r="F112" s="47"/>
      <c r="G112" s="48">
        <v>13</v>
      </c>
      <c r="I112" s="47" t="s">
        <v>4</v>
      </c>
      <c r="J112" s="47" t="s">
        <v>12</v>
      </c>
      <c r="K112" s="47" t="s">
        <v>88</v>
      </c>
      <c r="L112" s="48"/>
      <c r="M112" s="47"/>
      <c r="N112" s="47"/>
      <c r="O112" s="48">
        <v>9</v>
      </c>
    </row>
    <row r="113" spans="1:15" ht="15">
      <c r="A113" s="47" t="s">
        <v>5</v>
      </c>
      <c r="B113" s="47" t="s">
        <v>13</v>
      </c>
      <c r="C113" s="47" t="s">
        <v>88</v>
      </c>
      <c r="D113" s="48"/>
      <c r="E113" s="47"/>
      <c r="F113" s="47"/>
      <c r="G113" s="48">
        <v>2</v>
      </c>
      <c r="I113" s="47" t="s">
        <v>5</v>
      </c>
      <c r="J113" s="47" t="s">
        <v>13</v>
      </c>
      <c r="K113" s="47" t="s">
        <v>88</v>
      </c>
      <c r="L113" s="48"/>
      <c r="M113" s="47"/>
      <c r="N113" s="47"/>
      <c r="O113" s="48">
        <v>16</v>
      </c>
    </row>
    <row r="114" spans="1:15" ht="15">
      <c r="A114" s="47" t="s">
        <v>6</v>
      </c>
      <c r="B114" s="47" t="s">
        <v>10</v>
      </c>
      <c r="C114" s="47" t="s">
        <v>88</v>
      </c>
      <c r="D114" s="48"/>
      <c r="E114" s="47"/>
      <c r="F114" s="47"/>
      <c r="G114" s="48">
        <v>6</v>
      </c>
      <c r="I114" s="47" t="s">
        <v>6</v>
      </c>
      <c r="J114" s="47" t="s">
        <v>10</v>
      </c>
      <c r="K114" s="47" t="s">
        <v>88</v>
      </c>
      <c r="L114" s="48"/>
      <c r="M114" s="47"/>
      <c r="N114" s="47"/>
      <c r="O114" s="48">
        <v>35</v>
      </c>
    </row>
    <row r="115" spans="1:15" ht="15">
      <c r="A115" s="47"/>
      <c r="B115" s="47"/>
      <c r="C115" s="47"/>
      <c r="D115" s="48"/>
      <c r="E115" s="47"/>
      <c r="F115" s="47"/>
      <c r="G115" s="48">
        <f aca="true" t="shared" si="35" ref="G115">SUM(G108:G114)</f>
        <v>50</v>
      </c>
      <c r="I115" s="47"/>
      <c r="J115" s="47"/>
      <c r="K115" s="47"/>
      <c r="L115" s="48"/>
      <c r="M115" s="47"/>
      <c r="N115" s="47"/>
      <c r="O115" s="48"/>
    </row>
    <row r="116" spans="1:15" ht="15">
      <c r="A116" s="47"/>
      <c r="B116" s="47"/>
      <c r="C116" s="47"/>
      <c r="D116" s="48"/>
      <c r="E116" s="47"/>
      <c r="F116" s="47"/>
      <c r="G116" s="48"/>
      <c r="I116" s="47" t="s">
        <v>17</v>
      </c>
      <c r="J116" s="47" t="s">
        <v>19</v>
      </c>
      <c r="K116" s="47" t="s">
        <v>70</v>
      </c>
      <c r="L116" s="48"/>
      <c r="M116" s="47"/>
      <c r="N116" s="47"/>
      <c r="O116" s="48">
        <v>10</v>
      </c>
    </row>
    <row r="117" spans="1:15" ht="15">
      <c r="A117" s="47" t="s">
        <v>17</v>
      </c>
      <c r="B117" s="47" t="s">
        <v>19</v>
      </c>
      <c r="C117" s="47" t="s">
        <v>70</v>
      </c>
      <c r="D117" s="48"/>
      <c r="E117" s="47"/>
      <c r="F117" s="47"/>
      <c r="G117" s="48">
        <v>2</v>
      </c>
      <c r="I117" s="47" t="s">
        <v>90</v>
      </c>
      <c r="J117" s="47" t="s">
        <v>25</v>
      </c>
      <c r="K117" s="47" t="s">
        <v>70</v>
      </c>
      <c r="L117" s="48"/>
      <c r="M117" s="47"/>
      <c r="N117" s="47"/>
      <c r="O117" s="48">
        <v>9</v>
      </c>
    </row>
    <row r="118" spans="1:15" ht="15">
      <c r="A118" s="47" t="s">
        <v>90</v>
      </c>
      <c r="B118" s="47" t="s">
        <v>25</v>
      </c>
      <c r="C118" s="47" t="s">
        <v>70</v>
      </c>
      <c r="D118" s="48"/>
      <c r="E118" s="47"/>
      <c r="F118" s="47"/>
      <c r="G118" s="48">
        <v>3</v>
      </c>
      <c r="I118" s="47" t="s">
        <v>18</v>
      </c>
      <c r="J118" s="47" t="s">
        <v>20</v>
      </c>
      <c r="K118" s="47" t="s">
        <v>70</v>
      </c>
      <c r="L118" s="48"/>
      <c r="M118" s="47"/>
      <c r="N118" s="47"/>
      <c r="O118" s="48">
        <v>15</v>
      </c>
    </row>
    <row r="119" spans="1:15" ht="15">
      <c r="A119" s="47" t="s">
        <v>18</v>
      </c>
      <c r="B119" s="47" t="s">
        <v>20</v>
      </c>
      <c r="C119" s="47" t="s">
        <v>70</v>
      </c>
      <c r="D119" s="48"/>
      <c r="E119" s="47"/>
      <c r="F119" s="47"/>
      <c r="G119" s="48">
        <v>2</v>
      </c>
      <c r="I119" s="47" t="s">
        <v>21</v>
      </c>
      <c r="J119" s="47" t="s">
        <v>23</v>
      </c>
      <c r="K119" s="47" t="s">
        <v>70</v>
      </c>
      <c r="L119" s="48"/>
      <c r="M119" s="47"/>
      <c r="N119" s="47"/>
      <c r="O119" s="48">
        <v>18</v>
      </c>
    </row>
    <row r="120" spans="1:15" ht="15">
      <c r="A120" s="47" t="s">
        <v>21</v>
      </c>
      <c r="B120" s="47" t="s">
        <v>23</v>
      </c>
      <c r="C120" s="47" t="s">
        <v>70</v>
      </c>
      <c r="D120" s="48"/>
      <c r="E120" s="47"/>
      <c r="F120" s="47"/>
      <c r="G120" s="48">
        <v>4</v>
      </c>
      <c r="I120" s="47" t="s">
        <v>22</v>
      </c>
      <c r="J120" s="47" t="s">
        <v>24</v>
      </c>
      <c r="K120" s="47" t="s">
        <v>70</v>
      </c>
      <c r="L120" s="48"/>
      <c r="M120" s="47"/>
      <c r="N120" s="47"/>
      <c r="O120" s="48">
        <v>21</v>
      </c>
    </row>
    <row r="121" spans="1:15" ht="15">
      <c r="A121" s="47" t="s">
        <v>22</v>
      </c>
      <c r="B121" s="47" t="s">
        <v>24</v>
      </c>
      <c r="C121" s="47" t="s">
        <v>70</v>
      </c>
      <c r="D121" s="48"/>
      <c r="E121" s="47"/>
      <c r="F121" s="47"/>
      <c r="G121" s="48">
        <v>0</v>
      </c>
      <c r="I121" s="47" t="s">
        <v>26</v>
      </c>
      <c r="J121" s="47" t="s">
        <v>161</v>
      </c>
      <c r="K121" s="47" t="s">
        <v>70</v>
      </c>
      <c r="L121" s="48"/>
      <c r="M121" s="47"/>
      <c r="N121" s="47"/>
      <c r="O121" s="48">
        <v>15</v>
      </c>
    </row>
    <row r="122" spans="1:15" ht="15">
      <c r="A122" s="47" t="s">
        <v>26</v>
      </c>
      <c r="B122" s="47" t="s">
        <v>161</v>
      </c>
      <c r="C122" s="47" t="s">
        <v>70</v>
      </c>
      <c r="D122" s="48"/>
      <c r="E122" s="47"/>
      <c r="F122" s="47"/>
      <c r="G122" s="48">
        <v>2</v>
      </c>
      <c r="I122" s="47" t="s">
        <v>162</v>
      </c>
      <c r="J122" s="47" t="s">
        <v>106</v>
      </c>
      <c r="K122" s="47" t="s">
        <v>70</v>
      </c>
      <c r="L122" s="48"/>
      <c r="M122" s="47"/>
      <c r="N122" s="47"/>
      <c r="O122" s="48">
        <v>11</v>
      </c>
    </row>
    <row r="123" spans="1:15" ht="15">
      <c r="A123" s="47" t="s">
        <v>162</v>
      </c>
      <c r="B123" s="47" t="s">
        <v>106</v>
      </c>
      <c r="C123" s="47" t="s">
        <v>70</v>
      </c>
      <c r="D123" s="48"/>
      <c r="E123" s="47"/>
      <c r="F123" s="47"/>
      <c r="G123" s="48">
        <v>4</v>
      </c>
      <c r="I123" s="47" t="s">
        <v>159</v>
      </c>
      <c r="J123" s="47" t="s">
        <v>107</v>
      </c>
      <c r="K123" s="47" t="s">
        <v>70</v>
      </c>
      <c r="L123" s="48"/>
      <c r="M123" s="47"/>
      <c r="N123" s="47"/>
      <c r="O123" s="48">
        <v>13</v>
      </c>
    </row>
    <row r="124" spans="1:7" ht="15">
      <c r="A124" s="47" t="s">
        <v>159</v>
      </c>
      <c r="B124" s="47" t="s">
        <v>107</v>
      </c>
      <c r="C124" s="47" t="s">
        <v>70</v>
      </c>
      <c r="D124" s="48"/>
      <c r="E124" s="47"/>
      <c r="F124" s="47"/>
      <c r="G124" s="48">
        <v>1</v>
      </c>
    </row>
    <row r="125" ht="16.5" customHeight="1"/>
    <row r="126" spans="1:26" s="83" customFormat="1" ht="15">
      <c r="A126" s="75" t="s">
        <v>110</v>
      </c>
      <c r="B126" s="75"/>
      <c r="C126" s="75"/>
      <c r="D126" s="76"/>
      <c r="E126" s="75"/>
      <c r="F126" s="75"/>
      <c r="G126" s="76"/>
      <c r="H126" s="80"/>
      <c r="I126" s="59"/>
      <c r="J126" s="59"/>
      <c r="K126" s="59"/>
      <c r="L126" s="59"/>
      <c r="M126" s="59"/>
      <c r="N126" s="59"/>
      <c r="O126" s="59"/>
      <c r="P126" s="81"/>
      <c r="Q126" s="80"/>
      <c r="R126" s="81"/>
      <c r="S126" s="81"/>
      <c r="T126" s="81"/>
      <c r="U126" s="81"/>
      <c r="V126" s="81"/>
      <c r="W126" s="81"/>
      <c r="X126" s="81"/>
      <c r="Y126" s="81"/>
      <c r="Z126" s="81"/>
    </row>
    <row r="127" spans="1:26" s="83" customFormat="1" ht="15">
      <c r="A127" s="74" t="s">
        <v>72</v>
      </c>
      <c r="B127" s="74" t="s">
        <v>71</v>
      </c>
      <c r="C127" s="74" t="s">
        <v>89</v>
      </c>
      <c r="D127" s="78"/>
      <c r="E127" s="74"/>
      <c r="F127" s="74"/>
      <c r="G127" s="95" t="s">
        <v>158</v>
      </c>
      <c r="H127" s="80"/>
      <c r="I127" s="59"/>
      <c r="J127" s="59"/>
      <c r="K127" s="59"/>
      <c r="L127" s="59"/>
      <c r="M127" s="59"/>
      <c r="N127" s="59"/>
      <c r="O127" s="59"/>
      <c r="P127" s="81"/>
      <c r="Q127" s="80"/>
      <c r="R127" s="81"/>
      <c r="S127" s="81"/>
      <c r="T127" s="81"/>
      <c r="U127" s="81"/>
      <c r="V127" s="81"/>
      <c r="W127" s="81"/>
      <c r="X127" s="81"/>
      <c r="Y127" s="81"/>
      <c r="Z127" s="81"/>
    </row>
    <row r="128" spans="1:7" ht="15">
      <c r="A128" s="47" t="s">
        <v>0</v>
      </c>
      <c r="B128" s="47" t="s">
        <v>7</v>
      </c>
      <c r="C128" s="47" t="s">
        <v>88</v>
      </c>
      <c r="D128" s="48"/>
      <c r="E128" s="47"/>
      <c r="F128" s="47"/>
      <c r="G128" s="48">
        <v>5</v>
      </c>
    </row>
    <row r="129" spans="1:7" ht="15">
      <c r="A129" s="47" t="s">
        <v>1</v>
      </c>
      <c r="B129" s="47" t="s">
        <v>8</v>
      </c>
      <c r="C129" s="47" t="s">
        <v>88</v>
      </c>
      <c r="D129" s="48"/>
      <c r="E129" s="47"/>
      <c r="F129" s="47"/>
      <c r="G129" s="48">
        <v>8</v>
      </c>
    </row>
    <row r="130" spans="1:7" ht="15">
      <c r="A130" s="47" t="s">
        <v>2</v>
      </c>
      <c r="B130" s="47" t="s">
        <v>9</v>
      </c>
      <c r="C130" s="47" t="s">
        <v>88</v>
      </c>
      <c r="D130" s="48"/>
      <c r="E130" s="47"/>
      <c r="F130" s="47"/>
      <c r="G130" s="48">
        <v>6</v>
      </c>
    </row>
    <row r="131" spans="1:7" ht="15">
      <c r="A131" s="47" t="s">
        <v>3</v>
      </c>
      <c r="B131" s="47" t="s">
        <v>11</v>
      </c>
      <c r="C131" s="47" t="s">
        <v>88</v>
      </c>
      <c r="D131" s="48"/>
      <c r="E131" s="47"/>
      <c r="F131" s="47"/>
      <c r="G131" s="48">
        <v>10</v>
      </c>
    </row>
    <row r="132" spans="1:7" ht="15">
      <c r="A132" s="47" t="s">
        <v>4</v>
      </c>
      <c r="B132" s="47" t="s">
        <v>12</v>
      </c>
      <c r="C132" s="47" t="s">
        <v>88</v>
      </c>
      <c r="D132" s="48"/>
      <c r="E132" s="47"/>
      <c r="F132" s="47"/>
      <c r="G132" s="48">
        <v>5</v>
      </c>
    </row>
    <row r="133" spans="1:7" ht="15">
      <c r="A133" s="47" t="s">
        <v>5</v>
      </c>
      <c r="B133" s="47" t="s">
        <v>13</v>
      </c>
      <c r="C133" s="47" t="s">
        <v>88</v>
      </c>
      <c r="D133" s="48"/>
      <c r="E133" s="47"/>
      <c r="F133" s="47"/>
      <c r="G133" s="48">
        <v>3</v>
      </c>
    </row>
    <row r="134" spans="1:7" ht="15">
      <c r="A134" s="47" t="s">
        <v>6</v>
      </c>
      <c r="B134" s="47" t="s">
        <v>10</v>
      </c>
      <c r="C134" s="47" t="s">
        <v>88</v>
      </c>
      <c r="D134" s="48"/>
      <c r="E134" s="47"/>
      <c r="F134" s="47"/>
      <c r="G134" s="48">
        <v>18</v>
      </c>
    </row>
    <row r="135" spans="1:15" ht="15">
      <c r="A135" s="47"/>
      <c r="B135" s="47"/>
      <c r="C135" s="47"/>
      <c r="D135" s="48"/>
      <c r="E135" s="47"/>
      <c r="F135" s="47"/>
      <c r="G135" s="48"/>
      <c r="I135" s="81"/>
      <c r="J135" s="81"/>
      <c r="K135" s="81"/>
      <c r="L135" s="81"/>
      <c r="M135" s="81"/>
      <c r="N135" s="81"/>
      <c r="O135" s="81"/>
    </row>
    <row r="136" spans="1:15" ht="15">
      <c r="A136" s="47"/>
      <c r="B136" s="47"/>
      <c r="C136" s="47"/>
      <c r="D136" s="48"/>
      <c r="E136" s="47"/>
      <c r="F136" s="47"/>
      <c r="G136" s="48"/>
      <c r="I136" s="81"/>
      <c r="J136" s="81"/>
      <c r="K136" s="81"/>
      <c r="L136" s="81"/>
      <c r="M136" s="81"/>
      <c r="N136" s="81"/>
      <c r="O136" s="81"/>
    </row>
    <row r="137" spans="1:7" ht="15">
      <c r="A137" s="47" t="s">
        <v>17</v>
      </c>
      <c r="B137" s="47" t="s">
        <v>19</v>
      </c>
      <c r="C137" s="47" t="s">
        <v>70</v>
      </c>
      <c r="D137" s="48"/>
      <c r="E137" s="47"/>
      <c r="F137" s="47"/>
      <c r="G137" s="48">
        <v>0</v>
      </c>
    </row>
    <row r="138" spans="1:7" ht="15">
      <c r="A138" s="47" t="s">
        <v>90</v>
      </c>
      <c r="B138" s="47" t="s">
        <v>25</v>
      </c>
      <c r="C138" s="47" t="s">
        <v>70</v>
      </c>
      <c r="D138" s="48"/>
      <c r="E138" s="47"/>
      <c r="F138" s="47"/>
      <c r="G138" s="48">
        <v>4</v>
      </c>
    </row>
    <row r="139" spans="1:7" ht="15">
      <c r="A139" s="47" t="s">
        <v>18</v>
      </c>
      <c r="B139" s="47" t="s">
        <v>20</v>
      </c>
      <c r="C139" s="47" t="s">
        <v>70</v>
      </c>
      <c r="D139" s="48"/>
      <c r="E139" s="47"/>
      <c r="F139" s="47"/>
      <c r="G139" s="48">
        <v>0</v>
      </c>
    </row>
    <row r="140" spans="1:7" ht="15">
      <c r="A140" s="47" t="s">
        <v>21</v>
      </c>
      <c r="B140" s="47" t="s">
        <v>23</v>
      </c>
      <c r="C140" s="47" t="s">
        <v>70</v>
      </c>
      <c r="D140" s="48"/>
      <c r="E140" s="47"/>
      <c r="F140" s="47"/>
      <c r="G140" s="48">
        <v>0</v>
      </c>
    </row>
    <row r="141" spans="1:7" ht="15">
      <c r="A141" s="47" t="s">
        <v>22</v>
      </c>
      <c r="B141" s="47" t="s">
        <v>24</v>
      </c>
      <c r="C141" s="47" t="s">
        <v>70</v>
      </c>
      <c r="D141" s="48"/>
      <c r="E141" s="47"/>
      <c r="F141" s="47"/>
      <c r="G141" s="48">
        <v>3</v>
      </c>
    </row>
    <row r="142" spans="1:7" ht="15">
      <c r="A142" s="47" t="s">
        <v>26</v>
      </c>
      <c r="B142" s="47" t="s">
        <v>161</v>
      </c>
      <c r="C142" s="47" t="s">
        <v>70</v>
      </c>
      <c r="D142" s="48"/>
      <c r="E142" s="47"/>
      <c r="F142" s="47"/>
      <c r="G142" s="48">
        <v>0</v>
      </c>
    </row>
    <row r="143" spans="1:7" ht="15">
      <c r="A143" s="47" t="s">
        <v>162</v>
      </c>
      <c r="B143" s="47" t="s">
        <v>106</v>
      </c>
      <c r="C143" s="47" t="s">
        <v>70</v>
      </c>
      <c r="D143" s="48"/>
      <c r="E143" s="47"/>
      <c r="F143" s="47"/>
      <c r="G143" s="48">
        <v>4</v>
      </c>
    </row>
    <row r="144" spans="1:7" ht="15">
      <c r="A144" s="47" t="s">
        <v>159</v>
      </c>
      <c r="B144" s="47" t="s">
        <v>107</v>
      </c>
      <c r="C144" s="47" t="s">
        <v>70</v>
      </c>
      <c r="D144" s="48"/>
      <c r="E144" s="47"/>
      <c r="F144" s="47"/>
      <c r="G144" s="48">
        <v>7</v>
      </c>
    </row>
    <row r="146" spans="8:26" s="83" customFormat="1" ht="15">
      <c r="H146" s="80"/>
      <c r="I146" s="59"/>
      <c r="J146" s="59"/>
      <c r="K146" s="59"/>
      <c r="L146" s="59"/>
      <c r="M146" s="59"/>
      <c r="N146" s="59"/>
      <c r="O146" s="59"/>
      <c r="P146" s="81"/>
      <c r="Q146" s="80"/>
      <c r="R146" s="81"/>
      <c r="S146" s="81"/>
      <c r="T146" s="81"/>
      <c r="U146" s="81"/>
      <c r="V146" s="81"/>
      <c r="W146" s="81"/>
      <c r="X146" s="81"/>
      <c r="Y146" s="81"/>
      <c r="Z146" s="81"/>
    </row>
    <row r="147" spans="8:26" s="83" customFormat="1" ht="15">
      <c r="H147" s="80"/>
      <c r="I147" s="59"/>
      <c r="J147" s="59"/>
      <c r="K147" s="59"/>
      <c r="L147" s="59"/>
      <c r="M147" s="59"/>
      <c r="N147" s="59"/>
      <c r="O147" s="59"/>
      <c r="P147" s="81"/>
      <c r="Q147" s="80"/>
      <c r="R147" s="81"/>
      <c r="S147" s="81"/>
      <c r="T147" s="81"/>
      <c r="U147" s="81"/>
      <c r="V147" s="81"/>
      <c r="W147" s="81"/>
      <c r="X147" s="81"/>
      <c r="Y147" s="81"/>
      <c r="Z147" s="81"/>
    </row>
    <row r="148" spans="4:7" ht="15">
      <c r="D148" s="66"/>
      <c r="G148" s="66"/>
    </row>
    <row r="149" spans="4:7" ht="15">
      <c r="D149" s="66"/>
      <c r="G149" s="66"/>
    </row>
    <row r="150" spans="4:7" ht="123" customHeight="1">
      <c r="D150" s="66"/>
      <c r="G150" s="66"/>
    </row>
    <row r="151" spans="4:7" ht="15">
      <c r="D151" s="66"/>
      <c r="G151" s="66"/>
    </row>
    <row r="152" spans="4:7" ht="15">
      <c r="D152" s="66"/>
      <c r="G152" s="66"/>
    </row>
    <row r="153" spans="4:15" ht="14.4" thickBot="1">
      <c r="D153" s="66"/>
      <c r="G153" s="66"/>
      <c r="I153" s="138"/>
      <c r="J153" s="138"/>
      <c r="K153" s="138"/>
      <c r="L153" s="138"/>
      <c r="M153" s="138"/>
      <c r="N153" s="138"/>
      <c r="O153" s="140"/>
    </row>
    <row r="154" spans="4:15" ht="15">
      <c r="D154" s="66"/>
      <c r="G154" s="66"/>
      <c r="I154" s="118" t="s">
        <v>124</v>
      </c>
      <c r="J154" s="119" t="s">
        <v>143</v>
      </c>
      <c r="K154" s="119" t="s">
        <v>122</v>
      </c>
      <c r="L154" s="119" t="s">
        <v>144</v>
      </c>
      <c r="M154" s="119" t="s">
        <v>145</v>
      </c>
      <c r="N154" s="119" t="s">
        <v>15</v>
      </c>
      <c r="O154" s="120" t="s">
        <v>14</v>
      </c>
    </row>
    <row r="155" spans="4:15" ht="15">
      <c r="D155" s="66"/>
      <c r="G155" s="66"/>
      <c r="I155" s="73">
        <f aca="true" t="shared" si="36" ref="I155:I162">N10+O10</f>
        <v>24</v>
      </c>
      <c r="J155" s="73">
        <f aca="true" t="shared" si="37" ref="J155:K162">P10</f>
        <v>14</v>
      </c>
      <c r="K155" s="73">
        <f t="shared" si="37"/>
        <v>10</v>
      </c>
      <c r="L155" s="73" t="e">
        <f aca="true" t="shared" si="38" ref="L155:L162">R10+S10</f>
        <v>#REF!</v>
      </c>
      <c r="M155" s="73" t="e">
        <f aca="true" t="shared" si="39" ref="M155:M162">T10+U10</f>
        <v>#REF!</v>
      </c>
      <c r="N155" s="73">
        <f aca="true" t="shared" si="40" ref="N155:N162">V10+W10</f>
        <v>16</v>
      </c>
      <c r="O155" s="85" t="e">
        <f aca="true" t="shared" si="41" ref="O155:O162">X10+Y10</f>
        <v>#REF!</v>
      </c>
    </row>
    <row r="156" spans="4:15" ht="15">
      <c r="D156" s="66"/>
      <c r="G156" s="66"/>
      <c r="I156" s="73">
        <f t="shared" si="36"/>
        <v>96</v>
      </c>
      <c r="J156" s="73">
        <f t="shared" si="37"/>
        <v>56</v>
      </c>
      <c r="K156" s="73">
        <f t="shared" si="37"/>
        <v>40</v>
      </c>
      <c r="L156" s="73" t="e">
        <f t="shared" si="38"/>
        <v>#REF!</v>
      </c>
      <c r="M156" s="73" t="e">
        <f t="shared" si="39"/>
        <v>#REF!</v>
      </c>
      <c r="N156" s="73">
        <f t="shared" si="40"/>
        <v>64</v>
      </c>
      <c r="O156" s="85" t="e">
        <f t="shared" si="41"/>
        <v>#REF!</v>
      </c>
    </row>
    <row r="157" spans="4:15" ht="15">
      <c r="D157" s="66"/>
      <c r="G157" s="66"/>
      <c r="I157" s="73">
        <f t="shared" si="36"/>
        <v>24</v>
      </c>
      <c r="J157" s="73">
        <f t="shared" si="37"/>
        <v>14</v>
      </c>
      <c r="K157" s="73">
        <f t="shared" si="37"/>
        <v>10</v>
      </c>
      <c r="L157" s="73" t="e">
        <f t="shared" si="38"/>
        <v>#REF!</v>
      </c>
      <c r="M157" s="73" t="e">
        <f t="shared" si="39"/>
        <v>#REF!</v>
      </c>
      <c r="N157" s="73">
        <f t="shared" si="40"/>
        <v>16</v>
      </c>
      <c r="O157" s="85" t="e">
        <f t="shared" si="41"/>
        <v>#REF!</v>
      </c>
    </row>
    <row r="158" spans="4:15" ht="15">
      <c r="D158" s="66"/>
      <c r="G158" s="66"/>
      <c r="I158" s="73">
        <f t="shared" si="36"/>
        <v>156</v>
      </c>
      <c r="J158" s="73">
        <f t="shared" si="37"/>
        <v>91</v>
      </c>
      <c r="K158" s="73">
        <f t="shared" si="37"/>
        <v>65</v>
      </c>
      <c r="L158" s="73" t="e">
        <f t="shared" si="38"/>
        <v>#REF!</v>
      </c>
      <c r="M158" s="73" t="e">
        <f t="shared" si="39"/>
        <v>#REF!</v>
      </c>
      <c r="N158" s="73">
        <f t="shared" si="40"/>
        <v>104</v>
      </c>
      <c r="O158" s="85" t="e">
        <f t="shared" si="41"/>
        <v>#REF!</v>
      </c>
    </row>
    <row r="159" spans="4:15" ht="15">
      <c r="D159" s="66"/>
      <c r="G159" s="66"/>
      <c r="I159" s="73">
        <f t="shared" si="36"/>
        <v>132</v>
      </c>
      <c r="J159" s="73">
        <f t="shared" si="37"/>
        <v>77</v>
      </c>
      <c r="K159" s="73">
        <f t="shared" si="37"/>
        <v>55</v>
      </c>
      <c r="L159" s="73" t="e">
        <f t="shared" si="38"/>
        <v>#REF!</v>
      </c>
      <c r="M159" s="73" t="e">
        <f t="shared" si="39"/>
        <v>#REF!</v>
      </c>
      <c r="N159" s="73">
        <f t="shared" si="40"/>
        <v>88</v>
      </c>
      <c r="O159" s="85" t="e">
        <f t="shared" si="41"/>
        <v>#REF!</v>
      </c>
    </row>
    <row r="160" spans="4:15" ht="15">
      <c r="D160" s="66"/>
      <c r="G160" s="66"/>
      <c r="I160" s="73">
        <f t="shared" si="36"/>
        <v>24</v>
      </c>
      <c r="J160" s="73">
        <f t="shared" si="37"/>
        <v>14</v>
      </c>
      <c r="K160" s="73">
        <f t="shared" si="37"/>
        <v>10</v>
      </c>
      <c r="L160" s="73" t="e">
        <f t="shared" si="38"/>
        <v>#REF!</v>
      </c>
      <c r="M160" s="73" t="e">
        <f t="shared" si="39"/>
        <v>#REF!</v>
      </c>
      <c r="N160" s="73">
        <f t="shared" si="40"/>
        <v>16</v>
      </c>
      <c r="O160" s="85" t="e">
        <f t="shared" si="41"/>
        <v>#REF!</v>
      </c>
    </row>
    <row r="161" spans="4:15" ht="14.4" thickBot="1">
      <c r="D161" s="66"/>
      <c r="G161" s="66"/>
      <c r="I161" s="98">
        <f t="shared" si="36"/>
        <v>24</v>
      </c>
      <c r="J161" s="98">
        <f t="shared" si="37"/>
        <v>14</v>
      </c>
      <c r="K161" s="98">
        <f t="shared" si="37"/>
        <v>10</v>
      </c>
      <c r="L161" s="98" t="e">
        <f t="shared" si="38"/>
        <v>#REF!</v>
      </c>
      <c r="M161" s="98" t="e">
        <f t="shared" si="39"/>
        <v>#REF!</v>
      </c>
      <c r="N161" s="98">
        <f t="shared" si="40"/>
        <v>16</v>
      </c>
      <c r="O161" s="88" t="e">
        <f t="shared" si="41"/>
        <v>#REF!</v>
      </c>
    </row>
    <row r="162" spans="4:15" ht="15">
      <c r="D162" s="66"/>
      <c r="G162" s="66"/>
      <c r="I162" s="112">
        <f t="shared" si="36"/>
        <v>480</v>
      </c>
      <c r="J162" s="112">
        <f t="shared" si="37"/>
        <v>280</v>
      </c>
      <c r="K162" s="112">
        <f t="shared" si="37"/>
        <v>200</v>
      </c>
      <c r="L162" s="112" t="e">
        <f t="shared" si="38"/>
        <v>#REF!</v>
      </c>
      <c r="M162" s="112" t="e">
        <f t="shared" si="39"/>
        <v>#REF!</v>
      </c>
      <c r="N162" s="112">
        <f t="shared" si="40"/>
        <v>320</v>
      </c>
      <c r="O162" s="113" t="e">
        <f t="shared" si="41"/>
        <v>#REF!</v>
      </c>
    </row>
    <row r="163" spans="4:15" ht="14.4" thickBot="1">
      <c r="D163" s="66"/>
      <c r="G163" s="66"/>
      <c r="I163" s="125"/>
      <c r="J163" s="125"/>
      <c r="K163" s="125"/>
      <c r="L163" s="125"/>
      <c r="M163" s="125"/>
      <c r="N163" s="125"/>
      <c r="O163" s="126"/>
    </row>
    <row r="164" spans="9:15" ht="15">
      <c r="I164" s="119">
        <f aca="true" t="shared" si="42" ref="I164:I171">N19+O19</f>
        <v>30</v>
      </c>
      <c r="J164" s="119">
        <f aca="true" t="shared" si="43" ref="J164:K171">P19</f>
        <v>28</v>
      </c>
      <c r="K164" s="119">
        <f t="shared" si="43"/>
        <v>20</v>
      </c>
      <c r="L164" s="119" t="e">
        <f aca="true" t="shared" si="44" ref="L164:L171">R19+S19</f>
        <v>#REF!</v>
      </c>
      <c r="M164" s="119" t="e">
        <f aca="true" t="shared" si="45" ref="M164:M171">T19+U19</f>
        <v>#REF!</v>
      </c>
      <c r="N164" s="119">
        <f aca="true" t="shared" si="46" ref="N164:N171">V19+W19</f>
        <v>30</v>
      </c>
      <c r="O164" s="120" t="e">
        <f aca="true" t="shared" si="47" ref="O164:O171">X19+Y19</f>
        <v>#REF!</v>
      </c>
    </row>
    <row r="165" spans="9:15" ht="11.25" customHeight="1">
      <c r="I165" s="73">
        <f t="shared" si="42"/>
        <v>27</v>
      </c>
      <c r="J165" s="73">
        <f t="shared" si="43"/>
        <v>0</v>
      </c>
      <c r="K165" s="73">
        <f t="shared" si="43"/>
        <v>0</v>
      </c>
      <c r="L165" s="73" t="e">
        <f t="shared" si="44"/>
        <v>#REF!</v>
      </c>
      <c r="M165" s="73" t="e">
        <f t="shared" si="45"/>
        <v>#REF!</v>
      </c>
      <c r="N165" s="73">
        <f t="shared" si="46"/>
        <v>3</v>
      </c>
      <c r="O165" s="85" t="e">
        <f t="shared" si="47"/>
        <v>#REF!</v>
      </c>
    </row>
    <row r="166" spans="8:26" s="83" customFormat="1" ht="15">
      <c r="H166" s="80"/>
      <c r="I166" s="73">
        <f t="shared" si="42"/>
        <v>24</v>
      </c>
      <c r="J166" s="73">
        <f t="shared" si="43"/>
        <v>14</v>
      </c>
      <c r="K166" s="73">
        <f t="shared" si="43"/>
        <v>10</v>
      </c>
      <c r="L166" s="73" t="e">
        <f t="shared" si="44"/>
        <v>#REF!</v>
      </c>
      <c r="M166" s="73" t="e">
        <f t="shared" si="45"/>
        <v>#REF!</v>
      </c>
      <c r="N166" s="73">
        <f t="shared" si="46"/>
        <v>16</v>
      </c>
      <c r="O166" s="85" t="e">
        <f t="shared" si="47"/>
        <v>#REF!</v>
      </c>
      <c r="P166" s="81"/>
      <c r="Q166" s="80"/>
      <c r="R166" s="81"/>
      <c r="S166" s="81"/>
      <c r="T166" s="81"/>
      <c r="U166" s="81"/>
      <c r="V166" s="81"/>
      <c r="W166" s="81"/>
      <c r="X166" s="81"/>
      <c r="Y166" s="81"/>
      <c r="Z166" s="81"/>
    </row>
    <row r="167" spans="8:26" s="83" customFormat="1" ht="15">
      <c r="H167" s="80"/>
      <c r="I167" s="73">
        <f t="shared" si="42"/>
        <v>72</v>
      </c>
      <c r="J167" s="73">
        <f t="shared" si="43"/>
        <v>84</v>
      </c>
      <c r="K167" s="73">
        <f t="shared" si="43"/>
        <v>60</v>
      </c>
      <c r="L167" s="73" t="e">
        <f t="shared" si="44"/>
        <v>#REF!</v>
      </c>
      <c r="M167" s="73" t="e">
        <f t="shared" si="45"/>
        <v>#REF!</v>
      </c>
      <c r="N167" s="73">
        <f t="shared" si="46"/>
        <v>88</v>
      </c>
      <c r="O167" s="85" t="e">
        <f t="shared" si="47"/>
        <v>#REF!</v>
      </c>
      <c r="P167" s="81"/>
      <c r="Q167" s="80"/>
      <c r="R167" s="81"/>
      <c r="S167" s="81"/>
      <c r="T167" s="81"/>
      <c r="U167" s="81"/>
      <c r="V167" s="81"/>
      <c r="W167" s="81"/>
      <c r="X167" s="81"/>
      <c r="Y167" s="81"/>
      <c r="Z167" s="81"/>
    </row>
    <row r="168" spans="4:15" ht="15">
      <c r="D168" s="66"/>
      <c r="G168" s="66"/>
      <c r="I168" s="73">
        <f t="shared" si="42"/>
        <v>6</v>
      </c>
      <c r="J168" s="73">
        <f t="shared" si="43"/>
        <v>14</v>
      </c>
      <c r="K168" s="73">
        <f t="shared" si="43"/>
        <v>10</v>
      </c>
      <c r="L168" s="73" t="e">
        <f t="shared" si="44"/>
        <v>#REF!</v>
      </c>
      <c r="M168" s="73" t="e">
        <f t="shared" si="45"/>
        <v>#REF!</v>
      </c>
      <c r="N168" s="73">
        <f t="shared" si="46"/>
        <v>14</v>
      </c>
      <c r="O168" s="85" t="e">
        <f t="shared" si="47"/>
        <v>#REF!</v>
      </c>
    </row>
    <row r="169" spans="4:15" ht="15">
      <c r="D169" s="66"/>
      <c r="G169" s="66"/>
      <c r="I169" s="73">
        <f t="shared" si="42"/>
        <v>27</v>
      </c>
      <c r="J169" s="73">
        <f t="shared" si="43"/>
        <v>21</v>
      </c>
      <c r="K169" s="73">
        <f t="shared" si="43"/>
        <v>15</v>
      </c>
      <c r="L169" s="73" t="e">
        <f t="shared" si="44"/>
        <v>#REF!</v>
      </c>
      <c r="M169" s="73" t="e">
        <f t="shared" si="45"/>
        <v>#REF!</v>
      </c>
      <c r="N169" s="73">
        <f t="shared" si="46"/>
        <v>23</v>
      </c>
      <c r="O169" s="85" t="e">
        <f t="shared" si="47"/>
        <v>#REF!</v>
      </c>
    </row>
    <row r="170" spans="4:15" ht="15">
      <c r="D170" s="66"/>
      <c r="G170" s="66"/>
      <c r="I170" s="73">
        <f t="shared" si="42"/>
        <v>12</v>
      </c>
      <c r="J170" s="73">
        <f t="shared" si="43"/>
        <v>28</v>
      </c>
      <c r="K170" s="73">
        <f t="shared" si="43"/>
        <v>20</v>
      </c>
      <c r="L170" s="73" t="e">
        <f t="shared" si="44"/>
        <v>#REF!</v>
      </c>
      <c r="M170" s="73" t="e">
        <f t="shared" si="45"/>
        <v>#REF!</v>
      </c>
      <c r="N170" s="73">
        <f t="shared" si="46"/>
        <v>28</v>
      </c>
      <c r="O170" s="85">
        <f t="shared" si="47"/>
        <v>0</v>
      </c>
    </row>
    <row r="171" spans="4:15" ht="14.4" thickBot="1">
      <c r="D171" s="66"/>
      <c r="G171" s="66"/>
      <c r="I171" s="98">
        <f t="shared" si="42"/>
        <v>12</v>
      </c>
      <c r="J171" s="98">
        <f t="shared" si="43"/>
        <v>28</v>
      </c>
      <c r="K171" s="98">
        <f t="shared" si="43"/>
        <v>20</v>
      </c>
      <c r="L171" s="98" t="e">
        <f t="shared" si="44"/>
        <v>#REF!</v>
      </c>
      <c r="M171" s="98" t="e">
        <f t="shared" si="45"/>
        <v>#REF!</v>
      </c>
      <c r="N171" s="98">
        <f t="shared" si="46"/>
        <v>28</v>
      </c>
      <c r="O171" s="88">
        <f t="shared" si="47"/>
        <v>0</v>
      </c>
    </row>
    <row r="172" spans="4:15" ht="14.4" thickBot="1">
      <c r="D172" s="66"/>
      <c r="G172" s="66"/>
      <c r="I172" s="128">
        <f aca="true" t="shared" si="48" ref="G172:O203">SUM(I164:I171)</f>
        <v>210</v>
      </c>
      <c r="J172" s="128">
        <f t="shared" si="48"/>
        <v>217</v>
      </c>
      <c r="K172" s="128">
        <f t="shared" si="48"/>
        <v>155</v>
      </c>
      <c r="L172" s="128" t="e">
        <f t="shared" si="48"/>
        <v>#REF!</v>
      </c>
      <c r="M172" s="128" t="e">
        <f t="shared" si="48"/>
        <v>#REF!</v>
      </c>
      <c r="N172" s="128">
        <f t="shared" si="48"/>
        <v>230</v>
      </c>
      <c r="O172" s="128" t="e">
        <f t="shared" si="48"/>
        <v>#REF!</v>
      </c>
    </row>
    <row r="173" spans="4:7" ht="15">
      <c r="D173" s="66"/>
      <c r="G173" s="66"/>
    </row>
    <row r="174" spans="4:7" ht="15">
      <c r="D174" s="66"/>
      <c r="G174" s="66"/>
    </row>
    <row r="175" spans="4:7" ht="15">
      <c r="D175" s="66"/>
      <c r="G175" s="66"/>
    </row>
    <row r="176" spans="4:7" ht="15">
      <c r="D176" s="66"/>
      <c r="G176" s="66"/>
    </row>
    <row r="177" spans="4:7" ht="15">
      <c r="D177" s="66"/>
      <c r="G177" s="66"/>
    </row>
    <row r="178" spans="4:7" ht="15">
      <c r="D178" s="66"/>
      <c r="G178" s="66"/>
    </row>
    <row r="179" spans="4:7" ht="15">
      <c r="D179" s="66"/>
      <c r="G179" s="66"/>
    </row>
    <row r="180" spans="4:7" ht="15">
      <c r="D180" s="66"/>
      <c r="G180" s="66"/>
    </row>
    <row r="181" spans="4:7" ht="15">
      <c r="D181" s="66"/>
      <c r="G181" s="66"/>
    </row>
    <row r="182" spans="4:7" ht="15">
      <c r="D182" s="66"/>
      <c r="G182" s="66"/>
    </row>
    <row r="184" spans="1:8" ht="14.4" thickBot="1">
      <c r="A184" s="135"/>
      <c r="B184" s="135"/>
      <c r="C184" s="135"/>
      <c r="D184" s="136"/>
      <c r="E184" s="137"/>
      <c r="F184" s="135"/>
      <c r="G184" s="138"/>
      <c r="H184" s="139"/>
    </row>
    <row r="185" spans="1:8" ht="15">
      <c r="A185" s="114" t="s">
        <v>148</v>
      </c>
      <c r="B185" s="115" t="s">
        <v>141</v>
      </c>
      <c r="C185" s="115" t="s">
        <v>89</v>
      </c>
      <c r="D185" s="116" t="s">
        <v>146</v>
      </c>
      <c r="E185" s="117" t="s">
        <v>128</v>
      </c>
      <c r="F185" s="118" t="s">
        <v>142</v>
      </c>
      <c r="G185" s="119" t="s">
        <v>126</v>
      </c>
      <c r="H185" s="118" t="s">
        <v>125</v>
      </c>
    </row>
    <row r="186" spans="1:16" ht="15">
      <c r="A186" s="84" t="s">
        <v>0</v>
      </c>
      <c r="B186" s="72" t="s">
        <v>7</v>
      </c>
      <c r="C186" s="72" t="s">
        <v>88</v>
      </c>
      <c r="D186" s="97" t="e">
        <f>SUM(E186:O186)</f>
        <v>#REF!</v>
      </c>
      <c r="E186" s="84">
        <f aca="true" t="shared" si="49" ref="E186:E193">H10+I10+J10</f>
        <v>16</v>
      </c>
      <c r="F186" s="72" t="e">
        <f aca="true" t="shared" si="50" ref="F186:H193">K10</f>
        <v>#REF!</v>
      </c>
      <c r="G186" s="73" t="e">
        <f t="shared" si="50"/>
        <v>#REF!</v>
      </c>
      <c r="H186" s="73">
        <f t="shared" si="50"/>
        <v>4</v>
      </c>
      <c r="P186" s="59" t="e">
        <f>SUM(E186:O186)</f>
        <v>#REF!</v>
      </c>
    </row>
    <row r="187" spans="1:16" ht="15">
      <c r="A187" s="84" t="s">
        <v>1</v>
      </c>
      <c r="B187" s="72" t="s">
        <v>8</v>
      </c>
      <c r="C187" s="72" t="s">
        <v>88</v>
      </c>
      <c r="D187" s="97" t="e">
        <f aca="true" t="shared" si="51" ref="D187:D202">SUM(E187:O187)</f>
        <v>#REF!</v>
      </c>
      <c r="E187" s="84">
        <f t="shared" si="49"/>
        <v>36</v>
      </c>
      <c r="F187" s="72" t="e">
        <f t="shared" si="50"/>
        <v>#REF!</v>
      </c>
      <c r="G187" s="73" t="e">
        <f t="shared" si="50"/>
        <v>#REF!</v>
      </c>
      <c r="H187" s="73">
        <f t="shared" si="50"/>
        <v>16</v>
      </c>
      <c r="P187" s="59" t="e">
        <f aca="true" t="shared" si="52" ref="P187:P202">SUM(E187:O187)</f>
        <v>#REF!</v>
      </c>
    </row>
    <row r="188" spans="1:16" ht="15">
      <c r="A188" s="84" t="s">
        <v>2</v>
      </c>
      <c r="B188" s="72" t="s">
        <v>9</v>
      </c>
      <c r="C188" s="72" t="s">
        <v>88</v>
      </c>
      <c r="D188" s="97" t="e">
        <f t="shared" si="51"/>
        <v>#REF!</v>
      </c>
      <c r="E188" s="84">
        <f t="shared" si="49"/>
        <v>17</v>
      </c>
      <c r="F188" s="72" t="e">
        <f t="shared" si="50"/>
        <v>#REF!</v>
      </c>
      <c r="G188" s="73" t="e">
        <f t="shared" si="50"/>
        <v>#REF!</v>
      </c>
      <c r="H188" s="73">
        <f t="shared" si="50"/>
        <v>4</v>
      </c>
      <c r="P188" s="59" t="e">
        <f t="shared" si="52"/>
        <v>#REF!</v>
      </c>
    </row>
    <row r="189" spans="1:16" ht="15">
      <c r="A189" s="84" t="s">
        <v>3</v>
      </c>
      <c r="B189" s="72" t="s">
        <v>11</v>
      </c>
      <c r="C189" s="72" t="s">
        <v>88</v>
      </c>
      <c r="D189" s="97" t="e">
        <f t="shared" si="51"/>
        <v>#REF!</v>
      </c>
      <c r="E189" s="84">
        <f t="shared" si="49"/>
        <v>67</v>
      </c>
      <c r="F189" s="72" t="e">
        <f t="shared" si="50"/>
        <v>#REF!</v>
      </c>
      <c r="G189" s="73" t="e">
        <f t="shared" si="50"/>
        <v>#REF!</v>
      </c>
      <c r="H189" s="73">
        <f t="shared" si="50"/>
        <v>26</v>
      </c>
      <c r="P189" s="59" t="e">
        <f t="shared" si="52"/>
        <v>#REF!</v>
      </c>
    </row>
    <row r="190" spans="1:16" ht="15">
      <c r="A190" s="84" t="s">
        <v>4</v>
      </c>
      <c r="B190" s="72" t="s">
        <v>12</v>
      </c>
      <c r="C190" s="72" t="s">
        <v>88</v>
      </c>
      <c r="D190" s="97" t="e">
        <f t="shared" si="51"/>
        <v>#REF!</v>
      </c>
      <c r="E190" s="84">
        <f t="shared" si="49"/>
        <v>27</v>
      </c>
      <c r="F190" s="72" t="e">
        <f t="shared" si="50"/>
        <v>#REF!</v>
      </c>
      <c r="G190" s="73" t="e">
        <f t="shared" si="50"/>
        <v>#REF!</v>
      </c>
      <c r="H190" s="73">
        <f t="shared" si="50"/>
        <v>22</v>
      </c>
      <c r="P190" s="59" t="e">
        <f t="shared" si="52"/>
        <v>#REF!</v>
      </c>
    </row>
    <row r="191" spans="1:16" ht="15">
      <c r="A191" s="84" t="s">
        <v>5</v>
      </c>
      <c r="B191" s="72" t="s">
        <v>13</v>
      </c>
      <c r="C191" s="72" t="s">
        <v>88</v>
      </c>
      <c r="D191" s="97" t="e">
        <f t="shared" si="51"/>
        <v>#REF!</v>
      </c>
      <c r="E191" s="84">
        <f t="shared" si="49"/>
        <v>21</v>
      </c>
      <c r="F191" s="72" t="e">
        <f t="shared" si="50"/>
        <v>#REF!</v>
      </c>
      <c r="G191" s="73" t="e">
        <f t="shared" si="50"/>
        <v>#REF!</v>
      </c>
      <c r="H191" s="73">
        <f t="shared" si="50"/>
        <v>4</v>
      </c>
      <c r="P191" s="59" t="e">
        <f t="shared" si="52"/>
        <v>#REF!</v>
      </c>
    </row>
    <row r="192" spans="1:16" ht="14.4" thickBot="1">
      <c r="A192" s="86" t="s">
        <v>6</v>
      </c>
      <c r="B192" s="87" t="s">
        <v>10</v>
      </c>
      <c r="C192" s="87" t="s">
        <v>88</v>
      </c>
      <c r="D192" s="121" t="e">
        <f t="shared" si="51"/>
        <v>#REF!</v>
      </c>
      <c r="E192" s="86">
        <f t="shared" si="49"/>
        <v>59</v>
      </c>
      <c r="F192" s="87" t="e">
        <f t="shared" si="50"/>
        <v>#REF!</v>
      </c>
      <c r="G192" s="98" t="e">
        <f t="shared" si="50"/>
        <v>#REF!</v>
      </c>
      <c r="H192" s="98">
        <f t="shared" si="50"/>
        <v>4</v>
      </c>
      <c r="P192" s="59" t="e">
        <f t="shared" si="52"/>
        <v>#REF!</v>
      </c>
    </row>
    <row r="193" spans="1:16" ht="15">
      <c r="A193" s="109"/>
      <c r="B193" s="109"/>
      <c r="C193" s="109"/>
      <c r="D193" s="110" t="e">
        <f t="shared" si="51"/>
        <v>#REF!</v>
      </c>
      <c r="E193" s="111">
        <f t="shared" si="49"/>
        <v>243</v>
      </c>
      <c r="F193" s="109" t="e">
        <f t="shared" si="50"/>
        <v>#REF!</v>
      </c>
      <c r="G193" s="112" t="e">
        <f t="shared" si="50"/>
        <v>#REF!</v>
      </c>
      <c r="H193" s="112">
        <f t="shared" si="50"/>
        <v>80</v>
      </c>
      <c r="P193" s="59" t="e">
        <f t="shared" si="52"/>
        <v>#REF!</v>
      </c>
    </row>
    <row r="194" spans="1:16" ht="14.4" thickBot="1">
      <c r="A194" s="122"/>
      <c r="B194" s="122"/>
      <c r="C194" s="122"/>
      <c r="D194" s="123"/>
      <c r="E194" s="124"/>
      <c r="F194" s="122"/>
      <c r="G194" s="125"/>
      <c r="H194" s="125"/>
      <c r="P194" s="59">
        <f t="shared" si="52"/>
        <v>0</v>
      </c>
    </row>
    <row r="195" spans="1:16" ht="15">
      <c r="A195" s="117" t="s">
        <v>17</v>
      </c>
      <c r="B195" s="118" t="s">
        <v>19</v>
      </c>
      <c r="C195" s="118" t="s">
        <v>70</v>
      </c>
      <c r="D195" s="129" t="e">
        <f t="shared" si="51"/>
        <v>#REF!</v>
      </c>
      <c r="E195" s="117">
        <f aca="true" t="shared" si="53" ref="E195:E202">H19+I19+J19</f>
        <v>12</v>
      </c>
      <c r="F195" s="118" t="e">
        <f aca="true" t="shared" si="54" ref="F195:H202">K19</f>
        <v>#REF!</v>
      </c>
      <c r="G195" s="119" t="e">
        <f t="shared" si="54"/>
        <v>#REF!</v>
      </c>
      <c r="H195" s="119">
        <f t="shared" si="54"/>
        <v>4</v>
      </c>
      <c r="P195" s="59" t="e">
        <f t="shared" si="52"/>
        <v>#REF!</v>
      </c>
    </row>
    <row r="196" spans="1:16" ht="15">
      <c r="A196" s="84" t="s">
        <v>90</v>
      </c>
      <c r="B196" s="72" t="s">
        <v>25</v>
      </c>
      <c r="C196" s="72" t="s">
        <v>70</v>
      </c>
      <c r="D196" s="97" t="e">
        <f t="shared" si="51"/>
        <v>#REF!</v>
      </c>
      <c r="E196" s="84">
        <f t="shared" si="53"/>
        <v>16</v>
      </c>
      <c r="F196" s="72" t="e">
        <f t="shared" si="54"/>
        <v>#REF!</v>
      </c>
      <c r="G196" s="73" t="e">
        <f t="shared" si="54"/>
        <v>#REF!</v>
      </c>
      <c r="H196" s="73">
        <f t="shared" si="54"/>
        <v>6</v>
      </c>
      <c r="P196" s="59" t="e">
        <f t="shared" si="52"/>
        <v>#REF!</v>
      </c>
    </row>
    <row r="197" spans="1:16" ht="15">
      <c r="A197" s="84" t="s">
        <v>18</v>
      </c>
      <c r="B197" s="72" t="s">
        <v>20</v>
      </c>
      <c r="C197" s="72" t="s">
        <v>70</v>
      </c>
      <c r="D197" s="97" t="e">
        <f t="shared" si="51"/>
        <v>#REF!</v>
      </c>
      <c r="E197" s="84">
        <f t="shared" si="53"/>
        <v>17</v>
      </c>
      <c r="F197" s="72" t="e">
        <f t="shared" si="54"/>
        <v>#REF!</v>
      </c>
      <c r="G197" s="73" t="e">
        <f t="shared" si="54"/>
        <v>#REF!</v>
      </c>
      <c r="H197" s="73">
        <f t="shared" si="54"/>
        <v>4</v>
      </c>
      <c r="P197" s="59" t="e">
        <f t="shared" si="52"/>
        <v>#REF!</v>
      </c>
    </row>
    <row r="198" spans="1:16" ht="15">
      <c r="A198" s="84" t="s">
        <v>21</v>
      </c>
      <c r="B198" s="72" t="s">
        <v>23</v>
      </c>
      <c r="C198" s="72" t="s">
        <v>70</v>
      </c>
      <c r="D198" s="97" t="e">
        <f t="shared" si="51"/>
        <v>#REF!</v>
      </c>
      <c r="E198" s="84">
        <f t="shared" si="53"/>
        <v>22</v>
      </c>
      <c r="F198" s="72" t="e">
        <f t="shared" si="54"/>
        <v>#REF!</v>
      </c>
      <c r="G198" s="73" t="e">
        <f t="shared" si="54"/>
        <v>#REF!</v>
      </c>
      <c r="H198" s="73">
        <f t="shared" si="54"/>
        <v>8</v>
      </c>
      <c r="P198" s="59" t="e">
        <f t="shared" si="52"/>
        <v>#REF!</v>
      </c>
    </row>
    <row r="199" spans="1:16" ht="15">
      <c r="A199" s="84" t="s">
        <v>22</v>
      </c>
      <c r="B199" s="72" t="s">
        <v>24</v>
      </c>
      <c r="C199" s="72" t="s">
        <v>70</v>
      </c>
      <c r="D199" s="97" t="e">
        <f t="shared" si="51"/>
        <v>#REF!</v>
      </c>
      <c r="E199" s="84">
        <f t="shared" si="53"/>
        <v>24</v>
      </c>
      <c r="F199" s="72" t="e">
        <f t="shared" si="54"/>
        <v>#REF!</v>
      </c>
      <c r="G199" s="73" t="e">
        <f t="shared" si="54"/>
        <v>#REF!</v>
      </c>
      <c r="H199" s="73">
        <f t="shared" si="54"/>
        <v>0</v>
      </c>
      <c r="P199" s="59" t="e">
        <f t="shared" si="52"/>
        <v>#REF!</v>
      </c>
    </row>
    <row r="200" spans="1:16" ht="15">
      <c r="A200" s="84" t="s">
        <v>26</v>
      </c>
      <c r="B200" s="72" t="s">
        <v>10</v>
      </c>
      <c r="C200" s="72" t="s">
        <v>70</v>
      </c>
      <c r="D200" s="97" t="e">
        <f t="shared" si="51"/>
        <v>#REF!</v>
      </c>
      <c r="E200" s="84">
        <f t="shared" si="53"/>
        <v>17</v>
      </c>
      <c r="F200" s="72" t="e">
        <f t="shared" si="54"/>
        <v>#REF!</v>
      </c>
      <c r="G200" s="73" t="e">
        <f t="shared" si="54"/>
        <v>#REF!</v>
      </c>
      <c r="H200" s="73">
        <f t="shared" si="54"/>
        <v>4</v>
      </c>
      <c r="P200" s="59" t="e">
        <f t="shared" si="52"/>
        <v>#REF!</v>
      </c>
    </row>
    <row r="201" spans="1:16" ht="15">
      <c r="A201" s="84" t="s">
        <v>109</v>
      </c>
      <c r="B201" s="72" t="s">
        <v>106</v>
      </c>
      <c r="C201" s="72" t="s">
        <v>70</v>
      </c>
      <c r="D201" s="97">
        <f t="shared" si="51"/>
        <v>19</v>
      </c>
      <c r="E201" s="84">
        <f t="shared" si="53"/>
        <v>19</v>
      </c>
      <c r="F201" s="72">
        <f t="shared" si="54"/>
        <v>0</v>
      </c>
      <c r="G201" s="73">
        <f t="shared" si="54"/>
        <v>0</v>
      </c>
      <c r="H201" s="73">
        <f t="shared" si="54"/>
        <v>0</v>
      </c>
      <c r="P201" s="59">
        <f t="shared" si="52"/>
        <v>19</v>
      </c>
    </row>
    <row r="202" spans="1:16" ht="14.4" thickBot="1">
      <c r="A202" s="86" t="s">
        <v>105</v>
      </c>
      <c r="B202" s="87" t="s">
        <v>107</v>
      </c>
      <c r="C202" s="87" t="s">
        <v>70</v>
      </c>
      <c r="D202" s="121">
        <f t="shared" si="51"/>
        <v>21</v>
      </c>
      <c r="E202" s="86">
        <f t="shared" si="53"/>
        <v>21</v>
      </c>
      <c r="F202" s="87">
        <f t="shared" si="54"/>
        <v>0</v>
      </c>
      <c r="G202" s="98">
        <f t="shared" si="54"/>
        <v>0</v>
      </c>
      <c r="H202" s="98">
        <f t="shared" si="54"/>
        <v>0</v>
      </c>
      <c r="P202" s="59">
        <f t="shared" si="52"/>
        <v>21</v>
      </c>
    </row>
    <row r="203" spans="1:8" ht="14.4" thickBot="1">
      <c r="A203" s="104"/>
      <c r="B203" s="104"/>
      <c r="C203" s="104"/>
      <c r="D203" s="106" t="e">
        <f>SUM(D195:D202)</f>
        <v>#REF!</v>
      </c>
      <c r="E203" s="127">
        <f>SUM(E195:E202)</f>
        <v>148</v>
      </c>
      <c r="F203" s="128" t="e">
        <f>SUM(F195:F202)</f>
        <v>#REF!</v>
      </c>
      <c r="G203" s="128" t="e">
        <f t="shared" si="48"/>
        <v>#REF!</v>
      </c>
      <c r="H203" s="128">
        <f t="shared" si="48"/>
        <v>26</v>
      </c>
    </row>
  </sheetData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DC5938-724B-49F7-8056-FBB618F5780D}">
  <dimension ref="A1:F4"/>
  <sheetViews>
    <sheetView workbookViewId="0" topLeftCell="A1">
      <selection activeCell="A1" sqref="A1:F4"/>
    </sheetView>
  </sheetViews>
  <sheetFormatPr defaultColWidth="9.140625" defaultRowHeight="15"/>
  <cols>
    <col min="1" max="1" width="6.28125" style="3" customWidth="1"/>
    <col min="2" max="2" width="5.140625" style="41" customWidth="1"/>
    <col min="3" max="3" width="30.140625" style="2" customWidth="1"/>
    <col min="4" max="4" width="7.57421875" style="2" customWidth="1"/>
    <col min="5" max="5" width="9.7109375" style="2" customWidth="1"/>
    <col min="6" max="6" width="34.140625" style="3" customWidth="1"/>
    <col min="7" max="16384" width="9.140625" style="3" customWidth="1"/>
  </cols>
  <sheetData>
    <row r="1" spans="1:6" s="38" customFormat="1" ht="24">
      <c r="A1" s="37" t="s">
        <v>73</v>
      </c>
      <c r="B1" s="39" t="s">
        <v>40</v>
      </c>
      <c r="C1" s="37" t="s">
        <v>74</v>
      </c>
      <c r="D1" s="37" t="s">
        <v>75</v>
      </c>
      <c r="E1" s="37" t="s">
        <v>76</v>
      </c>
      <c r="F1" s="37" t="s">
        <v>79</v>
      </c>
    </row>
    <row r="2" spans="1:6" ht="24">
      <c r="A2" s="4">
        <v>4900</v>
      </c>
      <c r="B2" s="40">
        <v>15756</v>
      </c>
      <c r="C2" s="5" t="s">
        <v>77</v>
      </c>
      <c r="D2" s="5" t="s">
        <v>139</v>
      </c>
      <c r="E2" s="5" t="s">
        <v>78</v>
      </c>
      <c r="F2" s="4" t="s">
        <v>80</v>
      </c>
    </row>
    <row r="3" spans="1:6" ht="24">
      <c r="A3" s="4">
        <v>4789</v>
      </c>
      <c r="B3" s="40">
        <v>8516</v>
      </c>
      <c r="C3" s="5" t="s">
        <v>77</v>
      </c>
      <c r="D3" s="5" t="s">
        <v>139</v>
      </c>
      <c r="E3" s="5" t="s">
        <v>78</v>
      </c>
      <c r="F3" s="4" t="s">
        <v>80</v>
      </c>
    </row>
    <row r="4" ht="15">
      <c r="B4" s="41">
        <f>SUM(B2:B3)</f>
        <v>24272</v>
      </c>
    </row>
  </sheetData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5BC815-6876-40C3-A3A0-B6C96A04C9C0}">
  <dimension ref="A1:L8"/>
  <sheetViews>
    <sheetView workbookViewId="0" topLeftCell="A1">
      <selection activeCell="F38" sqref="F38"/>
    </sheetView>
  </sheetViews>
  <sheetFormatPr defaultColWidth="15.7109375" defaultRowHeight="15"/>
  <cols>
    <col min="1" max="1" width="12.28125" style="43" customWidth="1"/>
    <col min="2" max="2" width="25.00390625" style="43" customWidth="1"/>
    <col min="3" max="12" width="5.421875" style="43" customWidth="1"/>
    <col min="13" max="16384" width="15.7109375" style="43" customWidth="1"/>
  </cols>
  <sheetData>
    <row r="1" spans="1:12" ht="14.4" thickBot="1">
      <c r="A1" s="42"/>
      <c r="B1" s="42"/>
      <c r="C1" s="447" t="s">
        <v>86</v>
      </c>
      <c r="D1" s="447"/>
      <c r="E1" s="447"/>
      <c r="F1" s="447"/>
      <c r="G1" s="447"/>
      <c r="H1" s="133"/>
      <c r="I1" s="133"/>
      <c r="J1" s="133"/>
      <c r="K1" s="133"/>
      <c r="L1" s="133"/>
    </row>
    <row r="2" spans="1:12" ht="14.4" thickBot="1">
      <c r="A2" s="42"/>
      <c r="B2" s="42"/>
      <c r="C2" s="134" t="s">
        <v>151</v>
      </c>
      <c r="D2" s="131"/>
      <c r="E2" s="131"/>
      <c r="F2" s="131"/>
      <c r="G2" s="132"/>
      <c r="H2" s="133"/>
      <c r="I2" s="133"/>
      <c r="J2" s="133"/>
      <c r="K2" s="133"/>
      <c r="L2" s="133"/>
    </row>
    <row r="3" spans="1:12" ht="15">
      <c r="A3" s="44"/>
      <c r="B3" s="44" t="s">
        <v>87</v>
      </c>
      <c r="C3" s="130" t="s">
        <v>81</v>
      </c>
      <c r="D3" s="130" t="s">
        <v>82</v>
      </c>
      <c r="E3" s="130" t="s">
        <v>83</v>
      </c>
      <c r="F3" s="130" t="s">
        <v>84</v>
      </c>
      <c r="G3" s="130" t="s">
        <v>85</v>
      </c>
      <c r="H3" s="44" t="s">
        <v>152</v>
      </c>
      <c r="I3" s="44" t="s">
        <v>153</v>
      </c>
      <c r="J3" s="44" t="s">
        <v>154</v>
      </c>
      <c r="K3" s="44" t="s">
        <v>155</v>
      </c>
      <c r="L3" s="44" t="s">
        <v>156</v>
      </c>
    </row>
    <row r="4" spans="1:12" ht="27.6">
      <c r="A4" s="45" t="s">
        <v>58</v>
      </c>
      <c r="B4" s="46" t="s">
        <v>149</v>
      </c>
      <c r="C4" s="45">
        <v>3</v>
      </c>
      <c r="D4" s="45">
        <v>2</v>
      </c>
      <c r="E4" s="45">
        <v>2</v>
      </c>
      <c r="F4" s="45">
        <v>2</v>
      </c>
      <c r="G4" s="45">
        <v>2</v>
      </c>
      <c r="H4" s="45">
        <v>2</v>
      </c>
      <c r="I4" s="45">
        <v>2</v>
      </c>
      <c r="J4" s="45"/>
      <c r="K4" s="45"/>
      <c r="L4" s="45"/>
    </row>
    <row r="5" spans="1:12" ht="27.6">
      <c r="A5" s="47" t="s">
        <v>59</v>
      </c>
      <c r="B5" s="46" t="s">
        <v>150</v>
      </c>
      <c r="C5" s="45">
        <v>3</v>
      </c>
      <c r="D5" s="45">
        <v>2</v>
      </c>
      <c r="E5" s="45">
        <v>2</v>
      </c>
      <c r="F5" s="45">
        <v>2</v>
      </c>
      <c r="G5" s="45">
        <v>2</v>
      </c>
      <c r="H5" s="45">
        <v>2</v>
      </c>
      <c r="I5" s="45">
        <v>2</v>
      </c>
      <c r="J5" s="45"/>
      <c r="K5" s="45"/>
      <c r="L5" s="45"/>
    </row>
    <row r="6" spans="1:12" ht="27.6">
      <c r="A6" s="45" t="s">
        <v>60</v>
      </c>
      <c r="B6" s="46" t="s">
        <v>96</v>
      </c>
      <c r="C6" s="45">
        <v>10</v>
      </c>
      <c r="D6" s="45">
        <v>8</v>
      </c>
      <c r="E6" s="45">
        <v>6</v>
      </c>
      <c r="F6" s="45">
        <v>5</v>
      </c>
      <c r="G6" s="45">
        <v>5</v>
      </c>
      <c r="H6" s="45"/>
      <c r="I6" s="45"/>
      <c r="J6" s="45"/>
      <c r="K6" s="45"/>
      <c r="L6" s="45"/>
    </row>
    <row r="7" spans="1:12" ht="27.6">
      <c r="A7" s="45" t="s">
        <v>95</v>
      </c>
      <c r="B7" s="46" t="s">
        <v>97</v>
      </c>
      <c r="C7" s="45">
        <v>10</v>
      </c>
      <c r="D7" s="45">
        <v>8</v>
      </c>
      <c r="E7" s="45">
        <v>6</v>
      </c>
      <c r="F7" s="45">
        <v>5</v>
      </c>
      <c r="G7" s="45">
        <v>5</v>
      </c>
      <c r="H7" s="45"/>
      <c r="I7" s="45"/>
      <c r="J7" s="45"/>
      <c r="K7" s="45"/>
      <c r="L7" s="45"/>
    </row>
    <row r="8" spans="1:12" ht="27.6">
      <c r="A8" s="45"/>
      <c r="B8" s="46" t="s">
        <v>157</v>
      </c>
      <c r="C8" s="45">
        <v>1</v>
      </c>
      <c r="D8" s="45">
        <v>1</v>
      </c>
      <c r="E8" s="45">
        <v>1</v>
      </c>
      <c r="F8" s="45">
        <v>1</v>
      </c>
      <c r="G8" s="45">
        <v>1</v>
      </c>
      <c r="H8" s="45">
        <v>1</v>
      </c>
      <c r="I8" s="45">
        <v>1</v>
      </c>
      <c r="J8" s="45">
        <v>1</v>
      </c>
      <c r="K8" s="45">
        <v>1</v>
      </c>
      <c r="L8" s="45">
        <v>1</v>
      </c>
    </row>
  </sheetData>
  <mergeCells count="1">
    <mergeCell ref="C1:G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Ilona Vybíralová</dc:creator>
  <cp:keywords/>
  <dc:description/>
  <cp:lastModifiedBy>Bílek Robert Mgr.</cp:lastModifiedBy>
  <cp:lastPrinted>2022-03-21T13:31:27Z</cp:lastPrinted>
  <dcterms:created xsi:type="dcterms:W3CDTF">2019-08-09T03:22:00Z</dcterms:created>
  <dcterms:modified xsi:type="dcterms:W3CDTF">2022-06-15T11:59:34Z</dcterms:modified>
  <cp:category/>
  <cp:version/>
  <cp:contentType/>
  <cp:contentStatus/>
</cp:coreProperties>
</file>