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22932" yWindow="65428" windowWidth="23256" windowHeight="14016" firstSheet="1" activeTab="4"/>
  </bookViews>
  <sheets>
    <sheet name="Krycí list " sheetId="5" r:id="rId1"/>
    <sheet name="SR_Krycí list" sheetId="20" r:id="rId2"/>
    <sheet name="SR_Rekapitulace" sheetId="21" r:id="rId3"/>
    <sheet name="SR_Vedlejší náklady" sheetId="26" r:id="rId4"/>
    <sheet name="SR" sheetId="24" r:id="rId5"/>
    <sheet name="SR Následná péče " sheetId="25" r:id="rId6"/>
    <sheet name="Tab. 1 VV" sheetId="14" r:id="rId7"/>
    <sheet name="Tab. 2 VV" sheetId="18" r:id="rId8"/>
    <sheet name="dotčená parcela" sheetId="7" r:id="rId9"/>
    <sheet name="plán údržby na 10 let" sheetId="10" r:id="rId10"/>
  </sheets>
  <definedNames>
    <definedName name="_xlnm.Print_Area" localSheetId="4">'SR'!$A$1:$G$60</definedName>
    <definedName name="_xlnm.Print_Area" localSheetId="5">'SR Následná péče '!$A$1:$G$38</definedName>
    <definedName name="_xlnm.Print_Area" localSheetId="7">'Tab. 2 VV'!$A$8:$P$203</definedName>
    <definedName name="_xlnm.Print_Titles" localSheetId="4">'SR'!$8:$9</definedName>
    <definedName name="_xlnm.Print_Titles" localSheetId="5">'SR Následná péče '!$8:$9</definedName>
    <definedName name="_xlnm.Print_Titles" localSheetId="6">'Tab. 1 VV'!$64:$69</definedName>
    <definedName name="_xlnm.Print_Titles" localSheetId="7">'Tab. 2 VV'!$60:$65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<sst xmlns="http://schemas.openxmlformats.org/spreadsheetml/2006/main" count="1515" uniqueCount="341">
  <si>
    <t>Lípa srdčitá</t>
  </si>
  <si>
    <t xml:space="preserve">Dub zimní </t>
  </si>
  <si>
    <t>Dub cer</t>
  </si>
  <si>
    <t>Javor babyka</t>
  </si>
  <si>
    <t>Javor mleč</t>
  </si>
  <si>
    <t>Jilm habrolistý</t>
  </si>
  <si>
    <t>Topol osika</t>
  </si>
  <si>
    <t>LP</t>
  </si>
  <si>
    <t>DZ</t>
  </si>
  <si>
    <t>DC</t>
  </si>
  <si>
    <t>TO</t>
  </si>
  <si>
    <t>JB</t>
  </si>
  <si>
    <t>JM</t>
  </si>
  <si>
    <t>JH</t>
  </si>
  <si>
    <t>OP 1</t>
  </si>
  <si>
    <t>OP 2</t>
  </si>
  <si>
    <t>OP 3</t>
  </si>
  <si>
    <t>brslen bradavičnatý</t>
  </si>
  <si>
    <t>růže šípková</t>
  </si>
  <si>
    <t>BB</t>
  </si>
  <si>
    <t>RŠ</t>
  </si>
  <si>
    <t>ptačí zob</t>
  </si>
  <si>
    <t>řešetlák počistvý</t>
  </si>
  <si>
    <t>PZ</t>
  </si>
  <si>
    <t>RP</t>
  </si>
  <si>
    <t>HO</t>
  </si>
  <si>
    <t>trnka obecná</t>
  </si>
  <si>
    <t>Počet stromů v OP</t>
  </si>
  <si>
    <t>NÁSLEDNÁ PÉČE 1. ROK</t>
  </si>
  <si>
    <t>NÁSLEDNÁ PÉČE 2. ROK</t>
  </si>
  <si>
    <t>NÁSLEDNÁ PÉČE 3. ROK</t>
  </si>
  <si>
    <t>MJ</t>
  </si>
  <si>
    <t>ks</t>
  </si>
  <si>
    <t>Půdní hydrogel</t>
  </si>
  <si>
    <t>m</t>
  </si>
  <si>
    <t>kg</t>
  </si>
  <si>
    <t>l</t>
  </si>
  <si>
    <t>m³</t>
  </si>
  <si>
    <t>m²</t>
  </si>
  <si>
    <t>R</t>
  </si>
  <si>
    <t>Přesun hmot pro sadovnické a krajinářské účely</t>
  </si>
  <si>
    <t>KRYCÍ LIST ROZPOČTU</t>
  </si>
  <si>
    <t>Název stavby</t>
  </si>
  <si>
    <t>JKSO</t>
  </si>
  <si>
    <t xml:space="preserve"> </t>
  </si>
  <si>
    <t>Kód stavby</t>
  </si>
  <si>
    <t>T-217-08</t>
  </si>
  <si>
    <t>Název objektu</t>
  </si>
  <si>
    <t>EČO</t>
  </si>
  <si>
    <t>Kód objektu</t>
  </si>
  <si>
    <t>Název části</t>
  </si>
  <si>
    <t>Místo</t>
  </si>
  <si>
    <t>Ostrava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</si>
  <si>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</si>
  <si>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</si>
  <si>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</si>
  <si>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</si>
  <si>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</si>
  <si>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</si>
  <si>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</si>
  <si>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Ing.Ilona Vybíralová, Zámecké náměstí 6/8, Břeclav 690 02</t>
  </si>
  <si>
    <t>Odborné vedení</t>
  </si>
  <si>
    <t>Zhotovitel</t>
  </si>
  <si>
    <t>Dle výběrového řízení</t>
  </si>
  <si>
    <t>Rozpočet číslo</t>
  </si>
  <si>
    <t>Vypracoval</t>
  </si>
  <si>
    <t>Dne</t>
  </si>
  <si>
    <t>Ing. Ilona Vybíralová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</si>
  <si>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</si>
  <si>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</si>
  <si>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</si>
  <si>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</si>
  <si>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</si>
  <si>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</si>
  <si>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</si>
  <si>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</si>
  <si>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</si>
  <si>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</si>
  <si>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</si>
  <si>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</si>
  <si>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</si>
  <si>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</si>
  <si>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</si>
  <si>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</si>
  <si>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</si>
  <si>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</si>
  <si>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Montáž</t>
  </si>
  <si>
    <t>Bez pevné podl.</t>
  </si>
  <si>
    <t>PSV</t>
  </si>
  <si>
    <t>Kulturní památka</t>
  </si>
  <si>
    <t>"M"</t>
  </si>
  <si>
    <t>ZRN (ř. 1-6)</t>
  </si>
  <si>
    <t>DN (ř. 8-11)</t>
  </si>
  <si>
    <t>NUS (ř. 13-18)</t>
  </si>
  <si>
    <t>HZS</t>
  </si>
  <si>
    <t>Kompl. činnost</t>
  </si>
  <si>
    <t>Ostatní náklady</t>
  </si>
  <si>
    <t>Ing. ilona Vybíralová</t>
  </si>
  <si>
    <t>D</t>
  </si>
  <si>
    <t>Celkové náklady</t>
  </si>
  <si>
    <t>Součet 7, 12, 19-22</t>
  </si>
  <si>
    <t>Datum a podpis</t>
  </si>
  <si>
    <t>Razítko</t>
  </si>
  <si>
    <t>%</t>
  </si>
  <si>
    <t>DPH</t>
  </si>
  <si>
    <t>Cena s DPH (ř. 23-25)</t>
  </si>
  <si>
    <t>E</t>
  </si>
  <si>
    <t>Přípočty a odpočty</t>
  </si>
  <si>
    <r>
      <t>Zhotovitel</t>
    </r>
    <r>
      <rPr>
        <sz val="8"/>
        <rFont val="Arial"/>
        <family val="2"/>
      </rPr>
      <t xml:space="preserve">             Ing. Ilona Vybíralová</t>
    </r>
  </si>
  <si>
    <t>Dodávky objednatele</t>
  </si>
  <si>
    <t>Klouzavá doložka</t>
  </si>
  <si>
    <t>Zvýhodnění + -</t>
  </si>
  <si>
    <t>ROZPOČET</t>
  </si>
  <si>
    <r>
      <t>Stavba :</t>
    </r>
    <r>
      <rPr>
        <b/>
        <sz val="12"/>
        <color indexed="10"/>
        <rFont val="Arial Narrow"/>
        <family val="2"/>
      </rPr>
      <t xml:space="preserve"> </t>
    </r>
  </si>
  <si>
    <t>Část:</t>
  </si>
  <si>
    <t>Objednavatel:</t>
  </si>
  <si>
    <t xml:space="preserve">Zhotovitel : </t>
  </si>
  <si>
    <t xml:space="preserve">Datum : </t>
  </si>
  <si>
    <t xml:space="preserve">Vypracoval : </t>
  </si>
  <si>
    <t>Obec Kostice, nám. Osvobození 445/14, 691 52 Kostice</t>
  </si>
  <si>
    <t>P.Č.</t>
  </si>
  <si>
    <t>Kód položky</t>
  </si>
  <si>
    <t>Popis</t>
  </si>
  <si>
    <t>Množství celkem</t>
  </si>
  <si>
    <t>Cena jednotková</t>
  </si>
  <si>
    <t>Cena celkem</t>
  </si>
  <si>
    <t>Cenová soustava</t>
  </si>
  <si>
    <t>REKAPITULACE</t>
  </si>
  <si>
    <t>Realizační náklady</t>
  </si>
  <si>
    <t xml:space="preserve">Následná péče 1 rok. </t>
  </si>
  <si>
    <t xml:space="preserve">Následná péče 2 rok. </t>
  </si>
  <si>
    <t xml:space="preserve">Následná péče 3 rok. </t>
  </si>
  <si>
    <t>Cena bez DPH</t>
  </si>
  <si>
    <t xml:space="preserve">DPH 21% </t>
  </si>
  <si>
    <t>Celkové náklady na založení a údržbu ÚSES</t>
  </si>
  <si>
    <t xml:space="preserve">SOUPIS </t>
  </si>
  <si>
    <t>K3l, 40-60 cm</t>
  </si>
  <si>
    <t>Zkratka</t>
  </si>
  <si>
    <t xml:space="preserve">Český název </t>
  </si>
  <si>
    <t>p.č</t>
  </si>
  <si>
    <t>vlastník</t>
  </si>
  <si>
    <t>způsob využití</t>
  </si>
  <si>
    <t>druh pozemku</t>
  </si>
  <si>
    <t>Obec Kostice, nám. Osvobození 445/14, 69152, Kostice</t>
  </si>
  <si>
    <t>ostatní plocha</t>
  </si>
  <si>
    <t>ochrana</t>
  </si>
  <si>
    <t>nejsou evidovány žádné zp. Ochrany</t>
  </si>
  <si>
    <t xml:space="preserve">1 rok </t>
  </si>
  <si>
    <t xml:space="preserve">2 rok </t>
  </si>
  <si>
    <t xml:space="preserve">3 rok </t>
  </si>
  <si>
    <t xml:space="preserve">4 rok </t>
  </si>
  <si>
    <t xml:space="preserve">5 rok </t>
  </si>
  <si>
    <t xml:space="preserve">počet opakování </t>
  </si>
  <si>
    <t>POLOŽKA</t>
  </si>
  <si>
    <t>PO 81-120</t>
  </si>
  <si>
    <t>Vel. sazenice</t>
  </si>
  <si>
    <t>hloch obecný</t>
  </si>
  <si>
    <t>Dovoz vody pro zálivku na vzdálenost do 1000 m</t>
  </si>
  <si>
    <t>Střešní lať smrková impregnovaná 30x50x1000mm</t>
  </si>
  <si>
    <t>Individuální plastová ochrana proti okusu 11 cmx70 cm</t>
  </si>
  <si>
    <t>Zálivka 10 l na sazenici, počet opakování 8 x (keře)</t>
  </si>
  <si>
    <t>Zálivka 30 l na sazenici, počet opakování 8 x (stromy)</t>
  </si>
  <si>
    <t>Dovoz vody pro zálivku na vzdálenost do 4000 m</t>
  </si>
  <si>
    <t>VEDLEJŠÍ ROZPOČTOVÉ NÁKLADY</t>
  </si>
  <si>
    <t>Vedlejší rozpočtové náklady</t>
  </si>
  <si>
    <t xml:space="preserve">Náklady na založení výsadeb </t>
  </si>
  <si>
    <t>VÝKAZ VÝMĚR</t>
  </si>
  <si>
    <t>SEG A</t>
  </si>
  <si>
    <t>SEG B</t>
  </si>
  <si>
    <t>Viburnum lantana</t>
  </si>
  <si>
    <t>SN</t>
  </si>
  <si>
    <t>VL</t>
  </si>
  <si>
    <t>SEG E</t>
  </si>
  <si>
    <t>Sambucus nigra</t>
  </si>
  <si>
    <t>SEG F</t>
  </si>
  <si>
    <t>SEG G</t>
  </si>
  <si>
    <t>seg E</t>
  </si>
  <si>
    <t>seg F</t>
  </si>
  <si>
    <t>seg G</t>
  </si>
  <si>
    <t xml:space="preserve">počet seg. </t>
  </si>
  <si>
    <t>seg d</t>
  </si>
  <si>
    <t>SEG D</t>
  </si>
  <si>
    <t>seg a</t>
  </si>
  <si>
    <t>segb</t>
  </si>
  <si>
    <t>seg b</t>
  </si>
  <si>
    <t>OP 4</t>
  </si>
  <si>
    <t>OP 5</t>
  </si>
  <si>
    <t>OP 6</t>
  </si>
  <si>
    <t>OP 7</t>
  </si>
  <si>
    <t>OP 8</t>
  </si>
  <si>
    <t>OP 9</t>
  </si>
  <si>
    <t>OP 10</t>
  </si>
  <si>
    <t>OP 11</t>
  </si>
  <si>
    <t>segc</t>
  </si>
  <si>
    <t>1c</t>
  </si>
  <si>
    <t>SEG C</t>
  </si>
  <si>
    <t>sega</t>
  </si>
  <si>
    <t>Počet keřů v OP</t>
  </si>
  <si>
    <t>segh</t>
  </si>
  <si>
    <t>SEG H</t>
  </si>
  <si>
    <t>OPLOCENKA</t>
  </si>
  <si>
    <t>délka</t>
  </si>
  <si>
    <t>plocha</t>
  </si>
  <si>
    <t>zeleň</t>
  </si>
  <si>
    <t>15.1.2021</t>
  </si>
  <si>
    <t>Zkr.</t>
  </si>
  <si>
    <t xml:space="preserve">OP 10 </t>
  </si>
  <si>
    <t xml:space="preserve">OP 6 </t>
  </si>
  <si>
    <t xml:space="preserve">OP 4 </t>
  </si>
  <si>
    <t xml:space="preserve">OP 3 </t>
  </si>
  <si>
    <t xml:space="preserve">Celkem </t>
  </si>
  <si>
    <t>Počet kusů v oplocence</t>
  </si>
  <si>
    <t>Český název</t>
  </si>
  <si>
    <t>Mechanizované sečení v meziřádcích, 3 x opakování</t>
  </si>
  <si>
    <t>Mechanizované sečení v meziřádcích, 2 x opakování</t>
  </si>
  <si>
    <t>Ochrana sazenic ručním ožínáním 3 x opakování</t>
  </si>
  <si>
    <t>NÁSLEDNÁ PÉČE</t>
  </si>
  <si>
    <t xml:space="preserve">6 rok </t>
  </si>
  <si>
    <t xml:space="preserve">7 rok </t>
  </si>
  <si>
    <t xml:space="preserve">8 rok </t>
  </si>
  <si>
    <t xml:space="preserve">9 rok </t>
  </si>
  <si>
    <t xml:space="preserve">10 rok </t>
  </si>
  <si>
    <t>Kontrola  a oprava kotvení a oplocenky</t>
  </si>
  <si>
    <t>Počet ks</t>
  </si>
  <si>
    <t>bez obecný</t>
  </si>
  <si>
    <t>kalina tušalaj</t>
  </si>
  <si>
    <t>VÝKAZ VÝMĚR / ROZPIS SEGMENTŮ</t>
  </si>
  <si>
    <t>TR</t>
  </si>
  <si>
    <t>bez černý</t>
  </si>
  <si>
    <t>ZALOŽENÍ ČÁSTI LBK 5 / OPLOCENEK 1 - 6</t>
  </si>
  <si>
    <t>Realizace prvků ÚSES. LBK 5</t>
  </si>
  <si>
    <t>Obec Kostice, nám. Osvobození 445/14, 691 52 Kosticec</t>
  </si>
  <si>
    <t xml:space="preserve">Tab. 1 VÝKAZ VÝMĚR / ROZPIS OPLOCENEK </t>
  </si>
  <si>
    <t xml:space="preserve">počet seg. / Celkem kusů </t>
  </si>
  <si>
    <t>Český název  / STROMY</t>
  </si>
  <si>
    <t>Český název  / KEŘE</t>
  </si>
  <si>
    <t>Ochrana sazenic ručním ožínáním 2x</t>
  </si>
  <si>
    <t>Tab.2 VÝKAZ VÝMĚR / ROZPIS SEGMENTŮ</t>
  </si>
  <si>
    <t>Osazení vrat z plotových tyček výšky přes 1,5 m plochy do 3 m2</t>
  </si>
  <si>
    <t>ha</t>
  </si>
  <si>
    <t>ar</t>
  </si>
  <si>
    <t>Dovoz vody pro zálivku rostlin za vzdálenost do 1000 m</t>
  </si>
  <si>
    <t xml:space="preserve">Kontrola a ochrana kotvení stromů  a oplocenek </t>
  </si>
  <si>
    <t xml:space="preserve"> ROZPOČET </t>
  </si>
  <si>
    <t>Dřevní štěpka, bez podílu listí</t>
  </si>
  <si>
    <t xml:space="preserve">Mulčování dřevní štěpkou na výšku 7 cm. Zamulčovány budou zhotovení zálivkových mís. </t>
  </si>
  <si>
    <t>Střešní lať smrková impregnovaná 30x50x1500mm ( kotvení keřů)</t>
  </si>
  <si>
    <t>Obdělání půdy  nakopáním hl. přes 50 do 100 mm v rovině nebo na svahu do 1:5</t>
  </si>
  <si>
    <t>Obdělání půdy kultivátorováním v rovině a svahu do 1:5</t>
  </si>
  <si>
    <t>Obdělání půdy smykováním v rovině a svahu do 1:5</t>
  </si>
  <si>
    <t>Obdělání půdy vláčením v rovině a svahu do 1:5</t>
  </si>
  <si>
    <t>Založení lučního trávníku výsevem pl přes 1000 m2 v rovině a ve svahu do 1:5</t>
  </si>
  <si>
    <t>Hloubení jamek bez výměny půdy zeminy tř 1 až 4 obj přes 0,005 do 0,01 m3 v rovině a svahu do 1:5</t>
  </si>
  <si>
    <t>Výsadba dřeviny s balem D přes 0,1 do 0,2 m do jamky se zalitím v rovině a svahu do 1:5</t>
  </si>
  <si>
    <t>RMAT001</t>
  </si>
  <si>
    <t>RMAT002</t>
  </si>
  <si>
    <t>RMAT003</t>
  </si>
  <si>
    <t>RMAT004</t>
  </si>
  <si>
    <t>RMAT005</t>
  </si>
  <si>
    <t>RMAT006</t>
  </si>
  <si>
    <t>RMAT007</t>
  </si>
  <si>
    <t>brslen bradavičnatý, K 3L, 40-60cm</t>
  </si>
  <si>
    <t>růže šípková, K 3L, 40-60cm</t>
  </si>
  <si>
    <t>řešetlák počistivý, K 3L, 40-60cm</t>
  </si>
  <si>
    <t>RMAT008</t>
  </si>
  <si>
    <t>RMAT009</t>
  </si>
  <si>
    <t>RMAT010</t>
  </si>
  <si>
    <t>RMAT011</t>
  </si>
  <si>
    <t>RMAT012</t>
  </si>
  <si>
    <t>RMAT013</t>
  </si>
  <si>
    <t>RMAT014</t>
  </si>
  <si>
    <t>RMAT015</t>
  </si>
  <si>
    <t>Hnojení sazenic  průmyslovými hnojivy v množství do 0,25 kg k jedné sazenici</t>
  </si>
  <si>
    <t>Ukotvení dřeviny kůly jedním kůlem, délky do 1 m</t>
  </si>
  <si>
    <t>Ukotvení dřeviny kůly jedním kůlem, délky přes 1 do 2 m</t>
  </si>
  <si>
    <t>Úvazky z elastického materiálu  2 ks po min 30 cm, ke každé dřevině</t>
  </si>
  <si>
    <t>bm</t>
  </si>
  <si>
    <t xml:space="preserve">Instalace individuální ochrany k sazenicím </t>
  </si>
  <si>
    <t>Osazení oplocení lesních kultur výšky přes 1,5 m s drátěným pletivem, včetně pletiva</t>
  </si>
  <si>
    <t>CS ÚRS 2022 01</t>
  </si>
  <si>
    <t>Osivo  vytrvalé luční směsi, jetelotravní</t>
  </si>
  <si>
    <t>hloh jednosemenný, K 3L, 40-60cm</t>
  </si>
  <si>
    <t>ptačí zob, K 3L, 40-60cm</t>
  </si>
  <si>
    <t>trnka obecná, K 3L, 40-60cm</t>
  </si>
  <si>
    <t>lípa srdčit, PO 81-120 cm</t>
  </si>
  <si>
    <t>dub zimní, PO 81-120 cm</t>
  </si>
  <si>
    <t>dub cer, PO 81-120 cm</t>
  </si>
  <si>
    <t>javor babyk, PO 81-120 cm</t>
  </si>
  <si>
    <t>javor mleč, PO 81-120 cm</t>
  </si>
  <si>
    <t>jilm habrolistý, PO 81-120 cm</t>
  </si>
  <si>
    <t>topol osik, PO 81-120 cm</t>
  </si>
  <si>
    <t>kalina tušalaj, K 3L, 40-60cm</t>
  </si>
  <si>
    <t>bez černý, K 3L, 40-60cm</t>
  </si>
  <si>
    <t>PRÁCE A DODÁVKY HSV</t>
  </si>
  <si>
    <t>ZEMNÍ PRÁCE</t>
  </si>
  <si>
    <t>Strojní ožínání sazenic celoplošné sklon do 1:5 při viditelnosti dobré, výšky do 30 cm, 3 x opakování</t>
  </si>
  <si>
    <t xml:space="preserve">Ochrana sazenic ručním ožínáním  celoplošné sklon do 1:5 při viditelnosti dobré, výšky do 30 cm, 3x </t>
  </si>
  <si>
    <t>Strojní ožínání sazenic celoplošné sklon do 1:5 při viditelnosti dobré, výšky do 30 cm, 2 x opakování</t>
  </si>
  <si>
    <t>Ochrana sazenic ručním ožínáním  celoplošné sklon do 1:5 při viditelnosti dobré, 2 x</t>
  </si>
  <si>
    <t>Zalití rostlin vodou plochy záhonů jednotlivě přes 20 m2, Zálivka 10 l na sazenici keře, Zálivka 30 l na sazenici stromu, počet opakování 8 x</t>
  </si>
  <si>
    <t>Zalití rostlin vodou plochy záhonů jednotlivě přes 20 m2, Zálivka 10 l na sazenici keře, Zálivka 30 l na sazenici stromu, počet opakování 6 x</t>
  </si>
  <si>
    <t>30.1. 2022</t>
  </si>
  <si>
    <t xml:space="preserve">Revize : </t>
  </si>
  <si>
    <t>30.1.2022</t>
  </si>
  <si>
    <t>Cena celkem včetně DPH</t>
  </si>
  <si>
    <t>Zhotovení závlahové mísy do Ø 0,5 m. K vytvoření zálivkové mísy bude sloužit stávající zemina.</t>
  </si>
  <si>
    <t>Zhotovení závlahové mísy  Ø 0,5-1 m.  K vytvoření zálivkové mísy bude sloužit stávající zemina</t>
  </si>
  <si>
    <r>
      <t>Stavba :</t>
    </r>
    <r>
      <rPr>
        <b/>
        <sz val="9"/>
        <color indexed="10"/>
        <rFont val="Arial Narrow"/>
        <family val="2"/>
      </rPr>
      <t xml:space="preserve"> </t>
    </r>
  </si>
  <si>
    <t>Realizace prvků ÚSES, LBK 5</t>
  </si>
  <si>
    <t>ZALOŽENÍ ČÁSTI LBK 5 / OPLOCENEK  7- 11</t>
  </si>
  <si>
    <t>Oddíl:</t>
  </si>
  <si>
    <t>012002000</t>
  </si>
  <si>
    <t>Geodetické práce</t>
  </si>
  <si>
    <t>soubor</t>
  </si>
  <si>
    <t>091504000</t>
  </si>
  <si>
    <t>Náklady související s publikační činností</t>
  </si>
  <si>
    <t>011303000</t>
  </si>
  <si>
    <t>Archeologická činnost bez rozlišení</t>
  </si>
  <si>
    <t>25000</t>
  </si>
  <si>
    <t>Zařízení staveniště</t>
  </si>
  <si>
    <t>stavba</t>
  </si>
  <si>
    <t>039002000</t>
  </si>
  <si>
    <t>Zrušení zařízení staveniště</t>
  </si>
  <si>
    <t>075002000</t>
  </si>
  <si>
    <t>Ochranná pásma</t>
  </si>
  <si>
    <t>075603000</t>
  </si>
  <si>
    <t>Jiná ochranná pásma, práce v OP, plynovodu, podzenmího elektrického vedení, přípojky ropovodu</t>
  </si>
  <si>
    <t>Chemické odplevelení před založením kultury nad 20 m2 postřikem na široko v rovině a svahu do 1:5</t>
  </si>
  <si>
    <t>111151231</t>
  </si>
  <si>
    <t>Pokosení trávníku lučního pl do 10000 m2 s odvozem do 20 km v rovině a svahu do 1:5</t>
  </si>
  <si>
    <t>171201211_R</t>
  </si>
  <si>
    <t>Poplatek za uložení shrabku v kompostárně, včetně dovozu do 30 km</t>
  </si>
  <si>
    <t>t</t>
  </si>
  <si>
    <t>185804312</t>
  </si>
  <si>
    <t xml:space="preserve">Zalití rostlin vodou plocha přes 20 m2, CENA VČETNĚ NÁKLADL NA VODU </t>
  </si>
  <si>
    <t>185851129</t>
  </si>
  <si>
    <t>Příplatek k dovozu vody pro zálivku rostlin do 1000 m ZKD 1000 m</t>
  </si>
  <si>
    <t>Poplatek za uložení shrabku v kompostárně</t>
  </si>
  <si>
    <t>Zalití rostlin vodou plochy záhonů jednotlivě přes 20 m2, Zálivka 10 l na sazenici keře, Zálivka 30 l na sazenici stromu, počet opakování 8 x,  CENA VČETNĚ NÁKLADŮ NA VODU</t>
  </si>
  <si>
    <t>14.6.2022</t>
  </si>
  <si>
    <t>Kůly z tvrdého dřeva (dub nebo akát) d.2 m * Ø 150 mm, kůly v osové vzdálenosti 3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</si>
</sst>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#;\-####"/>
    <numFmt numFmtId="166" formatCode="#,##0.00\ _K_č"/>
    <numFmt numFmtId="167" formatCode="#,##0.000\ _K_č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9"/>
      <name val="Arial CE"/>
      <family val="2"/>
    </font>
    <font>
      <sz val="7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theme="9" tint="-0.4999699890613556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4" tint="-0.24997000396251678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Arial Narrow"/>
      <family val="2"/>
    </font>
    <font>
      <b/>
      <sz val="10"/>
      <name val="Calibri"/>
      <family val="2"/>
      <scheme val="minor"/>
    </font>
    <font>
      <b/>
      <sz val="14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FF0000"/>
      <name val="Arial Narrow"/>
      <family val="2"/>
    </font>
    <font>
      <b/>
      <sz val="9"/>
      <color theme="1"/>
      <name val="Arial Narrow"/>
      <family val="2"/>
    </font>
    <font>
      <b/>
      <sz val="9"/>
      <color rgb="FFC00000"/>
      <name val="Arial Narrow"/>
      <family val="2"/>
    </font>
    <font>
      <sz val="9"/>
      <color rgb="FFFF0000"/>
      <name val="Arial Narrow"/>
      <family val="2"/>
    </font>
    <font>
      <b/>
      <sz val="9"/>
      <color theme="9" tint="-0.4999699890613556"/>
      <name val="Arial Narrow"/>
      <family val="2"/>
    </font>
    <font>
      <b/>
      <sz val="9"/>
      <color indexed="10"/>
      <name val="Arial Narrow"/>
      <family val="2"/>
    </font>
    <font>
      <sz val="9"/>
      <color rgb="FF0000FF"/>
      <name val="Arial Narrow"/>
      <family val="2"/>
    </font>
    <font>
      <i/>
      <sz val="9"/>
      <color rgb="FF0000FF"/>
      <name val="Arial Narrow"/>
      <family val="2"/>
    </font>
    <font>
      <i/>
      <sz val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double"/>
    </border>
    <border>
      <left/>
      <right style="thin"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</cellStyleXfs>
  <cellXfs count="57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2" borderId="2" xfId="20" applyFill="1" applyBorder="1" applyAlignment="1" applyProtection="1">
      <alignment horizontal="left" vertical="center"/>
      <protection/>
    </xf>
    <xf numFmtId="0" fontId="1" fillId="2" borderId="3" xfId="20" applyFill="1" applyBorder="1" applyAlignment="1" applyProtection="1">
      <alignment horizontal="left" vertical="center"/>
      <protection/>
    </xf>
    <xf numFmtId="0" fontId="1" fillId="2" borderId="4" xfId="20" applyFill="1" applyBorder="1" applyAlignment="1" applyProtection="1">
      <alignment horizontal="left" vertical="center"/>
      <protection/>
    </xf>
    <xf numFmtId="0" fontId="1" fillId="0" borderId="0" xfId="20" applyAlignment="1" applyProtection="1">
      <alignment horizontal="left" vertical="center"/>
      <protection/>
    </xf>
    <xf numFmtId="0" fontId="1" fillId="2" borderId="5" xfId="20" applyFill="1" applyBorder="1" applyAlignment="1" applyProtection="1">
      <alignment horizontal="left" vertical="center"/>
      <protection/>
    </xf>
    <xf numFmtId="0" fontId="1" fillId="2" borderId="0" xfId="20" applyFill="1" applyAlignment="1" applyProtection="1">
      <alignment horizontal="left" vertical="center"/>
      <protection/>
    </xf>
    <xf numFmtId="0" fontId="5" fillId="2" borderId="0" xfId="20" applyFont="1" applyFill="1" applyAlignment="1" applyProtection="1">
      <alignment horizontal="left" vertical="center"/>
      <protection/>
    </xf>
    <xf numFmtId="0" fontId="1" fillId="2" borderId="6" xfId="20" applyFill="1" applyBorder="1" applyAlignment="1" applyProtection="1">
      <alignment horizontal="left" vertical="center"/>
      <protection/>
    </xf>
    <xf numFmtId="0" fontId="1" fillId="2" borderId="7" xfId="20" applyFill="1" applyBorder="1" applyAlignment="1" applyProtection="1">
      <alignment horizontal="left" vertical="center"/>
      <protection/>
    </xf>
    <xf numFmtId="0" fontId="1" fillId="2" borderId="8" xfId="20" applyFill="1" applyBorder="1" applyAlignment="1" applyProtection="1">
      <alignment horizontal="left" vertical="center"/>
      <protection/>
    </xf>
    <xf numFmtId="0" fontId="1" fillId="2" borderId="9" xfId="20" applyFill="1" applyBorder="1" applyAlignment="1" applyProtection="1">
      <alignment horizontal="left" vertical="center"/>
      <protection/>
    </xf>
    <xf numFmtId="0" fontId="6" fillId="0" borderId="2" xfId="20" applyFont="1" applyBorder="1" applyAlignment="1" applyProtection="1">
      <alignment horizontal="left" vertical="center"/>
      <protection/>
    </xf>
    <xf numFmtId="0" fontId="6" fillId="0" borderId="3" xfId="20" applyFont="1" applyBorder="1" applyAlignment="1" applyProtection="1">
      <alignment horizontal="left" vertical="center"/>
      <protection/>
    </xf>
    <xf numFmtId="0" fontId="6" fillId="0" borderId="4" xfId="20" applyFont="1" applyBorder="1" applyAlignment="1" applyProtection="1">
      <alignment horizontal="left" vertical="center"/>
      <protection/>
    </xf>
    <xf numFmtId="0" fontId="6" fillId="0" borderId="5" xfId="20" applyFont="1" applyBorder="1" applyAlignment="1" applyProtection="1">
      <alignment horizontal="left" vertical="center"/>
      <protection/>
    </xf>
    <xf numFmtId="0" fontId="6" fillId="0" borderId="0" xfId="20" applyFont="1" applyAlignment="1" applyProtection="1">
      <alignment horizontal="left" vertical="center"/>
      <protection/>
    </xf>
    <xf numFmtId="0" fontId="7" fillId="0" borderId="10" xfId="20" applyFont="1" applyBorder="1" applyAlignment="1" applyProtection="1">
      <alignment vertical="center"/>
      <protection/>
    </xf>
    <xf numFmtId="0" fontId="7" fillId="0" borderId="11" xfId="20" applyFont="1" applyBorder="1" applyAlignment="1" applyProtection="1">
      <alignment vertical="center" wrapText="1"/>
      <protection/>
    </xf>
    <xf numFmtId="0" fontId="7" fillId="0" borderId="12" xfId="20" applyFont="1" applyBorder="1" applyAlignment="1" applyProtection="1">
      <alignment vertical="center" wrapText="1"/>
      <protection/>
    </xf>
    <xf numFmtId="0" fontId="8" fillId="0" borderId="10" xfId="20" applyFont="1" applyBorder="1" applyAlignment="1" applyProtection="1">
      <alignment horizontal="left" vertical="center"/>
      <protection/>
    </xf>
    <xf numFmtId="165" fontId="8" fillId="0" borderId="11" xfId="20" applyNumberFormat="1" applyFont="1" applyBorder="1" applyAlignment="1" applyProtection="1">
      <alignment horizontal="right" vertical="center"/>
      <protection/>
    </xf>
    <xf numFmtId="0" fontId="6" fillId="0" borderId="12" xfId="20" applyFont="1" applyBorder="1" applyAlignment="1" applyProtection="1">
      <alignment horizontal="left" vertical="center"/>
      <protection/>
    </xf>
    <xf numFmtId="0" fontId="6" fillId="0" borderId="6" xfId="20" applyFont="1" applyBorder="1" applyAlignment="1" applyProtection="1">
      <alignment horizontal="left" vertical="center"/>
      <protection/>
    </xf>
    <xf numFmtId="0" fontId="8" fillId="0" borderId="13" xfId="20" applyFont="1" applyBorder="1" applyAlignment="1" applyProtection="1">
      <alignment horizontal="left" vertical="center" wrapText="1"/>
      <protection/>
    </xf>
    <xf numFmtId="0" fontId="6" fillId="0" borderId="14" xfId="20" applyFont="1" applyBorder="1" applyAlignment="1" applyProtection="1">
      <alignment horizontal="left" vertical="center"/>
      <protection/>
    </xf>
    <xf numFmtId="165" fontId="8" fillId="0" borderId="13" xfId="20" applyNumberFormat="1" applyFont="1" applyBorder="1" applyAlignment="1" applyProtection="1">
      <alignment horizontal="right" vertical="center"/>
      <protection/>
    </xf>
    <xf numFmtId="165" fontId="8" fillId="0" borderId="0" xfId="20" applyNumberFormat="1" applyFont="1" applyAlignment="1" applyProtection="1">
      <alignment horizontal="right" vertical="center"/>
      <protection/>
    </xf>
    <xf numFmtId="0" fontId="9" fillId="0" borderId="13" xfId="20" applyFont="1" applyBorder="1" applyAlignment="1" applyProtection="1">
      <alignment horizontal="left" vertical="center" wrapText="1"/>
      <protection/>
    </xf>
    <xf numFmtId="0" fontId="8" fillId="0" borderId="13" xfId="20" applyFont="1" applyBorder="1" applyAlignment="1" applyProtection="1">
      <alignment horizontal="left" vertical="center"/>
      <protection/>
    </xf>
    <xf numFmtId="0" fontId="7" fillId="0" borderId="15" xfId="20" applyFont="1" applyBorder="1" applyAlignment="1" applyProtection="1">
      <alignment vertical="center"/>
      <protection/>
    </xf>
    <xf numFmtId="0" fontId="7" fillId="0" borderId="16" xfId="20" applyFont="1" applyBorder="1" applyAlignment="1" applyProtection="1">
      <alignment vertical="center"/>
      <protection/>
    </xf>
    <xf numFmtId="0" fontId="8" fillId="0" borderId="17" xfId="20" applyFont="1" applyBorder="1" applyAlignment="1" applyProtection="1">
      <alignment horizontal="left" vertical="center"/>
      <protection/>
    </xf>
    <xf numFmtId="165" fontId="8" fillId="0" borderId="15" xfId="20" applyNumberFormat="1" applyFont="1" applyBorder="1" applyAlignment="1" applyProtection="1">
      <alignment horizontal="right" vertical="center"/>
      <protection/>
    </xf>
    <xf numFmtId="0" fontId="6" fillId="0" borderId="16" xfId="20" applyFont="1" applyBorder="1" applyAlignment="1" applyProtection="1">
      <alignment horizontal="left" vertical="center"/>
      <protection/>
    </xf>
    <xf numFmtId="0" fontId="8" fillId="0" borderId="0" xfId="20" applyFont="1" applyAlignment="1" applyProtection="1">
      <alignment horizontal="left" vertical="center"/>
      <protection/>
    </xf>
    <xf numFmtId="0" fontId="6" fillId="0" borderId="11" xfId="20" applyFont="1" applyBorder="1" applyAlignment="1" applyProtection="1">
      <alignment horizontal="left" vertical="center"/>
      <protection/>
    </xf>
    <xf numFmtId="0" fontId="8" fillId="0" borderId="18" xfId="20" applyFont="1" applyBorder="1" applyAlignment="1" applyProtection="1">
      <alignment horizontal="left" vertical="center"/>
      <protection/>
    </xf>
    <xf numFmtId="0" fontId="8" fillId="0" borderId="19" xfId="20" applyFont="1" applyBorder="1" applyAlignment="1" applyProtection="1">
      <alignment horizontal="left" vertical="center"/>
      <protection/>
    </xf>
    <xf numFmtId="165" fontId="8" fillId="0" borderId="20" xfId="20" applyNumberFormat="1" applyFont="1" applyBorder="1" applyAlignment="1" applyProtection="1">
      <alignment horizontal="right" vertical="center"/>
      <protection/>
    </xf>
    <xf numFmtId="0" fontId="6" fillId="0" borderId="21" xfId="20" applyFont="1" applyBorder="1" applyAlignment="1" applyProtection="1">
      <alignment horizontal="left" vertical="center"/>
      <protection/>
    </xf>
    <xf numFmtId="0" fontId="6" fillId="0" borderId="5" xfId="20" applyFont="1" applyBorder="1" applyAlignment="1" applyProtection="1">
      <alignment vertical="center"/>
      <protection/>
    </xf>
    <xf numFmtId="0" fontId="6" fillId="0" borderId="0" xfId="20" applyFont="1" applyAlignment="1" applyProtection="1">
      <alignment vertical="center"/>
      <protection/>
    </xf>
    <xf numFmtId="0" fontId="7" fillId="0" borderId="13" xfId="20" applyFont="1" applyBorder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7" fillId="0" borderId="14" xfId="20" applyFont="1" applyBorder="1" applyAlignment="1" applyProtection="1">
      <alignment vertical="center"/>
      <protection/>
    </xf>
    <xf numFmtId="0" fontId="8" fillId="0" borderId="18" xfId="20" applyFont="1" applyBorder="1" applyAlignment="1" applyProtection="1">
      <alignment vertical="center"/>
      <protection/>
    </xf>
    <xf numFmtId="0" fontId="8" fillId="0" borderId="19" xfId="20" applyFont="1" applyBorder="1" applyAlignment="1" applyProtection="1">
      <alignment vertical="center"/>
      <protection/>
    </xf>
    <xf numFmtId="165" fontId="8" fillId="0" borderId="20" xfId="20" applyNumberFormat="1" applyFont="1" applyBorder="1" applyAlignment="1" applyProtection="1">
      <alignment vertical="center"/>
      <protection/>
    </xf>
    <xf numFmtId="0" fontId="6" fillId="0" borderId="21" xfId="20" applyFont="1" applyBorder="1" applyAlignment="1" applyProtection="1">
      <alignment vertical="center"/>
      <protection/>
    </xf>
    <xf numFmtId="0" fontId="6" fillId="0" borderId="6" xfId="20" applyFont="1" applyBorder="1" applyAlignment="1" applyProtection="1">
      <alignment vertical="center"/>
      <protection/>
    </xf>
    <xf numFmtId="0" fontId="1" fillId="0" borderId="0" xfId="20" applyAlignment="1" applyProtection="1">
      <alignment vertical="center"/>
      <protection/>
    </xf>
    <xf numFmtId="0" fontId="7" fillId="0" borderId="13" xfId="20" applyFont="1" applyBorder="1" applyAlignment="1" applyProtection="1">
      <alignment horizontal="left" vertical="center"/>
      <protection/>
    </xf>
    <xf numFmtId="0" fontId="8" fillId="0" borderId="13" xfId="20" applyFont="1" applyBorder="1" applyAlignment="1" applyProtection="1">
      <alignment horizontal="left" vertical="center"/>
      <protection/>
    </xf>
    <xf numFmtId="0" fontId="6" fillId="0" borderId="15" xfId="20" applyFont="1" applyBorder="1" applyAlignment="1" applyProtection="1">
      <alignment horizontal="left" vertical="center"/>
      <protection/>
    </xf>
    <xf numFmtId="0" fontId="10" fillId="0" borderId="0" xfId="20" applyFont="1" applyAlignment="1" applyProtection="1">
      <alignment horizontal="left" vertical="center"/>
      <protection/>
    </xf>
    <xf numFmtId="0" fontId="11" fillId="0" borderId="19" xfId="20" applyFont="1" applyBorder="1" applyAlignment="1" applyProtection="1">
      <alignment horizontal="left" vertical="center"/>
      <protection/>
    </xf>
    <xf numFmtId="0" fontId="6" fillId="0" borderId="20" xfId="20" applyFont="1" applyBorder="1" applyAlignment="1" applyProtection="1">
      <alignment horizontal="left" vertical="center"/>
      <protection/>
    </xf>
    <xf numFmtId="165" fontId="8" fillId="0" borderId="21" xfId="20" applyNumberFormat="1" applyFont="1" applyBorder="1" applyAlignment="1" applyProtection="1">
      <alignment horizontal="right" vertical="center"/>
      <protection/>
    </xf>
    <xf numFmtId="0" fontId="8" fillId="0" borderId="22" xfId="20" applyFont="1" applyBorder="1" applyAlignment="1" applyProtection="1">
      <alignment horizontal="left" vertical="center"/>
      <protection/>
    </xf>
    <xf numFmtId="49" fontId="12" fillId="0" borderId="18" xfId="20" applyNumberFormat="1" applyFont="1" applyBorder="1" applyAlignment="1" applyProtection="1">
      <alignment horizontal="left" vertical="center"/>
      <protection/>
    </xf>
    <xf numFmtId="0" fontId="13" fillId="0" borderId="0" xfId="20" applyFont="1" applyAlignment="1" applyProtection="1">
      <alignment horizontal="left" vertical="center"/>
      <protection/>
    </xf>
    <xf numFmtId="0" fontId="6" fillId="0" borderId="7" xfId="20" applyFont="1" applyBorder="1" applyAlignment="1" applyProtection="1">
      <alignment horizontal="left" vertical="center"/>
      <protection/>
    </xf>
    <xf numFmtId="0" fontId="6" fillId="0" borderId="8" xfId="20" applyFont="1" applyBorder="1" applyAlignment="1" applyProtection="1">
      <alignment horizontal="left" vertical="center"/>
      <protection/>
    </xf>
    <xf numFmtId="0" fontId="6" fillId="0" borderId="9" xfId="20" applyFont="1" applyBorder="1" applyAlignment="1" applyProtection="1">
      <alignment horizontal="left" vertical="center"/>
      <protection/>
    </xf>
    <xf numFmtId="0" fontId="6" fillId="0" borderId="23" xfId="20" applyFont="1" applyBorder="1" applyAlignment="1" applyProtection="1">
      <alignment horizontal="left" vertical="center"/>
      <protection/>
    </xf>
    <xf numFmtId="0" fontId="6" fillId="0" borderId="24" xfId="20" applyFont="1" applyBorder="1" applyAlignment="1" applyProtection="1">
      <alignment horizontal="left" vertical="center"/>
      <protection/>
    </xf>
    <xf numFmtId="0" fontId="14" fillId="0" borderId="24" xfId="20" applyFont="1" applyBorder="1" applyAlignment="1" applyProtection="1">
      <alignment horizontal="left" vertical="center"/>
      <protection/>
    </xf>
    <xf numFmtId="0" fontId="6" fillId="0" borderId="25" xfId="20" applyFont="1" applyBorder="1" applyAlignment="1" applyProtection="1">
      <alignment horizontal="left" vertical="center"/>
      <protection/>
    </xf>
    <xf numFmtId="0" fontId="6" fillId="0" borderId="26" xfId="20" applyFont="1" applyBorder="1" applyAlignment="1" applyProtection="1">
      <alignment horizontal="left" vertical="center"/>
      <protection/>
    </xf>
    <xf numFmtId="0" fontId="6" fillId="0" borderId="27" xfId="20" applyFont="1" applyBorder="1" applyAlignment="1" applyProtection="1">
      <alignment horizontal="left" vertical="center"/>
      <protection/>
    </xf>
    <xf numFmtId="0" fontId="6" fillId="0" borderId="28" xfId="20" applyFont="1" applyBorder="1" applyAlignment="1" applyProtection="1">
      <alignment horizontal="left" vertical="center"/>
      <protection/>
    </xf>
    <xf numFmtId="0" fontId="6" fillId="0" borderId="29" xfId="20" applyFont="1" applyBorder="1" applyAlignment="1" applyProtection="1">
      <alignment horizontal="left" vertical="center"/>
      <protection/>
    </xf>
    <xf numFmtId="0" fontId="6" fillId="0" borderId="30" xfId="20" applyFont="1" applyBorder="1" applyAlignment="1" applyProtection="1">
      <alignment horizontal="left" vertical="center"/>
      <protection/>
    </xf>
    <xf numFmtId="37" fontId="1" fillId="0" borderId="31" xfId="20" applyNumberFormat="1" applyBorder="1" applyAlignment="1" applyProtection="1">
      <alignment horizontal="right" vertical="center"/>
      <protection/>
    </xf>
    <xf numFmtId="37" fontId="1" fillId="0" borderId="32" xfId="20" applyNumberFormat="1" applyBorder="1" applyAlignment="1" applyProtection="1">
      <alignment horizontal="right" vertical="center"/>
      <protection/>
    </xf>
    <xf numFmtId="37" fontId="15" fillId="0" borderId="33" xfId="20" applyNumberFormat="1" applyFont="1" applyBorder="1" applyAlignment="1" applyProtection="1">
      <alignment horizontal="right" vertical="center"/>
      <protection/>
    </xf>
    <xf numFmtId="39" fontId="15" fillId="0" borderId="34" xfId="20" applyNumberFormat="1" applyFont="1" applyBorder="1" applyAlignment="1" applyProtection="1">
      <alignment horizontal="right" vertical="center"/>
      <protection/>
    </xf>
    <xf numFmtId="37" fontId="1" fillId="0" borderId="33" xfId="20" applyNumberFormat="1" applyBorder="1" applyAlignment="1" applyProtection="1">
      <alignment horizontal="right" vertical="center"/>
      <protection/>
    </xf>
    <xf numFmtId="37" fontId="1" fillId="0" borderId="34" xfId="20" applyNumberFormat="1" applyBorder="1" applyAlignment="1" applyProtection="1">
      <alignment horizontal="right" vertical="center"/>
      <protection/>
    </xf>
    <xf numFmtId="37" fontId="15" fillId="0" borderId="32" xfId="20" applyNumberFormat="1" applyFont="1" applyBorder="1" applyAlignment="1" applyProtection="1">
      <alignment horizontal="right" vertical="center"/>
      <protection/>
    </xf>
    <xf numFmtId="39" fontId="15" fillId="0" borderId="32" xfId="20" applyNumberFormat="1" applyFont="1" applyBorder="1" applyAlignment="1" applyProtection="1">
      <alignment horizontal="right" vertical="center"/>
      <protection/>
    </xf>
    <xf numFmtId="37" fontId="1" fillId="0" borderId="35" xfId="20" applyNumberFormat="1" applyBorder="1" applyAlignment="1" applyProtection="1">
      <alignment horizontal="right" vertical="center"/>
      <protection/>
    </xf>
    <xf numFmtId="0" fontId="14" fillId="0" borderId="24" xfId="20" applyFont="1" applyBorder="1" applyAlignment="1" applyProtection="1">
      <alignment horizontal="left" vertical="center" wrapText="1"/>
      <protection/>
    </xf>
    <xf numFmtId="0" fontId="16" fillId="0" borderId="26" xfId="20" applyFont="1" applyBorder="1" applyAlignment="1" applyProtection="1">
      <alignment horizontal="left" vertical="center"/>
      <protection/>
    </xf>
    <xf numFmtId="0" fontId="16" fillId="0" borderId="28" xfId="20" applyFont="1" applyBorder="1" applyAlignment="1" applyProtection="1">
      <alignment horizontal="left" vertical="center"/>
      <protection/>
    </xf>
    <xf numFmtId="0" fontId="14" fillId="0" borderId="29" xfId="20" applyFont="1" applyBorder="1" applyAlignment="1" applyProtection="1">
      <alignment horizontal="left" vertical="center"/>
      <protection/>
    </xf>
    <xf numFmtId="0" fontId="14" fillId="0" borderId="27" xfId="20" applyFont="1" applyBorder="1" applyAlignment="1" applyProtection="1">
      <alignment horizontal="left" vertical="center"/>
      <protection/>
    </xf>
    <xf numFmtId="0" fontId="14" fillId="0" borderId="30" xfId="20" applyFont="1" applyBorder="1" applyAlignment="1" applyProtection="1">
      <alignment horizontal="left" vertical="center"/>
      <protection/>
    </xf>
    <xf numFmtId="0" fontId="14" fillId="0" borderId="28" xfId="20" applyFont="1" applyBorder="1" applyAlignment="1" applyProtection="1">
      <alignment horizontal="left" vertical="center"/>
      <protection/>
    </xf>
    <xf numFmtId="165" fontId="6" fillId="0" borderId="36" xfId="20" applyNumberFormat="1" applyFont="1" applyBorder="1" applyAlignment="1" applyProtection="1">
      <alignment horizontal="center" vertical="center"/>
      <protection/>
    </xf>
    <xf numFmtId="0" fontId="17" fillId="0" borderId="10" xfId="20" applyFont="1" applyBorder="1" applyAlignment="1" applyProtection="1">
      <alignment horizontal="left" vertical="center"/>
      <protection/>
    </xf>
    <xf numFmtId="0" fontId="6" fillId="0" borderId="18" xfId="20" applyFont="1" applyBorder="1" applyAlignment="1" applyProtection="1">
      <alignment horizontal="left" vertical="center"/>
      <protection/>
    </xf>
    <xf numFmtId="39" fontId="15" fillId="0" borderId="19" xfId="20" applyNumberFormat="1" applyFont="1" applyBorder="1" applyAlignment="1" applyProtection="1">
      <alignment horizontal="right" vertical="center"/>
      <protection/>
    </xf>
    <xf numFmtId="0" fontId="6" fillId="0" borderId="37" xfId="20" applyFont="1" applyBorder="1" applyAlignment="1" applyProtection="1">
      <alignment horizontal="left" vertical="center"/>
      <protection/>
    </xf>
    <xf numFmtId="0" fontId="6" fillId="0" borderId="19" xfId="20" applyFont="1" applyBorder="1" applyAlignment="1" applyProtection="1">
      <alignment horizontal="left" vertical="center"/>
      <protection/>
    </xf>
    <xf numFmtId="39" fontId="1" fillId="0" borderId="19" xfId="20" applyNumberFormat="1" applyBorder="1" applyAlignment="1" applyProtection="1">
      <alignment horizontal="right" vertical="center"/>
      <protection/>
    </xf>
    <xf numFmtId="37" fontId="1" fillId="0" borderId="20" xfId="20" applyNumberFormat="1" applyBorder="1" applyAlignment="1" applyProtection="1">
      <alignment horizontal="right" vertical="center"/>
      <protection/>
    </xf>
    <xf numFmtId="0" fontId="8" fillId="0" borderId="19" xfId="20" applyFont="1" applyBorder="1" applyAlignment="1" applyProtection="1">
      <alignment horizontal="left" vertical="center"/>
      <protection/>
    </xf>
    <xf numFmtId="0" fontId="8" fillId="0" borderId="20" xfId="20" applyFont="1" applyBorder="1" applyAlignment="1" applyProtection="1">
      <alignment horizontal="right" vertical="center"/>
      <protection/>
    </xf>
    <xf numFmtId="0" fontId="8" fillId="0" borderId="21" xfId="20" applyFont="1" applyBorder="1" applyAlignment="1" applyProtection="1">
      <alignment horizontal="left" vertical="center"/>
      <protection/>
    </xf>
    <xf numFmtId="0" fontId="6" fillId="0" borderId="17" xfId="20" applyFont="1" applyBorder="1" applyAlignment="1" applyProtection="1">
      <alignment horizontal="left" vertical="center"/>
      <protection/>
    </xf>
    <xf numFmtId="165" fontId="6" fillId="0" borderId="38" xfId="20" applyNumberFormat="1" applyFont="1" applyBorder="1" applyAlignment="1" applyProtection="1">
      <alignment horizontal="center" vertical="center"/>
      <protection/>
    </xf>
    <xf numFmtId="37" fontId="1" fillId="0" borderId="19" xfId="20" applyNumberFormat="1" applyBorder="1" applyAlignment="1" applyProtection="1">
      <alignment horizontal="right" vertical="center"/>
      <protection/>
    </xf>
    <xf numFmtId="0" fontId="17" fillId="0" borderId="19" xfId="20" applyFont="1" applyBorder="1" applyAlignment="1" applyProtection="1">
      <alignment horizontal="left" vertical="center"/>
      <protection/>
    </xf>
    <xf numFmtId="39" fontId="15" fillId="0" borderId="23" xfId="20" applyNumberFormat="1" applyFont="1" applyBorder="1" applyAlignment="1" applyProtection="1">
      <alignment horizontal="right" vertical="center"/>
      <protection/>
    </xf>
    <xf numFmtId="39" fontId="1" fillId="0" borderId="23" xfId="20" applyNumberFormat="1" applyBorder="1" applyAlignment="1" applyProtection="1">
      <alignment horizontal="right" vertical="center"/>
      <protection/>
    </xf>
    <xf numFmtId="37" fontId="1" fillId="0" borderId="25" xfId="20" applyNumberFormat="1" applyBorder="1" applyAlignment="1" applyProtection="1">
      <alignment horizontal="right" vertical="center"/>
      <protection/>
    </xf>
    <xf numFmtId="0" fontId="6" fillId="0" borderId="39" xfId="20" applyFont="1" applyBorder="1" applyAlignment="1" applyProtection="1">
      <alignment horizontal="left" vertical="center"/>
      <protection/>
    </xf>
    <xf numFmtId="165" fontId="6" fillId="0" borderId="40" xfId="20" applyNumberFormat="1" applyFont="1" applyBorder="1" applyAlignment="1" applyProtection="1">
      <alignment horizontal="center" vertical="center"/>
      <protection/>
    </xf>
    <xf numFmtId="0" fontId="6" fillId="0" borderId="34" xfId="20" applyFont="1" applyBorder="1" applyAlignment="1" applyProtection="1">
      <alignment horizontal="left" vertical="center"/>
      <protection/>
    </xf>
    <xf numFmtId="0" fontId="6" fillId="0" borderId="32" xfId="20" applyFont="1" applyBorder="1" applyAlignment="1" applyProtection="1">
      <alignment horizontal="left" vertical="center"/>
      <protection/>
    </xf>
    <xf numFmtId="0" fontId="6" fillId="0" borderId="33" xfId="20" applyFont="1" applyBorder="1" applyAlignment="1" applyProtection="1">
      <alignment horizontal="left" vertical="center"/>
      <protection/>
    </xf>
    <xf numFmtId="39" fontId="15" fillId="0" borderId="41" xfId="20" applyNumberFormat="1" applyFont="1" applyBorder="1" applyAlignment="1" applyProtection="1">
      <alignment horizontal="right" vertical="center"/>
      <protection/>
    </xf>
    <xf numFmtId="39" fontId="15" fillId="0" borderId="24" xfId="20" applyNumberFormat="1" applyFont="1" applyBorder="1" applyAlignment="1" applyProtection="1">
      <alignment horizontal="right" vertical="center"/>
      <protection/>
    </xf>
    <xf numFmtId="37" fontId="15" fillId="0" borderId="8" xfId="20" applyNumberFormat="1" applyFont="1" applyBorder="1" applyAlignment="1" applyProtection="1">
      <alignment horizontal="right" vertical="center"/>
      <protection/>
    </xf>
    <xf numFmtId="0" fontId="14" fillId="0" borderId="2" xfId="20" applyFont="1" applyBorder="1" applyAlignment="1" applyProtection="1">
      <alignment horizontal="left" vertical="center"/>
      <protection/>
    </xf>
    <xf numFmtId="0" fontId="6" fillId="0" borderId="42" xfId="20" applyFont="1" applyBorder="1" applyAlignment="1" applyProtection="1">
      <alignment horizontal="left" vertical="center"/>
      <protection/>
    </xf>
    <xf numFmtId="0" fontId="6" fillId="0" borderId="43" xfId="20" applyFont="1" applyBorder="1" applyAlignment="1" applyProtection="1">
      <alignment horizontal="left" vertical="center"/>
      <protection/>
    </xf>
    <xf numFmtId="0" fontId="6" fillId="0" borderId="13" xfId="20" applyFont="1" applyBorder="1" applyAlignment="1" applyProtection="1">
      <alignment horizontal="left" vertical="center"/>
      <protection/>
    </xf>
    <xf numFmtId="39" fontId="15" fillId="2" borderId="23" xfId="20" applyNumberFormat="1" applyFont="1" applyFill="1" applyBorder="1" applyAlignment="1" applyProtection="1">
      <alignment horizontal="right" vertical="center"/>
      <protection/>
    </xf>
    <xf numFmtId="0" fontId="6" fillId="0" borderId="44" xfId="20" applyFont="1" applyBorder="1" applyAlignment="1" applyProtection="1">
      <alignment horizontal="left" vertical="center"/>
      <protection/>
    </xf>
    <xf numFmtId="14" fontId="6" fillId="0" borderId="15" xfId="20" applyNumberFormat="1" applyFont="1" applyBorder="1" applyAlignment="1" applyProtection="1">
      <alignment horizontal="left" vertical="center"/>
      <protection/>
    </xf>
    <xf numFmtId="37" fontId="8" fillId="0" borderId="17" xfId="20" applyNumberFormat="1" applyFont="1" applyBorder="1" applyAlignment="1" applyProtection="1">
      <alignment horizontal="right" vertical="center"/>
      <protection/>
    </xf>
    <xf numFmtId="39" fontId="8" fillId="0" borderId="19" xfId="20" applyNumberFormat="1" applyFont="1" applyBorder="1" applyAlignment="1" applyProtection="1">
      <alignment horizontal="right" vertical="center"/>
      <protection/>
    </xf>
    <xf numFmtId="39" fontId="15" fillId="0" borderId="17" xfId="20" applyNumberFormat="1" applyFont="1" applyBorder="1" applyAlignment="1" applyProtection="1">
      <alignment horizontal="right" vertical="center"/>
      <protection/>
    </xf>
    <xf numFmtId="0" fontId="6" fillId="0" borderId="45" xfId="20" applyFont="1" applyBorder="1" applyAlignment="1" applyProtection="1">
      <alignment horizontal="left" vertical="center"/>
      <protection/>
    </xf>
    <xf numFmtId="0" fontId="14" fillId="0" borderId="46" xfId="20" applyFont="1" applyBorder="1" applyAlignment="1" applyProtection="1">
      <alignment horizontal="left" vertical="center"/>
      <protection/>
    </xf>
    <xf numFmtId="0" fontId="6" fillId="0" borderId="10" xfId="20" applyFont="1" applyBorder="1" applyAlignment="1" applyProtection="1">
      <alignment horizontal="left" vertical="center"/>
      <protection/>
    </xf>
    <xf numFmtId="37" fontId="8" fillId="0" borderId="19" xfId="20" applyNumberFormat="1" applyFont="1" applyBorder="1" applyAlignment="1" applyProtection="1">
      <alignment horizontal="right" vertical="center"/>
      <protection/>
    </xf>
    <xf numFmtId="39" fontId="15" fillId="2" borderId="19" xfId="20" applyNumberFormat="1" applyFont="1" applyFill="1" applyBorder="1" applyAlignment="1" applyProtection="1">
      <alignment horizontal="right" vertical="center"/>
      <protection/>
    </xf>
    <xf numFmtId="0" fontId="14" fillId="0" borderId="34" xfId="20" applyFont="1" applyBorder="1" applyAlignment="1" applyProtection="1">
      <alignment horizontal="left" vertical="center"/>
      <protection/>
    </xf>
    <xf numFmtId="0" fontId="6" fillId="0" borderId="47" xfId="20" applyFont="1" applyBorder="1" applyAlignment="1" applyProtection="1">
      <alignment horizontal="left" vertical="center"/>
      <protection/>
    </xf>
    <xf numFmtId="39" fontId="12" fillId="2" borderId="48" xfId="20" applyNumberFormat="1" applyFont="1" applyFill="1" applyBorder="1" applyAlignment="1" applyProtection="1">
      <alignment horizontal="right" vertical="center"/>
      <protection/>
    </xf>
    <xf numFmtId="0" fontId="6" fillId="0" borderId="49" xfId="20" applyFont="1" applyBorder="1" applyAlignment="1" applyProtection="1">
      <alignment horizontal="left" vertical="center"/>
      <protection/>
    </xf>
    <xf numFmtId="0" fontId="1" fillId="0" borderId="27" xfId="20" applyBorder="1" applyAlignment="1" applyProtection="1">
      <alignment horizontal="left" vertical="center"/>
      <protection/>
    </xf>
    <xf numFmtId="0" fontId="6" fillId="0" borderId="50" xfId="20" applyFont="1" applyBorder="1" applyAlignment="1" applyProtection="1">
      <alignment horizontal="left" vertical="center"/>
      <protection/>
    </xf>
    <xf numFmtId="0" fontId="6" fillId="0" borderId="41" xfId="20" applyFont="1" applyBorder="1" applyAlignment="1" applyProtection="1">
      <alignment horizontal="left" vertical="center"/>
      <protection/>
    </xf>
    <xf numFmtId="0" fontId="6" fillId="0" borderId="35" xfId="20" applyFont="1" applyBorder="1" applyAlignment="1" applyProtection="1">
      <alignment horizontal="left" vertical="center"/>
      <protection/>
    </xf>
    <xf numFmtId="0" fontId="18" fillId="0" borderId="0" xfId="21" applyFont="1" applyAlignment="1" applyProtection="1">
      <alignment horizontal="center" vertical="center"/>
      <protection/>
    </xf>
    <xf numFmtId="0" fontId="18" fillId="0" borderId="0" xfId="21" applyFont="1" applyAlignment="1" applyProtection="1">
      <alignment vertical="center"/>
      <protection/>
    </xf>
    <xf numFmtId="0" fontId="19" fillId="0" borderId="0" xfId="22" applyFont="1" applyAlignment="1">
      <alignment horizontal="left" vertical="center"/>
      <protection/>
    </xf>
    <xf numFmtId="0" fontId="21" fillId="0" borderId="0" xfId="22" applyFont="1" applyAlignment="1">
      <alignment horizontal="center" vertical="center"/>
      <protection/>
    </xf>
    <xf numFmtId="0" fontId="22" fillId="0" borderId="0" xfId="22" applyFont="1" applyAlignment="1">
      <alignment horizontal="left" vertical="center"/>
      <protection/>
    </xf>
    <xf numFmtId="0" fontId="19" fillId="0" borderId="0" xfId="22" applyFont="1" applyAlignment="1">
      <alignment horizontal="center" vertical="center"/>
      <protection/>
    </xf>
    <xf numFmtId="4" fontId="21" fillId="0" borderId="0" xfId="22" applyNumberFormat="1" applyFont="1" applyAlignment="1">
      <alignment horizontal="center" vertical="center"/>
      <protection/>
    </xf>
    <xf numFmtId="4" fontId="19" fillId="0" borderId="0" xfId="22" applyNumberFormat="1" applyFont="1" applyAlignment="1">
      <alignment horizontal="center" vertical="center"/>
      <protection/>
    </xf>
    <xf numFmtId="0" fontId="23" fillId="0" borderId="0" xfId="22" applyFont="1" applyAlignment="1">
      <alignment horizontal="center" vertical="center"/>
      <protection/>
    </xf>
    <xf numFmtId="0" fontId="26" fillId="0" borderId="0" xfId="21" applyFont="1" applyAlignment="1" applyProtection="1">
      <alignment horizontal="left" vertical="center"/>
      <protection/>
    </xf>
    <xf numFmtId="0" fontId="27" fillId="0" borderId="0" xfId="22" applyFont="1" applyAlignment="1">
      <alignment horizontal="center" vertical="center"/>
      <protection/>
    </xf>
    <xf numFmtId="0" fontId="28" fillId="0" borderId="0" xfId="22" applyFont="1" applyAlignment="1">
      <alignment horizontal="left" vertical="center"/>
      <protection/>
    </xf>
    <xf numFmtId="0" fontId="29" fillId="0" borderId="0" xfId="22" applyFont="1" applyAlignment="1">
      <alignment horizontal="center" vertical="center"/>
      <protection/>
    </xf>
    <xf numFmtId="4" fontId="23" fillId="0" borderId="0" xfId="22" applyNumberFormat="1" applyFont="1" applyAlignment="1">
      <alignment horizontal="center" vertical="center"/>
      <protection/>
    </xf>
    <xf numFmtId="4" fontId="30" fillId="0" borderId="0" xfId="22" applyNumberFormat="1" applyFont="1" applyAlignment="1">
      <alignment horizontal="center" vertical="center"/>
      <protection/>
    </xf>
    <xf numFmtId="0" fontId="26" fillId="0" borderId="0" xfId="23" applyFont="1" applyAlignment="1">
      <alignment horizontal="left" vertical="center"/>
      <protection/>
    </xf>
    <xf numFmtId="0" fontId="27" fillId="0" borderId="0" xfId="22" applyFont="1" applyAlignment="1">
      <alignment horizontal="left" vertical="center"/>
      <protection/>
    </xf>
    <xf numFmtId="49" fontId="31" fillId="0" borderId="0" xfId="22" applyNumberFormat="1" applyFont="1" applyAlignment="1">
      <alignment horizontal="left" vertical="center"/>
      <protection/>
    </xf>
    <xf numFmtId="4" fontId="26" fillId="0" borderId="0" xfId="23" applyNumberFormat="1" applyFont="1" applyAlignment="1">
      <alignment horizontal="left" vertical="center"/>
      <protection/>
    </xf>
    <xf numFmtId="0" fontId="31" fillId="0" borderId="0" xfId="22" applyFont="1" applyAlignment="1">
      <alignment horizontal="left" vertical="center"/>
      <protection/>
    </xf>
    <xf numFmtId="0" fontId="25" fillId="3" borderId="51" xfId="22" applyFont="1" applyFill="1" applyBorder="1" applyAlignment="1">
      <alignment horizontal="left" vertical="center" wrapText="1"/>
      <protection/>
    </xf>
    <xf numFmtId="0" fontId="25" fillId="3" borderId="51" xfId="22" applyFont="1" applyFill="1" applyBorder="1" applyAlignment="1">
      <alignment horizontal="center" vertical="center" wrapText="1"/>
      <protection/>
    </xf>
    <xf numFmtId="0" fontId="25" fillId="0" borderId="0" xfId="22" applyFont="1" applyAlignment="1">
      <alignment horizontal="center" vertical="center" wrapText="1"/>
      <protection/>
    </xf>
    <xf numFmtId="1" fontId="25" fillId="0" borderId="0" xfId="22" applyNumberFormat="1" applyFont="1" applyAlignment="1">
      <alignment horizontal="center" vertical="center" wrapText="1"/>
      <protection/>
    </xf>
    <xf numFmtId="164" fontId="19" fillId="0" borderId="0" xfId="22" applyNumberFormat="1" applyFont="1" applyAlignment="1">
      <alignment horizontal="center" vertical="center"/>
      <protection/>
    </xf>
    <xf numFmtId="164" fontId="29" fillId="0" borderId="0" xfId="22" applyNumberFormat="1" applyFont="1" applyAlignment="1">
      <alignment horizontal="center" vertical="center"/>
      <protection/>
    </xf>
    <xf numFmtId="164" fontId="24" fillId="3" borderId="51" xfId="22" applyNumberFormat="1" applyFont="1" applyFill="1" applyBorder="1" applyAlignment="1">
      <alignment horizontal="center" vertical="center" wrapText="1"/>
      <protection/>
    </xf>
    <xf numFmtId="164" fontId="24" fillId="3" borderId="52" xfId="22" applyNumberFormat="1" applyFont="1" applyFill="1" applyBorder="1" applyAlignment="1">
      <alignment horizontal="center" vertical="center" wrapText="1"/>
      <protection/>
    </xf>
    <xf numFmtId="164" fontId="18" fillId="0" borderId="0" xfId="21" applyNumberFormat="1" applyFont="1" applyAlignment="1" applyProtection="1">
      <alignment horizontal="center" vertical="center"/>
      <protection/>
    </xf>
    <xf numFmtId="164" fontId="23" fillId="0" borderId="0" xfId="22" applyNumberFormat="1" applyFont="1" applyAlignment="1">
      <alignment horizontal="center" vertical="center"/>
      <protection/>
    </xf>
    <xf numFmtId="0" fontId="4" fillId="4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2" fillId="4" borderId="0" xfId="0" applyFont="1" applyFill="1"/>
    <xf numFmtId="0" fontId="33" fillId="0" borderId="0" xfId="0" applyFont="1"/>
    <xf numFmtId="0" fontId="32" fillId="4" borderId="1" xfId="0" applyFont="1" applyFill="1" applyBorder="1"/>
    <xf numFmtId="0" fontId="33" fillId="0" borderId="1" xfId="0" applyFont="1" applyBorder="1"/>
    <xf numFmtId="0" fontId="33" fillId="0" borderId="1" xfId="0" applyFont="1" applyBorder="1" applyAlignment="1">
      <alignment wrapText="1"/>
    </xf>
    <xf numFmtId="0" fontId="33" fillId="0" borderId="1" xfId="0" applyFont="1" applyFill="1" applyBorder="1"/>
    <xf numFmtId="0" fontId="33" fillId="0" borderId="1" xfId="0" applyFont="1" applyFill="1" applyBorder="1" applyAlignment="1">
      <alignment horizontal="center"/>
    </xf>
    <xf numFmtId="0" fontId="19" fillId="0" borderId="0" xfId="22" applyNumberFormat="1" applyFont="1" applyAlignment="1">
      <alignment horizontal="left" vertical="center"/>
      <protection/>
    </xf>
    <xf numFmtId="0" fontId="26" fillId="0" borderId="0" xfId="21" applyNumberFormat="1" applyFont="1" applyAlignment="1" applyProtection="1">
      <alignment horizontal="left" vertical="center"/>
      <protection/>
    </xf>
    <xf numFmtId="0" fontId="26" fillId="0" borderId="0" xfId="23" applyNumberFormat="1" applyFont="1" applyAlignment="1">
      <alignment horizontal="left" vertical="center"/>
      <protection/>
    </xf>
    <xf numFmtId="0" fontId="25" fillId="3" borderId="51" xfId="22" applyNumberFormat="1" applyFont="1" applyFill="1" applyBorder="1" applyAlignment="1">
      <alignment horizontal="left" vertical="center" wrapText="1"/>
      <protection/>
    </xf>
    <xf numFmtId="1" fontId="24" fillId="0" borderId="0" xfId="22" applyNumberFormat="1" applyFont="1" applyBorder="1" applyAlignment="1">
      <alignment horizontal="center" vertical="center"/>
      <protection/>
    </xf>
    <xf numFmtId="0" fontId="36" fillId="0" borderId="1" xfId="0" applyFont="1" applyBorder="1"/>
    <xf numFmtId="0" fontId="38" fillId="0" borderId="0" xfId="21" applyFont="1" applyAlignment="1" applyProtection="1">
      <alignment vertical="center"/>
      <protection/>
    </xf>
    <xf numFmtId="0" fontId="33" fillId="0" borderId="0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wrapText="1"/>
    </xf>
    <xf numFmtId="0" fontId="33" fillId="0" borderId="53" xfId="0" applyFont="1" applyFill="1" applyBorder="1" applyAlignment="1">
      <alignment horizontal="center"/>
    </xf>
    <xf numFmtId="0" fontId="32" fillId="0" borderId="1" xfId="0" applyFont="1" applyFill="1" applyBorder="1" applyAlignment="1">
      <alignment wrapText="1"/>
    </xf>
    <xf numFmtId="0" fontId="33" fillId="0" borderId="54" xfId="0" applyFont="1" applyFill="1" applyBorder="1" applyAlignment="1">
      <alignment horizontal="center"/>
    </xf>
    <xf numFmtId="0" fontId="34" fillId="0" borderId="1" xfId="0" applyFont="1" applyFill="1" applyBorder="1"/>
    <xf numFmtId="0" fontId="34" fillId="0" borderId="1" xfId="0" applyFont="1" applyFill="1" applyBorder="1" applyAlignment="1">
      <alignment horizontal="center"/>
    </xf>
    <xf numFmtId="0" fontId="33" fillId="0" borderId="0" xfId="0" applyFont="1" applyFill="1" applyBorder="1"/>
    <xf numFmtId="0" fontId="35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"/>
    </xf>
    <xf numFmtId="0" fontId="37" fillId="0" borderId="1" xfId="0" applyFont="1" applyFill="1" applyBorder="1"/>
    <xf numFmtId="0" fontId="37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wrapText="1"/>
    </xf>
    <xf numFmtId="0" fontId="32" fillId="0" borderId="1" xfId="0" applyFont="1" applyFill="1" applyBorder="1"/>
    <xf numFmtId="0" fontId="32" fillId="0" borderId="1" xfId="0" applyFont="1" applyFill="1" applyBorder="1" applyAlignment="1">
      <alignment horizontal="center"/>
    </xf>
    <xf numFmtId="0" fontId="40" fillId="0" borderId="0" xfId="21" applyFont="1" applyAlignment="1" applyProtection="1">
      <alignment vertical="center"/>
      <protection/>
    </xf>
    <xf numFmtId="0" fontId="39" fillId="0" borderId="1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7" fillId="0" borderId="55" xfId="0" applyFont="1" applyFill="1" applyBorder="1"/>
    <xf numFmtId="0" fontId="37" fillId="0" borderId="53" xfId="0" applyFont="1" applyFill="1" applyBorder="1" applyAlignment="1">
      <alignment horizontal="center"/>
    </xf>
    <xf numFmtId="0" fontId="37" fillId="0" borderId="56" xfId="0" applyFont="1" applyFill="1" applyBorder="1"/>
    <xf numFmtId="0" fontId="37" fillId="0" borderId="57" xfId="0" applyFont="1" applyFill="1" applyBorder="1"/>
    <xf numFmtId="0" fontId="37" fillId="0" borderId="58" xfId="0" applyFont="1" applyFill="1" applyBorder="1" applyAlignment="1">
      <alignment horizontal="center"/>
    </xf>
    <xf numFmtId="0" fontId="33" fillId="0" borderId="55" xfId="0" applyFont="1" applyFill="1" applyBorder="1"/>
    <xf numFmtId="0" fontId="35" fillId="0" borderId="1" xfId="0" applyFont="1" applyFill="1" applyBorder="1" applyAlignment="1">
      <alignment horizontal="center"/>
    </xf>
    <xf numFmtId="0" fontId="37" fillId="0" borderId="0" xfId="0" applyFont="1" applyFill="1" applyBorder="1"/>
    <xf numFmtId="0" fontId="18" fillId="0" borderId="0" xfId="21" applyFont="1" applyAlignment="1" applyProtection="1">
      <alignment horizontal="left" vertical="center"/>
      <protection/>
    </xf>
    <xf numFmtId="0" fontId="18" fillId="0" borderId="0" xfId="21" applyFont="1" applyAlignment="1" applyProtection="1">
      <alignment horizontal="left" vertical="center"/>
      <protection/>
    </xf>
    <xf numFmtId="0" fontId="34" fillId="0" borderId="0" xfId="0" applyFont="1" applyFill="1" applyBorder="1"/>
    <xf numFmtId="0" fontId="39" fillId="0" borderId="1" xfId="0" applyFont="1" applyFill="1" applyBorder="1"/>
    <xf numFmtId="0" fontId="39" fillId="0" borderId="1" xfId="0" applyFont="1" applyFill="1" applyBorder="1" applyAlignment="1">
      <alignment horizontal="center"/>
    </xf>
    <xf numFmtId="0" fontId="33" fillId="0" borderId="59" xfId="0" applyFont="1" applyFill="1" applyBorder="1" applyAlignment="1">
      <alignment horizontal="center"/>
    </xf>
    <xf numFmtId="0" fontId="39" fillId="0" borderId="59" xfId="0" applyFont="1" applyFill="1" applyBorder="1" applyAlignment="1">
      <alignment horizontal="center"/>
    </xf>
    <xf numFmtId="0" fontId="37" fillId="0" borderId="57" xfId="0" applyFont="1" applyFill="1" applyBorder="1" applyAlignment="1">
      <alignment horizontal="center"/>
    </xf>
    <xf numFmtId="0" fontId="32" fillId="0" borderId="60" xfId="0" applyFont="1" applyFill="1" applyBorder="1"/>
    <xf numFmtId="0" fontId="32" fillId="0" borderId="61" xfId="0" applyFont="1" applyFill="1" applyBorder="1"/>
    <xf numFmtId="0" fontId="32" fillId="0" borderId="61" xfId="0" applyFont="1" applyFill="1" applyBorder="1" applyAlignment="1">
      <alignment horizontal="center"/>
    </xf>
    <xf numFmtId="0" fontId="35" fillId="0" borderId="61" xfId="0" applyFont="1" applyFill="1" applyBorder="1" applyAlignment="1">
      <alignment horizontal="center"/>
    </xf>
    <xf numFmtId="0" fontId="32" fillId="0" borderId="62" xfId="0" applyFont="1" applyFill="1" applyBorder="1" applyAlignment="1">
      <alignment horizontal="center"/>
    </xf>
    <xf numFmtId="0" fontId="33" fillId="0" borderId="54" xfId="0" applyFont="1" applyFill="1" applyBorder="1"/>
    <xf numFmtId="0" fontId="34" fillId="0" borderId="54" xfId="0" applyFont="1" applyFill="1" applyBorder="1" applyAlignment="1">
      <alignment horizontal="center"/>
    </xf>
    <xf numFmtId="0" fontId="33" fillId="0" borderId="63" xfId="0" applyFont="1" applyFill="1" applyBorder="1" applyAlignment="1">
      <alignment horizontal="center"/>
    </xf>
    <xf numFmtId="0" fontId="33" fillId="0" borderId="64" xfId="0" applyFont="1" applyFill="1" applyBorder="1"/>
    <xf numFmtId="0" fontId="33" fillId="0" borderId="65" xfId="0" applyFont="1" applyFill="1" applyBorder="1" applyAlignment="1">
      <alignment horizontal="center"/>
    </xf>
    <xf numFmtId="0" fontId="37" fillId="0" borderId="54" xfId="0" applyFont="1" applyFill="1" applyBorder="1"/>
    <xf numFmtId="0" fontId="39" fillId="0" borderId="63" xfId="0" applyFont="1" applyFill="1" applyBorder="1" applyAlignment="1">
      <alignment horizontal="center"/>
    </xf>
    <xf numFmtId="0" fontId="37" fillId="0" borderId="64" xfId="0" applyFont="1" applyFill="1" applyBorder="1"/>
    <xf numFmtId="0" fontId="37" fillId="0" borderId="54" xfId="0" applyFont="1" applyFill="1" applyBorder="1" applyAlignment="1">
      <alignment horizontal="center"/>
    </xf>
    <xf numFmtId="0" fontId="37" fillId="0" borderId="65" xfId="0" applyFont="1" applyFill="1" applyBorder="1" applyAlignment="1">
      <alignment horizontal="center"/>
    </xf>
    <xf numFmtId="0" fontId="39" fillId="0" borderId="66" xfId="0" applyFont="1" applyFill="1" applyBorder="1" applyAlignment="1">
      <alignment wrapText="1"/>
    </xf>
    <xf numFmtId="0" fontId="39" fillId="0" borderId="67" xfId="0" applyFont="1" applyFill="1" applyBorder="1" applyAlignment="1">
      <alignment wrapText="1"/>
    </xf>
    <xf numFmtId="0" fontId="39" fillId="0" borderId="68" xfId="0" applyFont="1" applyFill="1" applyBorder="1" applyAlignment="1">
      <alignment horizontal="center" wrapText="1"/>
    </xf>
    <xf numFmtId="0" fontId="37" fillId="0" borderId="66" xfId="0" applyFont="1" applyFill="1" applyBorder="1"/>
    <xf numFmtId="0" fontId="37" fillId="0" borderId="67" xfId="0" applyFont="1" applyFill="1" applyBorder="1"/>
    <xf numFmtId="0" fontId="37" fillId="0" borderId="67" xfId="0" applyFont="1" applyFill="1" applyBorder="1" applyAlignment="1">
      <alignment horizontal="center"/>
    </xf>
    <xf numFmtId="0" fontId="37" fillId="0" borderId="69" xfId="0" applyFont="1" applyFill="1" applyBorder="1" applyAlignment="1">
      <alignment horizontal="center"/>
    </xf>
    <xf numFmtId="0" fontId="39" fillId="0" borderId="70" xfId="0" applyFont="1" applyFill="1" applyBorder="1" applyAlignment="1">
      <alignment horizontal="center"/>
    </xf>
    <xf numFmtId="0" fontId="37" fillId="0" borderId="71" xfId="0" applyFont="1" applyFill="1" applyBorder="1"/>
    <xf numFmtId="0" fontId="39" fillId="0" borderId="72" xfId="0" applyFont="1" applyFill="1" applyBorder="1" applyAlignment="1">
      <alignment horizontal="center"/>
    </xf>
    <xf numFmtId="0" fontId="37" fillId="0" borderId="73" xfId="0" applyFont="1" applyFill="1" applyBorder="1"/>
    <xf numFmtId="0" fontId="37" fillId="0" borderId="71" xfId="0" applyFont="1" applyFill="1" applyBorder="1" applyAlignment="1">
      <alignment horizontal="center"/>
    </xf>
    <xf numFmtId="0" fontId="37" fillId="0" borderId="74" xfId="0" applyFont="1" applyFill="1" applyBorder="1" applyAlignment="1">
      <alignment horizontal="center"/>
    </xf>
    <xf numFmtId="0" fontId="33" fillId="0" borderId="75" xfId="0" applyFont="1" applyFill="1" applyBorder="1"/>
    <xf numFmtId="0" fontId="33" fillId="0" borderId="76" xfId="0" applyFont="1" applyFill="1" applyBorder="1"/>
    <xf numFmtId="0" fontId="39" fillId="0" borderId="68" xfId="0" applyFont="1" applyFill="1" applyBorder="1" applyAlignment="1">
      <alignment horizontal="center"/>
    </xf>
    <xf numFmtId="0" fontId="32" fillId="4" borderId="54" xfId="0" applyFont="1" applyFill="1" applyBorder="1"/>
    <xf numFmtId="0" fontId="32" fillId="4" borderId="77" xfId="0" applyFont="1" applyFill="1" applyBorder="1" applyAlignment="1">
      <alignment horizontal="center"/>
    </xf>
    <xf numFmtId="0" fontId="32" fillId="4" borderId="78" xfId="0" applyFont="1" applyFill="1" applyBorder="1" applyAlignment="1">
      <alignment horizontal="center"/>
    </xf>
    <xf numFmtId="0" fontId="33" fillId="4" borderId="0" xfId="0" applyFont="1" applyFill="1"/>
    <xf numFmtId="0" fontId="32" fillId="4" borderId="79" xfId="0" applyFont="1" applyFill="1" applyBorder="1" applyAlignment="1">
      <alignment horizontal="left"/>
    </xf>
    <xf numFmtId="0" fontId="33" fillId="0" borderId="80" xfId="0" applyFont="1" applyFill="1" applyBorder="1"/>
    <xf numFmtId="0" fontId="33" fillId="0" borderId="81" xfId="0" applyFont="1" applyFill="1" applyBorder="1" applyAlignment="1">
      <alignment horizontal="center"/>
    </xf>
    <xf numFmtId="0" fontId="33" fillId="0" borderId="82" xfId="0" applyFont="1" applyFill="1" applyBorder="1"/>
    <xf numFmtId="0" fontId="33" fillId="0" borderId="80" xfId="0" applyFont="1" applyFill="1" applyBorder="1" applyAlignment="1">
      <alignment horizontal="center"/>
    </xf>
    <xf numFmtId="0" fontId="34" fillId="0" borderId="80" xfId="0" applyFont="1" applyFill="1" applyBorder="1" applyAlignment="1">
      <alignment horizontal="center"/>
    </xf>
    <xf numFmtId="0" fontId="33" fillId="0" borderId="83" xfId="0" applyFont="1" applyFill="1" applyBorder="1" applyAlignment="1">
      <alignment horizontal="center"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 wrapText="1"/>
    </xf>
    <xf numFmtId="0" fontId="32" fillId="0" borderId="59" xfId="0" applyFont="1" applyFill="1" applyBorder="1" applyAlignment="1">
      <alignment horizontal="center"/>
    </xf>
    <xf numFmtId="0" fontId="32" fillId="0" borderId="53" xfId="0" applyFont="1" applyFill="1" applyBorder="1" applyAlignment="1">
      <alignment horizontal="center"/>
    </xf>
    <xf numFmtId="0" fontId="22" fillId="0" borderId="0" xfId="22" applyFont="1" applyAlignment="1">
      <alignment horizontal="center" vertical="center"/>
      <protection/>
    </xf>
    <xf numFmtId="0" fontId="28" fillId="0" borderId="0" xfId="22" applyFont="1" applyAlignment="1">
      <alignment horizontal="center" vertical="center"/>
      <protection/>
    </xf>
    <xf numFmtId="49" fontId="31" fillId="0" borderId="0" xfId="22" applyNumberFormat="1" applyFont="1" applyAlignment="1">
      <alignment horizontal="center" vertical="center"/>
      <protection/>
    </xf>
    <xf numFmtId="0" fontId="36" fillId="0" borderId="1" xfId="0" applyFont="1" applyBorder="1" applyAlignment="1">
      <alignment horizontal="center"/>
    </xf>
    <xf numFmtId="0" fontId="37" fillId="0" borderId="55" xfId="0" applyFont="1" applyFill="1" applyBorder="1" applyAlignment="1">
      <alignment horizontal="center"/>
    </xf>
    <xf numFmtId="0" fontId="37" fillId="0" borderId="56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/>
    </xf>
    <xf numFmtId="0" fontId="33" fillId="0" borderId="64" xfId="0" applyFont="1" applyFill="1" applyBorder="1" applyAlignment="1">
      <alignment horizontal="center"/>
    </xf>
    <xf numFmtId="0" fontId="32" fillId="0" borderId="55" xfId="0" applyFont="1" applyFill="1" applyBorder="1" applyAlignment="1">
      <alignment horizontal="center"/>
    </xf>
    <xf numFmtId="0" fontId="33" fillId="0" borderId="55" xfId="0" applyFont="1" applyFill="1" applyBorder="1" applyAlignment="1">
      <alignment horizontal="center"/>
    </xf>
    <xf numFmtId="0" fontId="33" fillId="0" borderId="82" xfId="0" applyFont="1" applyFill="1" applyBorder="1" applyAlignment="1">
      <alignment horizontal="center"/>
    </xf>
    <xf numFmtId="0" fontId="39" fillId="0" borderId="67" xfId="0" applyFont="1" applyFill="1" applyBorder="1" applyAlignment="1">
      <alignment horizontal="center" wrapText="1"/>
    </xf>
    <xf numFmtId="0" fontId="37" fillId="0" borderId="66" xfId="0" applyFont="1" applyFill="1" applyBorder="1" applyAlignment="1">
      <alignment horizontal="center"/>
    </xf>
    <xf numFmtId="0" fontId="37" fillId="0" borderId="64" xfId="0" applyFont="1" applyFill="1" applyBorder="1" applyAlignment="1">
      <alignment horizontal="center"/>
    </xf>
    <xf numFmtId="0" fontId="37" fillId="0" borderId="73" xfId="0" applyFont="1" applyFill="1" applyBorder="1" applyAlignment="1">
      <alignment horizontal="center"/>
    </xf>
    <xf numFmtId="0" fontId="33" fillId="0" borderId="75" xfId="0" applyFont="1" applyFill="1" applyBorder="1" applyAlignment="1">
      <alignment horizontal="center"/>
    </xf>
    <xf numFmtId="0" fontId="33" fillId="0" borderId="76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 wrapText="1"/>
    </xf>
    <xf numFmtId="0" fontId="37" fillId="0" borderId="55" xfId="0" applyFont="1" applyFill="1" applyBorder="1" applyAlignment="1">
      <alignment horizontal="left"/>
    </xf>
    <xf numFmtId="0" fontId="37" fillId="0" borderId="5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54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left"/>
    </xf>
    <xf numFmtId="0" fontId="33" fillId="0" borderId="80" xfId="0" applyFont="1" applyFill="1" applyBorder="1" applyAlignment="1">
      <alignment horizontal="left"/>
    </xf>
    <xf numFmtId="0" fontId="39" fillId="0" borderId="66" xfId="0" applyFont="1" applyFill="1" applyBorder="1" applyAlignment="1">
      <alignment horizontal="left" wrapText="1"/>
    </xf>
    <xf numFmtId="0" fontId="37" fillId="0" borderId="54" xfId="0" applyFont="1" applyFill="1" applyBorder="1" applyAlignment="1">
      <alignment horizontal="left"/>
    </xf>
    <xf numFmtId="0" fontId="37" fillId="0" borderId="71" xfId="0" applyFont="1" applyFill="1" applyBorder="1" applyAlignment="1">
      <alignment horizontal="left"/>
    </xf>
    <xf numFmtId="0" fontId="37" fillId="0" borderId="66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center" wrapText="1"/>
    </xf>
    <xf numFmtId="0" fontId="21" fillId="0" borderId="0" xfId="22" applyFont="1" applyAlignment="1">
      <alignment horizontal="left" vertical="center"/>
      <protection/>
    </xf>
    <xf numFmtId="0" fontId="39" fillId="0" borderId="0" xfId="0" applyFont="1" applyFill="1" applyBorder="1"/>
    <xf numFmtId="0" fontId="32" fillId="0" borderId="71" xfId="0" applyFont="1" applyFill="1" applyBorder="1" applyAlignment="1">
      <alignment horizontal="left" wrapText="1"/>
    </xf>
    <xf numFmtId="0" fontId="32" fillId="0" borderId="71" xfId="0" applyFont="1" applyFill="1" applyBorder="1" applyAlignment="1">
      <alignment horizontal="center" wrapText="1"/>
    </xf>
    <xf numFmtId="0" fontId="35" fillId="0" borderId="71" xfId="0" applyFont="1" applyFill="1" applyBorder="1" applyAlignment="1">
      <alignment horizontal="center" wrapText="1"/>
    </xf>
    <xf numFmtId="0" fontId="39" fillId="0" borderId="71" xfId="0" applyFont="1" applyFill="1" applyBorder="1" applyAlignment="1">
      <alignment horizontal="center" wrapText="1"/>
    </xf>
    <xf numFmtId="0" fontId="33" fillId="0" borderId="66" xfId="0" applyFont="1" applyFill="1" applyBorder="1" applyAlignment="1">
      <alignment horizontal="left"/>
    </xf>
    <xf numFmtId="0" fontId="33" fillId="0" borderId="67" xfId="0" applyFont="1" applyFill="1" applyBorder="1" applyAlignment="1">
      <alignment horizontal="center"/>
    </xf>
    <xf numFmtId="0" fontId="36" fillId="0" borderId="67" xfId="0" applyFont="1" applyBorder="1" applyAlignment="1">
      <alignment horizontal="center"/>
    </xf>
    <xf numFmtId="0" fontId="34" fillId="0" borderId="67" xfId="0" applyFont="1" applyFill="1" applyBorder="1" applyAlignment="1">
      <alignment horizontal="center"/>
    </xf>
    <xf numFmtId="0" fontId="37" fillId="0" borderId="67" xfId="0" applyFont="1" applyFill="1" applyBorder="1" applyAlignment="1">
      <alignment horizontal="center" wrapText="1"/>
    </xf>
    <xf numFmtId="0" fontId="33" fillId="0" borderId="55" xfId="0" applyFont="1" applyFill="1" applyBorder="1" applyAlignment="1">
      <alignment horizontal="left"/>
    </xf>
    <xf numFmtId="0" fontId="33" fillId="0" borderId="56" xfId="0" applyFont="1" applyFill="1" applyBorder="1" applyAlignment="1">
      <alignment horizontal="left"/>
    </xf>
    <xf numFmtId="0" fontId="33" fillId="0" borderId="57" xfId="0" applyFont="1" applyFill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4" fillId="0" borderId="57" xfId="0" applyFont="1" applyFill="1" applyBorder="1" applyAlignment="1">
      <alignment horizontal="center"/>
    </xf>
    <xf numFmtId="0" fontId="37" fillId="0" borderId="57" xfId="0" applyFont="1" applyFill="1" applyBorder="1" applyAlignment="1">
      <alignment horizontal="center" wrapText="1"/>
    </xf>
    <xf numFmtId="0" fontId="33" fillId="0" borderId="71" xfId="0" applyFont="1" applyFill="1" applyBorder="1" applyAlignment="1">
      <alignment horizontal="center"/>
    </xf>
    <xf numFmtId="0" fontId="34" fillId="0" borderId="71" xfId="0" applyFont="1" applyFill="1" applyBorder="1" applyAlignment="1">
      <alignment horizontal="center"/>
    </xf>
    <xf numFmtId="0" fontId="37" fillId="0" borderId="71" xfId="0" applyFont="1" applyFill="1" applyBorder="1" applyAlignment="1">
      <alignment horizontal="center" wrapText="1"/>
    </xf>
    <xf numFmtId="0" fontId="32" fillId="0" borderId="54" xfId="0" applyFont="1" applyFill="1" applyBorder="1" applyAlignment="1">
      <alignment horizontal="center"/>
    </xf>
    <xf numFmtId="0" fontId="21" fillId="0" borderId="0" xfId="22" applyFont="1" applyAlignment="1">
      <alignment horizontal="right" vertical="center"/>
      <protection/>
    </xf>
    <xf numFmtId="0" fontId="27" fillId="0" borderId="0" xfId="22" applyFont="1" applyAlignment="1">
      <alignment horizontal="right" vertical="center"/>
      <protection/>
    </xf>
    <xf numFmtId="0" fontId="25" fillId="3" borderId="51" xfId="22" applyFont="1" applyFill="1" applyBorder="1" applyAlignment="1">
      <alignment horizontal="right" vertical="center" wrapText="1"/>
      <protection/>
    </xf>
    <xf numFmtId="0" fontId="18" fillId="0" borderId="0" xfId="21" applyFont="1" applyAlignment="1" applyProtection="1">
      <alignment horizontal="right" vertical="center"/>
      <protection/>
    </xf>
    <xf numFmtId="4" fontId="19" fillId="0" borderId="0" xfId="22" applyNumberFormat="1" applyFont="1" applyAlignment="1">
      <alignment horizontal="right" vertical="center"/>
      <protection/>
    </xf>
    <xf numFmtId="4" fontId="30" fillId="0" borderId="0" xfId="22" applyNumberFormat="1" applyFont="1" applyAlignment="1">
      <alignment horizontal="right" vertical="center"/>
      <protection/>
    </xf>
    <xf numFmtId="164" fontId="24" fillId="3" borderId="51" xfId="22" applyNumberFormat="1" applyFont="1" applyFill="1" applyBorder="1" applyAlignment="1">
      <alignment horizontal="right" vertical="center" wrapText="1"/>
      <protection/>
    </xf>
    <xf numFmtId="164" fontId="24" fillId="3" borderId="52" xfId="22" applyNumberFormat="1" applyFont="1" applyFill="1" applyBorder="1" applyAlignment="1">
      <alignment horizontal="right" vertical="center" wrapText="1"/>
      <protection/>
    </xf>
    <xf numFmtId="3" fontId="33" fillId="0" borderId="1" xfId="0" applyNumberFormat="1" applyFont="1" applyFill="1" applyBorder="1"/>
    <xf numFmtId="3" fontId="33" fillId="0" borderId="1" xfId="0" applyNumberFormat="1" applyFont="1" applyBorder="1"/>
    <xf numFmtId="0" fontId="38" fillId="0" borderId="0" xfId="21" applyFont="1" applyAlignment="1" applyProtection="1">
      <alignment horizontal="center" vertical="center"/>
      <protection/>
    </xf>
    <xf numFmtId="0" fontId="7" fillId="0" borderId="17" xfId="20" applyFont="1" applyBorder="1" applyAlignment="1" applyProtection="1">
      <alignment vertical="center"/>
      <protection/>
    </xf>
    <xf numFmtId="166" fontId="41" fillId="0" borderId="0" xfId="0" applyNumberFormat="1" applyFont="1" applyAlignment="1">
      <alignment horizontal="center"/>
    </xf>
    <xf numFmtId="0" fontId="42" fillId="0" borderId="0" xfId="0" applyFont="1" applyBorder="1"/>
    <xf numFmtId="0" fontId="42" fillId="0" borderId="0" xfId="0" applyFont="1"/>
    <xf numFmtId="0" fontId="41" fillId="0" borderId="0" xfId="0" applyFont="1"/>
    <xf numFmtId="164" fontId="42" fillId="0" borderId="0" xfId="0" applyNumberFormat="1" applyFont="1"/>
    <xf numFmtId="0" fontId="44" fillId="0" borderId="84" xfId="0" applyFont="1" applyBorder="1" applyAlignment="1">
      <alignment/>
    </xf>
    <xf numFmtId="0" fontId="42" fillId="0" borderId="0" xfId="0" applyNumberFormat="1" applyFont="1" applyBorder="1"/>
    <xf numFmtId="49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wrapText="1"/>
    </xf>
    <xf numFmtId="49" fontId="42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right"/>
    </xf>
    <xf numFmtId="0" fontId="24" fillId="0" borderId="0" xfId="23" applyFont="1" applyFill="1" applyBorder="1" applyAlignment="1">
      <alignment horizontal="left" vertical="center"/>
      <protection/>
    </xf>
    <xf numFmtId="0" fontId="44" fillId="0" borderId="0" xfId="0" applyFont="1" applyBorder="1"/>
    <xf numFmtId="166" fontId="44" fillId="0" borderId="0" xfId="0" applyNumberFormat="1" applyFont="1" applyAlignment="1">
      <alignment horizontal="center"/>
    </xf>
    <xf numFmtId="0" fontId="44" fillId="0" borderId="0" xfId="0" applyFont="1"/>
    <xf numFmtId="164" fontId="44" fillId="0" borderId="0" xfId="0" applyNumberFormat="1" applyFont="1" applyBorder="1"/>
    <xf numFmtId="0" fontId="25" fillId="0" borderId="85" xfId="23" applyFont="1" applyFill="1" applyBorder="1" applyAlignment="1">
      <alignment horizontal="left" vertical="center"/>
      <protection/>
    </xf>
    <xf numFmtId="0" fontId="44" fillId="0" borderId="86" xfId="0" applyFont="1" applyBorder="1"/>
    <xf numFmtId="0" fontId="25" fillId="0" borderId="87" xfId="23" applyFont="1" applyFill="1" applyBorder="1" applyAlignment="1">
      <alignment horizontal="left" vertical="center"/>
      <protection/>
    </xf>
    <xf numFmtId="0" fontId="44" fillId="0" borderId="87" xfId="0" applyFont="1" applyBorder="1"/>
    <xf numFmtId="0" fontId="25" fillId="0" borderId="0" xfId="23" applyFont="1" applyFill="1" applyBorder="1" applyAlignment="1">
      <alignment horizontal="left" vertical="center"/>
      <protection/>
    </xf>
    <xf numFmtId="164" fontId="46" fillId="0" borderId="0" xfId="0" applyNumberFormat="1" applyFont="1" applyBorder="1"/>
    <xf numFmtId="0" fontId="24" fillId="0" borderId="0" xfId="0" applyFont="1"/>
    <xf numFmtId="164" fontId="24" fillId="0" borderId="0" xfId="0" applyNumberFormat="1" applyFont="1" applyAlignment="1">
      <alignment horizontal="center"/>
    </xf>
    <xf numFmtId="0" fontId="25" fillId="0" borderId="0" xfId="0" applyFont="1"/>
    <xf numFmtId="164" fontId="24" fillId="0" borderId="0" xfId="0" applyNumberFormat="1" applyFont="1"/>
    <xf numFmtId="0" fontId="24" fillId="0" borderId="87" xfId="23" applyFont="1" applyFill="1" applyBorder="1" applyAlignment="1">
      <alignment horizontal="left" vertical="center"/>
      <protection/>
    </xf>
    <xf numFmtId="0" fontId="46" fillId="0" borderId="87" xfId="0" applyFont="1" applyBorder="1"/>
    <xf numFmtId="164" fontId="47" fillId="0" borderId="0" xfId="0" applyNumberFormat="1" applyFont="1" applyBorder="1"/>
    <xf numFmtId="0" fontId="46" fillId="0" borderId="0" xfId="0" applyFont="1" applyBorder="1"/>
    <xf numFmtId="164" fontId="44" fillId="0" borderId="0" xfId="0" applyNumberFormat="1" applyFont="1"/>
    <xf numFmtId="0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4" fillId="0" borderId="1" xfId="0" applyNumberFormat="1" applyFont="1" applyBorder="1"/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>
      <alignment wrapText="1"/>
    </xf>
    <xf numFmtId="0" fontId="44" fillId="0" borderId="1" xfId="0" applyFont="1" applyFill="1" applyBorder="1" applyAlignment="1">
      <alignment horizontal="center"/>
    </xf>
    <xf numFmtId="0" fontId="44" fillId="0" borderId="1" xfId="0" applyFont="1" applyBorder="1"/>
    <xf numFmtId="0" fontId="48" fillId="0" borderId="1" xfId="0" applyNumberFormat="1" applyFont="1" applyBorder="1"/>
    <xf numFmtId="0" fontId="48" fillId="0" borderId="1" xfId="0" applyFont="1" applyBorder="1" applyAlignment="1">
      <alignment horizontal="center"/>
    </xf>
    <xf numFmtId="0" fontId="48" fillId="0" borderId="1" xfId="0" applyFont="1" applyBorder="1" applyAlignment="1">
      <alignment wrapText="1"/>
    </xf>
    <xf numFmtId="0" fontId="48" fillId="0" borderId="1" xfId="0" applyFont="1" applyBorder="1"/>
    <xf numFmtId="0" fontId="48" fillId="0" borderId="0" xfId="0" applyFont="1" applyBorder="1"/>
    <xf numFmtId="0" fontId="44" fillId="0" borderId="81" xfId="0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16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81" xfId="0" applyNumberFormat="1" applyFont="1" applyBorder="1" applyAlignment="1">
      <alignment/>
    </xf>
    <xf numFmtId="0" fontId="46" fillId="0" borderId="84" xfId="0" applyFont="1" applyBorder="1" applyAlignment="1">
      <alignment/>
    </xf>
    <xf numFmtId="0" fontId="46" fillId="0" borderId="1" xfId="0" applyFont="1" applyBorder="1" applyAlignment="1">
      <alignment horizontal="right"/>
    </xf>
    <xf numFmtId="0" fontId="24" fillId="5" borderId="85" xfId="22" applyNumberFormat="1" applyFont="1" applyFill="1" applyBorder="1" applyAlignment="1">
      <alignment horizontal="left" vertical="center"/>
      <protection/>
    </xf>
    <xf numFmtId="1" fontId="24" fillId="5" borderId="85" xfId="22" applyNumberFormat="1" applyFont="1" applyFill="1" applyBorder="1" applyAlignment="1">
      <alignment horizontal="right" vertical="center"/>
      <protection/>
    </xf>
    <xf numFmtId="1" fontId="24" fillId="5" borderId="85" xfId="22" applyNumberFormat="1" applyFont="1" applyFill="1" applyBorder="1" applyAlignment="1">
      <alignment horizontal="left" vertical="center"/>
      <protection/>
    </xf>
    <xf numFmtId="1" fontId="24" fillId="5" borderId="85" xfId="22" applyNumberFormat="1" applyFont="1" applyFill="1" applyBorder="1" applyAlignment="1">
      <alignment horizontal="center" vertical="center"/>
      <protection/>
    </xf>
    <xf numFmtId="0" fontId="44" fillId="0" borderId="1" xfId="0" applyFont="1" applyBorder="1" applyAlignment="1">
      <alignment horizontal="right"/>
    </xf>
    <xf numFmtId="0" fontId="44" fillId="0" borderId="1" xfId="0" applyFont="1" applyBorder="1" applyAlignment="1">
      <alignment horizontal="right" wrapText="1"/>
    </xf>
    <xf numFmtId="0" fontId="44" fillId="0" borderId="1" xfId="0" applyFont="1" applyFill="1" applyBorder="1" applyAlignment="1">
      <alignment horizontal="right"/>
    </xf>
    <xf numFmtId="0" fontId="25" fillId="0" borderId="0" xfId="0" applyFont="1" applyBorder="1"/>
    <xf numFmtId="0" fontId="25" fillId="0" borderId="1" xfId="0" applyFont="1" applyBorder="1" applyAlignment="1">
      <alignment horizontal="right"/>
    </xf>
    <xf numFmtId="0" fontId="25" fillId="0" borderId="1" xfId="0" applyFont="1" applyBorder="1" applyAlignment="1">
      <alignment wrapText="1"/>
    </xf>
    <xf numFmtId="0" fontId="25" fillId="0" borderId="1" xfId="0" applyFont="1" applyBorder="1"/>
    <xf numFmtId="0" fontId="25" fillId="0" borderId="1" xfId="0" applyFont="1" applyBorder="1" applyAlignment="1">
      <alignment horizontal="right" wrapText="1"/>
    </xf>
    <xf numFmtId="0" fontId="25" fillId="0" borderId="1" xfId="0" applyFont="1" applyFill="1" applyBorder="1" applyAlignment="1">
      <alignment horizontal="right"/>
    </xf>
    <xf numFmtId="0" fontId="24" fillId="0" borderId="0" xfId="21" applyFont="1" applyAlignment="1" applyProtection="1">
      <alignment horizontal="left" vertical="center"/>
      <protection/>
    </xf>
    <xf numFmtId="0" fontId="25" fillId="0" borderId="0" xfId="22" applyFont="1" applyAlignment="1">
      <alignment horizontal="center" vertical="center"/>
      <protection/>
    </xf>
    <xf numFmtId="0" fontId="49" fillId="0" borderId="0" xfId="22" applyFont="1" applyAlignment="1">
      <alignment horizontal="left" vertical="center"/>
      <protection/>
    </xf>
    <xf numFmtId="0" fontId="24" fillId="0" borderId="0" xfId="22" applyFont="1" applyAlignment="1">
      <alignment horizontal="center" vertical="center"/>
      <protection/>
    </xf>
    <xf numFmtId="4" fontId="25" fillId="0" borderId="0" xfId="22" applyNumberFormat="1" applyFont="1" applyAlignment="1">
      <alignment horizontal="center" vertical="center"/>
      <protection/>
    </xf>
    <xf numFmtId="0" fontId="24" fillId="0" borderId="0" xfId="23" applyFont="1" applyAlignment="1">
      <alignment horizontal="left" vertical="center"/>
      <protection/>
    </xf>
    <xf numFmtId="0" fontId="25" fillId="0" borderId="0" xfId="22" applyFont="1" applyAlignment="1">
      <alignment horizontal="left" vertical="center"/>
      <protection/>
    </xf>
    <xf numFmtId="164" fontId="24" fillId="0" borderId="0" xfId="22" applyNumberFormat="1" applyFont="1" applyAlignment="1">
      <alignment horizontal="center" vertical="center"/>
      <protection/>
    </xf>
    <xf numFmtId="49" fontId="24" fillId="0" borderId="0" xfId="22" applyNumberFormat="1" applyFont="1" applyAlignment="1">
      <alignment horizontal="left" vertical="center"/>
      <protection/>
    </xf>
    <xf numFmtId="4" fontId="24" fillId="0" borderId="0" xfId="23" applyNumberFormat="1" applyFont="1" applyAlignment="1">
      <alignment horizontal="left" vertical="center"/>
      <protection/>
    </xf>
    <xf numFmtId="0" fontId="24" fillId="0" borderId="0" xfId="22" applyFont="1" applyAlignment="1">
      <alignment horizontal="left" vertical="center"/>
      <protection/>
    </xf>
    <xf numFmtId="166" fontId="18" fillId="0" borderId="0" xfId="21" applyNumberFormat="1" applyFont="1" applyAlignment="1" applyProtection="1">
      <alignment horizontal="center" vertical="center"/>
      <protection/>
    </xf>
    <xf numFmtId="166" fontId="19" fillId="0" borderId="0" xfId="22" applyNumberFormat="1" applyFont="1" applyAlignment="1">
      <alignment horizontal="center" vertical="center"/>
      <protection/>
    </xf>
    <xf numFmtId="166" fontId="23" fillId="0" borderId="0" xfId="22" applyNumberFormat="1" applyFont="1" applyAlignment="1">
      <alignment horizontal="center" vertical="center"/>
      <protection/>
    </xf>
    <xf numFmtId="166" fontId="29" fillId="0" borderId="0" xfId="22" applyNumberFormat="1" applyFont="1" applyAlignment="1">
      <alignment horizontal="center" vertical="center"/>
      <protection/>
    </xf>
    <xf numFmtId="166" fontId="30" fillId="0" borderId="0" xfId="22" applyNumberFormat="1" applyFont="1" applyAlignment="1">
      <alignment horizontal="center" vertical="center"/>
      <protection/>
    </xf>
    <xf numFmtId="166" fontId="42" fillId="0" borderId="0" xfId="0" applyNumberFormat="1" applyFont="1" applyBorder="1" applyAlignment="1">
      <alignment horizontal="center"/>
    </xf>
    <xf numFmtId="166" fontId="44" fillId="0" borderId="0" xfId="0" applyNumberFormat="1" applyFont="1" applyBorder="1" applyAlignment="1">
      <alignment horizontal="center"/>
    </xf>
    <xf numFmtId="166" fontId="44" fillId="0" borderId="86" xfId="0" applyNumberFormat="1" applyFont="1" applyBorder="1" applyAlignment="1">
      <alignment horizontal="center"/>
    </xf>
    <xf numFmtId="166" fontId="44" fillId="0" borderId="87" xfId="0" applyNumberFormat="1" applyFont="1" applyBorder="1" applyAlignment="1">
      <alignment horizontal="center"/>
    </xf>
    <xf numFmtId="166" fontId="45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 horizontal="center"/>
    </xf>
    <xf numFmtId="166" fontId="42" fillId="0" borderId="0" xfId="0" applyNumberFormat="1" applyFont="1" applyAlignment="1">
      <alignment horizontal="center"/>
    </xf>
    <xf numFmtId="166" fontId="24" fillId="3" borderId="51" xfId="22" applyNumberFormat="1" applyFont="1" applyFill="1" applyBorder="1" applyAlignment="1">
      <alignment horizontal="center" vertical="center" wrapText="1"/>
      <protection/>
    </xf>
    <xf numFmtId="166" fontId="24" fillId="3" borderId="52" xfId="22" applyNumberFormat="1" applyFont="1" applyFill="1" applyBorder="1" applyAlignment="1">
      <alignment horizontal="center" vertical="center" wrapText="1"/>
      <protection/>
    </xf>
    <xf numFmtId="166" fontId="44" fillId="0" borderId="1" xfId="0" applyNumberFormat="1" applyFont="1" applyBorder="1" applyAlignment="1">
      <alignment horizontal="center"/>
    </xf>
    <xf numFmtId="0" fontId="25" fillId="0" borderId="86" xfId="23" applyFont="1" applyFill="1" applyBorder="1" applyAlignment="1">
      <alignment horizontal="left" vertical="center"/>
      <protection/>
    </xf>
    <xf numFmtId="0" fontId="25" fillId="0" borderId="88" xfId="23" applyFont="1" applyFill="1" applyBorder="1" applyAlignment="1">
      <alignment horizontal="left" vertical="center"/>
      <protection/>
    </xf>
    <xf numFmtId="0" fontId="44" fillId="0" borderId="88" xfId="0" applyFont="1" applyBorder="1"/>
    <xf numFmtId="166" fontId="44" fillId="0" borderId="88" xfId="0" applyNumberFormat="1" applyFont="1" applyBorder="1" applyAlignment="1">
      <alignment horizontal="center"/>
    </xf>
    <xf numFmtId="0" fontId="25" fillId="0" borderId="1" xfId="0" applyNumberFormat="1" applyFont="1" applyBorder="1"/>
    <xf numFmtId="0" fontId="25" fillId="0" borderId="1" xfId="0" applyFont="1" applyFill="1" applyBorder="1" applyAlignment="1">
      <alignment wrapText="1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45" fillId="0" borderId="0" xfId="0" applyFont="1" applyBorder="1"/>
    <xf numFmtId="0" fontId="44" fillId="0" borderId="0" xfId="0" applyNumberFormat="1" applyFont="1" applyBorder="1"/>
    <xf numFmtId="49" fontId="44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89" xfId="0" applyFont="1" applyBorder="1"/>
    <xf numFmtId="49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4" fillId="0" borderId="85" xfId="0" applyFont="1" applyBorder="1"/>
    <xf numFmtId="164" fontId="25" fillId="0" borderId="0" xfId="0" applyNumberFormat="1" applyFont="1"/>
    <xf numFmtId="164" fontId="25" fillId="0" borderId="0" xfId="22" applyNumberFormat="1" applyFont="1" applyAlignment="1">
      <alignment horizontal="center" vertical="center"/>
      <protection/>
    </xf>
    <xf numFmtId="166" fontId="44" fillId="0" borderId="85" xfId="0" applyNumberFormat="1" applyFont="1" applyBorder="1" applyAlignment="1">
      <alignment horizontal="center"/>
    </xf>
    <xf numFmtId="167" fontId="19" fillId="0" borderId="0" xfId="22" applyNumberFormat="1" applyFont="1" applyAlignment="1">
      <alignment horizontal="center" vertical="center"/>
      <protection/>
    </xf>
    <xf numFmtId="0" fontId="26" fillId="0" borderId="0" xfId="21" applyFont="1" applyAlignment="1" applyProtection="1">
      <alignment horizontal="center" vertical="center"/>
      <protection/>
    </xf>
    <xf numFmtId="167" fontId="29" fillId="0" borderId="0" xfId="22" applyNumberFormat="1" applyFont="1" applyAlignment="1">
      <alignment horizontal="center" vertical="center"/>
      <protection/>
    </xf>
    <xf numFmtId="0" fontId="26" fillId="0" borderId="0" xfId="23" applyFont="1" applyAlignment="1">
      <alignment horizontal="center" vertical="center"/>
      <protection/>
    </xf>
    <xf numFmtId="167" fontId="25" fillId="3" borderId="51" xfId="22" applyNumberFormat="1" applyFont="1" applyFill="1" applyBorder="1" applyAlignment="1">
      <alignment horizontal="center" vertical="center" wrapText="1"/>
      <protection/>
    </xf>
    <xf numFmtId="167" fontId="24" fillId="3" borderId="52" xfId="22" applyNumberFormat="1" applyFont="1" applyFill="1" applyBorder="1" applyAlignment="1">
      <alignment horizontal="center" vertical="center" wrapText="1"/>
      <protection/>
    </xf>
    <xf numFmtId="0" fontId="46" fillId="0" borderId="1" xfId="0" applyFont="1" applyBorder="1" applyAlignment="1">
      <alignment horizontal="left"/>
    </xf>
    <xf numFmtId="0" fontId="46" fillId="0" borderId="1" xfId="0" applyFont="1" applyBorder="1"/>
    <xf numFmtId="167" fontId="46" fillId="0" borderId="1" xfId="0" applyNumberFormat="1" applyFont="1" applyBorder="1" applyAlignment="1">
      <alignment horizontal="center"/>
    </xf>
    <xf numFmtId="166" fontId="46" fillId="0" borderId="1" xfId="0" applyNumberFormat="1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0" xfId="0" applyFont="1"/>
    <xf numFmtId="49" fontId="25" fillId="0" borderId="1" xfId="0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167" fontId="44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/>
    </xf>
    <xf numFmtId="0" fontId="44" fillId="0" borderId="0" xfId="0" applyFont="1" applyAlignment="1">
      <alignment wrapText="1"/>
    </xf>
    <xf numFmtId="167" fontId="44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horizontal="right"/>
    </xf>
    <xf numFmtId="0" fontId="42" fillId="0" borderId="0" xfId="0" applyFont="1" applyAlignment="1">
      <alignment wrapText="1"/>
    </xf>
    <xf numFmtId="167" fontId="42" fillId="0" borderId="0" xfId="0" applyNumberFormat="1" applyFont="1" applyAlignment="1">
      <alignment horizontal="center"/>
    </xf>
    <xf numFmtId="0" fontId="25" fillId="5" borderId="1" xfId="22" applyFont="1" applyFill="1" applyBorder="1" applyAlignment="1">
      <alignment horizontal="center" vertical="center"/>
      <protection/>
    </xf>
    <xf numFmtId="1" fontId="25" fillId="0" borderId="0" xfId="22" applyNumberFormat="1" applyFont="1" applyAlignment="1">
      <alignment horizontal="center" vertical="center"/>
      <protection/>
    </xf>
    <xf numFmtId="166" fontId="25" fillId="0" borderId="1" xfId="0" applyNumberFormat="1" applyFont="1" applyBorder="1" applyAlignment="1">
      <alignment horizontal="center"/>
    </xf>
    <xf numFmtId="166" fontId="45" fillId="0" borderId="1" xfId="0" applyNumberFormat="1" applyFont="1" applyFill="1" applyBorder="1" applyAlignment="1">
      <alignment horizontal="center"/>
    </xf>
    <xf numFmtId="167" fontId="24" fillId="5" borderId="85" xfId="22" applyNumberFormat="1" applyFont="1" applyFill="1" applyBorder="1" applyAlignment="1">
      <alignment horizontal="center" vertical="center"/>
      <protection/>
    </xf>
    <xf numFmtId="167" fontId="25" fillId="0" borderId="1" xfId="0" applyNumberFormat="1" applyFont="1" applyBorder="1" applyAlignment="1">
      <alignment horizontal="center"/>
    </xf>
    <xf numFmtId="167" fontId="44" fillId="0" borderId="0" xfId="0" applyNumberFormat="1" applyFont="1" applyBorder="1" applyAlignment="1">
      <alignment horizontal="center"/>
    </xf>
    <xf numFmtId="167" fontId="42" fillId="0" borderId="0" xfId="0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right" vertical="center" wrapText="1"/>
    </xf>
    <xf numFmtId="0" fontId="44" fillId="0" borderId="1" xfId="0" applyFont="1" applyBorder="1" applyAlignment="1">
      <alignment horizontal="center" wrapText="1"/>
    </xf>
    <xf numFmtId="0" fontId="51" fillId="0" borderId="1" xfId="0" applyNumberFormat="1" applyFont="1" applyBorder="1"/>
    <xf numFmtId="0" fontId="52" fillId="0" borderId="1" xfId="0" applyFont="1" applyBorder="1" applyAlignment="1">
      <alignment horizontal="right"/>
    </xf>
    <xf numFmtId="0" fontId="52" fillId="0" borderId="1" xfId="0" applyFont="1" applyBorder="1" applyAlignment="1">
      <alignment wrapText="1"/>
    </xf>
    <xf numFmtId="0" fontId="52" fillId="0" borderId="1" xfId="0" applyFont="1" applyBorder="1"/>
    <xf numFmtId="167" fontId="52" fillId="0" borderId="1" xfId="0" applyNumberFormat="1" applyFont="1" applyBorder="1" applyAlignment="1">
      <alignment horizontal="center"/>
    </xf>
    <xf numFmtId="166" fontId="51" fillId="0" borderId="1" xfId="0" applyNumberFormat="1" applyFont="1" applyBorder="1" applyAlignment="1">
      <alignment horizontal="center"/>
    </xf>
    <xf numFmtId="0" fontId="52" fillId="0" borderId="1" xfId="0" applyFont="1" applyBorder="1" applyAlignment="1">
      <alignment horizontal="right" wrapText="1"/>
    </xf>
    <xf numFmtId="0" fontId="52" fillId="0" borderId="0" xfId="0" applyFont="1" applyBorder="1"/>
    <xf numFmtId="0" fontId="52" fillId="0" borderId="1" xfId="0" applyNumberFormat="1" applyFont="1" applyBorder="1"/>
    <xf numFmtId="0" fontId="52" fillId="0" borderId="1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1" xfId="0" applyFont="1" applyFill="1" applyBorder="1"/>
    <xf numFmtId="0" fontId="51" fillId="0" borderId="1" xfId="0" applyFont="1" applyBorder="1" applyAlignment="1">
      <alignment horizontal="right"/>
    </xf>
    <xf numFmtId="0" fontId="51" fillId="0" borderId="1" xfId="0" applyFont="1" applyBorder="1" applyAlignment="1">
      <alignment wrapText="1"/>
    </xf>
    <xf numFmtId="0" fontId="51" fillId="0" borderId="1" xfId="0" applyFont="1" applyBorder="1"/>
    <xf numFmtId="167" fontId="51" fillId="0" borderId="1" xfId="0" applyNumberFormat="1" applyFont="1" applyBorder="1" applyAlignment="1">
      <alignment horizontal="center"/>
    </xf>
    <xf numFmtId="0" fontId="51" fillId="0" borderId="1" xfId="0" applyFont="1" applyBorder="1" applyAlignment="1">
      <alignment horizontal="right" wrapText="1"/>
    </xf>
    <xf numFmtId="0" fontId="51" fillId="0" borderId="0" xfId="0" applyFont="1" applyBorder="1"/>
    <xf numFmtId="0" fontId="24" fillId="5" borderId="1" xfId="22" applyNumberFormat="1" applyFont="1" applyFill="1" applyBorder="1" applyAlignment="1">
      <alignment horizontal="left" vertical="center"/>
      <protection/>
    </xf>
    <xf numFmtId="1" fontId="24" fillId="5" borderId="1" xfId="22" applyNumberFormat="1" applyFont="1" applyFill="1" applyBorder="1" applyAlignment="1">
      <alignment horizontal="right" vertical="center"/>
      <protection/>
    </xf>
    <xf numFmtId="1" fontId="24" fillId="5" borderId="1" xfId="22" applyNumberFormat="1" applyFont="1" applyFill="1" applyBorder="1" applyAlignment="1">
      <alignment horizontal="left" vertical="center"/>
      <protection/>
    </xf>
    <xf numFmtId="1" fontId="24" fillId="5" borderId="1" xfId="22" applyNumberFormat="1" applyFont="1" applyFill="1" applyBorder="1" applyAlignment="1">
      <alignment horizontal="center" vertical="center"/>
      <protection/>
    </xf>
    <xf numFmtId="167" fontId="24" fillId="5" borderId="1" xfId="22" applyNumberFormat="1" applyFont="1" applyFill="1" applyBorder="1" applyAlignment="1">
      <alignment horizontal="center" vertical="center"/>
      <protection/>
    </xf>
    <xf numFmtId="0" fontId="45" fillId="0" borderId="1" xfId="0" applyNumberFormat="1" applyFont="1" applyBorder="1"/>
    <xf numFmtId="0" fontId="45" fillId="0" borderId="1" xfId="0" applyFont="1" applyBorder="1" applyAlignment="1">
      <alignment horizontal="right"/>
    </xf>
    <xf numFmtId="0" fontId="45" fillId="0" borderId="1" xfId="0" applyFont="1" applyBorder="1" applyAlignment="1">
      <alignment wrapText="1"/>
    </xf>
    <xf numFmtId="0" fontId="45" fillId="0" borderId="1" xfId="0" applyFont="1" applyBorder="1"/>
    <xf numFmtId="167" fontId="45" fillId="0" borderId="1" xfId="0" applyNumberFormat="1" applyFont="1" applyBorder="1" applyAlignment="1">
      <alignment horizontal="center"/>
    </xf>
    <xf numFmtId="0" fontId="45" fillId="0" borderId="1" xfId="0" applyFont="1" applyBorder="1" applyAlignment="1">
      <alignment horizontal="right" wrapText="1"/>
    </xf>
    <xf numFmtId="49" fontId="25" fillId="0" borderId="90" xfId="0" applyNumberFormat="1" applyFont="1" applyBorder="1" applyAlignment="1">
      <alignment horizontal="right" vertical="center" wrapText="1"/>
    </xf>
    <xf numFmtId="0" fontId="25" fillId="0" borderId="90" xfId="0" applyFont="1" applyBorder="1" applyAlignment="1">
      <alignment horizontal="left" vertical="center" wrapText="1"/>
    </xf>
    <xf numFmtId="0" fontId="53" fillId="0" borderId="1" xfId="0" applyFont="1" applyFill="1" applyBorder="1"/>
    <xf numFmtId="0" fontId="44" fillId="0" borderId="55" xfId="0" applyFont="1" applyBorder="1"/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wrapText="1"/>
    </xf>
    <xf numFmtId="167" fontId="46" fillId="0" borderId="0" xfId="0" applyNumberFormat="1" applyFont="1" applyBorder="1" applyAlignment="1">
      <alignment horizontal="center"/>
    </xf>
    <xf numFmtId="167" fontId="48" fillId="0" borderId="1" xfId="0" applyNumberFormat="1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166" fontId="48" fillId="0" borderId="0" xfId="0" applyNumberFormat="1" applyFont="1" applyAlignment="1">
      <alignment horizontal="center"/>
    </xf>
    <xf numFmtId="166" fontId="48" fillId="0" borderId="0" xfId="0" applyNumberFormat="1" applyFont="1" applyBorder="1" applyAlignment="1">
      <alignment horizontal="center"/>
    </xf>
    <xf numFmtId="166" fontId="24" fillId="0" borderId="87" xfId="0" applyNumberFormat="1" applyFont="1" applyBorder="1" applyAlignment="1">
      <alignment horizontal="center"/>
    </xf>
    <xf numFmtId="166" fontId="25" fillId="0" borderId="87" xfId="0" applyNumberFormat="1" applyFont="1" applyBorder="1" applyAlignment="1">
      <alignment horizontal="center"/>
    </xf>
    <xf numFmtId="0" fontId="18" fillId="0" borderId="0" xfId="21" applyFont="1" applyAlignment="1" applyProtection="1">
      <alignment horizontal="left" vertical="center"/>
      <protection/>
    </xf>
    <xf numFmtId="0" fontId="18" fillId="0" borderId="0" xfId="21" applyFont="1" applyAlignment="1" applyProtection="1">
      <alignment horizontal="left" vertical="center"/>
      <protection locked="0"/>
    </xf>
    <xf numFmtId="166" fontId="21" fillId="0" borderId="0" xfId="22" applyNumberFormat="1" applyFont="1" applyAlignment="1" applyProtection="1">
      <alignment horizontal="center" vertical="center"/>
      <protection locked="0"/>
    </xf>
    <xf numFmtId="166" fontId="23" fillId="0" borderId="0" xfId="22" applyNumberFormat="1" applyFont="1" applyAlignment="1" applyProtection="1">
      <alignment horizontal="center" vertical="center"/>
      <protection locked="0"/>
    </xf>
    <xf numFmtId="166" fontId="25" fillId="3" borderId="51" xfId="22" applyNumberFormat="1" applyFont="1" applyFill="1" applyBorder="1" applyAlignment="1" applyProtection="1">
      <alignment horizontal="center" vertical="center" wrapText="1"/>
      <protection locked="0"/>
    </xf>
    <xf numFmtId="166" fontId="24" fillId="3" borderId="52" xfId="22" applyNumberFormat="1" applyFont="1" applyFill="1" applyBorder="1" applyAlignment="1" applyProtection="1">
      <alignment horizontal="center" vertical="center" wrapText="1"/>
      <protection locked="0"/>
    </xf>
    <xf numFmtId="166" fontId="46" fillId="0" borderId="0" xfId="0" applyNumberFormat="1" applyFont="1" applyBorder="1" applyAlignment="1" applyProtection="1">
      <alignment horizontal="center"/>
      <protection locked="0"/>
    </xf>
    <xf numFmtId="166" fontId="44" fillId="4" borderId="1" xfId="0" applyNumberFormat="1" applyFont="1" applyFill="1" applyBorder="1" applyAlignment="1" applyProtection="1">
      <alignment horizontal="center"/>
      <protection locked="0"/>
    </xf>
    <xf numFmtId="166" fontId="25" fillId="4" borderId="1" xfId="0" applyNumberFormat="1" applyFont="1" applyFill="1" applyBorder="1" applyAlignment="1" applyProtection="1">
      <alignment horizontal="center"/>
      <protection locked="0"/>
    </xf>
    <xf numFmtId="166" fontId="48" fillId="5" borderId="1" xfId="0" applyNumberFormat="1" applyFont="1" applyFill="1" applyBorder="1" applyAlignment="1" applyProtection="1">
      <alignment horizontal="center"/>
      <protection locked="0"/>
    </xf>
    <xf numFmtId="166" fontId="44" fillId="5" borderId="0" xfId="0" applyNumberFormat="1" applyFont="1" applyFill="1" applyBorder="1" applyAlignment="1" applyProtection="1">
      <alignment horizontal="center"/>
      <protection locked="0"/>
    </xf>
    <xf numFmtId="166" fontId="46" fillId="5" borderId="0" xfId="0" applyNumberFormat="1" applyFont="1" applyFill="1" applyBorder="1" applyAlignment="1" applyProtection="1">
      <alignment horizontal="center"/>
      <protection locked="0"/>
    </xf>
    <xf numFmtId="166" fontId="44" fillId="5" borderId="1" xfId="0" applyNumberFormat="1" applyFont="1" applyFill="1" applyBorder="1" applyAlignment="1" applyProtection="1">
      <alignment horizontal="center"/>
      <protection locked="0"/>
    </xf>
    <xf numFmtId="166" fontId="44" fillId="0" borderId="0" xfId="0" applyNumberFormat="1" applyFont="1" applyBorder="1" applyAlignment="1" applyProtection="1">
      <alignment horizontal="center"/>
      <protection locked="0"/>
    </xf>
    <xf numFmtId="166" fontId="42" fillId="0" borderId="0" xfId="0" applyNumberFormat="1" applyFont="1" applyBorder="1" applyAlignment="1" applyProtection="1">
      <alignment horizontal="center"/>
      <protection locked="0"/>
    </xf>
    <xf numFmtId="166" fontId="19" fillId="0" borderId="0" xfId="22" applyNumberFormat="1" applyFont="1" applyAlignment="1" applyProtection="1">
      <alignment vertical="center"/>
      <protection/>
    </xf>
    <xf numFmtId="166" fontId="29" fillId="0" borderId="0" xfId="22" applyNumberFormat="1" applyFont="1" applyAlignment="1" applyProtection="1">
      <alignment vertical="center"/>
      <protection/>
    </xf>
    <xf numFmtId="166" fontId="24" fillId="3" borderId="51" xfId="22" applyNumberFormat="1" applyFont="1" applyFill="1" applyBorder="1" applyAlignment="1" applyProtection="1">
      <alignment vertical="center" wrapText="1"/>
      <protection/>
    </xf>
    <xf numFmtId="166" fontId="24" fillId="3" borderId="52" xfId="22" applyNumberFormat="1" applyFont="1" applyFill="1" applyBorder="1" applyAlignment="1" applyProtection="1">
      <alignment vertical="center" wrapText="1"/>
      <protection/>
    </xf>
    <xf numFmtId="166" fontId="46" fillId="0" borderId="0" xfId="0" applyNumberFormat="1" applyFont="1" applyBorder="1" applyAlignment="1" applyProtection="1">
      <alignment/>
      <protection/>
    </xf>
    <xf numFmtId="166" fontId="44" fillId="0" borderId="1" xfId="0" applyNumberFormat="1" applyFont="1" applyBorder="1" applyAlignment="1" applyProtection="1">
      <alignment/>
      <protection/>
    </xf>
    <xf numFmtId="166" fontId="45" fillId="0" borderId="1" xfId="0" applyNumberFormat="1" applyFont="1" applyBorder="1" applyAlignment="1" applyProtection="1">
      <alignment/>
      <protection/>
    </xf>
    <xf numFmtId="166" fontId="44" fillId="0" borderId="0" xfId="0" applyNumberFormat="1" applyFont="1" applyBorder="1" applyAlignment="1" applyProtection="1">
      <alignment/>
      <protection/>
    </xf>
    <xf numFmtId="166" fontId="42" fillId="0" borderId="0" xfId="0" applyNumberFormat="1" applyFont="1" applyBorder="1" applyAlignment="1" applyProtection="1">
      <alignment/>
      <protection/>
    </xf>
    <xf numFmtId="166" fontId="24" fillId="5" borderId="85" xfId="22" applyNumberFormat="1" applyFont="1" applyFill="1" applyBorder="1" applyAlignment="1" applyProtection="1">
      <alignment horizontal="center" vertical="center"/>
      <protection locked="0"/>
    </xf>
    <xf numFmtId="166" fontId="24" fillId="5" borderId="1" xfId="22" applyNumberFormat="1" applyFont="1" applyFill="1" applyBorder="1" applyAlignment="1" applyProtection="1">
      <alignment horizontal="center" vertical="center"/>
      <protection locked="0"/>
    </xf>
    <xf numFmtId="166" fontId="45" fillId="0" borderId="1" xfId="0" applyNumberFormat="1" applyFont="1" applyBorder="1" applyAlignment="1" applyProtection="1">
      <alignment horizontal="center"/>
      <protection locked="0"/>
    </xf>
    <xf numFmtId="166" fontId="46" fillId="0" borderId="1" xfId="0" applyNumberFormat="1" applyFont="1" applyBorder="1" applyAlignment="1" applyProtection="1">
      <alignment horizontal="center"/>
      <protection locked="0"/>
    </xf>
    <xf numFmtId="166" fontId="44" fillId="0" borderId="0" xfId="0" applyNumberFormat="1" applyFont="1" applyAlignment="1" applyProtection="1">
      <alignment horizontal="center"/>
      <protection locked="0"/>
    </xf>
    <xf numFmtId="166" fontId="42" fillId="0" borderId="0" xfId="0" applyNumberFormat="1" applyFont="1" applyAlignment="1" applyProtection="1">
      <alignment horizontal="center"/>
      <protection locked="0"/>
    </xf>
    <xf numFmtId="0" fontId="44" fillId="0" borderId="0" xfId="0" applyFont="1" applyProtection="1">
      <protection locked="0"/>
    </xf>
    <xf numFmtId="0" fontId="6" fillId="0" borderId="0" xfId="20" applyFont="1" applyAlignment="1" applyProtection="1">
      <alignment horizontal="left" vertical="center"/>
      <protection/>
    </xf>
    <xf numFmtId="0" fontId="6" fillId="0" borderId="14" xfId="20" applyFont="1" applyBorder="1" applyAlignment="1" applyProtection="1">
      <alignment horizontal="left" vertical="center"/>
      <protection/>
    </xf>
    <xf numFmtId="0" fontId="38" fillId="0" borderId="0" xfId="21" applyFont="1" applyAlignment="1" applyProtection="1">
      <alignment horizontal="center" vertical="center"/>
      <protection/>
    </xf>
    <xf numFmtId="0" fontId="18" fillId="0" borderId="0" xfId="21" applyFont="1" applyAlignment="1" applyProtection="1">
      <alignment horizontal="left" vertical="center"/>
      <protection/>
    </xf>
    <xf numFmtId="0" fontId="32" fillId="4" borderId="0" xfId="0" applyFont="1" applyFill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2" xfId="20"/>
    <cellStyle name="normální 5" xfId="21"/>
    <cellStyle name="normální 2 2" xfId="22"/>
    <cellStyle name="normální 9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14327-910B-4CDA-BB7B-C53ACFE4EA69}">
  <dimension ref="A1:S55"/>
  <sheetViews>
    <sheetView workbookViewId="0" topLeftCell="A2">
      <selection activeCell="E9" sqref="E9"/>
    </sheetView>
  </sheetViews>
  <sheetFormatPr defaultColWidth="9.140625" defaultRowHeight="15"/>
  <cols>
    <col min="1" max="1" width="2.421875" style="8" customWidth="1"/>
    <col min="2" max="2" width="1.8515625" style="8" customWidth="1"/>
    <col min="3" max="3" width="2.7109375" style="8" customWidth="1"/>
    <col min="4" max="4" width="8.28125" style="8" customWidth="1"/>
    <col min="5" max="5" width="13.57421875" style="8" customWidth="1"/>
    <col min="6" max="6" width="0.5625" style="8" customWidth="1"/>
    <col min="7" max="7" width="2.57421875" style="8" customWidth="1"/>
    <col min="8" max="8" width="2.7109375" style="8" customWidth="1"/>
    <col min="9" max="9" width="10.28125" style="8" customWidth="1"/>
    <col min="10" max="10" width="14.57421875" style="8" customWidth="1"/>
    <col min="11" max="11" width="0.71875" style="8" customWidth="1"/>
    <col min="12" max="12" width="2.421875" style="8" customWidth="1"/>
    <col min="13" max="13" width="2.8515625" style="8" customWidth="1"/>
    <col min="14" max="14" width="2.00390625" style="8" customWidth="1"/>
    <col min="15" max="15" width="11.8515625" style="8" customWidth="1"/>
    <col min="16" max="16" width="2.8515625" style="8" customWidth="1"/>
    <col min="17" max="17" width="2.00390625" style="8" customWidth="1"/>
    <col min="18" max="18" width="12.00390625" style="8" customWidth="1"/>
    <col min="19" max="19" width="0.5625" style="8" customWidth="1"/>
    <col min="20" max="256" width="9.140625" style="8" customWidth="1"/>
    <col min="257" max="257" width="2.421875" style="8" customWidth="1"/>
    <col min="258" max="258" width="1.8515625" style="8" customWidth="1"/>
    <col min="259" max="259" width="2.7109375" style="8" customWidth="1"/>
    <col min="260" max="260" width="8.28125" style="8" customWidth="1"/>
    <col min="261" max="261" width="13.57421875" style="8" customWidth="1"/>
    <col min="262" max="262" width="0.5625" style="8" customWidth="1"/>
    <col min="263" max="263" width="2.57421875" style="8" customWidth="1"/>
    <col min="264" max="264" width="2.7109375" style="8" customWidth="1"/>
    <col min="265" max="265" width="8.8515625" style="8" customWidth="1"/>
    <col min="266" max="266" width="14.57421875" style="8" customWidth="1"/>
    <col min="267" max="267" width="0.71875" style="8" customWidth="1"/>
    <col min="268" max="268" width="2.421875" style="8" customWidth="1"/>
    <col min="269" max="269" width="2.8515625" style="8" customWidth="1"/>
    <col min="270" max="270" width="2.00390625" style="8" customWidth="1"/>
    <col min="271" max="271" width="11.8515625" style="8" customWidth="1"/>
    <col min="272" max="272" width="2.8515625" style="8" customWidth="1"/>
    <col min="273" max="273" width="2.00390625" style="8" customWidth="1"/>
    <col min="274" max="274" width="13.57421875" style="8" customWidth="1"/>
    <col min="275" max="275" width="0.5625" style="8" customWidth="1"/>
    <col min="276" max="512" width="9.140625" style="8" customWidth="1"/>
    <col min="513" max="513" width="2.421875" style="8" customWidth="1"/>
    <col min="514" max="514" width="1.8515625" style="8" customWidth="1"/>
    <col min="515" max="515" width="2.7109375" style="8" customWidth="1"/>
    <col min="516" max="516" width="8.28125" style="8" customWidth="1"/>
    <col min="517" max="517" width="13.57421875" style="8" customWidth="1"/>
    <col min="518" max="518" width="0.5625" style="8" customWidth="1"/>
    <col min="519" max="519" width="2.57421875" style="8" customWidth="1"/>
    <col min="520" max="520" width="2.7109375" style="8" customWidth="1"/>
    <col min="521" max="521" width="8.8515625" style="8" customWidth="1"/>
    <col min="522" max="522" width="14.57421875" style="8" customWidth="1"/>
    <col min="523" max="523" width="0.71875" style="8" customWidth="1"/>
    <col min="524" max="524" width="2.421875" style="8" customWidth="1"/>
    <col min="525" max="525" width="2.8515625" style="8" customWidth="1"/>
    <col min="526" max="526" width="2.00390625" style="8" customWidth="1"/>
    <col min="527" max="527" width="11.8515625" style="8" customWidth="1"/>
    <col min="528" max="528" width="2.8515625" style="8" customWidth="1"/>
    <col min="529" max="529" width="2.00390625" style="8" customWidth="1"/>
    <col min="530" max="530" width="13.57421875" style="8" customWidth="1"/>
    <col min="531" max="531" width="0.5625" style="8" customWidth="1"/>
    <col min="532" max="768" width="9.140625" style="8" customWidth="1"/>
    <col min="769" max="769" width="2.421875" style="8" customWidth="1"/>
    <col min="770" max="770" width="1.8515625" style="8" customWidth="1"/>
    <col min="771" max="771" width="2.7109375" style="8" customWidth="1"/>
    <col min="772" max="772" width="8.28125" style="8" customWidth="1"/>
    <col min="773" max="773" width="13.57421875" style="8" customWidth="1"/>
    <col min="774" max="774" width="0.5625" style="8" customWidth="1"/>
    <col min="775" max="775" width="2.57421875" style="8" customWidth="1"/>
    <col min="776" max="776" width="2.7109375" style="8" customWidth="1"/>
    <col min="777" max="777" width="8.8515625" style="8" customWidth="1"/>
    <col min="778" max="778" width="14.57421875" style="8" customWidth="1"/>
    <col min="779" max="779" width="0.71875" style="8" customWidth="1"/>
    <col min="780" max="780" width="2.421875" style="8" customWidth="1"/>
    <col min="781" max="781" width="2.8515625" style="8" customWidth="1"/>
    <col min="782" max="782" width="2.00390625" style="8" customWidth="1"/>
    <col min="783" max="783" width="11.8515625" style="8" customWidth="1"/>
    <col min="784" max="784" width="2.8515625" style="8" customWidth="1"/>
    <col min="785" max="785" width="2.00390625" style="8" customWidth="1"/>
    <col min="786" max="786" width="13.57421875" style="8" customWidth="1"/>
    <col min="787" max="787" width="0.5625" style="8" customWidth="1"/>
    <col min="788" max="1024" width="9.140625" style="8" customWidth="1"/>
    <col min="1025" max="1025" width="2.421875" style="8" customWidth="1"/>
    <col min="1026" max="1026" width="1.8515625" style="8" customWidth="1"/>
    <col min="1027" max="1027" width="2.7109375" style="8" customWidth="1"/>
    <col min="1028" max="1028" width="8.28125" style="8" customWidth="1"/>
    <col min="1029" max="1029" width="13.57421875" style="8" customWidth="1"/>
    <col min="1030" max="1030" width="0.5625" style="8" customWidth="1"/>
    <col min="1031" max="1031" width="2.57421875" style="8" customWidth="1"/>
    <col min="1032" max="1032" width="2.7109375" style="8" customWidth="1"/>
    <col min="1033" max="1033" width="8.8515625" style="8" customWidth="1"/>
    <col min="1034" max="1034" width="14.57421875" style="8" customWidth="1"/>
    <col min="1035" max="1035" width="0.71875" style="8" customWidth="1"/>
    <col min="1036" max="1036" width="2.421875" style="8" customWidth="1"/>
    <col min="1037" max="1037" width="2.8515625" style="8" customWidth="1"/>
    <col min="1038" max="1038" width="2.00390625" style="8" customWidth="1"/>
    <col min="1039" max="1039" width="11.8515625" style="8" customWidth="1"/>
    <col min="1040" max="1040" width="2.8515625" style="8" customWidth="1"/>
    <col min="1041" max="1041" width="2.00390625" style="8" customWidth="1"/>
    <col min="1042" max="1042" width="13.57421875" style="8" customWidth="1"/>
    <col min="1043" max="1043" width="0.5625" style="8" customWidth="1"/>
    <col min="1044" max="1280" width="9.140625" style="8" customWidth="1"/>
    <col min="1281" max="1281" width="2.421875" style="8" customWidth="1"/>
    <col min="1282" max="1282" width="1.8515625" style="8" customWidth="1"/>
    <col min="1283" max="1283" width="2.7109375" style="8" customWidth="1"/>
    <col min="1284" max="1284" width="8.28125" style="8" customWidth="1"/>
    <col min="1285" max="1285" width="13.57421875" style="8" customWidth="1"/>
    <col min="1286" max="1286" width="0.5625" style="8" customWidth="1"/>
    <col min="1287" max="1287" width="2.57421875" style="8" customWidth="1"/>
    <col min="1288" max="1288" width="2.7109375" style="8" customWidth="1"/>
    <col min="1289" max="1289" width="8.8515625" style="8" customWidth="1"/>
    <col min="1290" max="1290" width="14.57421875" style="8" customWidth="1"/>
    <col min="1291" max="1291" width="0.71875" style="8" customWidth="1"/>
    <col min="1292" max="1292" width="2.421875" style="8" customWidth="1"/>
    <col min="1293" max="1293" width="2.8515625" style="8" customWidth="1"/>
    <col min="1294" max="1294" width="2.00390625" style="8" customWidth="1"/>
    <col min="1295" max="1295" width="11.8515625" style="8" customWidth="1"/>
    <col min="1296" max="1296" width="2.8515625" style="8" customWidth="1"/>
    <col min="1297" max="1297" width="2.00390625" style="8" customWidth="1"/>
    <col min="1298" max="1298" width="13.57421875" style="8" customWidth="1"/>
    <col min="1299" max="1299" width="0.5625" style="8" customWidth="1"/>
    <col min="1300" max="1536" width="9.140625" style="8" customWidth="1"/>
    <col min="1537" max="1537" width="2.421875" style="8" customWidth="1"/>
    <col min="1538" max="1538" width="1.8515625" style="8" customWidth="1"/>
    <col min="1539" max="1539" width="2.7109375" style="8" customWidth="1"/>
    <col min="1540" max="1540" width="8.28125" style="8" customWidth="1"/>
    <col min="1541" max="1541" width="13.57421875" style="8" customWidth="1"/>
    <col min="1542" max="1542" width="0.5625" style="8" customWidth="1"/>
    <col min="1543" max="1543" width="2.57421875" style="8" customWidth="1"/>
    <col min="1544" max="1544" width="2.7109375" style="8" customWidth="1"/>
    <col min="1545" max="1545" width="8.8515625" style="8" customWidth="1"/>
    <col min="1546" max="1546" width="14.57421875" style="8" customWidth="1"/>
    <col min="1547" max="1547" width="0.71875" style="8" customWidth="1"/>
    <col min="1548" max="1548" width="2.421875" style="8" customWidth="1"/>
    <col min="1549" max="1549" width="2.8515625" style="8" customWidth="1"/>
    <col min="1550" max="1550" width="2.00390625" style="8" customWidth="1"/>
    <col min="1551" max="1551" width="11.8515625" style="8" customWidth="1"/>
    <col min="1552" max="1552" width="2.8515625" style="8" customWidth="1"/>
    <col min="1553" max="1553" width="2.00390625" style="8" customWidth="1"/>
    <col min="1554" max="1554" width="13.57421875" style="8" customWidth="1"/>
    <col min="1555" max="1555" width="0.5625" style="8" customWidth="1"/>
    <col min="1556" max="1792" width="9.140625" style="8" customWidth="1"/>
    <col min="1793" max="1793" width="2.421875" style="8" customWidth="1"/>
    <col min="1794" max="1794" width="1.8515625" style="8" customWidth="1"/>
    <col min="1795" max="1795" width="2.7109375" style="8" customWidth="1"/>
    <col min="1796" max="1796" width="8.28125" style="8" customWidth="1"/>
    <col min="1797" max="1797" width="13.57421875" style="8" customWidth="1"/>
    <col min="1798" max="1798" width="0.5625" style="8" customWidth="1"/>
    <col min="1799" max="1799" width="2.57421875" style="8" customWidth="1"/>
    <col min="1800" max="1800" width="2.7109375" style="8" customWidth="1"/>
    <col min="1801" max="1801" width="8.8515625" style="8" customWidth="1"/>
    <col min="1802" max="1802" width="14.57421875" style="8" customWidth="1"/>
    <col min="1803" max="1803" width="0.71875" style="8" customWidth="1"/>
    <col min="1804" max="1804" width="2.421875" style="8" customWidth="1"/>
    <col min="1805" max="1805" width="2.8515625" style="8" customWidth="1"/>
    <col min="1806" max="1806" width="2.00390625" style="8" customWidth="1"/>
    <col min="1807" max="1807" width="11.8515625" style="8" customWidth="1"/>
    <col min="1808" max="1808" width="2.8515625" style="8" customWidth="1"/>
    <col min="1809" max="1809" width="2.00390625" style="8" customWidth="1"/>
    <col min="1810" max="1810" width="13.57421875" style="8" customWidth="1"/>
    <col min="1811" max="1811" width="0.5625" style="8" customWidth="1"/>
    <col min="1812" max="2048" width="9.140625" style="8" customWidth="1"/>
    <col min="2049" max="2049" width="2.421875" style="8" customWidth="1"/>
    <col min="2050" max="2050" width="1.8515625" style="8" customWidth="1"/>
    <col min="2051" max="2051" width="2.7109375" style="8" customWidth="1"/>
    <col min="2052" max="2052" width="8.28125" style="8" customWidth="1"/>
    <col min="2053" max="2053" width="13.57421875" style="8" customWidth="1"/>
    <col min="2054" max="2054" width="0.5625" style="8" customWidth="1"/>
    <col min="2055" max="2055" width="2.57421875" style="8" customWidth="1"/>
    <col min="2056" max="2056" width="2.7109375" style="8" customWidth="1"/>
    <col min="2057" max="2057" width="8.8515625" style="8" customWidth="1"/>
    <col min="2058" max="2058" width="14.57421875" style="8" customWidth="1"/>
    <col min="2059" max="2059" width="0.71875" style="8" customWidth="1"/>
    <col min="2060" max="2060" width="2.421875" style="8" customWidth="1"/>
    <col min="2061" max="2061" width="2.8515625" style="8" customWidth="1"/>
    <col min="2062" max="2062" width="2.00390625" style="8" customWidth="1"/>
    <col min="2063" max="2063" width="11.8515625" style="8" customWidth="1"/>
    <col min="2064" max="2064" width="2.8515625" style="8" customWidth="1"/>
    <col min="2065" max="2065" width="2.00390625" style="8" customWidth="1"/>
    <col min="2066" max="2066" width="13.57421875" style="8" customWidth="1"/>
    <col min="2067" max="2067" width="0.5625" style="8" customWidth="1"/>
    <col min="2068" max="2304" width="9.140625" style="8" customWidth="1"/>
    <col min="2305" max="2305" width="2.421875" style="8" customWidth="1"/>
    <col min="2306" max="2306" width="1.8515625" style="8" customWidth="1"/>
    <col min="2307" max="2307" width="2.7109375" style="8" customWidth="1"/>
    <col min="2308" max="2308" width="8.28125" style="8" customWidth="1"/>
    <col min="2309" max="2309" width="13.57421875" style="8" customWidth="1"/>
    <col min="2310" max="2310" width="0.5625" style="8" customWidth="1"/>
    <col min="2311" max="2311" width="2.57421875" style="8" customWidth="1"/>
    <col min="2312" max="2312" width="2.7109375" style="8" customWidth="1"/>
    <col min="2313" max="2313" width="8.8515625" style="8" customWidth="1"/>
    <col min="2314" max="2314" width="14.57421875" style="8" customWidth="1"/>
    <col min="2315" max="2315" width="0.71875" style="8" customWidth="1"/>
    <col min="2316" max="2316" width="2.421875" style="8" customWidth="1"/>
    <col min="2317" max="2317" width="2.8515625" style="8" customWidth="1"/>
    <col min="2318" max="2318" width="2.00390625" style="8" customWidth="1"/>
    <col min="2319" max="2319" width="11.8515625" style="8" customWidth="1"/>
    <col min="2320" max="2320" width="2.8515625" style="8" customWidth="1"/>
    <col min="2321" max="2321" width="2.00390625" style="8" customWidth="1"/>
    <col min="2322" max="2322" width="13.57421875" style="8" customWidth="1"/>
    <col min="2323" max="2323" width="0.5625" style="8" customWidth="1"/>
    <col min="2324" max="2560" width="9.140625" style="8" customWidth="1"/>
    <col min="2561" max="2561" width="2.421875" style="8" customWidth="1"/>
    <col min="2562" max="2562" width="1.8515625" style="8" customWidth="1"/>
    <col min="2563" max="2563" width="2.7109375" style="8" customWidth="1"/>
    <col min="2564" max="2564" width="8.28125" style="8" customWidth="1"/>
    <col min="2565" max="2565" width="13.57421875" style="8" customWidth="1"/>
    <col min="2566" max="2566" width="0.5625" style="8" customWidth="1"/>
    <col min="2567" max="2567" width="2.57421875" style="8" customWidth="1"/>
    <col min="2568" max="2568" width="2.7109375" style="8" customWidth="1"/>
    <col min="2569" max="2569" width="8.8515625" style="8" customWidth="1"/>
    <col min="2570" max="2570" width="14.57421875" style="8" customWidth="1"/>
    <col min="2571" max="2571" width="0.71875" style="8" customWidth="1"/>
    <col min="2572" max="2572" width="2.421875" style="8" customWidth="1"/>
    <col min="2573" max="2573" width="2.8515625" style="8" customWidth="1"/>
    <col min="2574" max="2574" width="2.00390625" style="8" customWidth="1"/>
    <col min="2575" max="2575" width="11.8515625" style="8" customWidth="1"/>
    <col min="2576" max="2576" width="2.8515625" style="8" customWidth="1"/>
    <col min="2577" max="2577" width="2.00390625" style="8" customWidth="1"/>
    <col min="2578" max="2578" width="13.57421875" style="8" customWidth="1"/>
    <col min="2579" max="2579" width="0.5625" style="8" customWidth="1"/>
    <col min="2580" max="2816" width="9.140625" style="8" customWidth="1"/>
    <col min="2817" max="2817" width="2.421875" style="8" customWidth="1"/>
    <col min="2818" max="2818" width="1.8515625" style="8" customWidth="1"/>
    <col min="2819" max="2819" width="2.7109375" style="8" customWidth="1"/>
    <col min="2820" max="2820" width="8.28125" style="8" customWidth="1"/>
    <col min="2821" max="2821" width="13.57421875" style="8" customWidth="1"/>
    <col min="2822" max="2822" width="0.5625" style="8" customWidth="1"/>
    <col min="2823" max="2823" width="2.57421875" style="8" customWidth="1"/>
    <col min="2824" max="2824" width="2.7109375" style="8" customWidth="1"/>
    <col min="2825" max="2825" width="8.8515625" style="8" customWidth="1"/>
    <col min="2826" max="2826" width="14.57421875" style="8" customWidth="1"/>
    <col min="2827" max="2827" width="0.71875" style="8" customWidth="1"/>
    <col min="2828" max="2828" width="2.421875" style="8" customWidth="1"/>
    <col min="2829" max="2829" width="2.8515625" style="8" customWidth="1"/>
    <col min="2830" max="2830" width="2.00390625" style="8" customWidth="1"/>
    <col min="2831" max="2831" width="11.8515625" style="8" customWidth="1"/>
    <col min="2832" max="2832" width="2.8515625" style="8" customWidth="1"/>
    <col min="2833" max="2833" width="2.00390625" style="8" customWidth="1"/>
    <col min="2834" max="2834" width="13.57421875" style="8" customWidth="1"/>
    <col min="2835" max="2835" width="0.5625" style="8" customWidth="1"/>
    <col min="2836" max="3072" width="9.140625" style="8" customWidth="1"/>
    <col min="3073" max="3073" width="2.421875" style="8" customWidth="1"/>
    <col min="3074" max="3074" width="1.8515625" style="8" customWidth="1"/>
    <col min="3075" max="3075" width="2.7109375" style="8" customWidth="1"/>
    <col min="3076" max="3076" width="8.28125" style="8" customWidth="1"/>
    <col min="3077" max="3077" width="13.57421875" style="8" customWidth="1"/>
    <col min="3078" max="3078" width="0.5625" style="8" customWidth="1"/>
    <col min="3079" max="3079" width="2.57421875" style="8" customWidth="1"/>
    <col min="3080" max="3080" width="2.7109375" style="8" customWidth="1"/>
    <col min="3081" max="3081" width="8.8515625" style="8" customWidth="1"/>
    <col min="3082" max="3082" width="14.57421875" style="8" customWidth="1"/>
    <col min="3083" max="3083" width="0.71875" style="8" customWidth="1"/>
    <col min="3084" max="3084" width="2.421875" style="8" customWidth="1"/>
    <col min="3085" max="3085" width="2.8515625" style="8" customWidth="1"/>
    <col min="3086" max="3086" width="2.00390625" style="8" customWidth="1"/>
    <col min="3087" max="3087" width="11.8515625" style="8" customWidth="1"/>
    <col min="3088" max="3088" width="2.8515625" style="8" customWidth="1"/>
    <col min="3089" max="3089" width="2.00390625" style="8" customWidth="1"/>
    <col min="3090" max="3090" width="13.57421875" style="8" customWidth="1"/>
    <col min="3091" max="3091" width="0.5625" style="8" customWidth="1"/>
    <col min="3092" max="3328" width="9.140625" style="8" customWidth="1"/>
    <col min="3329" max="3329" width="2.421875" style="8" customWidth="1"/>
    <col min="3330" max="3330" width="1.8515625" style="8" customWidth="1"/>
    <col min="3331" max="3331" width="2.7109375" style="8" customWidth="1"/>
    <col min="3332" max="3332" width="8.28125" style="8" customWidth="1"/>
    <col min="3333" max="3333" width="13.57421875" style="8" customWidth="1"/>
    <col min="3334" max="3334" width="0.5625" style="8" customWidth="1"/>
    <col min="3335" max="3335" width="2.57421875" style="8" customWidth="1"/>
    <col min="3336" max="3336" width="2.7109375" style="8" customWidth="1"/>
    <col min="3337" max="3337" width="8.8515625" style="8" customWidth="1"/>
    <col min="3338" max="3338" width="14.57421875" style="8" customWidth="1"/>
    <col min="3339" max="3339" width="0.71875" style="8" customWidth="1"/>
    <col min="3340" max="3340" width="2.421875" style="8" customWidth="1"/>
    <col min="3341" max="3341" width="2.8515625" style="8" customWidth="1"/>
    <col min="3342" max="3342" width="2.00390625" style="8" customWidth="1"/>
    <col min="3343" max="3343" width="11.8515625" style="8" customWidth="1"/>
    <col min="3344" max="3344" width="2.8515625" style="8" customWidth="1"/>
    <col min="3345" max="3345" width="2.00390625" style="8" customWidth="1"/>
    <col min="3346" max="3346" width="13.57421875" style="8" customWidth="1"/>
    <col min="3347" max="3347" width="0.5625" style="8" customWidth="1"/>
    <col min="3348" max="3584" width="9.140625" style="8" customWidth="1"/>
    <col min="3585" max="3585" width="2.421875" style="8" customWidth="1"/>
    <col min="3586" max="3586" width="1.8515625" style="8" customWidth="1"/>
    <col min="3587" max="3587" width="2.7109375" style="8" customWidth="1"/>
    <col min="3588" max="3588" width="8.28125" style="8" customWidth="1"/>
    <col min="3589" max="3589" width="13.57421875" style="8" customWidth="1"/>
    <col min="3590" max="3590" width="0.5625" style="8" customWidth="1"/>
    <col min="3591" max="3591" width="2.57421875" style="8" customWidth="1"/>
    <col min="3592" max="3592" width="2.7109375" style="8" customWidth="1"/>
    <col min="3593" max="3593" width="8.8515625" style="8" customWidth="1"/>
    <col min="3594" max="3594" width="14.57421875" style="8" customWidth="1"/>
    <col min="3595" max="3595" width="0.71875" style="8" customWidth="1"/>
    <col min="3596" max="3596" width="2.421875" style="8" customWidth="1"/>
    <col min="3597" max="3597" width="2.8515625" style="8" customWidth="1"/>
    <col min="3598" max="3598" width="2.00390625" style="8" customWidth="1"/>
    <col min="3599" max="3599" width="11.8515625" style="8" customWidth="1"/>
    <col min="3600" max="3600" width="2.8515625" style="8" customWidth="1"/>
    <col min="3601" max="3601" width="2.00390625" style="8" customWidth="1"/>
    <col min="3602" max="3602" width="13.57421875" style="8" customWidth="1"/>
    <col min="3603" max="3603" width="0.5625" style="8" customWidth="1"/>
    <col min="3604" max="3840" width="9.140625" style="8" customWidth="1"/>
    <col min="3841" max="3841" width="2.421875" style="8" customWidth="1"/>
    <col min="3842" max="3842" width="1.8515625" style="8" customWidth="1"/>
    <col min="3843" max="3843" width="2.7109375" style="8" customWidth="1"/>
    <col min="3844" max="3844" width="8.28125" style="8" customWidth="1"/>
    <col min="3845" max="3845" width="13.57421875" style="8" customWidth="1"/>
    <col min="3846" max="3846" width="0.5625" style="8" customWidth="1"/>
    <col min="3847" max="3847" width="2.57421875" style="8" customWidth="1"/>
    <col min="3848" max="3848" width="2.7109375" style="8" customWidth="1"/>
    <col min="3849" max="3849" width="8.8515625" style="8" customWidth="1"/>
    <col min="3850" max="3850" width="14.57421875" style="8" customWidth="1"/>
    <col min="3851" max="3851" width="0.71875" style="8" customWidth="1"/>
    <col min="3852" max="3852" width="2.421875" style="8" customWidth="1"/>
    <col min="3853" max="3853" width="2.8515625" style="8" customWidth="1"/>
    <col min="3854" max="3854" width="2.00390625" style="8" customWidth="1"/>
    <col min="3855" max="3855" width="11.8515625" style="8" customWidth="1"/>
    <col min="3856" max="3856" width="2.8515625" style="8" customWidth="1"/>
    <col min="3857" max="3857" width="2.00390625" style="8" customWidth="1"/>
    <col min="3858" max="3858" width="13.57421875" style="8" customWidth="1"/>
    <col min="3859" max="3859" width="0.5625" style="8" customWidth="1"/>
    <col min="3860" max="4096" width="9.140625" style="8" customWidth="1"/>
    <col min="4097" max="4097" width="2.421875" style="8" customWidth="1"/>
    <col min="4098" max="4098" width="1.8515625" style="8" customWidth="1"/>
    <col min="4099" max="4099" width="2.7109375" style="8" customWidth="1"/>
    <col min="4100" max="4100" width="8.28125" style="8" customWidth="1"/>
    <col min="4101" max="4101" width="13.57421875" style="8" customWidth="1"/>
    <col min="4102" max="4102" width="0.5625" style="8" customWidth="1"/>
    <col min="4103" max="4103" width="2.57421875" style="8" customWidth="1"/>
    <col min="4104" max="4104" width="2.7109375" style="8" customWidth="1"/>
    <col min="4105" max="4105" width="8.8515625" style="8" customWidth="1"/>
    <col min="4106" max="4106" width="14.57421875" style="8" customWidth="1"/>
    <col min="4107" max="4107" width="0.71875" style="8" customWidth="1"/>
    <col min="4108" max="4108" width="2.421875" style="8" customWidth="1"/>
    <col min="4109" max="4109" width="2.8515625" style="8" customWidth="1"/>
    <col min="4110" max="4110" width="2.00390625" style="8" customWidth="1"/>
    <col min="4111" max="4111" width="11.8515625" style="8" customWidth="1"/>
    <col min="4112" max="4112" width="2.8515625" style="8" customWidth="1"/>
    <col min="4113" max="4113" width="2.00390625" style="8" customWidth="1"/>
    <col min="4114" max="4114" width="13.57421875" style="8" customWidth="1"/>
    <col min="4115" max="4115" width="0.5625" style="8" customWidth="1"/>
    <col min="4116" max="4352" width="9.140625" style="8" customWidth="1"/>
    <col min="4353" max="4353" width="2.421875" style="8" customWidth="1"/>
    <col min="4354" max="4354" width="1.8515625" style="8" customWidth="1"/>
    <col min="4355" max="4355" width="2.7109375" style="8" customWidth="1"/>
    <col min="4356" max="4356" width="8.28125" style="8" customWidth="1"/>
    <col min="4357" max="4357" width="13.57421875" style="8" customWidth="1"/>
    <col min="4358" max="4358" width="0.5625" style="8" customWidth="1"/>
    <col min="4359" max="4359" width="2.57421875" style="8" customWidth="1"/>
    <col min="4360" max="4360" width="2.7109375" style="8" customWidth="1"/>
    <col min="4361" max="4361" width="8.8515625" style="8" customWidth="1"/>
    <col min="4362" max="4362" width="14.57421875" style="8" customWidth="1"/>
    <col min="4363" max="4363" width="0.71875" style="8" customWidth="1"/>
    <col min="4364" max="4364" width="2.421875" style="8" customWidth="1"/>
    <col min="4365" max="4365" width="2.8515625" style="8" customWidth="1"/>
    <col min="4366" max="4366" width="2.00390625" style="8" customWidth="1"/>
    <col min="4367" max="4367" width="11.8515625" style="8" customWidth="1"/>
    <col min="4368" max="4368" width="2.8515625" style="8" customWidth="1"/>
    <col min="4369" max="4369" width="2.00390625" style="8" customWidth="1"/>
    <col min="4370" max="4370" width="13.57421875" style="8" customWidth="1"/>
    <col min="4371" max="4371" width="0.5625" style="8" customWidth="1"/>
    <col min="4372" max="4608" width="9.140625" style="8" customWidth="1"/>
    <col min="4609" max="4609" width="2.421875" style="8" customWidth="1"/>
    <col min="4610" max="4610" width="1.8515625" style="8" customWidth="1"/>
    <col min="4611" max="4611" width="2.7109375" style="8" customWidth="1"/>
    <col min="4612" max="4612" width="8.28125" style="8" customWidth="1"/>
    <col min="4613" max="4613" width="13.57421875" style="8" customWidth="1"/>
    <col min="4614" max="4614" width="0.5625" style="8" customWidth="1"/>
    <col min="4615" max="4615" width="2.57421875" style="8" customWidth="1"/>
    <col min="4616" max="4616" width="2.7109375" style="8" customWidth="1"/>
    <col min="4617" max="4617" width="8.8515625" style="8" customWidth="1"/>
    <col min="4618" max="4618" width="14.57421875" style="8" customWidth="1"/>
    <col min="4619" max="4619" width="0.71875" style="8" customWidth="1"/>
    <col min="4620" max="4620" width="2.421875" style="8" customWidth="1"/>
    <col min="4621" max="4621" width="2.8515625" style="8" customWidth="1"/>
    <col min="4622" max="4622" width="2.00390625" style="8" customWidth="1"/>
    <col min="4623" max="4623" width="11.8515625" style="8" customWidth="1"/>
    <col min="4624" max="4624" width="2.8515625" style="8" customWidth="1"/>
    <col min="4625" max="4625" width="2.00390625" style="8" customWidth="1"/>
    <col min="4626" max="4626" width="13.57421875" style="8" customWidth="1"/>
    <col min="4627" max="4627" width="0.5625" style="8" customWidth="1"/>
    <col min="4628" max="4864" width="9.140625" style="8" customWidth="1"/>
    <col min="4865" max="4865" width="2.421875" style="8" customWidth="1"/>
    <col min="4866" max="4866" width="1.8515625" style="8" customWidth="1"/>
    <col min="4867" max="4867" width="2.7109375" style="8" customWidth="1"/>
    <col min="4868" max="4868" width="8.28125" style="8" customWidth="1"/>
    <col min="4869" max="4869" width="13.57421875" style="8" customWidth="1"/>
    <col min="4870" max="4870" width="0.5625" style="8" customWidth="1"/>
    <col min="4871" max="4871" width="2.57421875" style="8" customWidth="1"/>
    <col min="4872" max="4872" width="2.7109375" style="8" customWidth="1"/>
    <col min="4873" max="4873" width="8.8515625" style="8" customWidth="1"/>
    <col min="4874" max="4874" width="14.57421875" style="8" customWidth="1"/>
    <col min="4875" max="4875" width="0.71875" style="8" customWidth="1"/>
    <col min="4876" max="4876" width="2.421875" style="8" customWidth="1"/>
    <col min="4877" max="4877" width="2.8515625" style="8" customWidth="1"/>
    <col min="4878" max="4878" width="2.00390625" style="8" customWidth="1"/>
    <col min="4879" max="4879" width="11.8515625" style="8" customWidth="1"/>
    <col min="4880" max="4880" width="2.8515625" style="8" customWidth="1"/>
    <col min="4881" max="4881" width="2.00390625" style="8" customWidth="1"/>
    <col min="4882" max="4882" width="13.57421875" style="8" customWidth="1"/>
    <col min="4883" max="4883" width="0.5625" style="8" customWidth="1"/>
    <col min="4884" max="5120" width="9.140625" style="8" customWidth="1"/>
    <col min="5121" max="5121" width="2.421875" style="8" customWidth="1"/>
    <col min="5122" max="5122" width="1.8515625" style="8" customWidth="1"/>
    <col min="5123" max="5123" width="2.7109375" style="8" customWidth="1"/>
    <col min="5124" max="5124" width="8.28125" style="8" customWidth="1"/>
    <col min="5125" max="5125" width="13.57421875" style="8" customWidth="1"/>
    <col min="5126" max="5126" width="0.5625" style="8" customWidth="1"/>
    <col min="5127" max="5127" width="2.57421875" style="8" customWidth="1"/>
    <col min="5128" max="5128" width="2.7109375" style="8" customWidth="1"/>
    <col min="5129" max="5129" width="8.8515625" style="8" customWidth="1"/>
    <col min="5130" max="5130" width="14.57421875" style="8" customWidth="1"/>
    <col min="5131" max="5131" width="0.71875" style="8" customWidth="1"/>
    <col min="5132" max="5132" width="2.421875" style="8" customWidth="1"/>
    <col min="5133" max="5133" width="2.8515625" style="8" customWidth="1"/>
    <col min="5134" max="5134" width="2.00390625" style="8" customWidth="1"/>
    <col min="5135" max="5135" width="11.8515625" style="8" customWidth="1"/>
    <col min="5136" max="5136" width="2.8515625" style="8" customWidth="1"/>
    <col min="5137" max="5137" width="2.00390625" style="8" customWidth="1"/>
    <col min="5138" max="5138" width="13.57421875" style="8" customWidth="1"/>
    <col min="5139" max="5139" width="0.5625" style="8" customWidth="1"/>
    <col min="5140" max="5376" width="9.140625" style="8" customWidth="1"/>
    <col min="5377" max="5377" width="2.421875" style="8" customWidth="1"/>
    <col min="5378" max="5378" width="1.8515625" style="8" customWidth="1"/>
    <col min="5379" max="5379" width="2.7109375" style="8" customWidth="1"/>
    <col min="5380" max="5380" width="8.28125" style="8" customWidth="1"/>
    <col min="5381" max="5381" width="13.57421875" style="8" customWidth="1"/>
    <col min="5382" max="5382" width="0.5625" style="8" customWidth="1"/>
    <col min="5383" max="5383" width="2.57421875" style="8" customWidth="1"/>
    <col min="5384" max="5384" width="2.7109375" style="8" customWidth="1"/>
    <col min="5385" max="5385" width="8.8515625" style="8" customWidth="1"/>
    <col min="5386" max="5386" width="14.57421875" style="8" customWidth="1"/>
    <col min="5387" max="5387" width="0.71875" style="8" customWidth="1"/>
    <col min="5388" max="5388" width="2.421875" style="8" customWidth="1"/>
    <col min="5389" max="5389" width="2.8515625" style="8" customWidth="1"/>
    <col min="5390" max="5390" width="2.00390625" style="8" customWidth="1"/>
    <col min="5391" max="5391" width="11.8515625" style="8" customWidth="1"/>
    <col min="5392" max="5392" width="2.8515625" style="8" customWidth="1"/>
    <col min="5393" max="5393" width="2.00390625" style="8" customWidth="1"/>
    <col min="5394" max="5394" width="13.57421875" style="8" customWidth="1"/>
    <col min="5395" max="5395" width="0.5625" style="8" customWidth="1"/>
    <col min="5396" max="5632" width="9.140625" style="8" customWidth="1"/>
    <col min="5633" max="5633" width="2.421875" style="8" customWidth="1"/>
    <col min="5634" max="5634" width="1.8515625" style="8" customWidth="1"/>
    <col min="5635" max="5635" width="2.7109375" style="8" customWidth="1"/>
    <col min="5636" max="5636" width="8.28125" style="8" customWidth="1"/>
    <col min="5637" max="5637" width="13.57421875" style="8" customWidth="1"/>
    <col min="5638" max="5638" width="0.5625" style="8" customWidth="1"/>
    <col min="5639" max="5639" width="2.57421875" style="8" customWidth="1"/>
    <col min="5640" max="5640" width="2.7109375" style="8" customWidth="1"/>
    <col min="5641" max="5641" width="8.8515625" style="8" customWidth="1"/>
    <col min="5642" max="5642" width="14.57421875" style="8" customWidth="1"/>
    <col min="5643" max="5643" width="0.71875" style="8" customWidth="1"/>
    <col min="5644" max="5644" width="2.421875" style="8" customWidth="1"/>
    <col min="5645" max="5645" width="2.8515625" style="8" customWidth="1"/>
    <col min="5646" max="5646" width="2.00390625" style="8" customWidth="1"/>
    <col min="5647" max="5647" width="11.8515625" style="8" customWidth="1"/>
    <col min="5648" max="5648" width="2.8515625" style="8" customWidth="1"/>
    <col min="5649" max="5649" width="2.00390625" style="8" customWidth="1"/>
    <col min="5650" max="5650" width="13.57421875" style="8" customWidth="1"/>
    <col min="5651" max="5651" width="0.5625" style="8" customWidth="1"/>
    <col min="5652" max="5888" width="9.140625" style="8" customWidth="1"/>
    <col min="5889" max="5889" width="2.421875" style="8" customWidth="1"/>
    <col min="5890" max="5890" width="1.8515625" style="8" customWidth="1"/>
    <col min="5891" max="5891" width="2.7109375" style="8" customWidth="1"/>
    <col min="5892" max="5892" width="8.28125" style="8" customWidth="1"/>
    <col min="5893" max="5893" width="13.57421875" style="8" customWidth="1"/>
    <col min="5894" max="5894" width="0.5625" style="8" customWidth="1"/>
    <col min="5895" max="5895" width="2.57421875" style="8" customWidth="1"/>
    <col min="5896" max="5896" width="2.7109375" style="8" customWidth="1"/>
    <col min="5897" max="5897" width="8.8515625" style="8" customWidth="1"/>
    <col min="5898" max="5898" width="14.57421875" style="8" customWidth="1"/>
    <col min="5899" max="5899" width="0.71875" style="8" customWidth="1"/>
    <col min="5900" max="5900" width="2.421875" style="8" customWidth="1"/>
    <col min="5901" max="5901" width="2.8515625" style="8" customWidth="1"/>
    <col min="5902" max="5902" width="2.00390625" style="8" customWidth="1"/>
    <col min="5903" max="5903" width="11.8515625" style="8" customWidth="1"/>
    <col min="5904" max="5904" width="2.8515625" style="8" customWidth="1"/>
    <col min="5905" max="5905" width="2.00390625" style="8" customWidth="1"/>
    <col min="5906" max="5906" width="13.57421875" style="8" customWidth="1"/>
    <col min="5907" max="5907" width="0.5625" style="8" customWidth="1"/>
    <col min="5908" max="6144" width="9.140625" style="8" customWidth="1"/>
    <col min="6145" max="6145" width="2.421875" style="8" customWidth="1"/>
    <col min="6146" max="6146" width="1.8515625" style="8" customWidth="1"/>
    <col min="6147" max="6147" width="2.7109375" style="8" customWidth="1"/>
    <col min="6148" max="6148" width="8.28125" style="8" customWidth="1"/>
    <col min="6149" max="6149" width="13.57421875" style="8" customWidth="1"/>
    <col min="6150" max="6150" width="0.5625" style="8" customWidth="1"/>
    <col min="6151" max="6151" width="2.57421875" style="8" customWidth="1"/>
    <col min="6152" max="6152" width="2.7109375" style="8" customWidth="1"/>
    <col min="6153" max="6153" width="8.8515625" style="8" customWidth="1"/>
    <col min="6154" max="6154" width="14.57421875" style="8" customWidth="1"/>
    <col min="6155" max="6155" width="0.71875" style="8" customWidth="1"/>
    <col min="6156" max="6156" width="2.421875" style="8" customWidth="1"/>
    <col min="6157" max="6157" width="2.8515625" style="8" customWidth="1"/>
    <col min="6158" max="6158" width="2.00390625" style="8" customWidth="1"/>
    <col min="6159" max="6159" width="11.8515625" style="8" customWidth="1"/>
    <col min="6160" max="6160" width="2.8515625" style="8" customWidth="1"/>
    <col min="6161" max="6161" width="2.00390625" style="8" customWidth="1"/>
    <col min="6162" max="6162" width="13.57421875" style="8" customWidth="1"/>
    <col min="6163" max="6163" width="0.5625" style="8" customWidth="1"/>
    <col min="6164" max="6400" width="9.140625" style="8" customWidth="1"/>
    <col min="6401" max="6401" width="2.421875" style="8" customWidth="1"/>
    <col min="6402" max="6402" width="1.8515625" style="8" customWidth="1"/>
    <col min="6403" max="6403" width="2.7109375" style="8" customWidth="1"/>
    <col min="6404" max="6404" width="8.28125" style="8" customWidth="1"/>
    <col min="6405" max="6405" width="13.57421875" style="8" customWidth="1"/>
    <col min="6406" max="6406" width="0.5625" style="8" customWidth="1"/>
    <col min="6407" max="6407" width="2.57421875" style="8" customWidth="1"/>
    <col min="6408" max="6408" width="2.7109375" style="8" customWidth="1"/>
    <col min="6409" max="6409" width="8.8515625" style="8" customWidth="1"/>
    <col min="6410" max="6410" width="14.57421875" style="8" customWidth="1"/>
    <col min="6411" max="6411" width="0.71875" style="8" customWidth="1"/>
    <col min="6412" max="6412" width="2.421875" style="8" customWidth="1"/>
    <col min="6413" max="6413" width="2.8515625" style="8" customWidth="1"/>
    <col min="6414" max="6414" width="2.00390625" style="8" customWidth="1"/>
    <col min="6415" max="6415" width="11.8515625" style="8" customWidth="1"/>
    <col min="6416" max="6416" width="2.8515625" style="8" customWidth="1"/>
    <col min="6417" max="6417" width="2.00390625" style="8" customWidth="1"/>
    <col min="6418" max="6418" width="13.57421875" style="8" customWidth="1"/>
    <col min="6419" max="6419" width="0.5625" style="8" customWidth="1"/>
    <col min="6420" max="6656" width="9.140625" style="8" customWidth="1"/>
    <col min="6657" max="6657" width="2.421875" style="8" customWidth="1"/>
    <col min="6658" max="6658" width="1.8515625" style="8" customWidth="1"/>
    <col min="6659" max="6659" width="2.7109375" style="8" customWidth="1"/>
    <col min="6660" max="6660" width="8.28125" style="8" customWidth="1"/>
    <col min="6661" max="6661" width="13.57421875" style="8" customWidth="1"/>
    <col min="6662" max="6662" width="0.5625" style="8" customWidth="1"/>
    <col min="6663" max="6663" width="2.57421875" style="8" customWidth="1"/>
    <col min="6664" max="6664" width="2.7109375" style="8" customWidth="1"/>
    <col min="6665" max="6665" width="8.8515625" style="8" customWidth="1"/>
    <col min="6666" max="6666" width="14.57421875" style="8" customWidth="1"/>
    <col min="6667" max="6667" width="0.71875" style="8" customWidth="1"/>
    <col min="6668" max="6668" width="2.421875" style="8" customWidth="1"/>
    <col min="6669" max="6669" width="2.8515625" style="8" customWidth="1"/>
    <col min="6670" max="6670" width="2.00390625" style="8" customWidth="1"/>
    <col min="6671" max="6671" width="11.8515625" style="8" customWidth="1"/>
    <col min="6672" max="6672" width="2.8515625" style="8" customWidth="1"/>
    <col min="6673" max="6673" width="2.00390625" style="8" customWidth="1"/>
    <col min="6674" max="6674" width="13.57421875" style="8" customWidth="1"/>
    <col min="6675" max="6675" width="0.5625" style="8" customWidth="1"/>
    <col min="6676" max="6912" width="9.140625" style="8" customWidth="1"/>
    <col min="6913" max="6913" width="2.421875" style="8" customWidth="1"/>
    <col min="6914" max="6914" width="1.8515625" style="8" customWidth="1"/>
    <col min="6915" max="6915" width="2.7109375" style="8" customWidth="1"/>
    <col min="6916" max="6916" width="8.28125" style="8" customWidth="1"/>
    <col min="6917" max="6917" width="13.57421875" style="8" customWidth="1"/>
    <col min="6918" max="6918" width="0.5625" style="8" customWidth="1"/>
    <col min="6919" max="6919" width="2.57421875" style="8" customWidth="1"/>
    <col min="6920" max="6920" width="2.7109375" style="8" customWidth="1"/>
    <col min="6921" max="6921" width="8.8515625" style="8" customWidth="1"/>
    <col min="6922" max="6922" width="14.57421875" style="8" customWidth="1"/>
    <col min="6923" max="6923" width="0.71875" style="8" customWidth="1"/>
    <col min="6924" max="6924" width="2.421875" style="8" customWidth="1"/>
    <col min="6925" max="6925" width="2.8515625" style="8" customWidth="1"/>
    <col min="6926" max="6926" width="2.00390625" style="8" customWidth="1"/>
    <col min="6927" max="6927" width="11.8515625" style="8" customWidth="1"/>
    <col min="6928" max="6928" width="2.8515625" style="8" customWidth="1"/>
    <col min="6929" max="6929" width="2.00390625" style="8" customWidth="1"/>
    <col min="6930" max="6930" width="13.57421875" style="8" customWidth="1"/>
    <col min="6931" max="6931" width="0.5625" style="8" customWidth="1"/>
    <col min="6932" max="7168" width="9.140625" style="8" customWidth="1"/>
    <col min="7169" max="7169" width="2.421875" style="8" customWidth="1"/>
    <col min="7170" max="7170" width="1.8515625" style="8" customWidth="1"/>
    <col min="7171" max="7171" width="2.7109375" style="8" customWidth="1"/>
    <col min="7172" max="7172" width="8.28125" style="8" customWidth="1"/>
    <col min="7173" max="7173" width="13.57421875" style="8" customWidth="1"/>
    <col min="7174" max="7174" width="0.5625" style="8" customWidth="1"/>
    <col min="7175" max="7175" width="2.57421875" style="8" customWidth="1"/>
    <col min="7176" max="7176" width="2.7109375" style="8" customWidth="1"/>
    <col min="7177" max="7177" width="8.8515625" style="8" customWidth="1"/>
    <col min="7178" max="7178" width="14.57421875" style="8" customWidth="1"/>
    <col min="7179" max="7179" width="0.71875" style="8" customWidth="1"/>
    <col min="7180" max="7180" width="2.421875" style="8" customWidth="1"/>
    <col min="7181" max="7181" width="2.8515625" style="8" customWidth="1"/>
    <col min="7182" max="7182" width="2.00390625" style="8" customWidth="1"/>
    <col min="7183" max="7183" width="11.8515625" style="8" customWidth="1"/>
    <col min="7184" max="7184" width="2.8515625" style="8" customWidth="1"/>
    <col min="7185" max="7185" width="2.00390625" style="8" customWidth="1"/>
    <col min="7186" max="7186" width="13.57421875" style="8" customWidth="1"/>
    <col min="7187" max="7187" width="0.5625" style="8" customWidth="1"/>
    <col min="7188" max="7424" width="9.140625" style="8" customWidth="1"/>
    <col min="7425" max="7425" width="2.421875" style="8" customWidth="1"/>
    <col min="7426" max="7426" width="1.8515625" style="8" customWidth="1"/>
    <col min="7427" max="7427" width="2.7109375" style="8" customWidth="1"/>
    <col min="7428" max="7428" width="8.28125" style="8" customWidth="1"/>
    <col min="7429" max="7429" width="13.57421875" style="8" customWidth="1"/>
    <col min="7430" max="7430" width="0.5625" style="8" customWidth="1"/>
    <col min="7431" max="7431" width="2.57421875" style="8" customWidth="1"/>
    <col min="7432" max="7432" width="2.7109375" style="8" customWidth="1"/>
    <col min="7433" max="7433" width="8.8515625" style="8" customWidth="1"/>
    <col min="7434" max="7434" width="14.57421875" style="8" customWidth="1"/>
    <col min="7435" max="7435" width="0.71875" style="8" customWidth="1"/>
    <col min="7436" max="7436" width="2.421875" style="8" customWidth="1"/>
    <col min="7437" max="7437" width="2.8515625" style="8" customWidth="1"/>
    <col min="7438" max="7438" width="2.00390625" style="8" customWidth="1"/>
    <col min="7439" max="7439" width="11.8515625" style="8" customWidth="1"/>
    <col min="7440" max="7440" width="2.8515625" style="8" customWidth="1"/>
    <col min="7441" max="7441" width="2.00390625" style="8" customWidth="1"/>
    <col min="7442" max="7442" width="13.57421875" style="8" customWidth="1"/>
    <col min="7443" max="7443" width="0.5625" style="8" customWidth="1"/>
    <col min="7444" max="7680" width="9.140625" style="8" customWidth="1"/>
    <col min="7681" max="7681" width="2.421875" style="8" customWidth="1"/>
    <col min="7682" max="7682" width="1.8515625" style="8" customWidth="1"/>
    <col min="7683" max="7683" width="2.7109375" style="8" customWidth="1"/>
    <col min="7684" max="7684" width="8.28125" style="8" customWidth="1"/>
    <col min="7685" max="7685" width="13.57421875" style="8" customWidth="1"/>
    <col min="7686" max="7686" width="0.5625" style="8" customWidth="1"/>
    <col min="7687" max="7687" width="2.57421875" style="8" customWidth="1"/>
    <col min="7688" max="7688" width="2.7109375" style="8" customWidth="1"/>
    <col min="7689" max="7689" width="8.8515625" style="8" customWidth="1"/>
    <col min="7690" max="7690" width="14.57421875" style="8" customWidth="1"/>
    <col min="7691" max="7691" width="0.71875" style="8" customWidth="1"/>
    <col min="7692" max="7692" width="2.421875" style="8" customWidth="1"/>
    <col min="7693" max="7693" width="2.8515625" style="8" customWidth="1"/>
    <col min="7694" max="7694" width="2.00390625" style="8" customWidth="1"/>
    <col min="7695" max="7695" width="11.8515625" style="8" customWidth="1"/>
    <col min="7696" max="7696" width="2.8515625" style="8" customWidth="1"/>
    <col min="7697" max="7697" width="2.00390625" style="8" customWidth="1"/>
    <col min="7698" max="7698" width="13.57421875" style="8" customWidth="1"/>
    <col min="7699" max="7699" width="0.5625" style="8" customWidth="1"/>
    <col min="7700" max="7936" width="9.140625" style="8" customWidth="1"/>
    <col min="7937" max="7937" width="2.421875" style="8" customWidth="1"/>
    <col min="7938" max="7938" width="1.8515625" style="8" customWidth="1"/>
    <col min="7939" max="7939" width="2.7109375" style="8" customWidth="1"/>
    <col min="7940" max="7940" width="8.28125" style="8" customWidth="1"/>
    <col min="7941" max="7941" width="13.57421875" style="8" customWidth="1"/>
    <col min="7942" max="7942" width="0.5625" style="8" customWidth="1"/>
    <col min="7943" max="7943" width="2.57421875" style="8" customWidth="1"/>
    <col min="7944" max="7944" width="2.7109375" style="8" customWidth="1"/>
    <col min="7945" max="7945" width="8.8515625" style="8" customWidth="1"/>
    <col min="7946" max="7946" width="14.57421875" style="8" customWidth="1"/>
    <col min="7947" max="7947" width="0.71875" style="8" customWidth="1"/>
    <col min="7948" max="7948" width="2.421875" style="8" customWidth="1"/>
    <col min="7949" max="7949" width="2.8515625" style="8" customWidth="1"/>
    <col min="7950" max="7950" width="2.00390625" style="8" customWidth="1"/>
    <col min="7951" max="7951" width="11.8515625" style="8" customWidth="1"/>
    <col min="7952" max="7952" width="2.8515625" style="8" customWidth="1"/>
    <col min="7953" max="7953" width="2.00390625" style="8" customWidth="1"/>
    <col min="7954" max="7954" width="13.57421875" style="8" customWidth="1"/>
    <col min="7955" max="7955" width="0.5625" style="8" customWidth="1"/>
    <col min="7956" max="8192" width="9.140625" style="8" customWidth="1"/>
    <col min="8193" max="8193" width="2.421875" style="8" customWidth="1"/>
    <col min="8194" max="8194" width="1.8515625" style="8" customWidth="1"/>
    <col min="8195" max="8195" width="2.7109375" style="8" customWidth="1"/>
    <col min="8196" max="8196" width="8.28125" style="8" customWidth="1"/>
    <col min="8197" max="8197" width="13.57421875" style="8" customWidth="1"/>
    <col min="8198" max="8198" width="0.5625" style="8" customWidth="1"/>
    <col min="8199" max="8199" width="2.57421875" style="8" customWidth="1"/>
    <col min="8200" max="8200" width="2.7109375" style="8" customWidth="1"/>
    <col min="8201" max="8201" width="8.8515625" style="8" customWidth="1"/>
    <col min="8202" max="8202" width="14.57421875" style="8" customWidth="1"/>
    <col min="8203" max="8203" width="0.71875" style="8" customWidth="1"/>
    <col min="8204" max="8204" width="2.421875" style="8" customWidth="1"/>
    <col min="8205" max="8205" width="2.8515625" style="8" customWidth="1"/>
    <col min="8206" max="8206" width="2.00390625" style="8" customWidth="1"/>
    <col min="8207" max="8207" width="11.8515625" style="8" customWidth="1"/>
    <col min="8208" max="8208" width="2.8515625" style="8" customWidth="1"/>
    <col min="8209" max="8209" width="2.00390625" style="8" customWidth="1"/>
    <col min="8210" max="8210" width="13.57421875" style="8" customWidth="1"/>
    <col min="8211" max="8211" width="0.5625" style="8" customWidth="1"/>
    <col min="8212" max="8448" width="9.140625" style="8" customWidth="1"/>
    <col min="8449" max="8449" width="2.421875" style="8" customWidth="1"/>
    <col min="8450" max="8450" width="1.8515625" style="8" customWidth="1"/>
    <col min="8451" max="8451" width="2.7109375" style="8" customWidth="1"/>
    <col min="8452" max="8452" width="8.28125" style="8" customWidth="1"/>
    <col min="8453" max="8453" width="13.57421875" style="8" customWidth="1"/>
    <col min="8454" max="8454" width="0.5625" style="8" customWidth="1"/>
    <col min="8455" max="8455" width="2.57421875" style="8" customWidth="1"/>
    <col min="8456" max="8456" width="2.7109375" style="8" customWidth="1"/>
    <col min="8457" max="8457" width="8.8515625" style="8" customWidth="1"/>
    <col min="8458" max="8458" width="14.57421875" style="8" customWidth="1"/>
    <col min="8459" max="8459" width="0.71875" style="8" customWidth="1"/>
    <col min="8460" max="8460" width="2.421875" style="8" customWidth="1"/>
    <col min="8461" max="8461" width="2.8515625" style="8" customWidth="1"/>
    <col min="8462" max="8462" width="2.00390625" style="8" customWidth="1"/>
    <col min="8463" max="8463" width="11.8515625" style="8" customWidth="1"/>
    <col min="8464" max="8464" width="2.8515625" style="8" customWidth="1"/>
    <col min="8465" max="8465" width="2.00390625" style="8" customWidth="1"/>
    <col min="8466" max="8466" width="13.57421875" style="8" customWidth="1"/>
    <col min="8467" max="8467" width="0.5625" style="8" customWidth="1"/>
    <col min="8468" max="8704" width="9.140625" style="8" customWidth="1"/>
    <col min="8705" max="8705" width="2.421875" style="8" customWidth="1"/>
    <col min="8706" max="8706" width="1.8515625" style="8" customWidth="1"/>
    <col min="8707" max="8707" width="2.7109375" style="8" customWidth="1"/>
    <col min="8708" max="8708" width="8.28125" style="8" customWidth="1"/>
    <col min="8709" max="8709" width="13.57421875" style="8" customWidth="1"/>
    <col min="8710" max="8710" width="0.5625" style="8" customWidth="1"/>
    <col min="8711" max="8711" width="2.57421875" style="8" customWidth="1"/>
    <col min="8712" max="8712" width="2.7109375" style="8" customWidth="1"/>
    <col min="8713" max="8713" width="8.8515625" style="8" customWidth="1"/>
    <col min="8714" max="8714" width="14.57421875" style="8" customWidth="1"/>
    <col min="8715" max="8715" width="0.71875" style="8" customWidth="1"/>
    <col min="8716" max="8716" width="2.421875" style="8" customWidth="1"/>
    <col min="8717" max="8717" width="2.8515625" style="8" customWidth="1"/>
    <col min="8718" max="8718" width="2.00390625" style="8" customWidth="1"/>
    <col min="8719" max="8719" width="11.8515625" style="8" customWidth="1"/>
    <col min="8720" max="8720" width="2.8515625" style="8" customWidth="1"/>
    <col min="8721" max="8721" width="2.00390625" style="8" customWidth="1"/>
    <col min="8722" max="8722" width="13.57421875" style="8" customWidth="1"/>
    <col min="8723" max="8723" width="0.5625" style="8" customWidth="1"/>
    <col min="8724" max="8960" width="9.140625" style="8" customWidth="1"/>
    <col min="8961" max="8961" width="2.421875" style="8" customWidth="1"/>
    <col min="8962" max="8962" width="1.8515625" style="8" customWidth="1"/>
    <col min="8963" max="8963" width="2.7109375" style="8" customWidth="1"/>
    <col min="8964" max="8964" width="8.28125" style="8" customWidth="1"/>
    <col min="8965" max="8965" width="13.57421875" style="8" customWidth="1"/>
    <col min="8966" max="8966" width="0.5625" style="8" customWidth="1"/>
    <col min="8967" max="8967" width="2.57421875" style="8" customWidth="1"/>
    <col min="8968" max="8968" width="2.7109375" style="8" customWidth="1"/>
    <col min="8969" max="8969" width="8.8515625" style="8" customWidth="1"/>
    <col min="8970" max="8970" width="14.57421875" style="8" customWidth="1"/>
    <col min="8971" max="8971" width="0.71875" style="8" customWidth="1"/>
    <col min="8972" max="8972" width="2.421875" style="8" customWidth="1"/>
    <col min="8973" max="8973" width="2.8515625" style="8" customWidth="1"/>
    <col min="8974" max="8974" width="2.00390625" style="8" customWidth="1"/>
    <col min="8975" max="8975" width="11.8515625" style="8" customWidth="1"/>
    <col min="8976" max="8976" width="2.8515625" style="8" customWidth="1"/>
    <col min="8977" max="8977" width="2.00390625" style="8" customWidth="1"/>
    <col min="8978" max="8978" width="13.57421875" style="8" customWidth="1"/>
    <col min="8979" max="8979" width="0.5625" style="8" customWidth="1"/>
    <col min="8980" max="9216" width="9.140625" style="8" customWidth="1"/>
    <col min="9217" max="9217" width="2.421875" style="8" customWidth="1"/>
    <col min="9218" max="9218" width="1.8515625" style="8" customWidth="1"/>
    <col min="9219" max="9219" width="2.7109375" style="8" customWidth="1"/>
    <col min="9220" max="9220" width="8.28125" style="8" customWidth="1"/>
    <col min="9221" max="9221" width="13.57421875" style="8" customWidth="1"/>
    <col min="9222" max="9222" width="0.5625" style="8" customWidth="1"/>
    <col min="9223" max="9223" width="2.57421875" style="8" customWidth="1"/>
    <col min="9224" max="9224" width="2.7109375" style="8" customWidth="1"/>
    <col min="9225" max="9225" width="8.8515625" style="8" customWidth="1"/>
    <col min="9226" max="9226" width="14.57421875" style="8" customWidth="1"/>
    <col min="9227" max="9227" width="0.71875" style="8" customWidth="1"/>
    <col min="9228" max="9228" width="2.421875" style="8" customWidth="1"/>
    <col min="9229" max="9229" width="2.8515625" style="8" customWidth="1"/>
    <col min="9230" max="9230" width="2.00390625" style="8" customWidth="1"/>
    <col min="9231" max="9231" width="11.8515625" style="8" customWidth="1"/>
    <col min="9232" max="9232" width="2.8515625" style="8" customWidth="1"/>
    <col min="9233" max="9233" width="2.00390625" style="8" customWidth="1"/>
    <col min="9234" max="9234" width="13.57421875" style="8" customWidth="1"/>
    <col min="9235" max="9235" width="0.5625" style="8" customWidth="1"/>
    <col min="9236" max="9472" width="9.140625" style="8" customWidth="1"/>
    <col min="9473" max="9473" width="2.421875" style="8" customWidth="1"/>
    <col min="9474" max="9474" width="1.8515625" style="8" customWidth="1"/>
    <col min="9475" max="9475" width="2.7109375" style="8" customWidth="1"/>
    <col min="9476" max="9476" width="8.28125" style="8" customWidth="1"/>
    <col min="9477" max="9477" width="13.57421875" style="8" customWidth="1"/>
    <col min="9478" max="9478" width="0.5625" style="8" customWidth="1"/>
    <col min="9479" max="9479" width="2.57421875" style="8" customWidth="1"/>
    <col min="9480" max="9480" width="2.7109375" style="8" customWidth="1"/>
    <col min="9481" max="9481" width="8.8515625" style="8" customWidth="1"/>
    <col min="9482" max="9482" width="14.57421875" style="8" customWidth="1"/>
    <col min="9483" max="9483" width="0.71875" style="8" customWidth="1"/>
    <col min="9484" max="9484" width="2.421875" style="8" customWidth="1"/>
    <col min="9485" max="9485" width="2.8515625" style="8" customWidth="1"/>
    <col min="9486" max="9486" width="2.00390625" style="8" customWidth="1"/>
    <col min="9487" max="9487" width="11.8515625" style="8" customWidth="1"/>
    <col min="9488" max="9488" width="2.8515625" style="8" customWidth="1"/>
    <col min="9489" max="9489" width="2.00390625" style="8" customWidth="1"/>
    <col min="9490" max="9490" width="13.57421875" style="8" customWidth="1"/>
    <col min="9491" max="9491" width="0.5625" style="8" customWidth="1"/>
    <col min="9492" max="9728" width="9.140625" style="8" customWidth="1"/>
    <col min="9729" max="9729" width="2.421875" style="8" customWidth="1"/>
    <col min="9730" max="9730" width="1.8515625" style="8" customWidth="1"/>
    <col min="9731" max="9731" width="2.7109375" style="8" customWidth="1"/>
    <col min="9732" max="9732" width="8.28125" style="8" customWidth="1"/>
    <col min="9733" max="9733" width="13.57421875" style="8" customWidth="1"/>
    <col min="9734" max="9734" width="0.5625" style="8" customWidth="1"/>
    <col min="9735" max="9735" width="2.57421875" style="8" customWidth="1"/>
    <col min="9736" max="9736" width="2.7109375" style="8" customWidth="1"/>
    <col min="9737" max="9737" width="8.8515625" style="8" customWidth="1"/>
    <col min="9738" max="9738" width="14.57421875" style="8" customWidth="1"/>
    <col min="9739" max="9739" width="0.71875" style="8" customWidth="1"/>
    <col min="9740" max="9740" width="2.421875" style="8" customWidth="1"/>
    <col min="9741" max="9741" width="2.8515625" style="8" customWidth="1"/>
    <col min="9742" max="9742" width="2.00390625" style="8" customWidth="1"/>
    <col min="9743" max="9743" width="11.8515625" style="8" customWidth="1"/>
    <col min="9744" max="9744" width="2.8515625" style="8" customWidth="1"/>
    <col min="9745" max="9745" width="2.00390625" style="8" customWidth="1"/>
    <col min="9746" max="9746" width="13.57421875" style="8" customWidth="1"/>
    <col min="9747" max="9747" width="0.5625" style="8" customWidth="1"/>
    <col min="9748" max="9984" width="9.140625" style="8" customWidth="1"/>
    <col min="9985" max="9985" width="2.421875" style="8" customWidth="1"/>
    <col min="9986" max="9986" width="1.8515625" style="8" customWidth="1"/>
    <col min="9987" max="9987" width="2.7109375" style="8" customWidth="1"/>
    <col min="9988" max="9988" width="8.28125" style="8" customWidth="1"/>
    <col min="9989" max="9989" width="13.57421875" style="8" customWidth="1"/>
    <col min="9990" max="9990" width="0.5625" style="8" customWidth="1"/>
    <col min="9991" max="9991" width="2.57421875" style="8" customWidth="1"/>
    <col min="9992" max="9992" width="2.7109375" style="8" customWidth="1"/>
    <col min="9993" max="9993" width="8.8515625" style="8" customWidth="1"/>
    <col min="9994" max="9994" width="14.57421875" style="8" customWidth="1"/>
    <col min="9995" max="9995" width="0.71875" style="8" customWidth="1"/>
    <col min="9996" max="9996" width="2.421875" style="8" customWidth="1"/>
    <col min="9997" max="9997" width="2.8515625" style="8" customWidth="1"/>
    <col min="9998" max="9998" width="2.00390625" style="8" customWidth="1"/>
    <col min="9999" max="9999" width="11.8515625" style="8" customWidth="1"/>
    <col min="10000" max="10000" width="2.8515625" style="8" customWidth="1"/>
    <col min="10001" max="10001" width="2.00390625" style="8" customWidth="1"/>
    <col min="10002" max="10002" width="13.57421875" style="8" customWidth="1"/>
    <col min="10003" max="10003" width="0.5625" style="8" customWidth="1"/>
    <col min="10004" max="10240" width="9.140625" style="8" customWidth="1"/>
    <col min="10241" max="10241" width="2.421875" style="8" customWidth="1"/>
    <col min="10242" max="10242" width="1.8515625" style="8" customWidth="1"/>
    <col min="10243" max="10243" width="2.7109375" style="8" customWidth="1"/>
    <col min="10244" max="10244" width="8.28125" style="8" customWidth="1"/>
    <col min="10245" max="10245" width="13.57421875" style="8" customWidth="1"/>
    <col min="10246" max="10246" width="0.5625" style="8" customWidth="1"/>
    <col min="10247" max="10247" width="2.57421875" style="8" customWidth="1"/>
    <col min="10248" max="10248" width="2.7109375" style="8" customWidth="1"/>
    <col min="10249" max="10249" width="8.8515625" style="8" customWidth="1"/>
    <col min="10250" max="10250" width="14.57421875" style="8" customWidth="1"/>
    <col min="10251" max="10251" width="0.71875" style="8" customWidth="1"/>
    <col min="10252" max="10252" width="2.421875" style="8" customWidth="1"/>
    <col min="10253" max="10253" width="2.8515625" style="8" customWidth="1"/>
    <col min="10254" max="10254" width="2.00390625" style="8" customWidth="1"/>
    <col min="10255" max="10255" width="11.8515625" style="8" customWidth="1"/>
    <col min="10256" max="10256" width="2.8515625" style="8" customWidth="1"/>
    <col min="10257" max="10257" width="2.00390625" style="8" customWidth="1"/>
    <col min="10258" max="10258" width="13.57421875" style="8" customWidth="1"/>
    <col min="10259" max="10259" width="0.5625" style="8" customWidth="1"/>
    <col min="10260" max="10496" width="9.140625" style="8" customWidth="1"/>
    <col min="10497" max="10497" width="2.421875" style="8" customWidth="1"/>
    <col min="10498" max="10498" width="1.8515625" style="8" customWidth="1"/>
    <col min="10499" max="10499" width="2.7109375" style="8" customWidth="1"/>
    <col min="10500" max="10500" width="8.28125" style="8" customWidth="1"/>
    <col min="10501" max="10501" width="13.57421875" style="8" customWidth="1"/>
    <col min="10502" max="10502" width="0.5625" style="8" customWidth="1"/>
    <col min="10503" max="10503" width="2.57421875" style="8" customWidth="1"/>
    <col min="10504" max="10504" width="2.7109375" style="8" customWidth="1"/>
    <col min="10505" max="10505" width="8.8515625" style="8" customWidth="1"/>
    <col min="10506" max="10506" width="14.57421875" style="8" customWidth="1"/>
    <col min="10507" max="10507" width="0.71875" style="8" customWidth="1"/>
    <col min="10508" max="10508" width="2.421875" style="8" customWidth="1"/>
    <col min="10509" max="10509" width="2.8515625" style="8" customWidth="1"/>
    <col min="10510" max="10510" width="2.00390625" style="8" customWidth="1"/>
    <col min="10511" max="10511" width="11.8515625" style="8" customWidth="1"/>
    <col min="10512" max="10512" width="2.8515625" style="8" customWidth="1"/>
    <col min="10513" max="10513" width="2.00390625" style="8" customWidth="1"/>
    <col min="10514" max="10514" width="13.57421875" style="8" customWidth="1"/>
    <col min="10515" max="10515" width="0.5625" style="8" customWidth="1"/>
    <col min="10516" max="10752" width="9.140625" style="8" customWidth="1"/>
    <col min="10753" max="10753" width="2.421875" style="8" customWidth="1"/>
    <col min="10754" max="10754" width="1.8515625" style="8" customWidth="1"/>
    <col min="10755" max="10755" width="2.7109375" style="8" customWidth="1"/>
    <col min="10756" max="10756" width="8.28125" style="8" customWidth="1"/>
    <col min="10757" max="10757" width="13.57421875" style="8" customWidth="1"/>
    <col min="10758" max="10758" width="0.5625" style="8" customWidth="1"/>
    <col min="10759" max="10759" width="2.57421875" style="8" customWidth="1"/>
    <col min="10760" max="10760" width="2.7109375" style="8" customWidth="1"/>
    <col min="10761" max="10761" width="8.8515625" style="8" customWidth="1"/>
    <col min="10762" max="10762" width="14.57421875" style="8" customWidth="1"/>
    <col min="10763" max="10763" width="0.71875" style="8" customWidth="1"/>
    <col min="10764" max="10764" width="2.421875" style="8" customWidth="1"/>
    <col min="10765" max="10765" width="2.8515625" style="8" customWidth="1"/>
    <col min="10766" max="10766" width="2.00390625" style="8" customWidth="1"/>
    <col min="10767" max="10767" width="11.8515625" style="8" customWidth="1"/>
    <col min="10768" max="10768" width="2.8515625" style="8" customWidth="1"/>
    <col min="10769" max="10769" width="2.00390625" style="8" customWidth="1"/>
    <col min="10770" max="10770" width="13.57421875" style="8" customWidth="1"/>
    <col min="10771" max="10771" width="0.5625" style="8" customWidth="1"/>
    <col min="10772" max="11008" width="9.140625" style="8" customWidth="1"/>
    <col min="11009" max="11009" width="2.421875" style="8" customWidth="1"/>
    <col min="11010" max="11010" width="1.8515625" style="8" customWidth="1"/>
    <col min="11011" max="11011" width="2.7109375" style="8" customWidth="1"/>
    <col min="11012" max="11012" width="8.28125" style="8" customWidth="1"/>
    <col min="11013" max="11013" width="13.57421875" style="8" customWidth="1"/>
    <col min="11014" max="11014" width="0.5625" style="8" customWidth="1"/>
    <col min="11015" max="11015" width="2.57421875" style="8" customWidth="1"/>
    <col min="11016" max="11016" width="2.7109375" style="8" customWidth="1"/>
    <col min="11017" max="11017" width="8.8515625" style="8" customWidth="1"/>
    <col min="11018" max="11018" width="14.57421875" style="8" customWidth="1"/>
    <col min="11019" max="11019" width="0.71875" style="8" customWidth="1"/>
    <col min="11020" max="11020" width="2.421875" style="8" customWidth="1"/>
    <col min="11021" max="11021" width="2.8515625" style="8" customWidth="1"/>
    <col min="11022" max="11022" width="2.00390625" style="8" customWidth="1"/>
    <col min="11023" max="11023" width="11.8515625" style="8" customWidth="1"/>
    <col min="11024" max="11024" width="2.8515625" style="8" customWidth="1"/>
    <col min="11025" max="11025" width="2.00390625" style="8" customWidth="1"/>
    <col min="11026" max="11026" width="13.57421875" style="8" customWidth="1"/>
    <col min="11027" max="11027" width="0.5625" style="8" customWidth="1"/>
    <col min="11028" max="11264" width="9.140625" style="8" customWidth="1"/>
    <col min="11265" max="11265" width="2.421875" style="8" customWidth="1"/>
    <col min="11266" max="11266" width="1.8515625" style="8" customWidth="1"/>
    <col min="11267" max="11267" width="2.7109375" style="8" customWidth="1"/>
    <col min="11268" max="11268" width="8.28125" style="8" customWidth="1"/>
    <col min="11269" max="11269" width="13.57421875" style="8" customWidth="1"/>
    <col min="11270" max="11270" width="0.5625" style="8" customWidth="1"/>
    <col min="11271" max="11271" width="2.57421875" style="8" customWidth="1"/>
    <col min="11272" max="11272" width="2.7109375" style="8" customWidth="1"/>
    <col min="11273" max="11273" width="8.8515625" style="8" customWidth="1"/>
    <col min="11274" max="11274" width="14.57421875" style="8" customWidth="1"/>
    <col min="11275" max="11275" width="0.71875" style="8" customWidth="1"/>
    <col min="11276" max="11276" width="2.421875" style="8" customWidth="1"/>
    <col min="11277" max="11277" width="2.8515625" style="8" customWidth="1"/>
    <col min="11278" max="11278" width="2.00390625" style="8" customWidth="1"/>
    <col min="11279" max="11279" width="11.8515625" style="8" customWidth="1"/>
    <col min="11280" max="11280" width="2.8515625" style="8" customWidth="1"/>
    <col min="11281" max="11281" width="2.00390625" style="8" customWidth="1"/>
    <col min="11282" max="11282" width="13.57421875" style="8" customWidth="1"/>
    <col min="11283" max="11283" width="0.5625" style="8" customWidth="1"/>
    <col min="11284" max="11520" width="9.140625" style="8" customWidth="1"/>
    <col min="11521" max="11521" width="2.421875" style="8" customWidth="1"/>
    <col min="11522" max="11522" width="1.8515625" style="8" customWidth="1"/>
    <col min="11523" max="11523" width="2.7109375" style="8" customWidth="1"/>
    <col min="11524" max="11524" width="8.28125" style="8" customWidth="1"/>
    <col min="11525" max="11525" width="13.57421875" style="8" customWidth="1"/>
    <col min="11526" max="11526" width="0.5625" style="8" customWidth="1"/>
    <col min="11527" max="11527" width="2.57421875" style="8" customWidth="1"/>
    <col min="11528" max="11528" width="2.7109375" style="8" customWidth="1"/>
    <col min="11529" max="11529" width="8.8515625" style="8" customWidth="1"/>
    <col min="11530" max="11530" width="14.57421875" style="8" customWidth="1"/>
    <col min="11531" max="11531" width="0.71875" style="8" customWidth="1"/>
    <col min="11532" max="11532" width="2.421875" style="8" customWidth="1"/>
    <col min="11533" max="11533" width="2.8515625" style="8" customWidth="1"/>
    <col min="11534" max="11534" width="2.00390625" style="8" customWidth="1"/>
    <col min="11535" max="11535" width="11.8515625" style="8" customWidth="1"/>
    <col min="11536" max="11536" width="2.8515625" style="8" customWidth="1"/>
    <col min="11537" max="11537" width="2.00390625" style="8" customWidth="1"/>
    <col min="11538" max="11538" width="13.57421875" style="8" customWidth="1"/>
    <col min="11539" max="11539" width="0.5625" style="8" customWidth="1"/>
    <col min="11540" max="11776" width="9.140625" style="8" customWidth="1"/>
    <col min="11777" max="11777" width="2.421875" style="8" customWidth="1"/>
    <col min="11778" max="11778" width="1.8515625" style="8" customWidth="1"/>
    <col min="11779" max="11779" width="2.7109375" style="8" customWidth="1"/>
    <col min="11780" max="11780" width="8.28125" style="8" customWidth="1"/>
    <col min="11781" max="11781" width="13.57421875" style="8" customWidth="1"/>
    <col min="11782" max="11782" width="0.5625" style="8" customWidth="1"/>
    <col min="11783" max="11783" width="2.57421875" style="8" customWidth="1"/>
    <col min="11784" max="11784" width="2.7109375" style="8" customWidth="1"/>
    <col min="11785" max="11785" width="8.8515625" style="8" customWidth="1"/>
    <col min="11786" max="11786" width="14.57421875" style="8" customWidth="1"/>
    <col min="11787" max="11787" width="0.71875" style="8" customWidth="1"/>
    <col min="11788" max="11788" width="2.421875" style="8" customWidth="1"/>
    <col min="11789" max="11789" width="2.8515625" style="8" customWidth="1"/>
    <col min="11790" max="11790" width="2.00390625" style="8" customWidth="1"/>
    <col min="11791" max="11791" width="11.8515625" style="8" customWidth="1"/>
    <col min="11792" max="11792" width="2.8515625" style="8" customWidth="1"/>
    <col min="11793" max="11793" width="2.00390625" style="8" customWidth="1"/>
    <col min="11794" max="11794" width="13.57421875" style="8" customWidth="1"/>
    <col min="11795" max="11795" width="0.5625" style="8" customWidth="1"/>
    <col min="11796" max="12032" width="9.140625" style="8" customWidth="1"/>
    <col min="12033" max="12033" width="2.421875" style="8" customWidth="1"/>
    <col min="12034" max="12034" width="1.8515625" style="8" customWidth="1"/>
    <col min="12035" max="12035" width="2.7109375" style="8" customWidth="1"/>
    <col min="12036" max="12036" width="8.28125" style="8" customWidth="1"/>
    <col min="12037" max="12037" width="13.57421875" style="8" customWidth="1"/>
    <col min="12038" max="12038" width="0.5625" style="8" customWidth="1"/>
    <col min="12039" max="12039" width="2.57421875" style="8" customWidth="1"/>
    <col min="12040" max="12040" width="2.7109375" style="8" customWidth="1"/>
    <col min="12041" max="12041" width="8.8515625" style="8" customWidth="1"/>
    <col min="12042" max="12042" width="14.57421875" style="8" customWidth="1"/>
    <col min="12043" max="12043" width="0.71875" style="8" customWidth="1"/>
    <col min="12044" max="12044" width="2.421875" style="8" customWidth="1"/>
    <col min="12045" max="12045" width="2.8515625" style="8" customWidth="1"/>
    <col min="12046" max="12046" width="2.00390625" style="8" customWidth="1"/>
    <col min="12047" max="12047" width="11.8515625" style="8" customWidth="1"/>
    <col min="12048" max="12048" width="2.8515625" style="8" customWidth="1"/>
    <col min="12049" max="12049" width="2.00390625" style="8" customWidth="1"/>
    <col min="12050" max="12050" width="13.57421875" style="8" customWidth="1"/>
    <col min="12051" max="12051" width="0.5625" style="8" customWidth="1"/>
    <col min="12052" max="12288" width="9.140625" style="8" customWidth="1"/>
    <col min="12289" max="12289" width="2.421875" style="8" customWidth="1"/>
    <col min="12290" max="12290" width="1.8515625" style="8" customWidth="1"/>
    <col min="12291" max="12291" width="2.7109375" style="8" customWidth="1"/>
    <col min="12292" max="12292" width="8.28125" style="8" customWidth="1"/>
    <col min="12293" max="12293" width="13.57421875" style="8" customWidth="1"/>
    <col min="12294" max="12294" width="0.5625" style="8" customWidth="1"/>
    <col min="12295" max="12295" width="2.57421875" style="8" customWidth="1"/>
    <col min="12296" max="12296" width="2.7109375" style="8" customWidth="1"/>
    <col min="12297" max="12297" width="8.8515625" style="8" customWidth="1"/>
    <col min="12298" max="12298" width="14.57421875" style="8" customWidth="1"/>
    <col min="12299" max="12299" width="0.71875" style="8" customWidth="1"/>
    <col min="12300" max="12300" width="2.421875" style="8" customWidth="1"/>
    <col min="12301" max="12301" width="2.8515625" style="8" customWidth="1"/>
    <col min="12302" max="12302" width="2.00390625" style="8" customWidth="1"/>
    <col min="12303" max="12303" width="11.8515625" style="8" customWidth="1"/>
    <col min="12304" max="12304" width="2.8515625" style="8" customWidth="1"/>
    <col min="12305" max="12305" width="2.00390625" style="8" customWidth="1"/>
    <col min="12306" max="12306" width="13.57421875" style="8" customWidth="1"/>
    <col min="12307" max="12307" width="0.5625" style="8" customWidth="1"/>
    <col min="12308" max="12544" width="9.140625" style="8" customWidth="1"/>
    <col min="12545" max="12545" width="2.421875" style="8" customWidth="1"/>
    <col min="12546" max="12546" width="1.8515625" style="8" customWidth="1"/>
    <col min="12547" max="12547" width="2.7109375" style="8" customWidth="1"/>
    <col min="12548" max="12548" width="8.28125" style="8" customWidth="1"/>
    <col min="12549" max="12549" width="13.57421875" style="8" customWidth="1"/>
    <col min="12550" max="12550" width="0.5625" style="8" customWidth="1"/>
    <col min="12551" max="12551" width="2.57421875" style="8" customWidth="1"/>
    <col min="12552" max="12552" width="2.7109375" style="8" customWidth="1"/>
    <col min="12553" max="12553" width="8.8515625" style="8" customWidth="1"/>
    <col min="12554" max="12554" width="14.57421875" style="8" customWidth="1"/>
    <col min="12555" max="12555" width="0.71875" style="8" customWidth="1"/>
    <col min="12556" max="12556" width="2.421875" style="8" customWidth="1"/>
    <col min="12557" max="12557" width="2.8515625" style="8" customWidth="1"/>
    <col min="12558" max="12558" width="2.00390625" style="8" customWidth="1"/>
    <col min="12559" max="12559" width="11.8515625" style="8" customWidth="1"/>
    <col min="12560" max="12560" width="2.8515625" style="8" customWidth="1"/>
    <col min="12561" max="12561" width="2.00390625" style="8" customWidth="1"/>
    <col min="12562" max="12562" width="13.57421875" style="8" customWidth="1"/>
    <col min="12563" max="12563" width="0.5625" style="8" customWidth="1"/>
    <col min="12564" max="12800" width="9.140625" style="8" customWidth="1"/>
    <col min="12801" max="12801" width="2.421875" style="8" customWidth="1"/>
    <col min="12802" max="12802" width="1.8515625" style="8" customWidth="1"/>
    <col min="12803" max="12803" width="2.7109375" style="8" customWidth="1"/>
    <col min="12804" max="12804" width="8.28125" style="8" customWidth="1"/>
    <col min="12805" max="12805" width="13.57421875" style="8" customWidth="1"/>
    <col min="12806" max="12806" width="0.5625" style="8" customWidth="1"/>
    <col min="12807" max="12807" width="2.57421875" style="8" customWidth="1"/>
    <col min="12808" max="12808" width="2.7109375" style="8" customWidth="1"/>
    <col min="12809" max="12809" width="8.8515625" style="8" customWidth="1"/>
    <col min="12810" max="12810" width="14.57421875" style="8" customWidth="1"/>
    <col min="12811" max="12811" width="0.71875" style="8" customWidth="1"/>
    <col min="12812" max="12812" width="2.421875" style="8" customWidth="1"/>
    <col min="12813" max="12813" width="2.8515625" style="8" customWidth="1"/>
    <col min="12814" max="12814" width="2.00390625" style="8" customWidth="1"/>
    <col min="12815" max="12815" width="11.8515625" style="8" customWidth="1"/>
    <col min="12816" max="12816" width="2.8515625" style="8" customWidth="1"/>
    <col min="12817" max="12817" width="2.00390625" style="8" customWidth="1"/>
    <col min="12818" max="12818" width="13.57421875" style="8" customWidth="1"/>
    <col min="12819" max="12819" width="0.5625" style="8" customWidth="1"/>
    <col min="12820" max="13056" width="9.140625" style="8" customWidth="1"/>
    <col min="13057" max="13057" width="2.421875" style="8" customWidth="1"/>
    <col min="13058" max="13058" width="1.8515625" style="8" customWidth="1"/>
    <col min="13059" max="13059" width="2.7109375" style="8" customWidth="1"/>
    <col min="13060" max="13060" width="8.28125" style="8" customWidth="1"/>
    <col min="13061" max="13061" width="13.57421875" style="8" customWidth="1"/>
    <col min="13062" max="13062" width="0.5625" style="8" customWidth="1"/>
    <col min="13063" max="13063" width="2.57421875" style="8" customWidth="1"/>
    <col min="13064" max="13064" width="2.7109375" style="8" customWidth="1"/>
    <col min="13065" max="13065" width="8.8515625" style="8" customWidth="1"/>
    <col min="13066" max="13066" width="14.57421875" style="8" customWidth="1"/>
    <col min="13067" max="13067" width="0.71875" style="8" customWidth="1"/>
    <col min="13068" max="13068" width="2.421875" style="8" customWidth="1"/>
    <col min="13069" max="13069" width="2.8515625" style="8" customWidth="1"/>
    <col min="13070" max="13070" width="2.00390625" style="8" customWidth="1"/>
    <col min="13071" max="13071" width="11.8515625" style="8" customWidth="1"/>
    <col min="13072" max="13072" width="2.8515625" style="8" customWidth="1"/>
    <col min="13073" max="13073" width="2.00390625" style="8" customWidth="1"/>
    <col min="13074" max="13074" width="13.57421875" style="8" customWidth="1"/>
    <col min="13075" max="13075" width="0.5625" style="8" customWidth="1"/>
    <col min="13076" max="13312" width="9.140625" style="8" customWidth="1"/>
    <col min="13313" max="13313" width="2.421875" style="8" customWidth="1"/>
    <col min="13314" max="13314" width="1.8515625" style="8" customWidth="1"/>
    <col min="13315" max="13315" width="2.7109375" style="8" customWidth="1"/>
    <col min="13316" max="13316" width="8.28125" style="8" customWidth="1"/>
    <col min="13317" max="13317" width="13.57421875" style="8" customWidth="1"/>
    <col min="13318" max="13318" width="0.5625" style="8" customWidth="1"/>
    <col min="13319" max="13319" width="2.57421875" style="8" customWidth="1"/>
    <col min="13320" max="13320" width="2.7109375" style="8" customWidth="1"/>
    <col min="13321" max="13321" width="8.8515625" style="8" customWidth="1"/>
    <col min="13322" max="13322" width="14.57421875" style="8" customWidth="1"/>
    <col min="13323" max="13323" width="0.71875" style="8" customWidth="1"/>
    <col min="13324" max="13324" width="2.421875" style="8" customWidth="1"/>
    <col min="13325" max="13325" width="2.8515625" style="8" customWidth="1"/>
    <col min="13326" max="13326" width="2.00390625" style="8" customWidth="1"/>
    <col min="13327" max="13327" width="11.8515625" style="8" customWidth="1"/>
    <col min="13328" max="13328" width="2.8515625" style="8" customWidth="1"/>
    <col min="13329" max="13329" width="2.00390625" style="8" customWidth="1"/>
    <col min="13330" max="13330" width="13.57421875" style="8" customWidth="1"/>
    <col min="13331" max="13331" width="0.5625" style="8" customWidth="1"/>
    <col min="13332" max="13568" width="9.140625" style="8" customWidth="1"/>
    <col min="13569" max="13569" width="2.421875" style="8" customWidth="1"/>
    <col min="13570" max="13570" width="1.8515625" style="8" customWidth="1"/>
    <col min="13571" max="13571" width="2.7109375" style="8" customWidth="1"/>
    <col min="13572" max="13572" width="8.28125" style="8" customWidth="1"/>
    <col min="13573" max="13573" width="13.57421875" style="8" customWidth="1"/>
    <col min="13574" max="13574" width="0.5625" style="8" customWidth="1"/>
    <col min="13575" max="13575" width="2.57421875" style="8" customWidth="1"/>
    <col min="13576" max="13576" width="2.7109375" style="8" customWidth="1"/>
    <col min="13577" max="13577" width="8.8515625" style="8" customWidth="1"/>
    <col min="13578" max="13578" width="14.57421875" style="8" customWidth="1"/>
    <col min="13579" max="13579" width="0.71875" style="8" customWidth="1"/>
    <col min="13580" max="13580" width="2.421875" style="8" customWidth="1"/>
    <col min="13581" max="13581" width="2.8515625" style="8" customWidth="1"/>
    <col min="13582" max="13582" width="2.00390625" style="8" customWidth="1"/>
    <col min="13583" max="13583" width="11.8515625" style="8" customWidth="1"/>
    <col min="13584" max="13584" width="2.8515625" style="8" customWidth="1"/>
    <col min="13585" max="13585" width="2.00390625" style="8" customWidth="1"/>
    <col min="13586" max="13586" width="13.57421875" style="8" customWidth="1"/>
    <col min="13587" max="13587" width="0.5625" style="8" customWidth="1"/>
    <col min="13588" max="13824" width="9.140625" style="8" customWidth="1"/>
    <col min="13825" max="13825" width="2.421875" style="8" customWidth="1"/>
    <col min="13826" max="13826" width="1.8515625" style="8" customWidth="1"/>
    <col min="13827" max="13827" width="2.7109375" style="8" customWidth="1"/>
    <col min="13828" max="13828" width="8.28125" style="8" customWidth="1"/>
    <col min="13829" max="13829" width="13.57421875" style="8" customWidth="1"/>
    <col min="13830" max="13830" width="0.5625" style="8" customWidth="1"/>
    <col min="13831" max="13831" width="2.57421875" style="8" customWidth="1"/>
    <col min="13832" max="13832" width="2.7109375" style="8" customWidth="1"/>
    <col min="13833" max="13833" width="8.8515625" style="8" customWidth="1"/>
    <col min="13834" max="13834" width="14.57421875" style="8" customWidth="1"/>
    <col min="13835" max="13835" width="0.71875" style="8" customWidth="1"/>
    <col min="13836" max="13836" width="2.421875" style="8" customWidth="1"/>
    <col min="13837" max="13837" width="2.8515625" style="8" customWidth="1"/>
    <col min="13838" max="13838" width="2.00390625" style="8" customWidth="1"/>
    <col min="13839" max="13839" width="11.8515625" style="8" customWidth="1"/>
    <col min="13840" max="13840" width="2.8515625" style="8" customWidth="1"/>
    <col min="13841" max="13841" width="2.00390625" style="8" customWidth="1"/>
    <col min="13842" max="13842" width="13.57421875" style="8" customWidth="1"/>
    <col min="13843" max="13843" width="0.5625" style="8" customWidth="1"/>
    <col min="13844" max="14080" width="9.140625" style="8" customWidth="1"/>
    <col min="14081" max="14081" width="2.421875" style="8" customWidth="1"/>
    <col min="14082" max="14082" width="1.8515625" style="8" customWidth="1"/>
    <col min="14083" max="14083" width="2.7109375" style="8" customWidth="1"/>
    <col min="14084" max="14084" width="8.28125" style="8" customWidth="1"/>
    <col min="14085" max="14085" width="13.57421875" style="8" customWidth="1"/>
    <col min="14086" max="14086" width="0.5625" style="8" customWidth="1"/>
    <col min="14087" max="14087" width="2.57421875" style="8" customWidth="1"/>
    <col min="14088" max="14088" width="2.7109375" style="8" customWidth="1"/>
    <col min="14089" max="14089" width="8.8515625" style="8" customWidth="1"/>
    <col min="14090" max="14090" width="14.57421875" style="8" customWidth="1"/>
    <col min="14091" max="14091" width="0.71875" style="8" customWidth="1"/>
    <col min="14092" max="14092" width="2.421875" style="8" customWidth="1"/>
    <col min="14093" max="14093" width="2.8515625" style="8" customWidth="1"/>
    <col min="14094" max="14094" width="2.00390625" style="8" customWidth="1"/>
    <col min="14095" max="14095" width="11.8515625" style="8" customWidth="1"/>
    <col min="14096" max="14096" width="2.8515625" style="8" customWidth="1"/>
    <col min="14097" max="14097" width="2.00390625" style="8" customWidth="1"/>
    <col min="14098" max="14098" width="13.57421875" style="8" customWidth="1"/>
    <col min="14099" max="14099" width="0.5625" style="8" customWidth="1"/>
    <col min="14100" max="14336" width="9.140625" style="8" customWidth="1"/>
    <col min="14337" max="14337" width="2.421875" style="8" customWidth="1"/>
    <col min="14338" max="14338" width="1.8515625" style="8" customWidth="1"/>
    <col min="14339" max="14339" width="2.7109375" style="8" customWidth="1"/>
    <col min="14340" max="14340" width="8.28125" style="8" customWidth="1"/>
    <col min="14341" max="14341" width="13.57421875" style="8" customWidth="1"/>
    <col min="14342" max="14342" width="0.5625" style="8" customWidth="1"/>
    <col min="14343" max="14343" width="2.57421875" style="8" customWidth="1"/>
    <col min="14344" max="14344" width="2.7109375" style="8" customWidth="1"/>
    <col min="14345" max="14345" width="8.8515625" style="8" customWidth="1"/>
    <col min="14346" max="14346" width="14.57421875" style="8" customWidth="1"/>
    <col min="14347" max="14347" width="0.71875" style="8" customWidth="1"/>
    <col min="14348" max="14348" width="2.421875" style="8" customWidth="1"/>
    <col min="14349" max="14349" width="2.8515625" style="8" customWidth="1"/>
    <col min="14350" max="14350" width="2.00390625" style="8" customWidth="1"/>
    <col min="14351" max="14351" width="11.8515625" style="8" customWidth="1"/>
    <col min="14352" max="14352" width="2.8515625" style="8" customWidth="1"/>
    <col min="14353" max="14353" width="2.00390625" style="8" customWidth="1"/>
    <col min="14354" max="14354" width="13.57421875" style="8" customWidth="1"/>
    <col min="14355" max="14355" width="0.5625" style="8" customWidth="1"/>
    <col min="14356" max="14592" width="9.140625" style="8" customWidth="1"/>
    <col min="14593" max="14593" width="2.421875" style="8" customWidth="1"/>
    <col min="14594" max="14594" width="1.8515625" style="8" customWidth="1"/>
    <col min="14595" max="14595" width="2.7109375" style="8" customWidth="1"/>
    <col min="14596" max="14596" width="8.28125" style="8" customWidth="1"/>
    <col min="14597" max="14597" width="13.57421875" style="8" customWidth="1"/>
    <col min="14598" max="14598" width="0.5625" style="8" customWidth="1"/>
    <col min="14599" max="14599" width="2.57421875" style="8" customWidth="1"/>
    <col min="14600" max="14600" width="2.7109375" style="8" customWidth="1"/>
    <col min="14601" max="14601" width="8.8515625" style="8" customWidth="1"/>
    <col min="14602" max="14602" width="14.57421875" style="8" customWidth="1"/>
    <col min="14603" max="14603" width="0.71875" style="8" customWidth="1"/>
    <col min="14604" max="14604" width="2.421875" style="8" customWidth="1"/>
    <col min="14605" max="14605" width="2.8515625" style="8" customWidth="1"/>
    <col min="14606" max="14606" width="2.00390625" style="8" customWidth="1"/>
    <col min="14607" max="14607" width="11.8515625" style="8" customWidth="1"/>
    <col min="14608" max="14608" width="2.8515625" style="8" customWidth="1"/>
    <col min="14609" max="14609" width="2.00390625" style="8" customWidth="1"/>
    <col min="14610" max="14610" width="13.57421875" style="8" customWidth="1"/>
    <col min="14611" max="14611" width="0.5625" style="8" customWidth="1"/>
    <col min="14612" max="14848" width="9.140625" style="8" customWidth="1"/>
    <col min="14849" max="14849" width="2.421875" style="8" customWidth="1"/>
    <col min="14850" max="14850" width="1.8515625" style="8" customWidth="1"/>
    <col min="14851" max="14851" width="2.7109375" style="8" customWidth="1"/>
    <col min="14852" max="14852" width="8.28125" style="8" customWidth="1"/>
    <col min="14853" max="14853" width="13.57421875" style="8" customWidth="1"/>
    <col min="14854" max="14854" width="0.5625" style="8" customWidth="1"/>
    <col min="14855" max="14855" width="2.57421875" style="8" customWidth="1"/>
    <col min="14856" max="14856" width="2.7109375" style="8" customWidth="1"/>
    <col min="14857" max="14857" width="8.8515625" style="8" customWidth="1"/>
    <col min="14858" max="14858" width="14.57421875" style="8" customWidth="1"/>
    <col min="14859" max="14859" width="0.71875" style="8" customWidth="1"/>
    <col min="14860" max="14860" width="2.421875" style="8" customWidth="1"/>
    <col min="14861" max="14861" width="2.8515625" style="8" customWidth="1"/>
    <col min="14862" max="14862" width="2.00390625" style="8" customWidth="1"/>
    <col min="14863" max="14863" width="11.8515625" style="8" customWidth="1"/>
    <col min="14864" max="14864" width="2.8515625" style="8" customWidth="1"/>
    <col min="14865" max="14865" width="2.00390625" style="8" customWidth="1"/>
    <col min="14866" max="14866" width="13.57421875" style="8" customWidth="1"/>
    <col min="14867" max="14867" width="0.5625" style="8" customWidth="1"/>
    <col min="14868" max="15104" width="9.140625" style="8" customWidth="1"/>
    <col min="15105" max="15105" width="2.421875" style="8" customWidth="1"/>
    <col min="15106" max="15106" width="1.8515625" style="8" customWidth="1"/>
    <col min="15107" max="15107" width="2.7109375" style="8" customWidth="1"/>
    <col min="15108" max="15108" width="8.28125" style="8" customWidth="1"/>
    <col min="15109" max="15109" width="13.57421875" style="8" customWidth="1"/>
    <col min="15110" max="15110" width="0.5625" style="8" customWidth="1"/>
    <col min="15111" max="15111" width="2.57421875" style="8" customWidth="1"/>
    <col min="15112" max="15112" width="2.7109375" style="8" customWidth="1"/>
    <col min="15113" max="15113" width="8.8515625" style="8" customWidth="1"/>
    <col min="15114" max="15114" width="14.57421875" style="8" customWidth="1"/>
    <col min="15115" max="15115" width="0.71875" style="8" customWidth="1"/>
    <col min="15116" max="15116" width="2.421875" style="8" customWidth="1"/>
    <col min="15117" max="15117" width="2.8515625" style="8" customWidth="1"/>
    <col min="15118" max="15118" width="2.00390625" style="8" customWidth="1"/>
    <col min="15119" max="15119" width="11.8515625" style="8" customWidth="1"/>
    <col min="15120" max="15120" width="2.8515625" style="8" customWidth="1"/>
    <col min="15121" max="15121" width="2.00390625" style="8" customWidth="1"/>
    <col min="15122" max="15122" width="13.57421875" style="8" customWidth="1"/>
    <col min="15123" max="15123" width="0.5625" style="8" customWidth="1"/>
    <col min="15124" max="15360" width="9.140625" style="8" customWidth="1"/>
    <col min="15361" max="15361" width="2.421875" style="8" customWidth="1"/>
    <col min="15362" max="15362" width="1.8515625" style="8" customWidth="1"/>
    <col min="15363" max="15363" width="2.7109375" style="8" customWidth="1"/>
    <col min="15364" max="15364" width="8.28125" style="8" customWidth="1"/>
    <col min="15365" max="15365" width="13.57421875" style="8" customWidth="1"/>
    <col min="15366" max="15366" width="0.5625" style="8" customWidth="1"/>
    <col min="15367" max="15367" width="2.57421875" style="8" customWidth="1"/>
    <col min="15368" max="15368" width="2.7109375" style="8" customWidth="1"/>
    <col min="15369" max="15369" width="8.8515625" style="8" customWidth="1"/>
    <col min="15370" max="15370" width="14.57421875" style="8" customWidth="1"/>
    <col min="15371" max="15371" width="0.71875" style="8" customWidth="1"/>
    <col min="15372" max="15372" width="2.421875" style="8" customWidth="1"/>
    <col min="15373" max="15373" width="2.8515625" style="8" customWidth="1"/>
    <col min="15374" max="15374" width="2.00390625" style="8" customWidth="1"/>
    <col min="15375" max="15375" width="11.8515625" style="8" customWidth="1"/>
    <col min="15376" max="15376" width="2.8515625" style="8" customWidth="1"/>
    <col min="15377" max="15377" width="2.00390625" style="8" customWidth="1"/>
    <col min="15378" max="15378" width="13.57421875" style="8" customWidth="1"/>
    <col min="15379" max="15379" width="0.5625" style="8" customWidth="1"/>
    <col min="15380" max="15616" width="9.140625" style="8" customWidth="1"/>
    <col min="15617" max="15617" width="2.421875" style="8" customWidth="1"/>
    <col min="15618" max="15618" width="1.8515625" style="8" customWidth="1"/>
    <col min="15619" max="15619" width="2.7109375" style="8" customWidth="1"/>
    <col min="15620" max="15620" width="8.28125" style="8" customWidth="1"/>
    <col min="15621" max="15621" width="13.57421875" style="8" customWidth="1"/>
    <col min="15622" max="15622" width="0.5625" style="8" customWidth="1"/>
    <col min="15623" max="15623" width="2.57421875" style="8" customWidth="1"/>
    <col min="15624" max="15624" width="2.7109375" style="8" customWidth="1"/>
    <col min="15625" max="15625" width="8.8515625" style="8" customWidth="1"/>
    <col min="15626" max="15626" width="14.57421875" style="8" customWidth="1"/>
    <col min="15627" max="15627" width="0.71875" style="8" customWidth="1"/>
    <col min="15628" max="15628" width="2.421875" style="8" customWidth="1"/>
    <col min="15629" max="15629" width="2.8515625" style="8" customWidth="1"/>
    <col min="15630" max="15630" width="2.00390625" style="8" customWidth="1"/>
    <col min="15631" max="15631" width="11.8515625" style="8" customWidth="1"/>
    <col min="15632" max="15632" width="2.8515625" style="8" customWidth="1"/>
    <col min="15633" max="15633" width="2.00390625" style="8" customWidth="1"/>
    <col min="15634" max="15634" width="13.57421875" style="8" customWidth="1"/>
    <col min="15635" max="15635" width="0.5625" style="8" customWidth="1"/>
    <col min="15636" max="15872" width="9.140625" style="8" customWidth="1"/>
    <col min="15873" max="15873" width="2.421875" style="8" customWidth="1"/>
    <col min="15874" max="15874" width="1.8515625" style="8" customWidth="1"/>
    <col min="15875" max="15875" width="2.7109375" style="8" customWidth="1"/>
    <col min="15876" max="15876" width="8.28125" style="8" customWidth="1"/>
    <col min="15877" max="15877" width="13.57421875" style="8" customWidth="1"/>
    <col min="15878" max="15878" width="0.5625" style="8" customWidth="1"/>
    <col min="15879" max="15879" width="2.57421875" style="8" customWidth="1"/>
    <col min="15880" max="15880" width="2.7109375" style="8" customWidth="1"/>
    <col min="15881" max="15881" width="8.8515625" style="8" customWidth="1"/>
    <col min="15882" max="15882" width="14.57421875" style="8" customWidth="1"/>
    <col min="15883" max="15883" width="0.71875" style="8" customWidth="1"/>
    <col min="15884" max="15884" width="2.421875" style="8" customWidth="1"/>
    <col min="15885" max="15885" width="2.8515625" style="8" customWidth="1"/>
    <col min="15886" max="15886" width="2.00390625" style="8" customWidth="1"/>
    <col min="15887" max="15887" width="11.8515625" style="8" customWidth="1"/>
    <col min="15888" max="15888" width="2.8515625" style="8" customWidth="1"/>
    <col min="15889" max="15889" width="2.00390625" style="8" customWidth="1"/>
    <col min="15890" max="15890" width="13.57421875" style="8" customWidth="1"/>
    <col min="15891" max="15891" width="0.5625" style="8" customWidth="1"/>
    <col min="15892" max="16128" width="9.140625" style="8" customWidth="1"/>
    <col min="16129" max="16129" width="2.421875" style="8" customWidth="1"/>
    <col min="16130" max="16130" width="1.8515625" style="8" customWidth="1"/>
    <col min="16131" max="16131" width="2.7109375" style="8" customWidth="1"/>
    <col min="16132" max="16132" width="8.28125" style="8" customWidth="1"/>
    <col min="16133" max="16133" width="13.57421875" style="8" customWidth="1"/>
    <col min="16134" max="16134" width="0.5625" style="8" customWidth="1"/>
    <col min="16135" max="16135" width="2.57421875" style="8" customWidth="1"/>
    <col min="16136" max="16136" width="2.7109375" style="8" customWidth="1"/>
    <col min="16137" max="16137" width="8.8515625" style="8" customWidth="1"/>
    <col min="16138" max="16138" width="14.57421875" style="8" customWidth="1"/>
    <col min="16139" max="16139" width="0.71875" style="8" customWidth="1"/>
    <col min="16140" max="16140" width="2.421875" style="8" customWidth="1"/>
    <col min="16141" max="16141" width="2.8515625" style="8" customWidth="1"/>
    <col min="16142" max="16142" width="2.00390625" style="8" customWidth="1"/>
    <col min="16143" max="16143" width="11.8515625" style="8" customWidth="1"/>
    <col min="16144" max="16144" width="2.8515625" style="8" customWidth="1"/>
    <col min="16145" max="16145" width="2.00390625" style="8" customWidth="1"/>
    <col min="16146" max="16146" width="13.57421875" style="8" customWidth="1"/>
    <col min="16147" max="16147" width="0.5625" style="8" customWidth="1"/>
    <col min="16148" max="16384" width="9.140625" style="8" customWidth="1"/>
  </cols>
  <sheetData>
    <row r="1" spans="1:19" ht="12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spans="1:19" ht="23.25" customHeight="1">
      <c r="A2" s="9"/>
      <c r="B2" s="10"/>
      <c r="C2" s="10"/>
      <c r="D2" s="10"/>
      <c r="E2" s="10"/>
      <c r="F2" s="10"/>
      <c r="G2" s="11" t="s">
        <v>41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</row>
    <row r="3" spans="1:19" ht="12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</row>
    <row r="4" spans="1:19" ht="8.2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</row>
    <row r="5" spans="1:19" ht="29.25" customHeight="1">
      <c r="A5" s="19"/>
      <c r="B5" s="20" t="s">
        <v>42</v>
      </c>
      <c r="C5" s="20"/>
      <c r="D5" s="20"/>
      <c r="E5" s="21" t="s">
        <v>230</v>
      </c>
      <c r="F5" s="22"/>
      <c r="G5" s="22"/>
      <c r="H5" s="22"/>
      <c r="I5" s="22"/>
      <c r="J5" s="23"/>
      <c r="K5" s="20"/>
      <c r="L5" s="20"/>
      <c r="M5" s="20"/>
      <c r="N5" s="20"/>
      <c r="O5" s="20" t="s">
        <v>43</v>
      </c>
      <c r="P5" s="24" t="s">
        <v>44</v>
      </c>
      <c r="Q5" s="25"/>
      <c r="R5" s="26"/>
      <c r="S5" s="27"/>
    </row>
    <row r="6" spans="1:19" ht="17.25" customHeight="1" hidden="1">
      <c r="A6" s="19"/>
      <c r="B6" s="20" t="s">
        <v>45</v>
      </c>
      <c r="C6" s="20"/>
      <c r="D6" s="20"/>
      <c r="E6" s="28" t="s">
        <v>46</v>
      </c>
      <c r="F6" s="20"/>
      <c r="G6" s="20"/>
      <c r="H6" s="20"/>
      <c r="I6" s="20"/>
      <c r="J6" s="29"/>
      <c r="K6" s="20"/>
      <c r="L6" s="20"/>
      <c r="M6" s="20"/>
      <c r="N6" s="20"/>
      <c r="O6" s="20"/>
      <c r="P6" s="30"/>
      <c r="Q6" s="31"/>
      <c r="R6" s="29"/>
      <c r="S6" s="27"/>
    </row>
    <row r="7" spans="1:19" ht="17.25" customHeight="1">
      <c r="A7" s="19"/>
      <c r="B7" s="20" t="s">
        <v>47</v>
      </c>
      <c r="C7" s="20"/>
      <c r="D7" s="20"/>
      <c r="E7" s="32"/>
      <c r="F7" s="20"/>
      <c r="G7" s="20"/>
      <c r="H7" s="20"/>
      <c r="I7" s="20"/>
      <c r="J7" s="29"/>
      <c r="K7" s="20"/>
      <c r="L7" s="20"/>
      <c r="M7" s="20"/>
      <c r="N7" s="20"/>
      <c r="O7" s="20" t="s">
        <v>48</v>
      </c>
      <c r="P7" s="33"/>
      <c r="Q7" s="31"/>
      <c r="R7" s="29"/>
      <c r="S7" s="27"/>
    </row>
    <row r="8" spans="1:19" ht="17.25" customHeight="1" hidden="1">
      <c r="A8" s="19"/>
      <c r="B8" s="20" t="s">
        <v>49</v>
      </c>
      <c r="C8" s="20"/>
      <c r="D8" s="20"/>
      <c r="E8" s="28" t="s">
        <v>44</v>
      </c>
      <c r="F8" s="20"/>
      <c r="G8" s="20"/>
      <c r="H8" s="20"/>
      <c r="I8" s="20"/>
      <c r="J8" s="29"/>
      <c r="K8" s="20"/>
      <c r="L8" s="20"/>
      <c r="M8" s="20"/>
      <c r="N8" s="20"/>
      <c r="O8" s="20"/>
      <c r="P8" s="30"/>
      <c r="Q8" s="31"/>
      <c r="R8" s="29"/>
      <c r="S8" s="27"/>
    </row>
    <row r="9" spans="1:19" s="20" customFormat="1" ht="19.5" customHeight="1">
      <c r="A9" s="19"/>
      <c r="B9" s="20" t="s">
        <v>50</v>
      </c>
      <c r="E9" s="345" t="s">
        <v>229</v>
      </c>
      <c r="F9" s="34"/>
      <c r="G9" s="34"/>
      <c r="H9" s="34"/>
      <c r="I9" s="34"/>
      <c r="J9" s="35"/>
      <c r="O9" s="20" t="s">
        <v>51</v>
      </c>
      <c r="P9" s="36" t="s">
        <v>52</v>
      </c>
      <c r="Q9" s="37"/>
      <c r="R9" s="38"/>
      <c r="S9" s="27"/>
    </row>
    <row r="10" spans="1:19" ht="17.25" customHeight="1" hidden="1">
      <c r="A10" s="19"/>
      <c r="B10" s="20" t="s">
        <v>53</v>
      </c>
      <c r="C10" s="20"/>
      <c r="D10" s="20"/>
      <c r="E10" s="39" t="s">
        <v>44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31"/>
      <c r="Q10" s="31"/>
      <c r="R10" s="20"/>
      <c r="S10" s="27"/>
    </row>
    <row r="11" spans="1:19" ht="17.25" customHeight="1" hidden="1">
      <c r="A11" s="19"/>
      <c r="B11" s="20" t="s">
        <v>54</v>
      </c>
      <c r="C11" s="20"/>
      <c r="D11" s="20"/>
      <c r="E11" s="39" t="s">
        <v>44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31"/>
      <c r="Q11" s="31"/>
      <c r="R11" s="20"/>
      <c r="S11" s="27"/>
    </row>
    <row r="12" spans="1:19" ht="17.25" customHeight="1" hidden="1">
      <c r="A12" s="19"/>
      <c r="B12" s="20" t="s">
        <v>55</v>
      </c>
      <c r="C12" s="20"/>
      <c r="D12" s="20"/>
      <c r="E12" s="39" t="s">
        <v>44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31"/>
      <c r="Q12" s="31"/>
      <c r="R12" s="20"/>
      <c r="S12" s="27"/>
    </row>
    <row r="13" spans="1:19" ht="17.25" customHeight="1" hidden="1">
      <c r="A13" s="19"/>
      <c r="B13" s="20"/>
      <c r="C13" s="20"/>
      <c r="D13" s="20"/>
      <c r="E13" s="39" t="s">
        <v>44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31"/>
      <c r="Q13" s="31"/>
      <c r="R13" s="20"/>
      <c r="S13" s="27"/>
    </row>
    <row r="14" spans="1:19" ht="17.25" customHeight="1" hidden="1">
      <c r="A14" s="19"/>
      <c r="B14" s="20"/>
      <c r="C14" s="20"/>
      <c r="D14" s="20"/>
      <c r="E14" s="39" t="s">
        <v>44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31"/>
      <c r="Q14" s="31"/>
      <c r="R14" s="20"/>
      <c r="S14" s="27"/>
    </row>
    <row r="15" spans="1:19" ht="17.25" customHeight="1" hidden="1">
      <c r="A15" s="19"/>
      <c r="B15" s="20"/>
      <c r="C15" s="20"/>
      <c r="D15" s="20"/>
      <c r="E15" s="39" t="s">
        <v>44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31"/>
      <c r="Q15" s="31"/>
      <c r="R15" s="20"/>
      <c r="S15" s="27"/>
    </row>
    <row r="16" spans="1:19" ht="17.25" customHeight="1" hidden="1">
      <c r="A16" s="19"/>
      <c r="B16" s="20"/>
      <c r="C16" s="20"/>
      <c r="D16" s="20"/>
      <c r="E16" s="39" t="s">
        <v>44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31"/>
      <c r="Q16" s="31"/>
      <c r="R16" s="20"/>
      <c r="S16" s="27"/>
    </row>
    <row r="17" spans="1:19" ht="17.25" customHeight="1" hidden="1">
      <c r="A17" s="19"/>
      <c r="B17" s="20"/>
      <c r="C17" s="20"/>
      <c r="D17" s="20"/>
      <c r="E17" s="39" t="s">
        <v>44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31"/>
      <c r="Q17" s="31"/>
      <c r="R17" s="20"/>
      <c r="S17" s="27"/>
    </row>
    <row r="18" spans="1:19" ht="17.25" customHeight="1" hidden="1">
      <c r="A18" s="19"/>
      <c r="B18" s="20"/>
      <c r="C18" s="20"/>
      <c r="D18" s="20"/>
      <c r="E18" s="39" t="s">
        <v>44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31"/>
      <c r="Q18" s="31"/>
      <c r="R18" s="20"/>
      <c r="S18" s="27"/>
    </row>
    <row r="19" spans="1:19" ht="17.25" customHeight="1" hidden="1">
      <c r="A19" s="19"/>
      <c r="B19" s="20"/>
      <c r="C19" s="20"/>
      <c r="D19" s="20"/>
      <c r="E19" s="39" t="s">
        <v>44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31"/>
      <c r="Q19" s="31"/>
      <c r="R19" s="20"/>
      <c r="S19" s="27"/>
    </row>
    <row r="20" spans="1:19" ht="17.25" customHeight="1" hidden="1">
      <c r="A20" s="19"/>
      <c r="B20" s="20"/>
      <c r="C20" s="20"/>
      <c r="D20" s="20"/>
      <c r="E20" s="39" t="s">
        <v>44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31"/>
      <c r="Q20" s="31"/>
      <c r="R20" s="20"/>
      <c r="S20" s="27"/>
    </row>
    <row r="21" spans="1:19" ht="17.25" customHeight="1" hidden="1">
      <c r="A21" s="19"/>
      <c r="B21" s="20"/>
      <c r="C21" s="20"/>
      <c r="D21" s="20"/>
      <c r="E21" s="39" t="s">
        <v>44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31"/>
      <c r="Q21" s="31"/>
      <c r="R21" s="20"/>
      <c r="S21" s="27"/>
    </row>
    <row r="22" spans="1:19" ht="17.25" customHeight="1" hidden="1">
      <c r="A22" s="19"/>
      <c r="B22" s="20"/>
      <c r="C22" s="20"/>
      <c r="D22" s="20"/>
      <c r="E22" s="39" t="s">
        <v>44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31"/>
      <c r="Q22" s="31"/>
      <c r="R22" s="20"/>
      <c r="S22" s="27"/>
    </row>
    <row r="23" spans="1:19" ht="17.25" customHeight="1" hidden="1">
      <c r="A23" s="19"/>
      <c r="B23" s="20"/>
      <c r="C23" s="20"/>
      <c r="D23" s="20"/>
      <c r="E23" s="39" t="s">
        <v>44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31"/>
      <c r="Q23" s="31"/>
      <c r="R23" s="20"/>
      <c r="S23" s="27"/>
    </row>
    <row r="24" spans="1:19" ht="17.25" customHeight="1" hidden="1">
      <c r="A24" s="19"/>
      <c r="B24" s="20"/>
      <c r="C24" s="20"/>
      <c r="D24" s="20"/>
      <c r="E24" s="39" t="s">
        <v>44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31"/>
      <c r="Q24" s="31"/>
      <c r="R24" s="20"/>
      <c r="S24" s="27"/>
    </row>
    <row r="25" spans="1:19" ht="17.2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 t="s">
        <v>56</v>
      </c>
      <c r="P25" s="20" t="s">
        <v>57</v>
      </c>
      <c r="Q25" s="20"/>
      <c r="R25" s="20"/>
      <c r="S25" s="27"/>
    </row>
    <row r="26" spans="1:19" ht="17.25" customHeight="1">
      <c r="A26" s="19"/>
      <c r="B26" s="20" t="s">
        <v>58</v>
      </c>
      <c r="C26" s="20"/>
      <c r="D26" s="20"/>
      <c r="E26" s="39" t="s">
        <v>231</v>
      </c>
      <c r="F26" s="40"/>
      <c r="G26" s="40"/>
      <c r="H26" s="40"/>
      <c r="I26" s="40"/>
      <c r="J26" s="26"/>
      <c r="K26" s="20"/>
      <c r="L26" s="20"/>
      <c r="M26" s="20"/>
      <c r="N26" s="20"/>
      <c r="O26" s="41"/>
      <c r="P26" s="42"/>
      <c r="Q26" s="43"/>
      <c r="R26" s="44"/>
      <c r="S26" s="27"/>
    </row>
    <row r="27" spans="1:19" s="55" customFormat="1" ht="24.75" customHeight="1">
      <c r="A27" s="45"/>
      <c r="B27" s="46" t="s">
        <v>59</v>
      </c>
      <c r="C27" s="46"/>
      <c r="D27" s="46"/>
      <c r="E27" s="47" t="s">
        <v>60</v>
      </c>
      <c r="F27" s="48"/>
      <c r="G27" s="48"/>
      <c r="H27" s="48"/>
      <c r="I27" s="48"/>
      <c r="J27" s="49"/>
      <c r="K27" s="46"/>
      <c r="L27" s="46"/>
      <c r="M27" s="46"/>
      <c r="N27" s="46"/>
      <c r="O27" s="50"/>
      <c r="P27" s="51"/>
      <c r="Q27" s="52"/>
      <c r="R27" s="53"/>
      <c r="S27" s="54"/>
    </row>
    <row r="28" spans="1:19" ht="17.25" customHeight="1">
      <c r="A28" s="19"/>
      <c r="B28" s="568" t="s">
        <v>61</v>
      </c>
      <c r="C28" s="568"/>
      <c r="D28" s="569"/>
      <c r="E28" s="56"/>
      <c r="F28" s="20"/>
      <c r="G28" s="20"/>
      <c r="H28" s="20"/>
      <c r="I28" s="20"/>
      <c r="J28" s="29"/>
      <c r="K28" s="20"/>
      <c r="L28" s="20"/>
      <c r="M28" s="20"/>
      <c r="N28" s="20"/>
      <c r="O28" s="41"/>
      <c r="P28" s="42"/>
      <c r="Q28" s="43"/>
      <c r="R28" s="44"/>
      <c r="S28" s="27"/>
    </row>
    <row r="29" spans="1:19" ht="17.25" customHeight="1">
      <c r="A29" s="19"/>
      <c r="B29" s="20" t="s">
        <v>62</v>
      </c>
      <c r="C29" s="20"/>
      <c r="D29" s="20"/>
      <c r="E29" s="57" t="s">
        <v>63</v>
      </c>
      <c r="F29" s="20"/>
      <c r="G29" s="20"/>
      <c r="H29" s="20"/>
      <c r="I29" s="20"/>
      <c r="J29" s="29"/>
      <c r="K29" s="20"/>
      <c r="L29" s="20"/>
      <c r="M29" s="20"/>
      <c r="N29" s="20"/>
      <c r="O29" s="41"/>
      <c r="P29" s="42"/>
      <c r="Q29" s="43"/>
      <c r="R29" s="44"/>
      <c r="S29" s="27"/>
    </row>
    <row r="30" spans="1:19" ht="17.25" customHeight="1">
      <c r="A30" s="19"/>
      <c r="B30" s="20"/>
      <c r="C30" s="20"/>
      <c r="D30" s="20"/>
      <c r="E30" s="36"/>
      <c r="F30" s="58"/>
      <c r="G30" s="58"/>
      <c r="H30" s="58"/>
      <c r="I30" s="58"/>
      <c r="J30" s="38"/>
      <c r="K30" s="20"/>
      <c r="L30" s="20"/>
      <c r="M30" s="20"/>
      <c r="N30" s="20"/>
      <c r="O30" s="31"/>
      <c r="P30" s="31"/>
      <c r="Q30" s="31"/>
      <c r="R30" s="20"/>
      <c r="S30" s="27"/>
    </row>
    <row r="31" spans="1:19" ht="17.25" customHeight="1">
      <c r="A31" s="19"/>
      <c r="B31" s="20"/>
      <c r="C31" s="20"/>
      <c r="D31" s="20"/>
      <c r="E31" s="39" t="s">
        <v>64</v>
      </c>
      <c r="F31" s="20"/>
      <c r="G31" s="20" t="s">
        <v>65</v>
      </c>
      <c r="H31" s="20"/>
      <c r="I31" s="20"/>
      <c r="J31" s="20"/>
      <c r="K31" s="20"/>
      <c r="L31" s="20"/>
      <c r="M31" s="20"/>
      <c r="N31" s="20"/>
      <c r="O31" s="39" t="s">
        <v>66</v>
      </c>
      <c r="P31" s="31"/>
      <c r="Q31" s="31"/>
      <c r="R31" s="59"/>
      <c r="S31" s="27"/>
    </row>
    <row r="32" spans="1:19" ht="17.25" customHeight="1">
      <c r="A32" s="19"/>
      <c r="B32" s="20"/>
      <c r="C32" s="20"/>
      <c r="D32" s="20"/>
      <c r="E32" s="41"/>
      <c r="F32" s="20"/>
      <c r="G32" s="60" t="s">
        <v>67</v>
      </c>
      <c r="H32" s="61"/>
      <c r="I32" s="62"/>
      <c r="J32" s="63"/>
      <c r="K32" s="20"/>
      <c r="L32" s="20"/>
      <c r="M32" s="20"/>
      <c r="N32" s="20"/>
      <c r="O32" s="64" t="s">
        <v>204</v>
      </c>
      <c r="P32" s="31"/>
      <c r="Q32" s="31"/>
      <c r="R32" s="65"/>
      <c r="S32" s="27"/>
    </row>
    <row r="33" spans="1:19" ht="8.25" customHeight="1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8"/>
    </row>
    <row r="34" spans="1:19" ht="20.25" customHeight="1">
      <c r="A34" s="69"/>
      <c r="B34" s="70"/>
      <c r="C34" s="70"/>
      <c r="D34" s="70"/>
      <c r="E34" s="71" t="s">
        <v>68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2"/>
    </row>
    <row r="35" spans="1:19" ht="20.25" customHeight="1">
      <c r="A35" s="73" t="s">
        <v>69</v>
      </c>
      <c r="B35" s="74"/>
      <c r="C35" s="74"/>
      <c r="D35" s="75"/>
      <c r="E35" s="76" t="s">
        <v>70</v>
      </c>
      <c r="F35" s="75"/>
      <c r="G35" s="76" t="s">
        <v>71</v>
      </c>
      <c r="H35" s="74"/>
      <c r="I35" s="75"/>
      <c r="J35" s="76" t="s">
        <v>72</v>
      </c>
      <c r="K35" s="74"/>
      <c r="L35" s="76" t="s">
        <v>73</v>
      </c>
      <c r="M35" s="74"/>
      <c r="N35" s="74"/>
      <c r="O35" s="75"/>
      <c r="P35" s="76" t="s">
        <v>74</v>
      </c>
      <c r="Q35" s="74"/>
      <c r="R35" s="74"/>
      <c r="S35" s="77"/>
    </row>
    <row r="36" spans="1:19" ht="20.25" customHeight="1">
      <c r="A36" s="78"/>
      <c r="B36" s="79"/>
      <c r="C36" s="79"/>
      <c r="D36" s="80">
        <v>0</v>
      </c>
      <c r="E36" s="81">
        <f>IF(D36=0,0,R48/D36)</f>
        <v>0</v>
      </c>
      <c r="F36" s="82"/>
      <c r="G36" s="83"/>
      <c r="H36" s="79"/>
      <c r="I36" s="80">
        <v>0</v>
      </c>
      <c r="J36" s="81">
        <f>IF(I36=0,0,R48/I36)</f>
        <v>0</v>
      </c>
      <c r="K36" s="84"/>
      <c r="L36" s="83"/>
      <c r="M36" s="79"/>
      <c r="N36" s="79"/>
      <c r="O36" s="80">
        <v>0</v>
      </c>
      <c r="P36" s="83"/>
      <c r="Q36" s="79"/>
      <c r="R36" s="85">
        <f>IF(O36=0,0,R48/O36)</f>
        <v>0</v>
      </c>
      <c r="S36" s="86"/>
    </row>
    <row r="37" spans="1:19" ht="20.25" customHeight="1">
      <c r="A37" s="69"/>
      <c r="B37" s="70"/>
      <c r="C37" s="70"/>
      <c r="D37" s="70"/>
      <c r="E37" s="71" t="s">
        <v>75</v>
      </c>
      <c r="F37" s="70"/>
      <c r="G37" s="70"/>
      <c r="H37" s="70"/>
      <c r="I37" s="70"/>
      <c r="J37" s="87" t="s">
        <v>76</v>
      </c>
      <c r="K37" s="70"/>
      <c r="L37" s="70"/>
      <c r="M37" s="70"/>
      <c r="N37" s="70"/>
      <c r="O37" s="70"/>
      <c r="P37" s="70"/>
      <c r="Q37" s="70"/>
      <c r="R37" s="70"/>
      <c r="S37" s="72"/>
    </row>
    <row r="38" spans="1:19" ht="20.25" customHeight="1">
      <c r="A38" s="88" t="s">
        <v>77</v>
      </c>
      <c r="B38" s="89"/>
      <c r="C38" s="90" t="s">
        <v>78</v>
      </c>
      <c r="D38" s="91"/>
      <c r="E38" s="91"/>
      <c r="F38" s="92"/>
      <c r="G38" s="88" t="s">
        <v>79</v>
      </c>
      <c r="H38" s="93"/>
      <c r="I38" s="90" t="s">
        <v>80</v>
      </c>
      <c r="J38" s="91"/>
      <c r="K38" s="91"/>
      <c r="L38" s="88" t="s">
        <v>81</v>
      </c>
      <c r="M38" s="93"/>
      <c r="N38" s="90" t="s">
        <v>82</v>
      </c>
      <c r="O38" s="91"/>
      <c r="P38" s="91"/>
      <c r="Q38" s="91"/>
      <c r="R38" s="91"/>
      <c r="S38" s="92"/>
    </row>
    <row r="39" spans="1:19" ht="20.25" customHeight="1">
      <c r="A39" s="94">
        <v>1</v>
      </c>
      <c r="B39" s="95" t="s">
        <v>83</v>
      </c>
      <c r="C39" s="26"/>
      <c r="D39" s="96" t="s">
        <v>84</v>
      </c>
      <c r="E39" s="97">
        <v>0</v>
      </c>
      <c r="F39" s="98"/>
      <c r="G39" s="94">
        <v>8</v>
      </c>
      <c r="H39" s="99" t="s">
        <v>85</v>
      </c>
      <c r="I39" s="44"/>
      <c r="J39" s="100">
        <v>0</v>
      </c>
      <c r="K39" s="101"/>
      <c r="L39" s="94">
        <v>13</v>
      </c>
      <c r="M39" s="102"/>
      <c r="N39" s="61"/>
      <c r="O39" s="61"/>
      <c r="P39" s="103"/>
      <c r="Q39" s="104"/>
      <c r="R39" s="97">
        <v>0</v>
      </c>
      <c r="S39" s="98"/>
    </row>
    <row r="40" spans="1:19" ht="20.25" customHeight="1">
      <c r="A40" s="94">
        <v>2</v>
      </c>
      <c r="B40" s="105"/>
      <c r="C40" s="38"/>
      <c r="D40" s="96" t="s">
        <v>86</v>
      </c>
      <c r="E40" s="97">
        <v>0</v>
      </c>
      <c r="F40" s="98"/>
      <c r="G40" s="94">
        <v>9</v>
      </c>
      <c r="H40" s="20" t="s">
        <v>87</v>
      </c>
      <c r="I40" s="96"/>
      <c r="J40" s="100">
        <v>0</v>
      </c>
      <c r="K40" s="101"/>
      <c r="L40" s="94">
        <v>14</v>
      </c>
      <c r="M40" s="42"/>
      <c r="N40" s="61"/>
      <c r="O40" s="61"/>
      <c r="P40" s="103"/>
      <c r="Q40" s="104"/>
      <c r="R40" s="97">
        <v>0</v>
      </c>
      <c r="S40" s="98"/>
    </row>
    <row r="41" spans="1:19" ht="20.25" customHeight="1">
      <c r="A41" s="94">
        <v>3</v>
      </c>
      <c r="B41" s="95" t="s">
        <v>88</v>
      </c>
      <c r="C41" s="26"/>
      <c r="D41" s="96" t="s">
        <v>84</v>
      </c>
      <c r="E41" s="97">
        <v>0</v>
      </c>
      <c r="F41" s="98"/>
      <c r="G41" s="94">
        <v>10</v>
      </c>
      <c r="H41" s="99" t="s">
        <v>89</v>
      </c>
      <c r="I41" s="44"/>
      <c r="J41" s="100">
        <v>0</v>
      </c>
      <c r="K41" s="101"/>
      <c r="L41" s="94">
        <v>15</v>
      </c>
      <c r="M41" s="42"/>
      <c r="N41" s="61"/>
      <c r="O41" s="61"/>
      <c r="P41" s="103"/>
      <c r="Q41" s="104"/>
      <c r="R41" s="97">
        <v>0</v>
      </c>
      <c r="S41" s="98"/>
    </row>
    <row r="42" spans="1:19" ht="20.25" customHeight="1">
      <c r="A42" s="94">
        <v>4</v>
      </c>
      <c r="B42" s="105"/>
      <c r="C42" s="38"/>
      <c r="D42" s="96" t="s">
        <v>86</v>
      </c>
      <c r="E42" s="97">
        <v>0</v>
      </c>
      <c r="F42" s="98"/>
      <c r="G42" s="94">
        <v>11</v>
      </c>
      <c r="H42" s="99"/>
      <c r="I42" s="44"/>
      <c r="J42" s="100">
        <v>0</v>
      </c>
      <c r="K42" s="101"/>
      <c r="L42" s="94">
        <v>16</v>
      </c>
      <c r="M42" s="42"/>
      <c r="N42" s="61"/>
      <c r="O42" s="61"/>
      <c r="P42" s="103"/>
      <c r="Q42" s="104"/>
      <c r="R42" s="97">
        <v>0</v>
      </c>
      <c r="S42" s="98"/>
    </row>
    <row r="43" spans="1:19" ht="20.25" customHeight="1">
      <c r="A43" s="94">
        <v>5</v>
      </c>
      <c r="B43" s="95" t="s">
        <v>90</v>
      </c>
      <c r="C43" s="26"/>
      <c r="D43" s="96" t="s">
        <v>84</v>
      </c>
      <c r="E43" s="97">
        <v>0</v>
      </c>
      <c r="F43" s="98"/>
      <c r="G43" s="106"/>
      <c r="H43" s="61"/>
      <c r="I43" s="44"/>
      <c r="J43" s="107"/>
      <c r="K43" s="101"/>
      <c r="L43" s="94">
        <v>17</v>
      </c>
      <c r="M43" s="42"/>
      <c r="N43" s="61"/>
      <c r="O43" s="61"/>
      <c r="P43" s="103"/>
      <c r="Q43" s="104"/>
      <c r="R43" s="97">
        <v>0</v>
      </c>
      <c r="S43" s="98"/>
    </row>
    <row r="44" spans="1:19" ht="20.25" customHeight="1">
      <c r="A44" s="94">
        <v>6</v>
      </c>
      <c r="B44" s="105"/>
      <c r="C44" s="38"/>
      <c r="D44" s="96" t="s">
        <v>86</v>
      </c>
      <c r="E44" s="97">
        <v>0</v>
      </c>
      <c r="F44" s="98"/>
      <c r="G44" s="106"/>
      <c r="H44" s="61"/>
      <c r="I44" s="44"/>
      <c r="J44" s="107"/>
      <c r="K44" s="101"/>
      <c r="L44" s="94">
        <v>18</v>
      </c>
      <c r="M44" s="99"/>
      <c r="N44" s="61"/>
      <c r="O44" s="61"/>
      <c r="P44" s="61"/>
      <c r="Q44" s="44"/>
      <c r="R44" s="97">
        <v>0</v>
      </c>
      <c r="S44" s="98"/>
    </row>
    <row r="45" spans="1:19" ht="20.25" customHeight="1">
      <c r="A45" s="94">
        <v>7</v>
      </c>
      <c r="B45" s="108" t="s">
        <v>91</v>
      </c>
      <c r="C45" s="61"/>
      <c r="D45" s="44"/>
      <c r="E45" s="109"/>
      <c r="F45" s="72"/>
      <c r="G45" s="94">
        <v>12</v>
      </c>
      <c r="H45" s="108" t="s">
        <v>92</v>
      </c>
      <c r="I45" s="44"/>
      <c r="J45" s="110"/>
      <c r="K45" s="111"/>
      <c r="L45" s="94">
        <v>19</v>
      </c>
      <c r="M45" s="95" t="s">
        <v>93</v>
      </c>
      <c r="N45" s="40"/>
      <c r="O45" s="40"/>
      <c r="P45" s="40"/>
      <c r="Q45" s="112"/>
      <c r="R45" s="109">
        <v>0</v>
      </c>
      <c r="S45" s="72"/>
    </row>
    <row r="46" spans="1:19" ht="20.25" customHeight="1">
      <c r="A46" s="113">
        <v>20</v>
      </c>
      <c r="B46" s="114" t="s">
        <v>94</v>
      </c>
      <c r="C46" s="115"/>
      <c r="D46" s="116"/>
      <c r="E46" s="117"/>
      <c r="F46" s="68"/>
      <c r="G46" s="113">
        <v>21</v>
      </c>
      <c r="H46" s="114" t="s">
        <v>95</v>
      </c>
      <c r="I46" s="116"/>
      <c r="J46" s="118">
        <v>0</v>
      </c>
      <c r="K46" s="119">
        <f>M50</f>
        <v>21</v>
      </c>
      <c r="L46" s="113">
        <v>22</v>
      </c>
      <c r="M46" s="114" t="s">
        <v>96</v>
      </c>
      <c r="N46" s="115"/>
      <c r="O46" s="115"/>
      <c r="P46" s="115"/>
      <c r="Q46" s="116"/>
      <c r="R46" s="117"/>
      <c r="S46" s="68"/>
    </row>
    <row r="47" spans="1:19" ht="20.25" customHeight="1">
      <c r="A47" s="120" t="s">
        <v>59</v>
      </c>
      <c r="B47" s="17"/>
      <c r="C47" s="17"/>
      <c r="D47" s="17"/>
      <c r="E47" s="17" t="s">
        <v>97</v>
      </c>
      <c r="F47" s="121"/>
      <c r="G47" s="122"/>
      <c r="H47" s="17"/>
      <c r="I47" s="17"/>
      <c r="J47" s="17"/>
      <c r="K47" s="17"/>
      <c r="L47" s="88" t="s">
        <v>98</v>
      </c>
      <c r="M47" s="75"/>
      <c r="N47" s="90" t="s">
        <v>99</v>
      </c>
      <c r="O47" s="74"/>
      <c r="P47" s="74"/>
      <c r="Q47" s="74"/>
      <c r="R47" s="74"/>
      <c r="S47" s="77"/>
    </row>
    <row r="48" spans="1:19" ht="20.25" customHeight="1">
      <c r="A48" s="19"/>
      <c r="B48" s="20"/>
      <c r="C48" s="20"/>
      <c r="D48" s="20"/>
      <c r="E48" s="20"/>
      <c r="F48" s="29"/>
      <c r="G48" s="123"/>
      <c r="H48" s="20"/>
      <c r="I48" s="20"/>
      <c r="J48" s="20"/>
      <c r="K48" s="20"/>
      <c r="L48" s="94">
        <v>23</v>
      </c>
      <c r="M48" s="99" t="s">
        <v>100</v>
      </c>
      <c r="N48" s="61"/>
      <c r="O48" s="61"/>
      <c r="P48" s="61"/>
      <c r="Q48" s="98"/>
      <c r="R48" s="124">
        <f>SR_Rekapitulace!G20</f>
        <v>0</v>
      </c>
      <c r="S48" s="72"/>
    </row>
    <row r="49" spans="1:19" ht="20.25" customHeight="1">
      <c r="A49" s="125" t="s">
        <v>101</v>
      </c>
      <c r="B49" s="58"/>
      <c r="C49" s="58"/>
      <c r="D49" s="58"/>
      <c r="E49" s="126"/>
      <c r="F49" s="38"/>
      <c r="G49" s="105" t="s">
        <v>102</v>
      </c>
      <c r="H49" s="58"/>
      <c r="I49" s="58"/>
      <c r="J49" s="58"/>
      <c r="K49" s="58"/>
      <c r="L49" s="94">
        <v>24</v>
      </c>
      <c r="M49" s="127">
        <v>10</v>
      </c>
      <c r="N49" s="38" t="s">
        <v>103</v>
      </c>
      <c r="O49" s="128">
        <v>0</v>
      </c>
      <c r="P49" s="61" t="s">
        <v>104</v>
      </c>
      <c r="Q49" s="44"/>
      <c r="R49" s="129">
        <v>0</v>
      </c>
      <c r="S49" s="130"/>
    </row>
    <row r="50" spans="1:19" ht="20.25" customHeight="1" thickBot="1">
      <c r="A50" s="131" t="s">
        <v>58</v>
      </c>
      <c r="B50" s="40"/>
      <c r="C50" s="40"/>
      <c r="D50" s="40"/>
      <c r="E50" s="40"/>
      <c r="F50" s="26"/>
      <c r="G50" s="132"/>
      <c r="H50" s="40"/>
      <c r="I50" s="40"/>
      <c r="J50" s="40"/>
      <c r="K50" s="40"/>
      <c r="L50" s="94">
        <v>25</v>
      </c>
      <c r="M50" s="133">
        <v>21</v>
      </c>
      <c r="N50" s="44" t="s">
        <v>103</v>
      </c>
      <c r="O50" s="128">
        <f>R48</f>
        <v>0</v>
      </c>
      <c r="P50" s="61" t="s">
        <v>104</v>
      </c>
      <c r="Q50" s="44"/>
      <c r="R50" s="134">
        <f>ROUND(O50*M50/100,1)</f>
        <v>0</v>
      </c>
      <c r="S50" s="98"/>
    </row>
    <row r="51" spans="1:19" ht="20.25" customHeight="1" thickBot="1">
      <c r="A51" s="19"/>
      <c r="B51" s="20"/>
      <c r="C51" s="20"/>
      <c r="D51" s="20"/>
      <c r="E51" s="20"/>
      <c r="F51" s="29"/>
      <c r="G51" s="123"/>
      <c r="H51" s="20"/>
      <c r="I51" s="20"/>
      <c r="J51" s="20"/>
      <c r="K51" s="20"/>
      <c r="L51" s="113">
        <v>26</v>
      </c>
      <c r="M51" s="135" t="s">
        <v>105</v>
      </c>
      <c r="N51" s="115"/>
      <c r="O51" s="115"/>
      <c r="P51" s="115"/>
      <c r="Q51" s="136"/>
      <c r="R51" s="137">
        <f>SUM(R48:R50)</f>
        <v>0</v>
      </c>
      <c r="S51" s="138"/>
    </row>
    <row r="52" spans="1:19" ht="20.25" customHeight="1">
      <c r="A52" s="125" t="s">
        <v>101</v>
      </c>
      <c r="B52" s="58"/>
      <c r="C52" s="58"/>
      <c r="D52" s="58"/>
      <c r="E52" s="58"/>
      <c r="F52" s="38"/>
      <c r="G52" s="105" t="s">
        <v>102</v>
      </c>
      <c r="H52" s="58"/>
      <c r="I52" s="58"/>
      <c r="J52" s="58"/>
      <c r="K52" s="58"/>
      <c r="L52" s="88" t="s">
        <v>106</v>
      </c>
      <c r="M52" s="75"/>
      <c r="N52" s="90" t="s">
        <v>107</v>
      </c>
      <c r="O52" s="74"/>
      <c r="P52" s="74"/>
      <c r="Q52" s="74"/>
      <c r="R52" s="139"/>
      <c r="S52" s="77"/>
    </row>
    <row r="53" spans="1:19" ht="20.25" customHeight="1">
      <c r="A53" s="131" t="s">
        <v>108</v>
      </c>
      <c r="B53" s="40"/>
      <c r="C53" s="40"/>
      <c r="D53" s="40"/>
      <c r="E53" s="40"/>
      <c r="F53" s="26"/>
      <c r="G53" s="132"/>
      <c r="H53" s="40"/>
      <c r="I53" s="40"/>
      <c r="J53" s="40"/>
      <c r="K53" s="40"/>
      <c r="L53" s="94">
        <v>27</v>
      </c>
      <c r="M53" s="99" t="s">
        <v>109</v>
      </c>
      <c r="N53" s="61"/>
      <c r="O53" s="61"/>
      <c r="P53" s="61"/>
      <c r="Q53" s="44"/>
      <c r="R53" s="97">
        <v>0</v>
      </c>
      <c r="S53" s="98"/>
    </row>
    <row r="54" spans="1:19" ht="20.25" customHeight="1">
      <c r="A54" s="19"/>
      <c r="B54" s="20"/>
      <c r="C54" s="20"/>
      <c r="D54" s="20"/>
      <c r="E54" s="20"/>
      <c r="F54" s="29"/>
      <c r="G54" s="123"/>
      <c r="H54" s="20"/>
      <c r="I54" s="20"/>
      <c r="J54" s="20"/>
      <c r="K54" s="20"/>
      <c r="L54" s="94">
        <v>28</v>
      </c>
      <c r="M54" s="99" t="s">
        <v>110</v>
      </c>
      <c r="N54" s="61"/>
      <c r="O54" s="61"/>
      <c r="P54" s="61"/>
      <c r="Q54" s="44"/>
      <c r="R54" s="97">
        <v>0</v>
      </c>
      <c r="S54" s="98"/>
    </row>
    <row r="55" spans="1:19" ht="20.25" customHeight="1">
      <c r="A55" s="66" t="s">
        <v>101</v>
      </c>
      <c r="B55" s="67"/>
      <c r="C55" s="67"/>
      <c r="D55" s="67"/>
      <c r="E55" s="67"/>
      <c r="F55" s="140"/>
      <c r="G55" s="141" t="s">
        <v>102</v>
      </c>
      <c r="H55" s="67"/>
      <c r="I55" s="67"/>
      <c r="J55" s="67"/>
      <c r="K55" s="67"/>
      <c r="L55" s="113">
        <v>29</v>
      </c>
      <c r="M55" s="114" t="s">
        <v>111</v>
      </c>
      <c r="N55" s="115"/>
      <c r="O55" s="115"/>
      <c r="P55" s="115"/>
      <c r="Q55" s="116"/>
      <c r="R55" s="81">
        <v>0</v>
      </c>
      <c r="S55" s="142"/>
    </row>
  </sheetData>
  <mergeCells count="1">
    <mergeCell ref="B28:D28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BC815-6876-40C3-A3A0-B6C96A04C9C0}">
  <dimension ref="A1:L8"/>
  <sheetViews>
    <sheetView workbookViewId="0" topLeftCell="A1">
      <selection activeCell="A8" sqref="A8"/>
    </sheetView>
  </sheetViews>
  <sheetFormatPr defaultColWidth="15.7109375" defaultRowHeight="15"/>
  <cols>
    <col min="1" max="1" width="12.28125" style="179" customWidth="1"/>
    <col min="2" max="2" width="25.00390625" style="179" customWidth="1"/>
    <col min="3" max="12" width="5.421875" style="179" customWidth="1"/>
    <col min="13" max="16384" width="15.7109375" style="179" customWidth="1"/>
  </cols>
  <sheetData>
    <row r="1" spans="1:12" ht="14.4" thickBot="1">
      <c r="A1" s="178"/>
      <c r="B1" s="178"/>
      <c r="C1" s="572" t="s">
        <v>152</v>
      </c>
      <c r="D1" s="572"/>
      <c r="E1" s="572"/>
      <c r="F1" s="572"/>
      <c r="G1" s="572"/>
      <c r="H1" s="267"/>
      <c r="I1" s="267"/>
      <c r="J1" s="267"/>
      <c r="K1" s="267"/>
      <c r="L1" s="267"/>
    </row>
    <row r="2" spans="1:12" ht="14.4" thickBot="1">
      <c r="A2" s="178"/>
      <c r="B2" s="178"/>
      <c r="C2" s="268" t="s">
        <v>216</v>
      </c>
      <c r="D2" s="265"/>
      <c r="E2" s="265"/>
      <c r="F2" s="265"/>
      <c r="G2" s="266"/>
      <c r="H2" s="267"/>
      <c r="I2" s="267"/>
      <c r="J2" s="267"/>
      <c r="K2" s="267"/>
      <c r="L2" s="267"/>
    </row>
    <row r="3" spans="1:12" ht="15">
      <c r="A3" s="180"/>
      <c r="B3" s="180" t="s">
        <v>153</v>
      </c>
      <c r="C3" s="264" t="s">
        <v>147</v>
      </c>
      <c r="D3" s="264" t="s">
        <v>148</v>
      </c>
      <c r="E3" s="264" t="s">
        <v>149</v>
      </c>
      <c r="F3" s="264" t="s">
        <v>150</v>
      </c>
      <c r="G3" s="264" t="s">
        <v>151</v>
      </c>
      <c r="H3" s="180" t="s">
        <v>217</v>
      </c>
      <c r="I3" s="180" t="s">
        <v>218</v>
      </c>
      <c r="J3" s="180" t="s">
        <v>219</v>
      </c>
      <c r="K3" s="180" t="s">
        <v>220</v>
      </c>
      <c r="L3" s="180" t="s">
        <v>221</v>
      </c>
    </row>
    <row r="4" spans="1:12" ht="27.6">
      <c r="A4" s="343">
        <v>184851251</v>
      </c>
      <c r="B4" s="182" t="s">
        <v>213</v>
      </c>
      <c r="C4" s="181">
        <v>3</v>
      </c>
      <c r="D4" s="181">
        <v>2</v>
      </c>
      <c r="E4" s="181">
        <v>2</v>
      </c>
      <c r="F4" s="181">
        <v>2</v>
      </c>
      <c r="G4" s="181">
        <v>2</v>
      </c>
      <c r="H4" s="181">
        <v>2</v>
      </c>
      <c r="I4" s="181">
        <v>2</v>
      </c>
      <c r="J4" s="181"/>
      <c r="K4" s="181"/>
      <c r="L4" s="181"/>
    </row>
    <row r="5" spans="1:12" ht="27.6">
      <c r="A5" s="342">
        <v>184815165</v>
      </c>
      <c r="B5" s="182" t="s">
        <v>215</v>
      </c>
      <c r="C5" s="181">
        <v>3</v>
      </c>
      <c r="D5" s="181">
        <v>2</v>
      </c>
      <c r="E5" s="181">
        <v>2</v>
      </c>
      <c r="F5" s="181">
        <v>2</v>
      </c>
      <c r="G5" s="181">
        <v>2</v>
      </c>
      <c r="H5" s="181">
        <v>2</v>
      </c>
      <c r="I5" s="181">
        <v>2</v>
      </c>
      <c r="J5" s="181"/>
      <c r="K5" s="181"/>
      <c r="L5" s="181"/>
    </row>
    <row r="6" spans="1:12" ht="27.6">
      <c r="A6" s="343">
        <v>185804311</v>
      </c>
      <c r="B6" s="182" t="s">
        <v>160</v>
      </c>
      <c r="C6" s="181">
        <v>10</v>
      </c>
      <c r="D6" s="181">
        <v>8</v>
      </c>
      <c r="E6" s="181">
        <v>6</v>
      </c>
      <c r="F6" s="181">
        <v>5</v>
      </c>
      <c r="G6" s="181">
        <v>5</v>
      </c>
      <c r="H6" s="181"/>
      <c r="I6" s="181"/>
      <c r="J6" s="181"/>
      <c r="K6" s="181"/>
      <c r="L6" s="181"/>
    </row>
    <row r="7" spans="1:12" ht="27.6">
      <c r="A7" s="343">
        <v>186804311</v>
      </c>
      <c r="B7" s="182" t="s">
        <v>161</v>
      </c>
      <c r="C7" s="181">
        <v>10</v>
      </c>
      <c r="D7" s="181">
        <v>8</v>
      </c>
      <c r="E7" s="181">
        <v>6</v>
      </c>
      <c r="F7" s="181">
        <v>5</v>
      </c>
      <c r="G7" s="181">
        <v>5</v>
      </c>
      <c r="H7" s="181"/>
      <c r="I7" s="181"/>
      <c r="J7" s="181"/>
      <c r="K7" s="181"/>
      <c r="L7" s="181"/>
    </row>
    <row r="8" spans="1:12" ht="27.6">
      <c r="A8" s="181"/>
      <c r="B8" s="182" t="s">
        <v>222</v>
      </c>
      <c r="C8" s="181">
        <v>1</v>
      </c>
      <c r="D8" s="181">
        <v>1</v>
      </c>
      <c r="E8" s="181">
        <v>1</v>
      </c>
      <c r="F8" s="181">
        <v>1</v>
      </c>
      <c r="G8" s="181">
        <v>1</v>
      </c>
      <c r="H8" s="181">
        <v>1</v>
      </c>
      <c r="I8" s="181">
        <v>1</v>
      </c>
      <c r="J8" s="181">
        <v>1</v>
      </c>
      <c r="K8" s="181">
        <v>1</v>
      </c>
      <c r="L8" s="181">
        <v>1</v>
      </c>
    </row>
  </sheetData>
  <mergeCells count="1">
    <mergeCell ref="C1:G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95B6A-7AFD-410E-BE01-70549C3BA736}">
  <dimension ref="A5:K14"/>
  <sheetViews>
    <sheetView workbookViewId="0" topLeftCell="A4">
      <selection activeCell="F14" sqref="F14"/>
    </sheetView>
  </sheetViews>
  <sheetFormatPr defaultColWidth="9.140625" defaultRowHeight="15"/>
  <cols>
    <col min="1" max="16384" width="9.140625" style="348" customWidth="1"/>
  </cols>
  <sheetData>
    <row r="5" spans="1:11" s="191" customFormat="1" ht="23.4">
      <c r="A5" s="570" t="s">
        <v>243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</row>
    <row r="6" spans="1:11" s="191" customFormat="1" ht="23.4">
      <c r="A6" s="570" t="str">
        <f>'Krycí list '!E5</f>
        <v>Realizace prvků ÚSES. LBK 5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</row>
    <row r="7" spans="1:11" s="191" customFormat="1" ht="23.4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3:10" s="413" customFormat="1" ht="13.2">
      <c r="C8" s="422" t="s">
        <v>307</v>
      </c>
      <c r="E8" s="422" t="s">
        <v>229</v>
      </c>
      <c r="F8" s="416"/>
      <c r="G8" s="419"/>
      <c r="H8" s="419"/>
      <c r="I8" s="457"/>
      <c r="J8" s="457"/>
    </row>
    <row r="9" spans="1:10" s="413" customFormat="1" ht="13.2">
      <c r="A9" s="412"/>
      <c r="C9" s="414" t="str">
        <f>'Krycí list '!E13</f>
        <v xml:space="preserve"> </v>
      </c>
      <c r="E9" s="415"/>
      <c r="F9" s="416"/>
      <c r="G9" s="361"/>
      <c r="H9" s="361"/>
      <c r="I9" s="361"/>
      <c r="J9" s="361"/>
    </row>
    <row r="10" spans="3:11" s="413" customFormat="1" ht="13.2">
      <c r="C10" s="417" t="s">
        <v>115</v>
      </c>
      <c r="E10" s="418" t="s">
        <v>119</v>
      </c>
      <c r="G10" s="415"/>
      <c r="H10" s="416"/>
      <c r="I10" s="419"/>
      <c r="J10" s="419"/>
      <c r="K10" s="419"/>
    </row>
    <row r="11" spans="3:11" s="413" customFormat="1" ht="13.2">
      <c r="C11" s="417" t="s">
        <v>116</v>
      </c>
      <c r="E11" s="418" t="s">
        <v>60</v>
      </c>
      <c r="G11" s="415"/>
      <c r="H11" s="416"/>
      <c r="I11" s="419"/>
      <c r="J11" s="419"/>
      <c r="K11" s="419"/>
    </row>
    <row r="12" spans="3:11" s="413" customFormat="1" ht="13.2">
      <c r="C12" s="417" t="s">
        <v>117</v>
      </c>
      <c r="E12" s="420" t="s">
        <v>301</v>
      </c>
      <c r="G12" s="415"/>
      <c r="H12" s="416"/>
      <c r="I12" s="419"/>
      <c r="J12" s="419"/>
      <c r="K12" s="419"/>
    </row>
    <row r="13" spans="3:11" s="413" customFormat="1" ht="13.2">
      <c r="C13" s="417" t="s">
        <v>302</v>
      </c>
      <c r="E13" s="420" t="s">
        <v>339</v>
      </c>
      <c r="G13" s="415"/>
      <c r="H13" s="416"/>
      <c r="I13" s="419"/>
      <c r="J13" s="419"/>
      <c r="K13" s="419"/>
    </row>
    <row r="14" spans="3:11" s="413" customFormat="1" ht="13.2">
      <c r="C14" s="421" t="s">
        <v>118</v>
      </c>
      <c r="E14" s="422" t="s">
        <v>67</v>
      </c>
      <c r="G14" s="415"/>
      <c r="H14" s="416"/>
      <c r="I14" s="419"/>
      <c r="J14" s="419"/>
      <c r="K14" s="419"/>
    </row>
    <row r="15" s="362" customFormat="1" ht="13.2"/>
    <row r="16" s="362" customFormat="1" ht="13.2"/>
    <row r="17" s="362" customFormat="1" ht="13.2"/>
    <row r="18" s="362" customFormat="1" ht="13.2"/>
    <row r="19" s="362" customFormat="1" ht="13.2"/>
    <row r="20" s="362" customFormat="1" ht="13.2"/>
    <row r="21" s="372" customFormat="1" ht="13.2"/>
    <row r="22" s="372" customFormat="1" ht="13.2"/>
    <row r="23" s="362" customFormat="1" ht="13.2"/>
    <row r="24" s="362" customFormat="1" ht="13.2"/>
    <row r="25" s="362" customFormat="1" ht="13.2"/>
    <row r="26" s="362" customFormat="1" ht="13.2"/>
    <row r="27" s="362" customFormat="1" ht="13.2"/>
    <row r="28" s="362" customFormat="1" ht="13.2"/>
    <row r="29" s="362" customFormat="1" ht="13.2"/>
    <row r="30" s="362" customFormat="1" ht="13.2"/>
    <row r="31" s="362" customFormat="1" ht="13.2"/>
    <row r="32" s="362" customFormat="1" ht="13.2"/>
    <row r="33" s="362" customFormat="1" ht="13.2"/>
    <row r="34" s="362" customFormat="1" ht="13.2"/>
    <row r="35" s="362" customFormat="1" ht="13.2"/>
    <row r="36" s="362" customFormat="1" ht="13.2"/>
    <row r="37" s="362" customFormat="1" ht="13.2"/>
    <row r="38" s="362" customFormat="1" ht="13.2"/>
    <row r="39" s="362" customFormat="1" ht="13.2"/>
    <row r="40" s="362" customFormat="1" ht="13.2"/>
    <row r="41" s="362" customFormat="1" ht="13.2"/>
    <row r="42" s="362" customFormat="1" ht="13.2"/>
    <row r="43" s="362" customFormat="1" ht="13.2"/>
    <row r="44" s="372" customFormat="1" ht="13.2"/>
    <row r="45" s="362" customFormat="1" ht="13.2"/>
    <row r="46" s="362" customFormat="1" ht="13.2"/>
    <row r="47" s="362" customFormat="1" ht="13.2"/>
    <row r="48" s="362" customFormat="1" ht="13.2"/>
    <row r="49" s="362" customFormat="1" ht="13.2"/>
    <row r="50" s="362" customFormat="1" ht="13.2"/>
    <row r="51" s="362" customFormat="1" ht="13.2"/>
    <row r="52" s="362" customFormat="1" ht="13.2"/>
    <row r="53" s="362" customFormat="1" ht="13.2"/>
    <row r="54" s="362" customFormat="1" ht="13.2"/>
    <row r="55" s="362" customFormat="1" ht="13.2"/>
    <row r="56" s="362" customFormat="1" ht="13.2"/>
    <row r="57" s="362" customFormat="1" ht="13.2"/>
    <row r="58" s="362" customFormat="1" ht="13.2"/>
    <row r="59" s="362" customFormat="1" ht="13.2"/>
    <row r="60" s="362" customFormat="1" ht="13.2"/>
    <row r="61" s="362" customFormat="1" ht="13.2"/>
    <row r="62" s="362" customFormat="1" ht="13.2"/>
    <row r="63" s="362" customFormat="1" ht="13.2"/>
    <row r="64" s="362" customFormat="1" ht="13.2"/>
    <row r="65" s="362" customFormat="1" ht="13.2"/>
    <row r="66" s="362" customFormat="1" ht="13.2"/>
    <row r="67" s="362" customFormat="1" ht="13.2"/>
    <row r="68" s="362" customFormat="1" ht="13.2"/>
    <row r="69" s="362" customFormat="1" ht="13.2"/>
    <row r="70" s="362" customFormat="1" ht="13.2"/>
    <row r="71" s="362" customFormat="1" ht="13.2"/>
  </sheetData>
  <mergeCells count="2">
    <mergeCell ref="A5:K5"/>
    <mergeCell ref="A6:K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44CAA-AC2B-4F30-BBFE-8FFA2319466E}">
  <dimension ref="A1:J90"/>
  <sheetViews>
    <sheetView workbookViewId="0" topLeftCell="A1">
      <selection activeCell="G15" sqref="G15"/>
    </sheetView>
  </sheetViews>
  <sheetFormatPr defaultColWidth="9.140625" defaultRowHeight="15"/>
  <cols>
    <col min="1" max="1" width="3.8515625" style="348" customWidth="1"/>
    <col min="2" max="2" width="13.00390625" style="348" customWidth="1"/>
    <col min="3" max="3" width="31.140625" style="348" customWidth="1"/>
    <col min="4" max="4" width="9.140625" style="348" customWidth="1"/>
    <col min="5" max="5" width="4.421875" style="348" customWidth="1"/>
    <col min="6" max="6" width="0.13671875" style="348" customWidth="1"/>
    <col min="7" max="7" width="15.7109375" style="436" customWidth="1"/>
    <col min="8" max="8" width="12.421875" style="436" customWidth="1"/>
    <col min="9" max="9" width="17.8515625" style="436" customWidth="1"/>
    <col min="10" max="10" width="14.8515625" style="350" customWidth="1"/>
    <col min="11" max="16384" width="9.140625" style="348" customWidth="1"/>
  </cols>
  <sheetData>
    <row r="1" spans="1:10" s="144" customFormat="1" ht="18">
      <c r="A1" s="571" t="s">
        <v>127</v>
      </c>
      <c r="B1" s="571"/>
      <c r="C1" s="571"/>
      <c r="D1" s="571"/>
      <c r="E1" s="571"/>
      <c r="F1" s="571"/>
      <c r="G1" s="571"/>
      <c r="H1" s="423"/>
      <c r="I1" s="423"/>
      <c r="J1" s="171"/>
    </row>
    <row r="2" spans="1:10" s="146" customFormat="1" ht="20.4">
      <c r="A2" s="145" t="s">
        <v>113</v>
      </c>
      <c r="C2" s="147" t="str">
        <f>'Krycí list '!E5</f>
        <v>Realizace prvků ÚSES. LBK 5</v>
      </c>
      <c r="E2" s="148"/>
      <c r="F2" s="149"/>
      <c r="G2" s="424"/>
      <c r="H2" s="424"/>
      <c r="I2" s="425"/>
      <c r="J2" s="172"/>
    </row>
    <row r="3" spans="1:10" s="153" customFormat="1" ht="15">
      <c r="A3" s="152" t="s">
        <v>114</v>
      </c>
      <c r="C3" s="154" t="str">
        <f>'Krycí list '!E9</f>
        <v>ZALOŽENÍ ČÁSTI LBK 5 / OPLOCENEK 1 - 6</v>
      </c>
      <c r="E3" s="155"/>
      <c r="F3" s="156"/>
      <c r="G3" s="426"/>
      <c r="H3" s="427"/>
      <c r="I3" s="425"/>
      <c r="J3" s="172"/>
    </row>
    <row r="4" spans="1:10" s="153" customFormat="1" ht="15">
      <c r="A4" s="158" t="s">
        <v>115</v>
      </c>
      <c r="C4" s="159" t="s">
        <v>119</v>
      </c>
      <c r="E4" s="155"/>
      <c r="F4" s="156"/>
      <c r="G4" s="426"/>
      <c r="H4" s="427"/>
      <c r="I4" s="425"/>
      <c r="J4" s="172"/>
    </row>
    <row r="5" spans="1:10" s="153" customFormat="1" ht="15">
      <c r="A5" s="158" t="s">
        <v>116</v>
      </c>
      <c r="C5" s="159" t="s">
        <v>60</v>
      </c>
      <c r="E5" s="155"/>
      <c r="F5" s="156"/>
      <c r="G5" s="426"/>
      <c r="H5" s="427"/>
      <c r="I5" s="425"/>
      <c r="J5" s="172"/>
    </row>
    <row r="6" spans="1:10" s="153" customFormat="1" ht="15">
      <c r="A6" s="158" t="s">
        <v>117</v>
      </c>
      <c r="C6" s="160" t="s">
        <v>303</v>
      </c>
      <c r="E6" s="155"/>
      <c r="F6" s="156"/>
      <c r="G6" s="426"/>
      <c r="H6" s="427"/>
      <c r="I6" s="425"/>
      <c r="J6" s="172"/>
    </row>
    <row r="7" spans="1:10" s="153" customFormat="1" ht="15">
      <c r="A7" s="161" t="s">
        <v>118</v>
      </c>
      <c r="C7" s="162" t="s">
        <v>67</v>
      </c>
      <c r="E7" s="155"/>
      <c r="F7" s="156"/>
      <c r="G7" s="426"/>
      <c r="H7" s="427"/>
      <c r="I7" s="425"/>
      <c r="J7" s="172"/>
    </row>
    <row r="8" spans="1:10" s="362" customFormat="1" ht="13.2">
      <c r="A8" s="360"/>
      <c r="B8" s="360"/>
      <c r="C8" s="360"/>
      <c r="D8" s="360"/>
      <c r="E8" s="360"/>
      <c r="F8" s="360"/>
      <c r="G8" s="429"/>
      <c r="H8" s="429"/>
      <c r="I8" s="429"/>
      <c r="J8" s="363"/>
    </row>
    <row r="9" spans="1:10" s="362" customFormat="1" ht="13.2">
      <c r="A9" s="359" t="s">
        <v>135</v>
      </c>
      <c r="B9" s="360"/>
      <c r="C9" s="360"/>
      <c r="D9" s="360"/>
      <c r="E9" s="360"/>
      <c r="F9" s="360"/>
      <c r="G9" s="361"/>
      <c r="H9" s="361"/>
      <c r="I9" s="361"/>
      <c r="J9" s="361"/>
    </row>
    <row r="10" spans="1:10" s="362" customFormat="1" ht="13.2">
      <c r="A10" s="359" t="s">
        <v>128</v>
      </c>
      <c r="B10" s="360"/>
      <c r="C10" s="360"/>
      <c r="D10" s="360"/>
      <c r="E10" s="360"/>
      <c r="F10" s="360"/>
      <c r="G10" s="361" t="s">
        <v>132</v>
      </c>
      <c r="H10" s="361" t="s">
        <v>133</v>
      </c>
      <c r="I10" s="361" t="s">
        <v>304</v>
      </c>
      <c r="J10" s="363"/>
    </row>
    <row r="11" spans="1:10" s="362" customFormat="1" ht="13.2">
      <c r="A11" s="364" t="s">
        <v>164</v>
      </c>
      <c r="B11" s="455"/>
      <c r="C11" s="455"/>
      <c r="D11" s="455"/>
      <c r="E11" s="455"/>
      <c r="F11" s="455"/>
      <c r="G11" s="458">
        <f>'SR_Vedlejší náklady'!G19</f>
        <v>0</v>
      </c>
      <c r="H11" s="458">
        <f>G11/100*21</f>
        <v>0</v>
      </c>
      <c r="I11" s="458">
        <f>G11+H11</f>
        <v>0</v>
      </c>
      <c r="J11" s="363"/>
    </row>
    <row r="12" spans="1:10" s="362" customFormat="1" ht="15" thickBot="1">
      <c r="A12" s="366" t="s">
        <v>165</v>
      </c>
      <c r="B12" s="367"/>
      <c r="C12" s="367"/>
      <c r="D12" s="367"/>
      <c r="E12" s="367"/>
      <c r="F12" s="367"/>
      <c r="G12" s="431">
        <f>SR!G60</f>
        <v>0</v>
      </c>
      <c r="H12" s="431">
        <f>G12/100*21</f>
        <v>0</v>
      </c>
      <c r="I12" s="431">
        <f>G12+H12</f>
        <v>0</v>
      </c>
      <c r="J12" s="363"/>
    </row>
    <row r="13" spans="1:10" s="362" customFormat="1" ht="15" thickTop="1">
      <c r="A13" s="368"/>
      <c r="B13" s="360"/>
      <c r="C13" s="360"/>
      <c r="D13" s="360"/>
      <c r="E13" s="360"/>
      <c r="F13" s="360"/>
      <c r="G13" s="534">
        <f>SUM(G11:G12)</f>
        <v>0</v>
      </c>
      <c r="H13" s="534">
        <f>SUM(H11:H12)</f>
        <v>0</v>
      </c>
      <c r="I13" s="534">
        <f aca="true" t="shared" si="0" ref="I13">SUM(I11:I12)</f>
        <v>0</v>
      </c>
      <c r="J13" s="369"/>
    </row>
    <row r="14" spans="1:10" s="362" customFormat="1" ht="13.2">
      <c r="A14" s="368"/>
      <c r="B14" s="360"/>
      <c r="C14" s="360"/>
      <c r="D14" s="360"/>
      <c r="E14" s="360"/>
      <c r="F14" s="360"/>
      <c r="G14" s="429"/>
      <c r="H14" s="429"/>
      <c r="I14" s="429"/>
      <c r="J14" s="363"/>
    </row>
    <row r="15" spans="1:10" s="362" customFormat="1" ht="13.2">
      <c r="A15" s="440" t="s">
        <v>129</v>
      </c>
      <c r="B15" s="365"/>
      <c r="C15" s="365"/>
      <c r="D15" s="365"/>
      <c r="E15" s="365"/>
      <c r="F15" s="365"/>
      <c r="G15" s="430">
        <f>'SR Následná péče '!G18</f>
        <v>0</v>
      </c>
      <c r="H15" s="430">
        <f>G15/100*21</f>
        <v>0</v>
      </c>
      <c r="I15" s="430">
        <f>G15+H15</f>
        <v>0</v>
      </c>
      <c r="J15" s="363"/>
    </row>
    <row r="16" spans="1:10" s="362" customFormat="1" ht="13.2">
      <c r="A16" s="368" t="s">
        <v>130</v>
      </c>
      <c r="B16" s="360"/>
      <c r="C16" s="360"/>
      <c r="D16" s="360"/>
      <c r="E16" s="360"/>
      <c r="F16" s="360"/>
      <c r="G16" s="429">
        <f>'SR Následná péče '!G28</f>
        <v>0</v>
      </c>
      <c r="H16" s="429">
        <f>G16/100*21</f>
        <v>0</v>
      </c>
      <c r="I16" s="429">
        <f>G16+H16</f>
        <v>0</v>
      </c>
      <c r="J16" s="363"/>
    </row>
    <row r="17" spans="1:10" s="362" customFormat="1" ht="15" thickBot="1">
      <c r="A17" s="441" t="s">
        <v>131</v>
      </c>
      <c r="B17" s="442"/>
      <c r="C17" s="442"/>
      <c r="D17" s="442"/>
      <c r="E17" s="442"/>
      <c r="F17" s="442"/>
      <c r="G17" s="443">
        <f>'SR Následná péče '!G37</f>
        <v>0</v>
      </c>
      <c r="H17" s="443">
        <f>G17/100*21</f>
        <v>0</v>
      </c>
      <c r="I17" s="443">
        <f>G17+H17</f>
        <v>0</v>
      </c>
      <c r="J17" s="363"/>
    </row>
    <row r="18" spans="7:10" s="370" customFormat="1" ht="15" thickTop="1">
      <c r="G18" s="533">
        <f>SUM(G15:G17)</f>
        <v>0</v>
      </c>
      <c r="H18" s="533">
        <f aca="true" t="shared" si="1" ref="H18:I18">SUM(H15:H17)</f>
        <v>0</v>
      </c>
      <c r="I18" s="432">
        <f t="shared" si="1"/>
        <v>0</v>
      </c>
      <c r="J18" s="371"/>
    </row>
    <row r="19" spans="7:10" s="372" customFormat="1" ht="13.2">
      <c r="G19" s="434"/>
      <c r="H19" s="434"/>
      <c r="I19" s="433"/>
      <c r="J19" s="373"/>
    </row>
    <row r="20" spans="1:10" s="377" customFormat="1" ht="15" thickBot="1">
      <c r="A20" s="374" t="s">
        <v>134</v>
      </c>
      <c r="B20" s="375"/>
      <c r="C20" s="375"/>
      <c r="D20" s="375"/>
      <c r="E20" s="375"/>
      <c r="F20" s="375"/>
      <c r="G20" s="536">
        <f>G13+G18</f>
        <v>0</v>
      </c>
      <c r="H20" s="536">
        <f>H13+H18</f>
        <v>0</v>
      </c>
      <c r="I20" s="535">
        <f>I13+I18</f>
        <v>0</v>
      </c>
      <c r="J20" s="376"/>
    </row>
    <row r="21" spans="7:10" s="362" customFormat="1" ht="15" thickTop="1">
      <c r="G21" s="361"/>
      <c r="H21" s="361"/>
      <c r="I21" s="361"/>
      <c r="J21" s="378"/>
    </row>
    <row r="22" spans="7:10" s="362" customFormat="1" ht="13.2">
      <c r="G22" s="361"/>
      <c r="H22" s="361"/>
      <c r="I22" s="361"/>
      <c r="J22" s="378"/>
    </row>
    <row r="23" spans="7:10" s="362" customFormat="1" ht="13.2">
      <c r="G23" s="361"/>
      <c r="H23" s="361"/>
      <c r="I23" s="361"/>
      <c r="J23" s="378"/>
    </row>
    <row r="24" spans="7:10" s="362" customFormat="1" ht="13.2">
      <c r="G24" s="361"/>
      <c r="H24" s="361"/>
      <c r="I24" s="361"/>
      <c r="J24" s="378"/>
    </row>
    <row r="25" spans="7:10" s="362" customFormat="1" ht="13.2">
      <c r="G25" s="361"/>
      <c r="H25" s="361"/>
      <c r="I25" s="361"/>
      <c r="J25" s="378"/>
    </row>
    <row r="26" spans="7:10" s="362" customFormat="1" ht="13.2">
      <c r="G26" s="361"/>
      <c r="H26" s="361"/>
      <c r="I26" s="361"/>
      <c r="J26" s="378"/>
    </row>
    <row r="27" spans="7:10" s="362" customFormat="1" ht="13.2">
      <c r="G27" s="361"/>
      <c r="H27" s="361"/>
      <c r="I27" s="361"/>
      <c r="J27" s="378"/>
    </row>
    <row r="28" spans="7:10" s="362" customFormat="1" ht="13.2">
      <c r="G28" s="361"/>
      <c r="H28" s="361"/>
      <c r="I28" s="361"/>
      <c r="J28" s="378"/>
    </row>
    <row r="29" spans="7:10" s="362" customFormat="1" ht="13.2">
      <c r="G29" s="361"/>
      <c r="H29" s="361"/>
      <c r="I29" s="361"/>
      <c r="J29" s="378"/>
    </row>
    <row r="30" spans="7:10" s="362" customFormat="1" ht="13.2">
      <c r="G30" s="361"/>
      <c r="H30" s="361"/>
      <c r="I30" s="361"/>
      <c r="J30" s="378"/>
    </row>
    <row r="31" spans="7:10" s="362" customFormat="1" ht="13.2">
      <c r="G31" s="361"/>
      <c r="H31" s="361"/>
      <c r="I31" s="361"/>
      <c r="J31" s="378"/>
    </row>
    <row r="32" spans="7:10" s="362" customFormat="1" ht="13.2">
      <c r="G32" s="361"/>
      <c r="H32" s="361"/>
      <c r="I32" s="361"/>
      <c r="J32" s="378"/>
    </row>
    <row r="33" spans="7:10" s="362" customFormat="1" ht="13.2">
      <c r="G33" s="361"/>
      <c r="H33" s="361"/>
      <c r="I33" s="361"/>
      <c r="J33" s="378"/>
    </row>
    <row r="34" spans="7:10" s="362" customFormat="1" ht="13.2">
      <c r="G34" s="361"/>
      <c r="H34" s="361"/>
      <c r="I34" s="361"/>
      <c r="J34" s="378"/>
    </row>
    <row r="35" spans="7:10" s="362" customFormat="1" ht="13.2">
      <c r="G35" s="361"/>
      <c r="H35" s="361"/>
      <c r="I35" s="361"/>
      <c r="J35" s="378"/>
    </row>
    <row r="36" spans="7:10" s="362" customFormat="1" ht="13.2">
      <c r="G36" s="361"/>
      <c r="H36" s="361"/>
      <c r="I36" s="361"/>
      <c r="J36" s="378"/>
    </row>
    <row r="37" spans="7:10" s="362" customFormat="1" ht="13.2">
      <c r="G37" s="361"/>
      <c r="H37" s="361"/>
      <c r="I37" s="361"/>
      <c r="J37" s="378"/>
    </row>
    <row r="38" spans="7:10" s="362" customFormat="1" ht="13.2">
      <c r="G38" s="361"/>
      <c r="H38" s="361"/>
      <c r="I38" s="361"/>
      <c r="J38" s="378"/>
    </row>
    <row r="39" spans="7:10" s="362" customFormat="1" ht="13.2">
      <c r="G39" s="361"/>
      <c r="H39" s="361"/>
      <c r="I39" s="361"/>
      <c r="J39" s="378"/>
    </row>
    <row r="40" spans="7:10" s="362" customFormat="1" ht="13.2">
      <c r="G40" s="361"/>
      <c r="H40" s="361"/>
      <c r="I40" s="361"/>
      <c r="J40" s="378"/>
    </row>
    <row r="41" spans="7:10" s="372" customFormat="1" ht="13.2">
      <c r="G41" s="434"/>
      <c r="H41" s="434"/>
      <c r="I41" s="434"/>
      <c r="J41" s="456"/>
    </row>
    <row r="42" spans="7:10" s="362" customFormat="1" ht="13.2">
      <c r="G42" s="361"/>
      <c r="H42" s="361"/>
      <c r="I42" s="361"/>
      <c r="J42" s="378"/>
    </row>
    <row r="43" spans="7:10" s="362" customFormat="1" ht="13.2">
      <c r="G43" s="361"/>
      <c r="H43" s="361"/>
      <c r="I43" s="361"/>
      <c r="J43" s="378"/>
    </row>
    <row r="44" spans="7:10" s="362" customFormat="1" ht="13.2">
      <c r="G44" s="361"/>
      <c r="H44" s="361"/>
      <c r="I44" s="361"/>
      <c r="J44" s="378"/>
    </row>
    <row r="45" spans="7:10" s="362" customFormat="1" ht="13.2">
      <c r="G45" s="361"/>
      <c r="H45" s="361"/>
      <c r="I45" s="361"/>
      <c r="J45" s="378"/>
    </row>
    <row r="46" spans="7:10" s="362" customFormat="1" ht="13.2">
      <c r="G46" s="361"/>
      <c r="H46" s="361"/>
      <c r="I46" s="361"/>
      <c r="J46" s="378"/>
    </row>
    <row r="47" spans="7:10" s="362" customFormat="1" ht="13.2">
      <c r="G47" s="361"/>
      <c r="H47" s="361"/>
      <c r="I47" s="361"/>
      <c r="J47" s="378"/>
    </row>
    <row r="48" spans="7:10" s="362" customFormat="1" ht="13.2">
      <c r="G48" s="361"/>
      <c r="H48" s="361"/>
      <c r="I48" s="361"/>
      <c r="J48" s="378"/>
    </row>
    <row r="49" spans="7:10" s="362" customFormat="1" ht="13.2">
      <c r="G49" s="361"/>
      <c r="H49" s="361"/>
      <c r="I49" s="361"/>
      <c r="J49" s="378"/>
    </row>
    <row r="50" spans="7:10" s="362" customFormat="1" ht="13.2">
      <c r="G50" s="361"/>
      <c r="H50" s="361"/>
      <c r="I50" s="361"/>
      <c r="J50" s="378"/>
    </row>
    <row r="51" spans="7:10" s="362" customFormat="1" ht="13.2">
      <c r="G51" s="361"/>
      <c r="H51" s="361"/>
      <c r="I51" s="361"/>
      <c r="J51" s="378"/>
    </row>
    <row r="52" spans="7:10" s="362" customFormat="1" ht="13.2">
      <c r="G52" s="361"/>
      <c r="H52" s="361"/>
      <c r="I52" s="361"/>
      <c r="J52" s="378"/>
    </row>
    <row r="53" spans="7:10" s="362" customFormat="1" ht="13.2">
      <c r="G53" s="361"/>
      <c r="H53" s="361"/>
      <c r="I53" s="361"/>
      <c r="J53" s="378"/>
    </row>
    <row r="54" spans="7:10" s="362" customFormat="1" ht="13.2">
      <c r="G54" s="361"/>
      <c r="H54" s="361"/>
      <c r="I54" s="361"/>
      <c r="J54" s="378"/>
    </row>
    <row r="55" spans="7:10" s="362" customFormat="1" ht="13.2">
      <c r="G55" s="361"/>
      <c r="H55" s="361"/>
      <c r="I55" s="361"/>
      <c r="J55" s="378"/>
    </row>
    <row r="56" spans="7:10" s="362" customFormat="1" ht="13.2">
      <c r="G56" s="361"/>
      <c r="H56" s="361"/>
      <c r="I56" s="361"/>
      <c r="J56" s="378"/>
    </row>
    <row r="57" spans="7:10" s="362" customFormat="1" ht="13.2">
      <c r="G57" s="361"/>
      <c r="H57" s="361"/>
      <c r="I57" s="361"/>
      <c r="J57" s="378"/>
    </row>
    <row r="58" spans="7:10" s="362" customFormat="1" ht="13.2">
      <c r="G58" s="361"/>
      <c r="H58" s="361"/>
      <c r="I58" s="361"/>
      <c r="J58" s="378"/>
    </row>
    <row r="59" spans="7:10" s="362" customFormat="1" ht="13.2">
      <c r="G59" s="361"/>
      <c r="H59" s="361"/>
      <c r="I59" s="361"/>
      <c r="J59" s="378"/>
    </row>
    <row r="60" spans="7:10" s="362" customFormat="1" ht="13.2">
      <c r="G60" s="361"/>
      <c r="H60" s="361"/>
      <c r="I60" s="361"/>
      <c r="J60" s="378"/>
    </row>
    <row r="61" spans="7:10" s="362" customFormat="1" ht="13.2">
      <c r="G61" s="361"/>
      <c r="H61" s="361"/>
      <c r="I61" s="361"/>
      <c r="J61" s="378"/>
    </row>
    <row r="62" spans="7:10" s="362" customFormat="1" ht="13.2">
      <c r="G62" s="361"/>
      <c r="H62" s="361"/>
      <c r="I62" s="361"/>
      <c r="J62" s="378"/>
    </row>
    <row r="63" spans="7:10" s="362" customFormat="1" ht="13.2">
      <c r="G63" s="361"/>
      <c r="H63" s="361"/>
      <c r="I63" s="361"/>
      <c r="J63" s="378"/>
    </row>
    <row r="64" spans="7:10" s="362" customFormat="1" ht="13.2">
      <c r="G64" s="361"/>
      <c r="H64" s="361"/>
      <c r="I64" s="361"/>
      <c r="J64" s="378"/>
    </row>
    <row r="65" spans="7:10" s="362" customFormat="1" ht="13.2">
      <c r="G65" s="361"/>
      <c r="H65" s="361"/>
      <c r="I65" s="361"/>
      <c r="J65" s="378"/>
    </row>
    <row r="66" spans="7:10" s="362" customFormat="1" ht="13.2">
      <c r="G66" s="361"/>
      <c r="H66" s="361"/>
      <c r="I66" s="361"/>
      <c r="J66" s="378"/>
    </row>
    <row r="67" spans="7:10" s="362" customFormat="1" ht="13.2">
      <c r="G67" s="361"/>
      <c r="H67" s="361"/>
      <c r="I67" s="361"/>
      <c r="J67" s="378"/>
    </row>
    <row r="68" spans="7:10" s="362" customFormat="1" ht="13.2">
      <c r="G68" s="361"/>
      <c r="H68" s="361"/>
      <c r="I68" s="361"/>
      <c r="J68" s="378"/>
    </row>
    <row r="69" spans="7:10" s="362" customFormat="1" ht="13.2">
      <c r="G69" s="361"/>
      <c r="H69" s="361"/>
      <c r="I69" s="361"/>
      <c r="J69" s="378"/>
    </row>
    <row r="70" spans="7:10" s="362" customFormat="1" ht="13.2">
      <c r="G70" s="361"/>
      <c r="H70" s="361"/>
      <c r="I70" s="361"/>
      <c r="J70" s="378"/>
    </row>
    <row r="71" spans="7:10" s="362" customFormat="1" ht="13.2">
      <c r="G71" s="361"/>
      <c r="H71" s="361"/>
      <c r="I71" s="361"/>
      <c r="J71" s="378"/>
    </row>
    <row r="72" spans="1:8" ht="14.4">
      <c r="A72" s="349"/>
      <c r="B72" s="349"/>
      <c r="C72" s="349"/>
      <c r="D72" s="349"/>
      <c r="E72" s="349"/>
      <c r="F72" s="349"/>
      <c r="G72" s="346"/>
      <c r="H72" s="435"/>
    </row>
    <row r="73" spans="1:8" ht="14.4">
      <c r="A73" s="349"/>
      <c r="B73" s="349"/>
      <c r="C73" s="349"/>
      <c r="D73" s="349"/>
      <c r="E73" s="349"/>
      <c r="F73" s="349"/>
      <c r="G73" s="346"/>
      <c r="H73" s="435"/>
    </row>
    <row r="74" spans="1:8" ht="14.4">
      <c r="A74" s="349"/>
      <c r="B74" s="349"/>
      <c r="C74" s="349"/>
      <c r="D74" s="349"/>
      <c r="E74" s="349"/>
      <c r="F74" s="349"/>
      <c r="G74" s="346"/>
      <c r="H74" s="435"/>
    </row>
    <row r="75" spans="1:8" ht="14.4">
      <c r="A75" s="349"/>
      <c r="B75" s="349"/>
      <c r="C75" s="349"/>
      <c r="D75" s="349"/>
      <c r="E75" s="349"/>
      <c r="F75" s="349"/>
      <c r="G75" s="346"/>
      <c r="H75" s="435"/>
    </row>
    <row r="76" spans="1:8" ht="14.4">
      <c r="A76" s="349"/>
      <c r="B76" s="349"/>
      <c r="C76" s="349"/>
      <c r="D76" s="349"/>
      <c r="E76" s="349"/>
      <c r="F76" s="349"/>
      <c r="G76" s="346"/>
      <c r="H76" s="435"/>
    </row>
    <row r="77" spans="1:8" ht="14.4">
      <c r="A77" s="349"/>
      <c r="B77" s="349"/>
      <c r="C77" s="349"/>
      <c r="D77" s="349"/>
      <c r="E77" s="349"/>
      <c r="F77" s="349"/>
      <c r="G77" s="346"/>
      <c r="H77" s="435"/>
    </row>
    <row r="78" spans="1:8" ht="14.4">
      <c r="A78" s="349"/>
      <c r="B78" s="349"/>
      <c r="C78" s="349"/>
      <c r="D78" s="349"/>
      <c r="E78" s="349"/>
      <c r="F78" s="349"/>
      <c r="G78" s="346"/>
      <c r="H78" s="435"/>
    </row>
    <row r="79" spans="1:8" ht="14.4">
      <c r="A79" s="349"/>
      <c r="B79" s="349"/>
      <c r="C79" s="349"/>
      <c r="D79" s="349"/>
      <c r="E79" s="349"/>
      <c r="F79" s="349"/>
      <c r="G79" s="346"/>
      <c r="H79" s="435"/>
    </row>
    <row r="80" spans="1:8" ht="14.4">
      <c r="A80" s="349"/>
      <c r="B80" s="349"/>
      <c r="C80" s="349"/>
      <c r="D80" s="349"/>
      <c r="E80" s="349"/>
      <c r="F80" s="349"/>
      <c r="G80" s="346"/>
      <c r="H80" s="435"/>
    </row>
    <row r="81" spans="1:8" ht="14.4">
      <c r="A81" s="349"/>
      <c r="B81" s="349"/>
      <c r="C81" s="349"/>
      <c r="D81" s="349"/>
      <c r="E81" s="349"/>
      <c r="F81" s="349"/>
      <c r="G81" s="346"/>
      <c r="H81" s="435"/>
    </row>
    <row r="82" spans="1:8" ht="14.4">
      <c r="A82" s="349"/>
      <c r="B82" s="349"/>
      <c r="C82" s="349"/>
      <c r="D82" s="349"/>
      <c r="E82" s="349"/>
      <c r="F82" s="349"/>
      <c r="G82" s="346"/>
      <c r="H82" s="435"/>
    </row>
    <row r="83" spans="1:8" ht="14.4">
      <c r="A83" s="349"/>
      <c r="B83" s="349"/>
      <c r="C83" s="349"/>
      <c r="D83" s="349"/>
      <c r="E83" s="349"/>
      <c r="F83" s="349"/>
      <c r="G83" s="346"/>
      <c r="H83" s="435"/>
    </row>
    <row r="84" spans="1:8" ht="14.4">
      <c r="A84" s="349"/>
      <c r="B84" s="349"/>
      <c r="C84" s="349"/>
      <c r="D84" s="349"/>
      <c r="E84" s="349"/>
      <c r="F84" s="349"/>
      <c r="G84" s="346"/>
      <c r="H84" s="435"/>
    </row>
    <row r="85" spans="1:8" ht="14.4">
      <c r="A85" s="349"/>
      <c r="B85" s="349"/>
      <c r="C85" s="349"/>
      <c r="D85" s="349"/>
      <c r="E85" s="349"/>
      <c r="F85" s="349"/>
      <c r="G85" s="346"/>
      <c r="H85" s="435"/>
    </row>
    <row r="86" spans="1:8" ht="14.4">
      <c r="A86" s="349"/>
      <c r="B86" s="349"/>
      <c r="C86" s="349"/>
      <c r="D86" s="349"/>
      <c r="E86" s="349"/>
      <c r="F86" s="349"/>
      <c r="G86" s="346"/>
      <c r="H86" s="435"/>
    </row>
    <row r="87" spans="1:8" ht="14.4">
      <c r="A87" s="349"/>
      <c r="B87" s="349"/>
      <c r="C87" s="349"/>
      <c r="D87" s="349"/>
      <c r="E87" s="349"/>
      <c r="F87" s="349"/>
      <c r="G87" s="346"/>
      <c r="H87" s="435"/>
    </row>
    <row r="88" spans="1:8" ht="14.4">
      <c r="A88" s="349"/>
      <c r="B88" s="349"/>
      <c r="C88" s="349"/>
      <c r="D88" s="349"/>
      <c r="E88" s="349"/>
      <c r="F88" s="349"/>
      <c r="G88" s="346"/>
      <c r="H88" s="435"/>
    </row>
    <row r="89" spans="1:8" ht="14.4">
      <c r="A89" s="349"/>
      <c r="B89" s="349"/>
      <c r="C89" s="349"/>
      <c r="D89" s="349"/>
      <c r="E89" s="349"/>
      <c r="F89" s="349"/>
      <c r="G89" s="346"/>
      <c r="H89" s="435"/>
    </row>
    <row r="90" spans="1:8" ht="14.4">
      <c r="A90" s="349"/>
      <c r="B90" s="349"/>
      <c r="C90" s="349"/>
      <c r="D90" s="349"/>
      <c r="E90" s="349"/>
      <c r="F90" s="349"/>
      <c r="G90" s="346"/>
      <c r="H90" s="435"/>
    </row>
  </sheetData>
  <sheetProtection algorithmName="SHA-512" hashValue="2HU5XtwSzpnufinP1CH/z9KeCzyB77FTlWzEwOttqZ22JUMCGSaYS7C/e+MP0P9im9mf0+LpmnON76JHUCkMDg==" saltValue="yI7BPlge6zu/zsFJokXneA==" spinCount="100000" sheet="1" objects="1" scenarios="1"/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DEC67-D1D0-46FD-9D5A-699BF19EA404}">
  <dimension ref="A1:N62"/>
  <sheetViews>
    <sheetView workbookViewId="0" topLeftCell="A1">
      <selection activeCell="F12" sqref="F12"/>
    </sheetView>
  </sheetViews>
  <sheetFormatPr defaultColWidth="9.140625" defaultRowHeight="15"/>
  <cols>
    <col min="1" max="1" width="3.8515625" style="479" customWidth="1"/>
    <col min="2" max="2" width="15.8515625" style="480" customWidth="1"/>
    <col min="3" max="3" width="31.140625" style="348" customWidth="1"/>
    <col min="4" max="4" width="7.00390625" style="481" customWidth="1"/>
    <col min="5" max="5" width="16.7109375" style="482" customWidth="1"/>
    <col min="6" max="6" width="10.421875" style="566" bestFit="1" customWidth="1"/>
    <col min="7" max="7" width="11.421875" style="436" bestFit="1" customWidth="1"/>
    <col min="8" max="8" width="12.7109375" style="479" customWidth="1"/>
    <col min="9" max="16384" width="9.140625" style="348" customWidth="1"/>
  </cols>
  <sheetData>
    <row r="1" spans="1:8" s="144" customFormat="1" ht="18">
      <c r="A1" s="537" t="s">
        <v>112</v>
      </c>
      <c r="B1" s="537"/>
      <c r="C1" s="537"/>
      <c r="D1" s="537"/>
      <c r="E1" s="537"/>
      <c r="F1" s="538"/>
      <c r="G1" s="537"/>
      <c r="H1" s="143"/>
    </row>
    <row r="2" spans="1:8" s="146" customFormat="1" ht="20.4">
      <c r="A2" s="148" t="s">
        <v>113</v>
      </c>
      <c r="B2" s="334"/>
      <c r="C2" s="147" t="s">
        <v>308</v>
      </c>
      <c r="E2" s="459"/>
      <c r="F2" s="539"/>
      <c r="G2" s="424"/>
      <c r="H2" s="150"/>
    </row>
    <row r="3" spans="1:8" s="153" customFormat="1" ht="15">
      <c r="A3" s="460" t="s">
        <v>114</v>
      </c>
      <c r="B3" s="335"/>
      <c r="C3" s="154" t="s">
        <v>309</v>
      </c>
      <c r="E3" s="461"/>
      <c r="F3" s="540"/>
      <c r="G3" s="426"/>
      <c r="H3" s="157"/>
    </row>
    <row r="4" spans="1:8" s="153" customFormat="1" ht="15">
      <c r="A4" s="460" t="s">
        <v>310</v>
      </c>
      <c r="B4" s="335"/>
      <c r="C4" s="154" t="s">
        <v>163</v>
      </c>
      <c r="E4" s="461"/>
      <c r="F4" s="540"/>
      <c r="G4" s="426"/>
      <c r="H4" s="157"/>
    </row>
    <row r="5" spans="1:8" s="153" customFormat="1" ht="15">
      <c r="A5" s="462" t="s">
        <v>115</v>
      </c>
      <c r="B5" s="335"/>
      <c r="C5" s="159" t="s">
        <v>119</v>
      </c>
      <c r="E5" s="461"/>
      <c r="F5" s="540"/>
      <c r="G5" s="426"/>
      <c r="H5" s="157"/>
    </row>
    <row r="6" spans="1:8" s="153" customFormat="1" ht="15">
      <c r="A6" s="462" t="s">
        <v>116</v>
      </c>
      <c r="B6" s="335"/>
      <c r="C6" s="159" t="s">
        <v>60</v>
      </c>
      <c r="E6" s="461"/>
      <c r="F6" s="540"/>
      <c r="G6" s="426"/>
      <c r="H6" s="157"/>
    </row>
    <row r="7" spans="1:8" s="153" customFormat="1" ht="15">
      <c r="A7" s="462" t="s">
        <v>117</v>
      </c>
      <c r="B7" s="335"/>
      <c r="C7" s="160" t="s">
        <v>303</v>
      </c>
      <c r="E7" s="461"/>
      <c r="F7" s="540"/>
      <c r="G7" s="426"/>
      <c r="H7" s="157"/>
    </row>
    <row r="8" spans="1:8" s="153" customFormat="1" ht="15">
      <c r="A8" s="462" t="s">
        <v>118</v>
      </c>
      <c r="B8" s="335"/>
      <c r="C8" s="162" t="s">
        <v>67</v>
      </c>
      <c r="E8" s="461"/>
      <c r="F8" s="540"/>
      <c r="G8" s="426"/>
      <c r="H8" s="157"/>
    </row>
    <row r="9" spans="1:8" s="165" customFormat="1" ht="26.25" customHeight="1">
      <c r="A9" s="164" t="s">
        <v>120</v>
      </c>
      <c r="B9" s="336" t="s">
        <v>121</v>
      </c>
      <c r="C9" s="163" t="s">
        <v>122</v>
      </c>
      <c r="D9" s="164" t="s">
        <v>31</v>
      </c>
      <c r="E9" s="463" t="s">
        <v>123</v>
      </c>
      <c r="F9" s="541" t="s">
        <v>124</v>
      </c>
      <c r="G9" s="437" t="s">
        <v>125</v>
      </c>
      <c r="H9" s="169" t="s">
        <v>126</v>
      </c>
    </row>
    <row r="10" spans="1:8" s="166" customFormat="1" ht="13.2">
      <c r="A10" s="170">
        <v>1</v>
      </c>
      <c r="B10" s="341">
        <v>2</v>
      </c>
      <c r="C10" s="170">
        <v>3</v>
      </c>
      <c r="D10" s="170">
        <v>4</v>
      </c>
      <c r="E10" s="464">
        <v>5</v>
      </c>
      <c r="F10" s="542">
        <v>6</v>
      </c>
      <c r="G10" s="438">
        <v>7</v>
      </c>
      <c r="H10" s="170">
        <v>8</v>
      </c>
    </row>
    <row r="11" spans="1:8" s="470" customFormat="1" ht="13.2">
      <c r="A11" s="465" t="s">
        <v>163</v>
      </c>
      <c r="B11" s="398"/>
      <c r="C11" s="466"/>
      <c r="D11" s="466"/>
      <c r="E11" s="467"/>
      <c r="F11" s="564"/>
      <c r="G11" s="468"/>
      <c r="H11" s="469"/>
    </row>
    <row r="12" spans="1:8" s="362" customFormat="1" ht="13.2">
      <c r="A12" s="383">
        <v>1</v>
      </c>
      <c r="B12" s="471" t="s">
        <v>311</v>
      </c>
      <c r="C12" s="472" t="s">
        <v>312</v>
      </c>
      <c r="D12" s="386" t="s">
        <v>313</v>
      </c>
      <c r="E12" s="473">
        <v>1</v>
      </c>
      <c r="F12" s="544"/>
      <c r="G12" s="439">
        <f>E12*F12</f>
        <v>0</v>
      </c>
      <c r="H12" s="474" t="s">
        <v>279</v>
      </c>
    </row>
    <row r="13" spans="1:8" s="362" customFormat="1" ht="13.2">
      <c r="A13" s="383">
        <v>2</v>
      </c>
      <c r="B13" s="471" t="s">
        <v>314</v>
      </c>
      <c r="C13" s="472" t="s">
        <v>315</v>
      </c>
      <c r="D13" s="386" t="s">
        <v>313</v>
      </c>
      <c r="E13" s="473">
        <v>1</v>
      </c>
      <c r="F13" s="544"/>
      <c r="G13" s="439">
        <f>E13*F13</f>
        <v>0</v>
      </c>
      <c r="H13" s="474" t="s">
        <v>279</v>
      </c>
    </row>
    <row r="14" spans="1:8" s="362" customFormat="1" ht="13.2">
      <c r="A14" s="383">
        <v>3</v>
      </c>
      <c r="B14" s="471" t="s">
        <v>316</v>
      </c>
      <c r="C14" s="472" t="s">
        <v>317</v>
      </c>
      <c r="D14" s="386" t="s">
        <v>313</v>
      </c>
      <c r="E14" s="473">
        <v>1</v>
      </c>
      <c r="F14" s="544"/>
      <c r="G14" s="439">
        <f>E14*F14</f>
        <v>0</v>
      </c>
      <c r="H14" s="474" t="s">
        <v>279</v>
      </c>
    </row>
    <row r="15" spans="1:8" s="362" customFormat="1" ht="13.2">
      <c r="A15" s="383">
        <v>4</v>
      </c>
      <c r="B15" s="471" t="s">
        <v>318</v>
      </c>
      <c r="C15" s="472" t="s">
        <v>319</v>
      </c>
      <c r="D15" s="386" t="s">
        <v>320</v>
      </c>
      <c r="E15" s="473">
        <v>1</v>
      </c>
      <c r="F15" s="544"/>
      <c r="G15" s="439">
        <f aca="true" t="shared" si="0" ref="G15:G18">E15*F15</f>
        <v>0</v>
      </c>
      <c r="H15" s="474" t="s">
        <v>279</v>
      </c>
    </row>
    <row r="16" spans="1:8" s="362" customFormat="1" ht="13.2">
      <c r="A16" s="383">
        <v>5</v>
      </c>
      <c r="B16" s="471" t="s">
        <v>321</v>
      </c>
      <c r="C16" s="472" t="s">
        <v>322</v>
      </c>
      <c r="D16" s="386" t="s">
        <v>320</v>
      </c>
      <c r="E16" s="473">
        <v>1</v>
      </c>
      <c r="F16" s="544"/>
      <c r="G16" s="439">
        <f t="shared" si="0"/>
        <v>0</v>
      </c>
      <c r="H16" s="474" t="s">
        <v>279</v>
      </c>
    </row>
    <row r="17" spans="1:8" s="362" customFormat="1" ht="13.2">
      <c r="A17" s="383">
        <v>6</v>
      </c>
      <c r="B17" s="471" t="s">
        <v>323</v>
      </c>
      <c r="C17" s="472" t="s">
        <v>324</v>
      </c>
      <c r="D17" s="386" t="s">
        <v>313</v>
      </c>
      <c r="E17" s="473">
        <v>1</v>
      </c>
      <c r="F17" s="544"/>
      <c r="G17" s="439">
        <f t="shared" si="0"/>
        <v>0</v>
      </c>
      <c r="H17" s="474" t="s">
        <v>279</v>
      </c>
    </row>
    <row r="18" spans="1:8" s="362" customFormat="1" ht="39.6">
      <c r="A18" s="383">
        <v>7</v>
      </c>
      <c r="B18" s="471" t="s">
        <v>325</v>
      </c>
      <c r="C18" s="472" t="s">
        <v>326</v>
      </c>
      <c r="D18" s="386" t="s">
        <v>313</v>
      </c>
      <c r="E18" s="473">
        <v>1</v>
      </c>
      <c r="F18" s="544"/>
      <c r="G18" s="439">
        <f t="shared" si="0"/>
        <v>0</v>
      </c>
      <c r="H18" s="474" t="s">
        <v>279</v>
      </c>
    </row>
    <row r="19" spans="1:8" s="362" customFormat="1" ht="13.2">
      <c r="A19" s="475"/>
      <c r="B19" s="476"/>
      <c r="D19" s="477"/>
      <c r="E19" s="478"/>
      <c r="F19" s="565"/>
      <c r="G19" s="432">
        <f>SUM(G12:G18)</f>
        <v>0</v>
      </c>
      <c r="H19" s="475"/>
    </row>
    <row r="20" spans="1:8" s="362" customFormat="1" ht="13.2">
      <c r="A20" s="475"/>
      <c r="B20" s="476"/>
      <c r="D20" s="477"/>
      <c r="E20" s="478"/>
      <c r="F20" s="565"/>
      <c r="G20" s="361"/>
      <c r="H20" s="475"/>
    </row>
    <row r="21" spans="1:8" s="362" customFormat="1" ht="13.2">
      <c r="A21" s="475"/>
      <c r="B21" s="476"/>
      <c r="D21" s="477"/>
      <c r="E21" s="478"/>
      <c r="F21" s="565"/>
      <c r="G21" s="361"/>
      <c r="H21" s="475"/>
    </row>
    <row r="22" spans="1:8" s="362" customFormat="1" ht="13.2">
      <c r="A22" s="475"/>
      <c r="B22" s="476"/>
      <c r="D22" s="477"/>
      <c r="E22" s="478"/>
      <c r="F22" s="565"/>
      <c r="G22" s="361"/>
      <c r="H22" s="475"/>
    </row>
    <row r="23" spans="1:14" s="362" customFormat="1" ht="13.2">
      <c r="A23" s="475"/>
      <c r="B23" s="476"/>
      <c r="D23" s="477"/>
      <c r="E23" s="478"/>
      <c r="F23" s="565"/>
      <c r="G23" s="361"/>
      <c r="H23" s="475"/>
      <c r="N23" s="567"/>
    </row>
    <row r="24" spans="1:8" s="362" customFormat="1" ht="13.2">
      <c r="A24" s="475"/>
      <c r="B24" s="476"/>
      <c r="D24" s="477"/>
      <c r="E24" s="478"/>
      <c r="F24" s="565"/>
      <c r="G24" s="361"/>
      <c r="H24" s="475"/>
    </row>
    <row r="25" spans="1:8" s="362" customFormat="1" ht="13.2">
      <c r="A25" s="475"/>
      <c r="B25" s="476"/>
      <c r="D25" s="477"/>
      <c r="E25" s="478"/>
      <c r="F25" s="565"/>
      <c r="G25" s="361"/>
      <c r="H25" s="475"/>
    </row>
    <row r="26" spans="1:8" s="362" customFormat="1" ht="13.2">
      <c r="A26" s="475"/>
      <c r="B26" s="476"/>
      <c r="D26" s="477"/>
      <c r="E26" s="478"/>
      <c r="F26" s="565"/>
      <c r="G26" s="361"/>
      <c r="H26" s="475"/>
    </row>
    <row r="27" spans="1:8" s="362" customFormat="1" ht="13.2">
      <c r="A27" s="475"/>
      <c r="B27" s="476"/>
      <c r="D27" s="477"/>
      <c r="E27" s="478"/>
      <c r="F27" s="565"/>
      <c r="G27" s="361"/>
      <c r="H27" s="475"/>
    </row>
    <row r="28" spans="1:8" s="362" customFormat="1" ht="13.2">
      <c r="A28" s="475"/>
      <c r="B28" s="476"/>
      <c r="D28" s="477"/>
      <c r="E28" s="478"/>
      <c r="F28" s="565"/>
      <c r="G28" s="361"/>
      <c r="H28" s="475"/>
    </row>
    <row r="29" spans="1:8" s="362" customFormat="1" ht="13.2">
      <c r="A29" s="475"/>
      <c r="B29" s="476"/>
      <c r="D29" s="477"/>
      <c r="E29" s="478"/>
      <c r="F29" s="565"/>
      <c r="G29" s="361"/>
      <c r="H29" s="475"/>
    </row>
    <row r="30" spans="1:8" s="362" customFormat="1" ht="13.2">
      <c r="A30" s="475"/>
      <c r="B30" s="476"/>
      <c r="D30" s="477"/>
      <c r="E30" s="478"/>
      <c r="F30" s="565"/>
      <c r="G30" s="361"/>
      <c r="H30" s="475"/>
    </row>
    <row r="31" spans="1:8" s="362" customFormat="1" ht="13.2">
      <c r="A31" s="475"/>
      <c r="B31" s="476"/>
      <c r="D31" s="477"/>
      <c r="E31" s="478"/>
      <c r="F31" s="565"/>
      <c r="G31" s="361"/>
      <c r="H31" s="475"/>
    </row>
    <row r="32" spans="1:8" s="362" customFormat="1" ht="13.2">
      <c r="A32" s="475"/>
      <c r="B32" s="476"/>
      <c r="D32" s="477"/>
      <c r="E32" s="478"/>
      <c r="F32" s="565"/>
      <c r="G32" s="361"/>
      <c r="H32" s="475"/>
    </row>
    <row r="33" spans="1:8" s="362" customFormat="1" ht="13.2">
      <c r="A33" s="475"/>
      <c r="B33" s="476"/>
      <c r="D33" s="477"/>
      <c r="E33" s="478"/>
      <c r="F33" s="565"/>
      <c r="G33" s="361"/>
      <c r="H33" s="475"/>
    </row>
    <row r="34" spans="1:8" s="362" customFormat="1" ht="13.2">
      <c r="A34" s="475"/>
      <c r="B34" s="476"/>
      <c r="D34" s="477"/>
      <c r="E34" s="478"/>
      <c r="F34" s="565"/>
      <c r="G34" s="361"/>
      <c r="H34" s="475"/>
    </row>
    <row r="35" spans="1:8" s="362" customFormat="1" ht="13.2">
      <c r="A35" s="475"/>
      <c r="B35" s="476"/>
      <c r="D35" s="477"/>
      <c r="E35" s="478"/>
      <c r="F35" s="565"/>
      <c r="G35" s="361"/>
      <c r="H35" s="475"/>
    </row>
    <row r="36" spans="1:8" s="362" customFormat="1" ht="13.2">
      <c r="A36" s="475"/>
      <c r="B36" s="476"/>
      <c r="D36" s="477"/>
      <c r="E36" s="478"/>
      <c r="F36" s="565"/>
      <c r="G36" s="361"/>
      <c r="H36" s="475"/>
    </row>
    <row r="37" spans="1:8" s="362" customFormat="1" ht="13.2">
      <c r="A37" s="475"/>
      <c r="B37" s="476"/>
      <c r="D37" s="477"/>
      <c r="E37" s="478"/>
      <c r="F37" s="565"/>
      <c r="G37" s="361"/>
      <c r="H37" s="475"/>
    </row>
    <row r="38" spans="1:8" s="362" customFormat="1" ht="13.2">
      <c r="A38" s="475"/>
      <c r="B38" s="476"/>
      <c r="D38" s="477"/>
      <c r="E38" s="478"/>
      <c r="F38" s="565"/>
      <c r="G38" s="361"/>
      <c r="H38" s="475"/>
    </row>
    <row r="39" spans="1:8" s="362" customFormat="1" ht="13.2">
      <c r="A39" s="475"/>
      <c r="B39" s="476"/>
      <c r="D39" s="477"/>
      <c r="E39" s="478"/>
      <c r="F39" s="565"/>
      <c r="G39" s="361"/>
      <c r="H39" s="475"/>
    </row>
    <row r="40" spans="1:8" s="362" customFormat="1" ht="13.2">
      <c r="A40" s="475"/>
      <c r="B40" s="476"/>
      <c r="D40" s="477"/>
      <c r="E40" s="478"/>
      <c r="F40" s="565"/>
      <c r="G40" s="361"/>
      <c r="H40" s="475"/>
    </row>
    <row r="41" spans="1:8" s="362" customFormat="1" ht="13.2">
      <c r="A41" s="475"/>
      <c r="B41" s="476"/>
      <c r="D41" s="477"/>
      <c r="E41" s="478"/>
      <c r="F41" s="565"/>
      <c r="G41" s="361"/>
      <c r="H41" s="475"/>
    </row>
    <row r="42" spans="1:8" s="362" customFormat="1" ht="13.2">
      <c r="A42" s="475"/>
      <c r="B42" s="476"/>
      <c r="D42" s="477"/>
      <c r="E42" s="478"/>
      <c r="F42" s="565"/>
      <c r="G42" s="361"/>
      <c r="H42" s="475"/>
    </row>
    <row r="43" spans="1:8" s="362" customFormat="1" ht="13.2">
      <c r="A43" s="475"/>
      <c r="B43" s="476"/>
      <c r="D43" s="477"/>
      <c r="E43" s="478"/>
      <c r="F43" s="565"/>
      <c r="G43" s="361"/>
      <c r="H43" s="475"/>
    </row>
    <row r="44" spans="1:8" s="362" customFormat="1" ht="13.2">
      <c r="A44" s="475"/>
      <c r="B44" s="476"/>
      <c r="D44" s="477"/>
      <c r="E44" s="478"/>
      <c r="F44" s="565"/>
      <c r="G44" s="361"/>
      <c r="H44" s="475"/>
    </row>
    <row r="45" spans="1:8" s="362" customFormat="1" ht="13.2">
      <c r="A45" s="475"/>
      <c r="B45" s="476"/>
      <c r="D45" s="477"/>
      <c r="E45" s="478"/>
      <c r="F45" s="565"/>
      <c r="G45" s="361"/>
      <c r="H45" s="475"/>
    </row>
    <row r="46" spans="1:8" s="362" customFormat="1" ht="13.2">
      <c r="A46" s="475"/>
      <c r="B46" s="476"/>
      <c r="D46" s="477"/>
      <c r="E46" s="478"/>
      <c r="F46" s="565"/>
      <c r="G46" s="361"/>
      <c r="H46" s="475"/>
    </row>
    <row r="47" spans="1:8" s="362" customFormat="1" ht="13.2">
      <c r="A47" s="475"/>
      <c r="B47" s="476"/>
      <c r="D47" s="477"/>
      <c r="E47" s="478"/>
      <c r="F47" s="565"/>
      <c r="G47" s="361"/>
      <c r="H47" s="475"/>
    </row>
    <row r="48" spans="1:8" s="362" customFormat="1" ht="13.2">
      <c r="A48" s="475"/>
      <c r="B48" s="476"/>
      <c r="D48" s="477"/>
      <c r="E48" s="478"/>
      <c r="F48" s="565"/>
      <c r="G48" s="361"/>
      <c r="H48" s="475"/>
    </row>
    <row r="49" spans="1:8" s="362" customFormat="1" ht="13.2">
      <c r="A49" s="475"/>
      <c r="B49" s="476"/>
      <c r="D49" s="477"/>
      <c r="E49" s="478"/>
      <c r="F49" s="565"/>
      <c r="G49" s="361"/>
      <c r="H49" s="475"/>
    </row>
    <row r="50" spans="1:8" s="362" customFormat="1" ht="13.2">
      <c r="A50" s="475"/>
      <c r="B50" s="476"/>
      <c r="D50" s="477"/>
      <c r="E50" s="478"/>
      <c r="F50" s="565"/>
      <c r="G50" s="361"/>
      <c r="H50" s="475"/>
    </row>
    <row r="51" spans="1:8" s="362" customFormat="1" ht="13.2">
      <c r="A51" s="475"/>
      <c r="B51" s="476"/>
      <c r="D51" s="477"/>
      <c r="E51" s="478"/>
      <c r="F51" s="565"/>
      <c r="G51" s="361"/>
      <c r="H51" s="475"/>
    </row>
    <row r="52" spans="1:8" s="362" customFormat="1" ht="13.2">
      <c r="A52" s="475"/>
      <c r="B52" s="476"/>
      <c r="D52" s="477"/>
      <c r="E52" s="478"/>
      <c r="F52" s="565"/>
      <c r="G52" s="361"/>
      <c r="H52" s="475"/>
    </row>
    <row r="53" spans="1:8" s="362" customFormat="1" ht="13.2">
      <c r="A53" s="475"/>
      <c r="B53" s="476"/>
      <c r="D53" s="477"/>
      <c r="E53" s="478"/>
      <c r="F53" s="565"/>
      <c r="G53" s="361"/>
      <c r="H53" s="475"/>
    </row>
    <row r="54" spans="1:8" s="362" customFormat="1" ht="13.2">
      <c r="A54" s="475"/>
      <c r="B54" s="476"/>
      <c r="D54" s="477"/>
      <c r="E54" s="478"/>
      <c r="F54" s="565"/>
      <c r="G54" s="361"/>
      <c r="H54" s="475"/>
    </row>
    <row r="55" spans="1:8" s="362" customFormat="1" ht="13.2">
      <c r="A55" s="475"/>
      <c r="B55" s="476"/>
      <c r="D55" s="477"/>
      <c r="E55" s="478"/>
      <c r="F55" s="565"/>
      <c r="G55" s="361"/>
      <c r="H55" s="475"/>
    </row>
    <row r="56" spans="1:8" s="362" customFormat="1" ht="13.2">
      <c r="A56" s="475"/>
      <c r="B56" s="476"/>
      <c r="D56" s="477"/>
      <c r="E56" s="478"/>
      <c r="F56" s="565"/>
      <c r="G56" s="361"/>
      <c r="H56" s="475"/>
    </row>
    <row r="57" spans="1:8" s="362" customFormat="1" ht="13.2">
      <c r="A57" s="475"/>
      <c r="B57" s="476"/>
      <c r="D57" s="477"/>
      <c r="E57" s="478"/>
      <c r="F57" s="565"/>
      <c r="G57" s="361"/>
      <c r="H57" s="475"/>
    </row>
    <row r="58" spans="1:8" s="362" customFormat="1" ht="13.2">
      <c r="A58" s="475"/>
      <c r="B58" s="476"/>
      <c r="D58" s="477"/>
      <c r="E58" s="478"/>
      <c r="F58" s="565"/>
      <c r="G58" s="361"/>
      <c r="H58" s="475"/>
    </row>
    <row r="59" spans="1:8" s="362" customFormat="1" ht="13.2">
      <c r="A59" s="475"/>
      <c r="B59" s="476"/>
      <c r="D59" s="477"/>
      <c r="E59" s="478"/>
      <c r="F59" s="565"/>
      <c r="G59" s="361"/>
      <c r="H59" s="475"/>
    </row>
    <row r="60" spans="1:8" s="362" customFormat="1" ht="13.2">
      <c r="A60" s="475"/>
      <c r="B60" s="476"/>
      <c r="D60" s="477"/>
      <c r="E60" s="478"/>
      <c r="F60" s="565"/>
      <c r="G60" s="361"/>
      <c r="H60" s="475"/>
    </row>
    <row r="61" spans="1:8" s="362" customFormat="1" ht="13.2">
      <c r="A61" s="475"/>
      <c r="B61" s="476"/>
      <c r="D61" s="477"/>
      <c r="E61" s="478"/>
      <c r="F61" s="565"/>
      <c r="G61" s="361"/>
      <c r="H61" s="475"/>
    </row>
    <row r="62" spans="1:8" s="362" customFormat="1" ht="13.2">
      <c r="A62" s="475"/>
      <c r="B62" s="476"/>
      <c r="D62" s="477"/>
      <c r="E62" s="478"/>
      <c r="F62" s="565"/>
      <c r="G62" s="361"/>
      <c r="H62" s="475"/>
    </row>
  </sheetData>
  <sheetProtection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6B252-EB46-4F10-BC55-F240BAF450ED}">
  <dimension ref="A1:Z72"/>
  <sheetViews>
    <sheetView tabSelected="1" zoomScaleSheetLayoutView="100" workbookViewId="0" topLeftCell="A46">
      <selection activeCell="F57" sqref="F57"/>
    </sheetView>
  </sheetViews>
  <sheetFormatPr defaultColWidth="9.140625" defaultRowHeight="15"/>
  <cols>
    <col min="1" max="1" width="3.8515625" style="352" customWidth="1"/>
    <col min="2" max="2" width="15.00390625" style="356" customWidth="1"/>
    <col min="3" max="3" width="31.140625" style="347" customWidth="1"/>
    <col min="4" max="4" width="6.421875" style="357" customWidth="1"/>
    <col min="5" max="5" width="9.421875" style="490" customWidth="1"/>
    <col min="6" max="6" width="9.140625" style="551" customWidth="1"/>
    <col min="7" max="7" width="12.7109375" style="428" customWidth="1"/>
    <col min="8" max="8" width="12.00390625" style="358" customWidth="1"/>
    <col min="9" max="16384" width="9.140625" style="347" customWidth="1"/>
  </cols>
  <sheetData>
    <row r="1" spans="1:8" s="144" customFormat="1" ht="18">
      <c r="A1" s="537" t="s">
        <v>112</v>
      </c>
      <c r="B1" s="537"/>
      <c r="C1" s="537"/>
      <c r="D1" s="537"/>
      <c r="E1" s="537"/>
      <c r="F1" s="538"/>
      <c r="G1" s="537"/>
      <c r="H1" s="337"/>
    </row>
    <row r="2" spans="1:8" s="146" customFormat="1" ht="20.4">
      <c r="A2" s="185" t="s">
        <v>113</v>
      </c>
      <c r="B2" s="334"/>
      <c r="C2" s="147" t="str">
        <f>'Krycí list '!E5</f>
        <v>Realizace prvků ÚSES. LBK 5</v>
      </c>
      <c r="E2" s="459"/>
      <c r="F2" s="539"/>
      <c r="G2" s="424"/>
      <c r="H2" s="338"/>
    </row>
    <row r="3" spans="1:8" s="153" customFormat="1" ht="15">
      <c r="A3" s="186" t="s">
        <v>114</v>
      </c>
      <c r="B3" s="335"/>
      <c r="C3" s="154" t="str">
        <f>'Krycí list '!E9</f>
        <v>ZALOŽENÍ ČÁSTI LBK 5 / OPLOCENEK 1 - 6</v>
      </c>
      <c r="E3" s="461"/>
      <c r="F3" s="540"/>
      <c r="G3" s="426"/>
      <c r="H3" s="339"/>
    </row>
    <row r="4" spans="1:8" s="153" customFormat="1" ht="15">
      <c r="A4" s="187" t="s">
        <v>115</v>
      </c>
      <c r="B4" s="335"/>
      <c r="C4" s="159" t="s">
        <v>119</v>
      </c>
      <c r="E4" s="461"/>
      <c r="F4" s="540"/>
      <c r="G4" s="426"/>
      <c r="H4" s="339"/>
    </row>
    <row r="5" spans="1:8" s="153" customFormat="1" ht="15">
      <c r="A5" s="187" t="s">
        <v>116</v>
      </c>
      <c r="B5" s="335"/>
      <c r="C5" s="159" t="s">
        <v>60</v>
      </c>
      <c r="E5" s="461"/>
      <c r="F5" s="540"/>
      <c r="G5" s="426"/>
      <c r="H5" s="339"/>
    </row>
    <row r="6" spans="1:8" s="153" customFormat="1" ht="15">
      <c r="A6" s="187" t="s">
        <v>117</v>
      </c>
      <c r="B6" s="335"/>
      <c r="C6" s="160" t="s">
        <v>303</v>
      </c>
      <c r="E6" s="461"/>
      <c r="F6" s="540"/>
      <c r="G6" s="426"/>
      <c r="H6" s="339"/>
    </row>
    <row r="7" spans="1:8" s="153" customFormat="1" ht="15">
      <c r="A7" s="187" t="s">
        <v>118</v>
      </c>
      <c r="B7" s="335"/>
      <c r="C7" s="162" t="s">
        <v>67</v>
      </c>
      <c r="E7" s="461"/>
      <c r="F7" s="540"/>
      <c r="G7" s="426"/>
      <c r="H7" s="339"/>
    </row>
    <row r="8" spans="1:8" s="165" customFormat="1" ht="26.4">
      <c r="A8" s="188" t="s">
        <v>120</v>
      </c>
      <c r="B8" s="336" t="s">
        <v>121</v>
      </c>
      <c r="C8" s="163" t="s">
        <v>122</v>
      </c>
      <c r="D8" s="164" t="s">
        <v>31</v>
      </c>
      <c r="E8" s="463" t="s">
        <v>123</v>
      </c>
      <c r="F8" s="541" t="s">
        <v>124</v>
      </c>
      <c r="G8" s="437" t="s">
        <v>125</v>
      </c>
      <c r="H8" s="340" t="s">
        <v>126</v>
      </c>
    </row>
    <row r="9" spans="1:8" s="166" customFormat="1" ht="13.2">
      <c r="A9" s="170">
        <v>1</v>
      </c>
      <c r="B9" s="170">
        <v>2</v>
      </c>
      <c r="C9" s="170">
        <v>3</v>
      </c>
      <c r="D9" s="170">
        <v>4</v>
      </c>
      <c r="E9" s="464">
        <v>5</v>
      </c>
      <c r="F9" s="542">
        <v>6</v>
      </c>
      <c r="G9" s="438">
        <v>7</v>
      </c>
      <c r="H9" s="341">
        <v>8</v>
      </c>
    </row>
    <row r="10" spans="1:8" s="189" customFormat="1" ht="13.2">
      <c r="A10" s="399" t="s">
        <v>293</v>
      </c>
      <c r="B10" s="400"/>
      <c r="C10" s="401"/>
      <c r="D10" s="402"/>
      <c r="E10" s="487"/>
      <c r="F10" s="561"/>
      <c r="G10" s="458"/>
      <c r="H10" s="400"/>
    </row>
    <row r="11" spans="1:8" s="189" customFormat="1" ht="13.2">
      <c r="A11" s="512"/>
      <c r="B11" s="513" t="s">
        <v>294</v>
      </c>
      <c r="C11" s="514"/>
      <c r="D11" s="515"/>
      <c r="E11" s="516"/>
      <c r="F11" s="562"/>
      <c r="G11" s="439"/>
      <c r="H11" s="513"/>
    </row>
    <row r="12" spans="1:8" s="484" customFormat="1" ht="39.6">
      <c r="A12" s="483">
        <v>1</v>
      </c>
      <c r="B12" s="403">
        <v>183403111</v>
      </c>
      <c r="C12" s="472" t="s">
        <v>327</v>
      </c>
      <c r="D12" s="386" t="s">
        <v>38</v>
      </c>
      <c r="E12" s="473">
        <v>11393</v>
      </c>
      <c r="F12" s="544"/>
      <c r="G12" s="439">
        <f aca="true" t="shared" si="0" ref="G12">E12*F12</f>
        <v>0</v>
      </c>
      <c r="H12" s="492" t="s">
        <v>279</v>
      </c>
    </row>
    <row r="13" spans="1:8" s="360" customFormat="1" ht="26.4">
      <c r="A13" s="382">
        <v>1</v>
      </c>
      <c r="B13" s="403">
        <v>183403111</v>
      </c>
      <c r="C13" s="384" t="s">
        <v>247</v>
      </c>
      <c r="D13" s="386" t="s">
        <v>38</v>
      </c>
      <c r="E13" s="473">
        <f>E12</f>
        <v>11393</v>
      </c>
      <c r="F13" s="544"/>
      <c r="G13" s="439">
        <f aca="true" t="shared" si="1" ref="G13:G59">E13*F13</f>
        <v>0</v>
      </c>
      <c r="H13" s="404" t="s">
        <v>279</v>
      </c>
    </row>
    <row r="14" spans="1:8" s="360" customFormat="1" ht="26.4">
      <c r="A14" s="382">
        <v>2</v>
      </c>
      <c r="B14" s="403">
        <v>183403114</v>
      </c>
      <c r="C14" s="384" t="s">
        <v>248</v>
      </c>
      <c r="D14" s="386" t="s">
        <v>38</v>
      </c>
      <c r="E14" s="473">
        <f>E13</f>
        <v>11393</v>
      </c>
      <c r="F14" s="544"/>
      <c r="G14" s="439">
        <f t="shared" si="1"/>
        <v>0</v>
      </c>
      <c r="H14" s="404" t="s">
        <v>279</v>
      </c>
    </row>
    <row r="15" spans="1:8" s="360" customFormat="1" ht="26.4">
      <c r="A15" s="382">
        <v>3</v>
      </c>
      <c r="B15" s="405">
        <v>183403151</v>
      </c>
      <c r="C15" s="384" t="s">
        <v>249</v>
      </c>
      <c r="D15" s="386" t="s">
        <v>38</v>
      </c>
      <c r="E15" s="473">
        <f>E14</f>
        <v>11393</v>
      </c>
      <c r="F15" s="544"/>
      <c r="G15" s="439">
        <f t="shared" si="1"/>
        <v>0</v>
      </c>
      <c r="H15" s="404" t="s">
        <v>279</v>
      </c>
    </row>
    <row r="16" spans="1:8" s="360" customFormat="1" ht="13.2">
      <c r="A16" s="382">
        <v>4</v>
      </c>
      <c r="B16" s="405">
        <v>183403152</v>
      </c>
      <c r="C16" s="384" t="s">
        <v>250</v>
      </c>
      <c r="D16" s="386"/>
      <c r="E16" s="473">
        <f>E15</f>
        <v>11393</v>
      </c>
      <c r="F16" s="544"/>
      <c r="G16" s="439">
        <f t="shared" si="1"/>
        <v>0</v>
      </c>
      <c r="H16" s="404" t="s">
        <v>279</v>
      </c>
    </row>
    <row r="17" spans="1:8" s="360" customFormat="1" ht="26.4">
      <c r="A17" s="382">
        <v>5</v>
      </c>
      <c r="B17" s="405">
        <v>181451121</v>
      </c>
      <c r="C17" s="384" t="s">
        <v>251</v>
      </c>
      <c r="D17" s="386" t="s">
        <v>38</v>
      </c>
      <c r="E17" s="473">
        <f>E16</f>
        <v>11393</v>
      </c>
      <c r="F17" s="544"/>
      <c r="G17" s="439">
        <f t="shared" si="1"/>
        <v>0</v>
      </c>
      <c r="H17" s="404" t="s">
        <v>279</v>
      </c>
    </row>
    <row r="18" spans="1:8" s="372" customFormat="1" ht="26.4">
      <c r="A18" s="474">
        <v>8</v>
      </c>
      <c r="B18" s="491" t="s">
        <v>328</v>
      </c>
      <c r="C18" s="472" t="s">
        <v>329</v>
      </c>
      <c r="D18" s="409" t="s">
        <v>38</v>
      </c>
      <c r="E18" s="488">
        <f>E15</f>
        <v>11393</v>
      </c>
      <c r="F18" s="544"/>
      <c r="G18" s="439">
        <f t="shared" si="1"/>
        <v>0</v>
      </c>
      <c r="H18" s="492" t="s">
        <v>279</v>
      </c>
    </row>
    <row r="19" spans="1:8" s="372" customFormat="1" ht="26.4">
      <c r="A19" s="474">
        <v>9</v>
      </c>
      <c r="B19" s="491" t="s">
        <v>330</v>
      </c>
      <c r="C19" s="472" t="s">
        <v>331</v>
      </c>
      <c r="D19" s="409" t="s">
        <v>332</v>
      </c>
      <c r="E19" s="488">
        <f>E18/10000</f>
        <v>1.1393</v>
      </c>
      <c r="F19" s="544"/>
      <c r="G19" s="439">
        <f t="shared" si="1"/>
        <v>0</v>
      </c>
      <c r="H19" s="492" t="s">
        <v>279</v>
      </c>
    </row>
    <row r="20" spans="1:8" s="500" customFormat="1" ht="13.2">
      <c r="A20" s="493">
        <v>6</v>
      </c>
      <c r="B20" s="494"/>
      <c r="C20" s="495" t="s">
        <v>280</v>
      </c>
      <c r="D20" s="496" t="s">
        <v>35</v>
      </c>
      <c r="E20" s="497">
        <f>(E14/100)*0.5</f>
        <v>56.965</v>
      </c>
      <c r="F20" s="544"/>
      <c r="G20" s="498">
        <f t="shared" si="1"/>
        <v>0</v>
      </c>
      <c r="H20" s="499"/>
    </row>
    <row r="21" spans="1:8" s="406" customFormat="1" ht="39.6">
      <c r="A21" s="382">
        <v>7</v>
      </c>
      <c r="B21" s="407">
        <v>183111113</v>
      </c>
      <c r="C21" s="408" t="s">
        <v>252</v>
      </c>
      <c r="D21" s="409" t="s">
        <v>32</v>
      </c>
      <c r="E21" s="488">
        <f>E30+E39</f>
        <v>2577</v>
      </c>
      <c r="F21" s="544"/>
      <c r="G21" s="439">
        <f t="shared" si="1"/>
        <v>0</v>
      </c>
      <c r="H21" s="410" t="s">
        <v>279</v>
      </c>
    </row>
    <row r="22" spans="1:8" s="406" customFormat="1" ht="26.4">
      <c r="A22" s="382">
        <v>8</v>
      </c>
      <c r="B22" s="411">
        <v>184102111</v>
      </c>
      <c r="C22" s="408" t="s">
        <v>253</v>
      </c>
      <c r="D22" s="409" t="s">
        <v>32</v>
      </c>
      <c r="E22" s="488">
        <f>E21</f>
        <v>2577</v>
      </c>
      <c r="F22" s="544"/>
      <c r="G22" s="439">
        <f t="shared" si="1"/>
        <v>0</v>
      </c>
      <c r="H22" s="410" t="s">
        <v>279</v>
      </c>
    </row>
    <row r="23" spans="1:26" s="500" customFormat="1" ht="13.2">
      <c r="A23" s="501">
        <v>9</v>
      </c>
      <c r="B23" s="494" t="s">
        <v>254</v>
      </c>
      <c r="C23" s="502" t="s">
        <v>284</v>
      </c>
      <c r="D23" s="496" t="s">
        <v>32</v>
      </c>
      <c r="E23" s="497">
        <v>76</v>
      </c>
      <c r="F23" s="544"/>
      <c r="G23" s="498">
        <f t="shared" si="1"/>
        <v>0</v>
      </c>
      <c r="H23" s="494"/>
      <c r="I23" s="503"/>
      <c r="J23" s="503"/>
      <c r="K23" s="503"/>
      <c r="M23" s="504"/>
      <c r="N23" s="504"/>
      <c r="O23" s="504"/>
      <c r="P23" s="504"/>
      <c r="Q23" s="504"/>
      <c r="R23" s="504"/>
      <c r="S23" s="504"/>
      <c r="T23" s="503"/>
      <c r="U23" s="503"/>
      <c r="V23" s="503"/>
      <c r="W23" s="503"/>
      <c r="X23" s="503"/>
      <c r="Y23" s="503"/>
      <c r="Z23" s="503"/>
    </row>
    <row r="24" spans="1:26" s="500" customFormat="1" ht="13.2">
      <c r="A24" s="501">
        <v>10</v>
      </c>
      <c r="B24" s="494" t="s">
        <v>255</v>
      </c>
      <c r="C24" s="502" t="s">
        <v>285</v>
      </c>
      <c r="D24" s="496" t="s">
        <v>32</v>
      </c>
      <c r="E24" s="497">
        <v>300</v>
      </c>
      <c r="F24" s="544"/>
      <c r="G24" s="498">
        <f t="shared" si="1"/>
        <v>0</v>
      </c>
      <c r="H24" s="494"/>
      <c r="I24" s="503"/>
      <c r="J24" s="503"/>
      <c r="K24" s="503"/>
      <c r="M24" s="504"/>
      <c r="N24" s="504"/>
      <c r="O24" s="504"/>
      <c r="P24" s="504"/>
      <c r="Q24" s="504"/>
      <c r="R24" s="504"/>
      <c r="S24" s="504"/>
      <c r="T24" s="503"/>
      <c r="U24" s="503"/>
      <c r="V24" s="503"/>
      <c r="W24" s="503"/>
      <c r="X24" s="504"/>
      <c r="Y24" s="504"/>
      <c r="Z24" s="503"/>
    </row>
    <row r="25" spans="1:26" s="500" customFormat="1" ht="13.2">
      <c r="A25" s="501">
        <v>11</v>
      </c>
      <c r="B25" s="494" t="s">
        <v>256</v>
      </c>
      <c r="C25" s="502" t="s">
        <v>286</v>
      </c>
      <c r="D25" s="496" t="s">
        <v>32</v>
      </c>
      <c r="E25" s="497">
        <v>74</v>
      </c>
      <c r="F25" s="544"/>
      <c r="G25" s="498">
        <f t="shared" si="1"/>
        <v>0</v>
      </c>
      <c r="H25" s="494"/>
      <c r="I25" s="503"/>
      <c r="J25" s="503"/>
      <c r="K25" s="503"/>
      <c r="M25" s="504"/>
      <c r="N25" s="504"/>
      <c r="O25" s="504"/>
      <c r="P25" s="504"/>
      <c r="Q25" s="504"/>
      <c r="R25" s="504"/>
      <c r="S25" s="504"/>
      <c r="T25" s="503"/>
      <c r="U25" s="503"/>
      <c r="V25" s="503"/>
      <c r="W25" s="503"/>
      <c r="X25" s="504"/>
      <c r="Y25" s="504"/>
      <c r="Z25" s="503"/>
    </row>
    <row r="26" spans="1:26" s="500" customFormat="1" ht="13.2">
      <c r="A26" s="501">
        <v>12</v>
      </c>
      <c r="B26" s="494" t="s">
        <v>257</v>
      </c>
      <c r="C26" s="502" t="s">
        <v>287</v>
      </c>
      <c r="D26" s="496" t="s">
        <v>32</v>
      </c>
      <c r="E26" s="497">
        <v>481</v>
      </c>
      <c r="F26" s="544"/>
      <c r="G26" s="498">
        <f t="shared" si="1"/>
        <v>0</v>
      </c>
      <c r="H26" s="494"/>
      <c r="I26" s="503"/>
      <c r="J26" s="503"/>
      <c r="K26" s="503"/>
      <c r="M26" s="504"/>
      <c r="N26" s="504"/>
      <c r="O26" s="504"/>
      <c r="P26" s="504"/>
      <c r="Q26" s="504"/>
      <c r="R26" s="504"/>
      <c r="S26" s="504"/>
      <c r="T26" s="503"/>
      <c r="U26" s="503"/>
      <c r="V26" s="503"/>
      <c r="W26" s="503"/>
      <c r="X26" s="504"/>
      <c r="Y26" s="504"/>
      <c r="Z26" s="503"/>
    </row>
    <row r="27" spans="1:26" s="500" customFormat="1" ht="13.2">
      <c r="A27" s="501">
        <v>13</v>
      </c>
      <c r="B27" s="494" t="s">
        <v>258</v>
      </c>
      <c r="C27" s="502" t="s">
        <v>288</v>
      </c>
      <c r="D27" s="496" t="s">
        <v>32</v>
      </c>
      <c r="E27" s="497">
        <v>401</v>
      </c>
      <c r="F27" s="544"/>
      <c r="G27" s="498">
        <f t="shared" si="1"/>
        <v>0</v>
      </c>
      <c r="H27" s="494"/>
      <c r="I27" s="503"/>
      <c r="J27" s="503"/>
      <c r="K27" s="503"/>
      <c r="M27" s="504"/>
      <c r="N27" s="504"/>
      <c r="O27" s="504"/>
      <c r="P27" s="504"/>
      <c r="Q27" s="504"/>
      <c r="R27" s="504"/>
      <c r="S27" s="504"/>
      <c r="T27" s="503"/>
      <c r="U27" s="503"/>
      <c r="V27" s="503"/>
      <c r="W27" s="503"/>
      <c r="X27" s="504"/>
      <c r="Y27" s="504"/>
      <c r="Z27" s="503"/>
    </row>
    <row r="28" spans="1:26" s="500" customFormat="1" ht="13.2">
      <c r="A28" s="501">
        <v>14</v>
      </c>
      <c r="B28" s="494" t="s">
        <v>259</v>
      </c>
      <c r="C28" s="502" t="s">
        <v>289</v>
      </c>
      <c r="D28" s="496" t="s">
        <v>32</v>
      </c>
      <c r="E28" s="497">
        <v>74</v>
      </c>
      <c r="F28" s="544"/>
      <c r="G28" s="498">
        <f t="shared" si="1"/>
        <v>0</v>
      </c>
      <c r="H28" s="494"/>
      <c r="I28" s="503"/>
      <c r="J28" s="503"/>
      <c r="K28" s="503"/>
      <c r="M28" s="504"/>
      <c r="N28" s="504"/>
      <c r="O28" s="504"/>
      <c r="P28" s="504"/>
      <c r="Q28" s="504"/>
      <c r="R28" s="504"/>
      <c r="S28" s="504"/>
      <c r="T28" s="503"/>
      <c r="U28" s="503"/>
      <c r="V28" s="503"/>
      <c r="W28" s="503"/>
      <c r="X28" s="504"/>
      <c r="Y28" s="504"/>
      <c r="Z28" s="503"/>
    </row>
    <row r="29" spans="1:26" s="500" customFormat="1" ht="13.2">
      <c r="A29" s="501">
        <v>15</v>
      </c>
      <c r="B29" s="494" t="s">
        <v>260</v>
      </c>
      <c r="C29" s="502" t="s">
        <v>290</v>
      </c>
      <c r="D29" s="496" t="s">
        <v>32</v>
      </c>
      <c r="E29" s="497">
        <v>134</v>
      </c>
      <c r="F29" s="544"/>
      <c r="G29" s="498">
        <f t="shared" si="1"/>
        <v>0</v>
      </c>
      <c r="H29" s="494"/>
      <c r="I29" s="503"/>
      <c r="J29" s="503"/>
      <c r="K29" s="503"/>
      <c r="M29" s="504"/>
      <c r="N29" s="504"/>
      <c r="O29" s="504"/>
      <c r="P29" s="504"/>
      <c r="Q29" s="504"/>
      <c r="R29" s="504"/>
      <c r="S29" s="504"/>
      <c r="T29" s="503"/>
      <c r="U29" s="503"/>
      <c r="V29" s="503"/>
      <c r="W29" s="503"/>
      <c r="X29" s="503"/>
      <c r="Y29" s="503"/>
      <c r="Z29" s="503"/>
    </row>
    <row r="30" spans="1:26" s="500" customFormat="1" ht="13.2">
      <c r="A30" s="501"/>
      <c r="B30" s="494"/>
      <c r="C30" s="502"/>
      <c r="D30" s="496"/>
      <c r="E30" s="497">
        <f>SUM(E23:E29)</f>
        <v>1540</v>
      </c>
      <c r="F30" s="544"/>
      <c r="G30" s="498"/>
      <c r="H30" s="494"/>
      <c r="I30" s="503"/>
      <c r="J30" s="503"/>
      <c r="K30" s="503"/>
      <c r="M30" s="504"/>
      <c r="N30" s="504"/>
      <c r="O30" s="504"/>
      <c r="P30" s="504"/>
      <c r="Q30" s="504"/>
      <c r="R30" s="504"/>
      <c r="S30" s="504"/>
      <c r="T30" s="503"/>
      <c r="U30" s="503"/>
      <c r="V30" s="503"/>
      <c r="W30" s="503"/>
      <c r="X30" s="503"/>
      <c r="Y30" s="503"/>
      <c r="Z30" s="503"/>
    </row>
    <row r="31" spans="1:26" s="500" customFormat="1" ht="13.2">
      <c r="A31" s="501">
        <v>16</v>
      </c>
      <c r="B31" s="494" t="s">
        <v>264</v>
      </c>
      <c r="C31" s="496" t="s">
        <v>261</v>
      </c>
      <c r="D31" s="496" t="s">
        <v>32</v>
      </c>
      <c r="E31" s="497">
        <v>136</v>
      </c>
      <c r="F31" s="544"/>
      <c r="G31" s="498">
        <f t="shared" si="1"/>
        <v>0</v>
      </c>
      <c r="H31" s="494"/>
      <c r="I31" s="503"/>
      <c r="J31" s="503"/>
      <c r="K31" s="503"/>
      <c r="M31" s="504"/>
      <c r="N31" s="504"/>
      <c r="O31" s="504"/>
      <c r="P31" s="504"/>
      <c r="Q31" s="504"/>
      <c r="R31" s="504"/>
      <c r="S31" s="504"/>
      <c r="T31" s="503"/>
      <c r="U31" s="503"/>
      <c r="V31" s="503"/>
      <c r="W31" s="503"/>
      <c r="X31" s="503"/>
      <c r="Y31" s="503"/>
      <c r="Z31" s="503"/>
    </row>
    <row r="32" spans="1:26" s="500" customFormat="1" ht="13.2">
      <c r="A32" s="501">
        <v>17</v>
      </c>
      <c r="B32" s="494" t="s">
        <v>265</v>
      </c>
      <c r="C32" s="496" t="s">
        <v>281</v>
      </c>
      <c r="D32" s="496" t="s">
        <v>32</v>
      </c>
      <c r="E32" s="497">
        <v>18</v>
      </c>
      <c r="F32" s="544"/>
      <c r="G32" s="498">
        <f t="shared" si="1"/>
        <v>0</v>
      </c>
      <c r="H32" s="494"/>
      <c r="I32" s="503"/>
      <c r="J32" s="503"/>
      <c r="K32" s="503"/>
      <c r="M32" s="504"/>
      <c r="N32" s="504"/>
      <c r="O32" s="504"/>
      <c r="P32" s="504"/>
      <c r="Q32" s="504"/>
      <c r="R32" s="504"/>
      <c r="S32" s="504"/>
      <c r="T32" s="503"/>
      <c r="U32" s="503"/>
      <c r="V32" s="503"/>
      <c r="W32" s="503"/>
      <c r="X32" s="503"/>
      <c r="Y32" s="503"/>
      <c r="Z32" s="503"/>
    </row>
    <row r="33" spans="1:26" s="500" customFormat="1" ht="13.2">
      <c r="A33" s="501">
        <v>18</v>
      </c>
      <c r="B33" s="494" t="s">
        <v>266</v>
      </c>
      <c r="C33" s="496" t="s">
        <v>262</v>
      </c>
      <c r="D33" s="496" t="s">
        <v>32</v>
      </c>
      <c r="E33" s="497">
        <v>74</v>
      </c>
      <c r="F33" s="544"/>
      <c r="G33" s="498">
        <f t="shared" si="1"/>
        <v>0</v>
      </c>
      <c r="H33" s="494"/>
      <c r="I33" s="503"/>
      <c r="J33" s="503"/>
      <c r="K33" s="503"/>
      <c r="M33" s="504"/>
      <c r="N33" s="504"/>
      <c r="O33" s="504"/>
      <c r="P33" s="504"/>
      <c r="Q33" s="504"/>
      <c r="R33" s="504"/>
      <c r="S33" s="504"/>
      <c r="T33" s="503"/>
      <c r="U33" s="503"/>
      <c r="V33" s="503"/>
      <c r="W33" s="503"/>
      <c r="X33" s="503"/>
      <c r="Y33" s="503"/>
      <c r="Z33" s="503"/>
    </row>
    <row r="34" spans="1:26" s="500" customFormat="1" ht="13.2">
      <c r="A34" s="501">
        <v>19</v>
      </c>
      <c r="B34" s="494" t="s">
        <v>267</v>
      </c>
      <c r="C34" s="496" t="s">
        <v>282</v>
      </c>
      <c r="D34" s="496" t="s">
        <v>32</v>
      </c>
      <c r="E34" s="497">
        <v>396</v>
      </c>
      <c r="F34" s="544"/>
      <c r="G34" s="498">
        <f t="shared" si="1"/>
        <v>0</v>
      </c>
      <c r="H34" s="494"/>
      <c r="I34" s="503"/>
      <c r="J34" s="503"/>
      <c r="K34" s="503"/>
      <c r="M34" s="504"/>
      <c r="N34" s="504"/>
      <c r="O34" s="504"/>
      <c r="P34" s="504"/>
      <c r="Q34" s="504"/>
      <c r="R34" s="504"/>
      <c r="S34" s="504"/>
      <c r="T34" s="503"/>
      <c r="U34" s="503"/>
      <c r="V34" s="503"/>
      <c r="W34" s="503"/>
      <c r="X34" s="503"/>
      <c r="Y34" s="503"/>
      <c r="Z34" s="503"/>
    </row>
    <row r="35" spans="1:26" s="500" customFormat="1" ht="13.2">
      <c r="A35" s="501">
        <v>20</v>
      </c>
      <c r="B35" s="494" t="s">
        <v>268</v>
      </c>
      <c r="C35" s="496" t="s">
        <v>263</v>
      </c>
      <c r="D35" s="496" t="s">
        <v>32</v>
      </c>
      <c r="E35" s="497">
        <v>62</v>
      </c>
      <c r="F35" s="544"/>
      <c r="G35" s="498">
        <f t="shared" si="1"/>
        <v>0</v>
      </c>
      <c r="H35" s="494"/>
      <c r="I35" s="503"/>
      <c r="J35" s="503"/>
      <c r="K35" s="503"/>
      <c r="M35" s="504"/>
      <c r="N35" s="504"/>
      <c r="O35" s="504"/>
      <c r="P35" s="504"/>
      <c r="Q35" s="504"/>
      <c r="R35" s="504"/>
      <c r="S35" s="504"/>
      <c r="T35" s="503"/>
      <c r="U35" s="503"/>
      <c r="V35" s="503"/>
      <c r="W35" s="503"/>
      <c r="X35" s="503"/>
      <c r="Y35" s="503"/>
      <c r="Z35" s="503"/>
    </row>
    <row r="36" spans="1:26" s="500" customFormat="1" ht="13.2">
      <c r="A36" s="501">
        <v>21</v>
      </c>
      <c r="B36" s="494" t="s">
        <v>269</v>
      </c>
      <c r="C36" s="496" t="s">
        <v>283</v>
      </c>
      <c r="D36" s="496" t="s">
        <v>32</v>
      </c>
      <c r="E36" s="497">
        <v>103</v>
      </c>
      <c r="F36" s="544"/>
      <c r="G36" s="498">
        <f t="shared" si="1"/>
        <v>0</v>
      </c>
      <c r="H36" s="494"/>
      <c r="I36" s="503"/>
      <c r="J36" s="503"/>
      <c r="K36" s="503"/>
      <c r="M36" s="504"/>
      <c r="N36" s="504"/>
      <c r="O36" s="504"/>
      <c r="P36" s="504"/>
      <c r="Q36" s="504"/>
      <c r="R36" s="504"/>
      <c r="S36" s="504"/>
      <c r="T36" s="503"/>
      <c r="U36" s="503"/>
      <c r="V36" s="503"/>
      <c r="W36" s="503"/>
      <c r="X36" s="503"/>
      <c r="Y36" s="503"/>
      <c r="Z36" s="503"/>
    </row>
    <row r="37" spans="1:26" s="500" customFormat="1" ht="13.2">
      <c r="A37" s="501">
        <v>22</v>
      </c>
      <c r="B37" s="494" t="s">
        <v>270</v>
      </c>
      <c r="C37" s="505" t="s">
        <v>292</v>
      </c>
      <c r="D37" s="496" t="s">
        <v>32</v>
      </c>
      <c r="E37" s="497">
        <v>124</v>
      </c>
      <c r="F37" s="544"/>
      <c r="G37" s="498">
        <f t="shared" si="1"/>
        <v>0</v>
      </c>
      <c r="H37" s="494"/>
      <c r="I37" s="503"/>
      <c r="J37" s="503"/>
      <c r="K37" s="503"/>
      <c r="M37" s="504"/>
      <c r="N37" s="504"/>
      <c r="O37" s="504"/>
      <c r="P37" s="504"/>
      <c r="Q37" s="504"/>
      <c r="R37" s="504"/>
      <c r="S37" s="504"/>
      <c r="T37" s="503"/>
      <c r="U37" s="503"/>
      <c r="V37" s="503"/>
      <c r="W37" s="503"/>
      <c r="X37" s="503"/>
      <c r="Y37" s="503"/>
      <c r="Z37" s="503"/>
    </row>
    <row r="38" spans="1:26" s="500" customFormat="1" ht="13.2">
      <c r="A38" s="501">
        <v>23</v>
      </c>
      <c r="B38" s="494" t="s">
        <v>271</v>
      </c>
      <c r="C38" s="505" t="s">
        <v>291</v>
      </c>
      <c r="D38" s="496" t="s">
        <v>32</v>
      </c>
      <c r="E38" s="497">
        <v>124</v>
      </c>
      <c r="F38" s="544"/>
      <c r="G38" s="498">
        <f t="shared" si="1"/>
        <v>0</v>
      </c>
      <c r="H38" s="494"/>
      <c r="I38" s="503"/>
      <c r="J38" s="503"/>
      <c r="K38" s="503"/>
      <c r="M38" s="504"/>
      <c r="N38" s="504"/>
      <c r="O38" s="504"/>
      <c r="P38" s="504"/>
      <c r="Q38" s="504"/>
      <c r="R38" s="504"/>
      <c r="S38" s="504"/>
      <c r="T38" s="503"/>
      <c r="U38" s="503"/>
      <c r="V38" s="503"/>
      <c r="W38" s="503"/>
      <c r="X38" s="503"/>
      <c r="Y38" s="503"/>
      <c r="Z38" s="503"/>
    </row>
    <row r="39" spans="1:26" s="500" customFormat="1" ht="13.2">
      <c r="A39" s="501"/>
      <c r="B39" s="494"/>
      <c r="C39" s="505"/>
      <c r="D39" s="496"/>
      <c r="E39" s="497">
        <f>SUM(E31:E38)</f>
        <v>1037</v>
      </c>
      <c r="F39" s="544"/>
      <c r="G39" s="498"/>
      <c r="H39" s="494"/>
      <c r="I39" s="503"/>
      <c r="J39" s="503"/>
      <c r="K39" s="503"/>
      <c r="M39" s="504"/>
      <c r="N39" s="504"/>
      <c r="O39" s="504"/>
      <c r="P39" s="504"/>
      <c r="Q39" s="504"/>
      <c r="R39" s="504"/>
      <c r="S39" s="504"/>
      <c r="T39" s="503"/>
      <c r="U39" s="503"/>
      <c r="V39" s="503"/>
      <c r="W39" s="503"/>
      <c r="X39" s="503"/>
      <c r="Y39" s="503"/>
      <c r="Z39" s="503"/>
    </row>
    <row r="40" spans="1:26" s="406" customFormat="1" ht="13.2">
      <c r="A40" s="444">
        <v>24</v>
      </c>
      <c r="B40" s="407">
        <v>184215111</v>
      </c>
      <c r="C40" s="445" t="s">
        <v>273</v>
      </c>
      <c r="D40" s="409" t="s">
        <v>32</v>
      </c>
      <c r="E40" s="488">
        <v>1037</v>
      </c>
      <c r="F40" s="544"/>
      <c r="G40" s="439">
        <f t="shared" si="1"/>
        <v>0</v>
      </c>
      <c r="H40" s="407" t="s">
        <v>279</v>
      </c>
      <c r="I40" s="446"/>
      <c r="J40" s="446"/>
      <c r="K40" s="446"/>
      <c r="M40" s="447"/>
      <c r="N40" s="447"/>
      <c r="O40" s="447"/>
      <c r="P40" s="447"/>
      <c r="Q40" s="447"/>
      <c r="R40" s="447"/>
      <c r="S40" s="447"/>
      <c r="T40" s="446"/>
      <c r="U40" s="446"/>
      <c r="V40" s="446"/>
      <c r="W40" s="446"/>
      <c r="X40" s="446"/>
      <c r="Y40" s="446"/>
      <c r="Z40" s="446"/>
    </row>
    <row r="41" spans="1:26" s="406" customFormat="1" ht="26.4">
      <c r="A41" s="444">
        <v>25</v>
      </c>
      <c r="B41" s="407">
        <v>184215112</v>
      </c>
      <c r="C41" s="445" t="s">
        <v>274</v>
      </c>
      <c r="D41" s="409" t="s">
        <v>32</v>
      </c>
      <c r="E41" s="488">
        <v>1540</v>
      </c>
      <c r="F41" s="544"/>
      <c r="G41" s="439">
        <f t="shared" si="1"/>
        <v>0</v>
      </c>
      <c r="H41" s="407" t="s">
        <v>279</v>
      </c>
      <c r="I41" s="446"/>
      <c r="J41" s="446"/>
      <c r="K41" s="446"/>
      <c r="M41" s="447"/>
      <c r="N41" s="447"/>
      <c r="O41" s="447"/>
      <c r="P41" s="447"/>
      <c r="Q41" s="447"/>
      <c r="R41" s="447"/>
      <c r="S41" s="447"/>
      <c r="T41" s="446"/>
      <c r="U41" s="446"/>
      <c r="V41" s="446"/>
      <c r="W41" s="446"/>
      <c r="X41" s="446"/>
      <c r="Y41" s="446"/>
      <c r="Z41" s="446"/>
    </row>
    <row r="42" spans="1:8" s="500" customFormat="1" ht="26.4">
      <c r="A42" s="493">
        <v>26</v>
      </c>
      <c r="B42" s="494" t="s">
        <v>39</v>
      </c>
      <c r="C42" s="495" t="s">
        <v>246</v>
      </c>
      <c r="D42" s="496" t="s">
        <v>32</v>
      </c>
      <c r="E42" s="497">
        <f>E41</f>
        <v>1540</v>
      </c>
      <c r="F42" s="544"/>
      <c r="G42" s="498">
        <f>E42*F42</f>
        <v>0</v>
      </c>
      <c r="H42" s="499"/>
    </row>
    <row r="43" spans="1:8" s="500" customFormat="1" ht="26.4">
      <c r="A43" s="493">
        <v>27</v>
      </c>
      <c r="B43" s="494" t="s">
        <v>39</v>
      </c>
      <c r="C43" s="495" t="s">
        <v>158</v>
      </c>
      <c r="D43" s="496" t="s">
        <v>32</v>
      </c>
      <c r="E43" s="497">
        <f>E40</f>
        <v>1037</v>
      </c>
      <c r="F43" s="544"/>
      <c r="G43" s="498">
        <f>E43*F43</f>
        <v>0</v>
      </c>
      <c r="H43" s="499"/>
    </row>
    <row r="44" spans="1:8" s="500" customFormat="1" ht="26.4">
      <c r="A44" s="493">
        <v>28</v>
      </c>
      <c r="B44" s="494" t="s">
        <v>39</v>
      </c>
      <c r="C44" s="495" t="s">
        <v>275</v>
      </c>
      <c r="D44" s="496" t="s">
        <v>276</v>
      </c>
      <c r="E44" s="497">
        <f>E41*0.3</f>
        <v>462</v>
      </c>
      <c r="F44" s="544"/>
      <c r="G44" s="498">
        <f>E44*F44</f>
        <v>0</v>
      </c>
      <c r="H44" s="499"/>
    </row>
    <row r="45" spans="1:8" s="406" customFormat="1" ht="13.2">
      <c r="A45" s="444">
        <v>29</v>
      </c>
      <c r="B45" s="407" t="s">
        <v>39</v>
      </c>
      <c r="C45" s="408" t="s">
        <v>277</v>
      </c>
      <c r="D45" s="409" t="s">
        <v>32</v>
      </c>
      <c r="E45" s="488">
        <v>2577</v>
      </c>
      <c r="F45" s="544"/>
      <c r="G45" s="439">
        <f>E45*F45</f>
        <v>0</v>
      </c>
      <c r="H45" s="410"/>
    </row>
    <row r="46" spans="1:8" s="500" customFormat="1" ht="26.4">
      <c r="A46" s="493">
        <v>30</v>
      </c>
      <c r="B46" s="494"/>
      <c r="C46" s="495" t="s">
        <v>159</v>
      </c>
      <c r="D46" s="505" t="s">
        <v>32</v>
      </c>
      <c r="E46" s="497">
        <f>E30</f>
        <v>1540</v>
      </c>
      <c r="F46" s="544"/>
      <c r="G46" s="498">
        <f>E46*F46</f>
        <v>0</v>
      </c>
      <c r="H46" s="499"/>
    </row>
    <row r="47" spans="1:8" s="360" customFormat="1" ht="26.4">
      <c r="A47" s="382">
        <v>31</v>
      </c>
      <c r="B47" s="405">
        <v>184816111</v>
      </c>
      <c r="C47" s="384" t="s">
        <v>272</v>
      </c>
      <c r="D47" s="386" t="s">
        <v>32</v>
      </c>
      <c r="E47" s="473">
        <f>E22</f>
        <v>2577</v>
      </c>
      <c r="F47" s="544"/>
      <c r="G47" s="439">
        <f t="shared" si="1"/>
        <v>0</v>
      </c>
      <c r="H47" s="404" t="s">
        <v>279</v>
      </c>
    </row>
    <row r="48" spans="1:8" s="500" customFormat="1" ht="13.2">
      <c r="A48" s="493">
        <v>32</v>
      </c>
      <c r="B48" s="494" t="s">
        <v>39</v>
      </c>
      <c r="C48" s="495" t="s">
        <v>33</v>
      </c>
      <c r="D48" s="496" t="s">
        <v>36</v>
      </c>
      <c r="E48" s="497">
        <f>E47*0.15</f>
        <v>386.55</v>
      </c>
      <c r="F48" s="544"/>
      <c r="G48" s="498">
        <f>E48*F48</f>
        <v>0</v>
      </c>
      <c r="H48" s="499"/>
    </row>
    <row r="49" spans="1:8" s="360" customFormat="1" ht="26.4">
      <c r="A49" s="382">
        <v>33</v>
      </c>
      <c r="B49" s="403">
        <v>184215411</v>
      </c>
      <c r="C49" s="384" t="s">
        <v>305</v>
      </c>
      <c r="D49" s="386" t="s">
        <v>32</v>
      </c>
      <c r="E49" s="473">
        <f>E39</f>
        <v>1037</v>
      </c>
      <c r="F49" s="544"/>
      <c r="G49" s="439">
        <f t="shared" si="1"/>
        <v>0</v>
      </c>
      <c r="H49" s="404" t="s">
        <v>279</v>
      </c>
    </row>
    <row r="50" spans="1:8" s="360" customFormat="1" ht="26.4">
      <c r="A50" s="382">
        <v>34</v>
      </c>
      <c r="B50" s="403">
        <v>184215412</v>
      </c>
      <c r="C50" s="384" t="s">
        <v>306</v>
      </c>
      <c r="D50" s="386" t="s">
        <v>32</v>
      </c>
      <c r="E50" s="473">
        <f>E30</f>
        <v>1540</v>
      </c>
      <c r="F50" s="544"/>
      <c r="G50" s="439">
        <f t="shared" si="1"/>
        <v>0</v>
      </c>
      <c r="H50" s="404" t="s">
        <v>279</v>
      </c>
    </row>
    <row r="51" spans="1:8" s="360" customFormat="1" ht="26.4">
      <c r="A51" s="382">
        <v>35</v>
      </c>
      <c r="B51" s="405">
        <v>184911421</v>
      </c>
      <c r="C51" s="384" t="s">
        <v>245</v>
      </c>
      <c r="D51" s="386" t="s">
        <v>38</v>
      </c>
      <c r="E51" s="473">
        <f>((E49*0.5*0.5)+(E50*1))*0.07</f>
        <v>125.9475</v>
      </c>
      <c r="F51" s="544"/>
      <c r="G51" s="439">
        <f t="shared" si="1"/>
        <v>0</v>
      </c>
      <c r="H51" s="404" t="s">
        <v>279</v>
      </c>
    </row>
    <row r="52" spans="1:8" s="500" customFormat="1" ht="13.2">
      <c r="A52" s="493">
        <v>36</v>
      </c>
      <c r="B52" s="494" t="s">
        <v>39</v>
      </c>
      <c r="C52" s="495" t="s">
        <v>244</v>
      </c>
      <c r="D52" s="496" t="s">
        <v>37</v>
      </c>
      <c r="E52" s="497">
        <f>E51*0.07</f>
        <v>8.816325</v>
      </c>
      <c r="F52" s="544"/>
      <c r="G52" s="498">
        <f>E52*F52</f>
        <v>0</v>
      </c>
      <c r="H52" s="499"/>
    </row>
    <row r="53" spans="1:8" s="362" customFormat="1" ht="26.4">
      <c r="A53" s="383">
        <v>39</v>
      </c>
      <c r="B53" s="523" t="s">
        <v>333</v>
      </c>
      <c r="C53" s="524" t="s">
        <v>334</v>
      </c>
      <c r="D53" s="409" t="s">
        <v>37</v>
      </c>
      <c r="E53" s="473">
        <f>(E39*0.01)+(E30*0.03)</f>
        <v>56.56999999999999</v>
      </c>
      <c r="F53" s="544"/>
      <c r="G53" s="439">
        <f>E53*F53</f>
        <v>0</v>
      </c>
      <c r="H53" s="474" t="s">
        <v>279</v>
      </c>
    </row>
    <row r="54" spans="1:8" s="406" customFormat="1" ht="13.2">
      <c r="A54" s="444">
        <v>37</v>
      </c>
      <c r="B54" s="411">
        <v>185851121</v>
      </c>
      <c r="C54" s="408" t="s">
        <v>157</v>
      </c>
      <c r="D54" s="409" t="s">
        <v>37</v>
      </c>
      <c r="E54" s="488">
        <f>E53</f>
        <v>56.56999999999999</v>
      </c>
      <c r="F54" s="544"/>
      <c r="G54" s="439">
        <f t="shared" si="1"/>
        <v>0</v>
      </c>
      <c r="H54" s="404" t="s">
        <v>279</v>
      </c>
    </row>
    <row r="55" spans="1:8" s="372" customFormat="1" ht="26.4">
      <c r="A55" s="474">
        <v>41</v>
      </c>
      <c r="B55" s="523" t="s">
        <v>335</v>
      </c>
      <c r="C55" s="524" t="s">
        <v>336</v>
      </c>
      <c r="D55" s="409" t="s">
        <v>37</v>
      </c>
      <c r="E55" s="488">
        <f>E54*4</f>
        <v>226.27999999999997</v>
      </c>
      <c r="F55" s="544"/>
      <c r="G55" s="439">
        <f t="shared" si="1"/>
        <v>0</v>
      </c>
      <c r="H55" s="474" t="s">
        <v>279</v>
      </c>
    </row>
    <row r="56" spans="1:8" s="360" customFormat="1" ht="13.2">
      <c r="A56" s="382">
        <v>39</v>
      </c>
      <c r="B56" s="405">
        <v>998231311</v>
      </c>
      <c r="C56" s="384" t="s">
        <v>40</v>
      </c>
      <c r="D56" s="386" t="s">
        <v>32</v>
      </c>
      <c r="E56" s="473">
        <v>1</v>
      </c>
      <c r="F56" s="544"/>
      <c r="G56" s="439">
        <f t="shared" si="1"/>
        <v>0</v>
      </c>
      <c r="H56" s="404" t="s">
        <v>279</v>
      </c>
    </row>
    <row r="57" spans="1:8" s="406" customFormat="1" ht="26.4">
      <c r="A57" s="444">
        <v>40</v>
      </c>
      <c r="B57" s="407">
        <v>348951256</v>
      </c>
      <c r="C57" s="408" t="s">
        <v>278</v>
      </c>
      <c r="D57" s="409" t="s">
        <v>34</v>
      </c>
      <c r="E57" s="488">
        <v>1775</v>
      </c>
      <c r="F57" s="544"/>
      <c r="G57" s="485">
        <f t="shared" si="1"/>
        <v>0</v>
      </c>
      <c r="H57" s="410" t="s">
        <v>279</v>
      </c>
    </row>
    <row r="58" spans="1:8" s="511" customFormat="1" ht="26.4">
      <c r="A58" s="493">
        <v>41</v>
      </c>
      <c r="B58" s="506">
        <v>5213011</v>
      </c>
      <c r="C58" s="507" t="s">
        <v>340</v>
      </c>
      <c r="D58" s="508" t="s">
        <v>32</v>
      </c>
      <c r="E58" s="509">
        <v>591</v>
      </c>
      <c r="F58" s="544"/>
      <c r="G58" s="498">
        <f t="shared" si="1"/>
        <v>0</v>
      </c>
      <c r="H58" s="510" t="s">
        <v>279</v>
      </c>
    </row>
    <row r="59" spans="1:8" s="406" customFormat="1" ht="26.4">
      <c r="A59" s="444">
        <v>42</v>
      </c>
      <c r="B59" s="407">
        <v>348952177</v>
      </c>
      <c r="C59" s="408" t="s">
        <v>238</v>
      </c>
      <c r="D59" s="525" t="s">
        <v>32</v>
      </c>
      <c r="E59" s="488">
        <v>12</v>
      </c>
      <c r="F59" s="544"/>
      <c r="G59" s="485">
        <f t="shared" si="1"/>
        <v>0</v>
      </c>
      <c r="H59" s="410" t="s">
        <v>279</v>
      </c>
    </row>
    <row r="60" spans="1:8" s="448" customFormat="1" ht="13.2">
      <c r="A60" s="517"/>
      <c r="B60" s="518"/>
      <c r="C60" s="519"/>
      <c r="D60" s="520"/>
      <c r="E60" s="521"/>
      <c r="F60" s="563"/>
      <c r="G60" s="486">
        <f>SUM(G10:G59)</f>
        <v>0</v>
      </c>
      <c r="H60" s="522"/>
    </row>
    <row r="61" spans="1:8" s="360" customFormat="1" ht="13.2">
      <c r="A61" s="449"/>
      <c r="B61" s="450"/>
      <c r="D61" s="355"/>
      <c r="E61" s="489"/>
      <c r="F61" s="550"/>
      <c r="G61" s="429"/>
      <c r="H61" s="451"/>
    </row>
    <row r="62" spans="1:8" s="360" customFormat="1" ht="13.2">
      <c r="A62" s="449"/>
      <c r="B62" s="450"/>
      <c r="D62" s="355"/>
      <c r="E62" s="489"/>
      <c r="F62" s="550"/>
      <c r="G62" s="429"/>
      <c r="H62" s="451"/>
    </row>
    <row r="63" spans="1:8" s="360" customFormat="1" ht="13.2">
      <c r="A63" s="449"/>
      <c r="B63" s="450"/>
      <c r="D63" s="355"/>
      <c r="E63" s="489"/>
      <c r="F63" s="550"/>
      <c r="G63" s="429"/>
      <c r="H63" s="451"/>
    </row>
    <row r="64" spans="1:8" s="360" customFormat="1" ht="13.2">
      <c r="A64" s="449"/>
      <c r="B64" s="450"/>
      <c r="D64" s="355"/>
      <c r="E64" s="489"/>
      <c r="F64" s="550"/>
      <c r="G64" s="429"/>
      <c r="H64" s="451"/>
    </row>
    <row r="65" spans="1:8" s="360" customFormat="1" ht="13.2">
      <c r="A65" s="449"/>
      <c r="B65" s="450"/>
      <c r="D65" s="355"/>
      <c r="E65" s="489"/>
      <c r="F65" s="550"/>
      <c r="G65" s="429"/>
      <c r="H65" s="451"/>
    </row>
    <row r="66" spans="1:8" s="360" customFormat="1" ht="13.2">
      <c r="A66" s="449"/>
      <c r="B66" s="450"/>
      <c r="D66" s="355"/>
      <c r="E66" s="489"/>
      <c r="F66" s="550"/>
      <c r="G66" s="429"/>
      <c r="H66" s="451"/>
    </row>
    <row r="67" spans="1:8" s="360" customFormat="1" ht="13.2">
      <c r="A67" s="449"/>
      <c r="B67" s="450"/>
      <c r="D67" s="355"/>
      <c r="E67" s="489"/>
      <c r="F67" s="550"/>
      <c r="G67" s="429"/>
      <c r="H67" s="451"/>
    </row>
    <row r="68" spans="1:8" s="360" customFormat="1" ht="13.2">
      <c r="A68" s="449"/>
      <c r="B68" s="450"/>
      <c r="D68" s="355"/>
      <c r="E68" s="489"/>
      <c r="F68" s="550"/>
      <c r="G68" s="429"/>
      <c r="H68" s="451"/>
    </row>
    <row r="69" spans="1:8" s="360" customFormat="1" ht="13.2">
      <c r="A69" s="449"/>
      <c r="B69" s="450"/>
      <c r="D69" s="355"/>
      <c r="E69" s="489"/>
      <c r="F69" s="550"/>
      <c r="G69" s="429"/>
      <c r="H69" s="451"/>
    </row>
    <row r="70" spans="1:8" s="360" customFormat="1" ht="13.2">
      <c r="A70" s="449"/>
      <c r="B70" s="450"/>
      <c r="D70" s="355"/>
      <c r="E70" s="489"/>
      <c r="F70" s="550"/>
      <c r="G70" s="429"/>
      <c r="H70" s="451"/>
    </row>
    <row r="71" spans="1:8" s="360" customFormat="1" ht="13.2">
      <c r="A71" s="449"/>
      <c r="B71" s="450"/>
      <c r="D71" s="355"/>
      <c r="E71" s="489"/>
      <c r="F71" s="550"/>
      <c r="G71" s="429"/>
      <c r="H71" s="451"/>
    </row>
    <row r="72" spans="1:8" s="360" customFormat="1" ht="13.2">
      <c r="A72" s="449"/>
      <c r="B72" s="450"/>
      <c r="D72" s="355"/>
      <c r="E72" s="489"/>
      <c r="F72" s="550"/>
      <c r="G72" s="429"/>
      <c r="H72" s="451"/>
    </row>
  </sheetData>
  <sheetProtection algorithmName="SHA-512" hashValue="1gnT01DcHPzB93l23iNg9vhEPcaWHijP4d1BBlzoe7xTTccJDx3hkPFeinCVrukzJcWuYg8UIhIx+/YOh1I0DA==" saltValue="rzmL1jB9EYITIRDLc+bozQ==" spinCount="100000" sheet="1" objects="1" scenarios="1" selectLockedCells="1"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C9009-502F-4998-B56B-10A0DA1673A6}">
  <dimension ref="A1:H74"/>
  <sheetViews>
    <sheetView zoomScaleSheetLayoutView="100" workbookViewId="0" topLeftCell="A19">
      <selection activeCell="F21" sqref="F21"/>
    </sheetView>
  </sheetViews>
  <sheetFormatPr defaultColWidth="9.140625" defaultRowHeight="15"/>
  <cols>
    <col min="1" max="1" width="3.8515625" style="352" customWidth="1"/>
    <col min="2" max="2" width="13.00390625" style="353" customWidth="1"/>
    <col min="3" max="3" width="28.28125" style="347" customWidth="1"/>
    <col min="4" max="4" width="5.7109375" style="354" customWidth="1"/>
    <col min="5" max="5" width="9.421875" style="490" customWidth="1"/>
    <col min="6" max="6" width="9.28125" style="551" bestFit="1" customWidth="1"/>
    <col min="7" max="7" width="12.57421875" style="560" customWidth="1"/>
    <col min="8" max="8" width="11.57421875" style="355" customWidth="1"/>
    <col min="9" max="16384" width="9.140625" style="347" customWidth="1"/>
  </cols>
  <sheetData>
    <row r="1" spans="1:8" s="144" customFormat="1" ht="18">
      <c r="A1" s="537" t="s">
        <v>112</v>
      </c>
      <c r="B1" s="537"/>
      <c r="C1" s="537"/>
      <c r="D1" s="537"/>
      <c r="E1" s="537"/>
      <c r="F1" s="538"/>
      <c r="G1" s="537"/>
      <c r="H1" s="143"/>
    </row>
    <row r="2" spans="1:8" s="146" customFormat="1" ht="20.4">
      <c r="A2" s="185" t="s">
        <v>113</v>
      </c>
      <c r="C2" s="147" t="str">
        <f>'Krycí list '!E5</f>
        <v>Realizace prvků ÚSES. LBK 5</v>
      </c>
      <c r="E2" s="459"/>
      <c r="F2" s="539"/>
      <c r="G2" s="552"/>
      <c r="H2" s="151"/>
    </row>
    <row r="3" spans="1:8" s="153" customFormat="1" ht="13.8">
      <c r="A3" s="186" t="s">
        <v>114</v>
      </c>
      <c r="C3" s="154" t="str">
        <f>'Krycí list '!E9</f>
        <v>ZALOŽENÍ ČÁSTI LBK 5 / OPLOCENEK 1 - 6</v>
      </c>
      <c r="E3" s="461"/>
      <c r="F3" s="540"/>
      <c r="G3" s="553"/>
      <c r="H3" s="151"/>
    </row>
    <row r="4" spans="1:8" s="153" customFormat="1" ht="13.8">
      <c r="A4" s="187" t="s">
        <v>115</v>
      </c>
      <c r="C4" s="159" t="s">
        <v>119</v>
      </c>
      <c r="E4" s="461"/>
      <c r="F4" s="540"/>
      <c r="G4" s="553"/>
      <c r="H4" s="151"/>
    </row>
    <row r="5" spans="1:8" s="153" customFormat="1" ht="13.8">
      <c r="A5" s="187" t="s">
        <v>116</v>
      </c>
      <c r="C5" s="159" t="s">
        <v>60</v>
      </c>
      <c r="E5" s="461"/>
      <c r="F5" s="540"/>
      <c r="G5" s="553"/>
      <c r="H5" s="156"/>
    </row>
    <row r="6" spans="1:8" s="153" customFormat="1" ht="13.8">
      <c r="A6" s="187" t="s">
        <v>117</v>
      </c>
      <c r="C6" s="160" t="s">
        <v>303</v>
      </c>
      <c r="E6" s="461"/>
      <c r="F6" s="540"/>
      <c r="G6" s="553"/>
      <c r="H6" s="151"/>
    </row>
    <row r="7" spans="1:8" s="153" customFormat="1" ht="13.8">
      <c r="A7" s="187" t="s">
        <v>118</v>
      </c>
      <c r="C7" s="162" t="s">
        <v>67</v>
      </c>
      <c r="E7" s="461"/>
      <c r="F7" s="540"/>
      <c r="G7" s="553"/>
      <c r="H7" s="151"/>
    </row>
    <row r="8" spans="1:8" s="165" customFormat="1" ht="26.4">
      <c r="A8" s="188" t="s">
        <v>120</v>
      </c>
      <c r="B8" s="164" t="s">
        <v>121</v>
      </c>
      <c r="C8" s="163" t="s">
        <v>122</v>
      </c>
      <c r="D8" s="164" t="s">
        <v>31</v>
      </c>
      <c r="E8" s="463" t="s">
        <v>123</v>
      </c>
      <c r="F8" s="541" t="s">
        <v>124</v>
      </c>
      <c r="G8" s="554" t="s">
        <v>125</v>
      </c>
      <c r="H8" s="164" t="s">
        <v>126</v>
      </c>
    </row>
    <row r="9" spans="1:8" s="166" customFormat="1" ht="13.2">
      <c r="A9" s="170">
        <v>1</v>
      </c>
      <c r="B9" s="170">
        <v>2</v>
      </c>
      <c r="C9" s="170">
        <v>3</v>
      </c>
      <c r="D9" s="170">
        <v>4</v>
      </c>
      <c r="E9" s="464">
        <v>5</v>
      </c>
      <c r="F9" s="542">
        <v>6</v>
      </c>
      <c r="G9" s="555">
        <v>7</v>
      </c>
      <c r="H9" s="170">
        <v>8</v>
      </c>
    </row>
    <row r="10" spans="1:7" s="381" customFormat="1" ht="13.2">
      <c r="A10" s="379" t="s">
        <v>28</v>
      </c>
      <c r="B10" s="380"/>
      <c r="D10" s="380"/>
      <c r="E10" s="530"/>
      <c r="F10" s="543"/>
      <c r="G10" s="556"/>
    </row>
    <row r="11" spans="1:8" s="360" customFormat="1" ht="39.6">
      <c r="A11" s="382">
        <v>1</v>
      </c>
      <c r="B11" s="383">
        <v>184851251</v>
      </c>
      <c r="C11" s="384" t="s">
        <v>295</v>
      </c>
      <c r="D11" s="383" t="s">
        <v>239</v>
      </c>
      <c r="E11" s="473">
        <v>3.8637</v>
      </c>
      <c r="F11" s="544"/>
      <c r="G11" s="557">
        <f>E11*F11</f>
        <v>0</v>
      </c>
      <c r="H11" s="384" t="s">
        <v>279</v>
      </c>
    </row>
    <row r="12" spans="1:8" s="360" customFormat="1" ht="39.6">
      <c r="A12" s="382">
        <v>2</v>
      </c>
      <c r="B12" s="385">
        <v>184815165</v>
      </c>
      <c r="C12" s="384" t="s">
        <v>296</v>
      </c>
      <c r="D12" s="383" t="s">
        <v>240</v>
      </c>
      <c r="E12" s="473">
        <v>37.78</v>
      </c>
      <c r="F12" s="544"/>
      <c r="G12" s="557">
        <f aca="true" t="shared" si="0" ref="G12:G17">E12*F12</f>
        <v>0</v>
      </c>
      <c r="H12" s="384" t="s">
        <v>279</v>
      </c>
    </row>
    <row r="13" spans="1:8" s="362" customFormat="1" ht="13.2">
      <c r="A13" s="526">
        <v>3</v>
      </c>
      <c r="B13" s="527" t="s">
        <v>330</v>
      </c>
      <c r="C13" s="472" t="s">
        <v>337</v>
      </c>
      <c r="D13" s="528" t="s">
        <v>332</v>
      </c>
      <c r="E13" s="473">
        <f>E11</f>
        <v>3.8637</v>
      </c>
      <c r="F13" s="544"/>
      <c r="G13" s="557">
        <f t="shared" si="0"/>
        <v>0</v>
      </c>
      <c r="H13" s="529"/>
    </row>
    <row r="14" spans="1:8" s="360" customFormat="1" ht="66">
      <c r="A14" s="382">
        <v>4</v>
      </c>
      <c r="B14" s="383">
        <v>185804312</v>
      </c>
      <c r="C14" s="384" t="s">
        <v>338</v>
      </c>
      <c r="D14" s="383" t="s">
        <v>37</v>
      </c>
      <c r="E14" s="473">
        <f>SR!E53*8</f>
        <v>452.55999999999995</v>
      </c>
      <c r="F14" s="544"/>
      <c r="G14" s="557">
        <f t="shared" si="0"/>
        <v>0</v>
      </c>
      <c r="H14" s="384" t="s">
        <v>279</v>
      </c>
    </row>
    <row r="15" spans="1:8" s="360" customFormat="1" ht="26.4">
      <c r="A15" s="382">
        <v>5</v>
      </c>
      <c r="B15" s="385">
        <v>185851121</v>
      </c>
      <c r="C15" s="384" t="s">
        <v>241</v>
      </c>
      <c r="D15" s="383" t="s">
        <v>37</v>
      </c>
      <c r="E15" s="473">
        <v>452.6</v>
      </c>
      <c r="F15" s="544"/>
      <c r="G15" s="557">
        <f t="shared" si="0"/>
        <v>0</v>
      </c>
      <c r="H15" s="384" t="s">
        <v>279</v>
      </c>
    </row>
    <row r="16" spans="1:8" s="372" customFormat="1" ht="26.4">
      <c r="A16" s="526">
        <v>6</v>
      </c>
      <c r="B16" s="527" t="s">
        <v>335</v>
      </c>
      <c r="C16" s="472" t="s">
        <v>336</v>
      </c>
      <c r="D16" s="409" t="s">
        <v>37</v>
      </c>
      <c r="E16" s="488">
        <f>E15*4</f>
        <v>1810.4</v>
      </c>
      <c r="F16" s="545"/>
      <c r="G16" s="557">
        <f t="shared" si="0"/>
        <v>0</v>
      </c>
      <c r="H16" s="532" t="s">
        <v>279</v>
      </c>
    </row>
    <row r="17" spans="1:8" s="362" customFormat="1" ht="26.4">
      <c r="A17" s="382">
        <v>7</v>
      </c>
      <c r="B17" s="385" t="s">
        <v>39</v>
      </c>
      <c r="C17" s="384" t="s">
        <v>242</v>
      </c>
      <c r="D17" s="383" t="s">
        <v>32</v>
      </c>
      <c r="E17" s="473">
        <v>1</v>
      </c>
      <c r="F17" s="544"/>
      <c r="G17" s="557">
        <f t="shared" si="0"/>
        <v>0</v>
      </c>
      <c r="H17" s="386"/>
    </row>
    <row r="18" spans="1:8" s="391" customFormat="1" ht="13.2">
      <c r="A18" s="387"/>
      <c r="B18" s="388"/>
      <c r="C18" s="389"/>
      <c r="D18" s="388"/>
      <c r="E18" s="531"/>
      <c r="F18" s="546"/>
      <c r="G18" s="558"/>
      <c r="H18" s="390"/>
    </row>
    <row r="19" spans="1:8" s="395" customFormat="1" ht="13.2">
      <c r="A19" s="392"/>
      <c r="B19" s="393"/>
      <c r="C19" s="394"/>
      <c r="D19" s="393"/>
      <c r="E19" s="489"/>
      <c r="F19" s="547"/>
      <c r="G19" s="559"/>
      <c r="H19" s="351"/>
    </row>
    <row r="20" spans="1:8" s="381" customFormat="1" ht="13.2">
      <c r="A20" s="396" t="s">
        <v>29</v>
      </c>
      <c r="B20" s="380"/>
      <c r="D20" s="380"/>
      <c r="E20" s="530"/>
      <c r="F20" s="548"/>
      <c r="G20" s="556"/>
      <c r="H20" s="397"/>
    </row>
    <row r="21" spans="1:8" s="360" customFormat="1" ht="39.6">
      <c r="A21" s="382">
        <v>8</v>
      </c>
      <c r="B21" s="383">
        <v>184851251</v>
      </c>
      <c r="C21" s="384" t="s">
        <v>297</v>
      </c>
      <c r="D21" s="383" t="s">
        <v>239</v>
      </c>
      <c r="E21" s="473">
        <f>SR!E13*2/10000</f>
        <v>2.2786</v>
      </c>
      <c r="F21" s="544"/>
      <c r="G21" s="557">
        <f>E21*F21</f>
        <v>0</v>
      </c>
      <c r="H21" s="384" t="s">
        <v>279</v>
      </c>
    </row>
    <row r="22" spans="1:8" s="360" customFormat="1" ht="39.6">
      <c r="A22" s="382">
        <v>9</v>
      </c>
      <c r="B22" s="385">
        <v>184815165</v>
      </c>
      <c r="C22" s="384" t="s">
        <v>298</v>
      </c>
      <c r="D22" s="383" t="s">
        <v>240</v>
      </c>
      <c r="E22" s="473">
        <v>25.19</v>
      </c>
      <c r="F22" s="544"/>
      <c r="G22" s="557">
        <f aca="true" t="shared" si="1" ref="G22:G27">E22*F22</f>
        <v>0</v>
      </c>
      <c r="H22" s="384" t="s">
        <v>279</v>
      </c>
    </row>
    <row r="23" spans="1:8" s="362" customFormat="1" ht="13.2">
      <c r="A23" s="526">
        <v>10</v>
      </c>
      <c r="B23" s="527" t="s">
        <v>330</v>
      </c>
      <c r="C23" s="472" t="s">
        <v>337</v>
      </c>
      <c r="D23" s="528" t="s">
        <v>332</v>
      </c>
      <c r="E23" s="473">
        <f>E21</f>
        <v>2.2786</v>
      </c>
      <c r="F23" s="544"/>
      <c r="G23" s="557">
        <f t="shared" si="1"/>
        <v>0</v>
      </c>
      <c r="H23" s="529"/>
    </row>
    <row r="24" spans="1:8" s="360" customFormat="1" ht="52.8">
      <c r="A24" s="382">
        <v>11</v>
      </c>
      <c r="B24" s="383">
        <v>185804312</v>
      </c>
      <c r="C24" s="384" t="s">
        <v>299</v>
      </c>
      <c r="D24" s="383" t="s">
        <v>37</v>
      </c>
      <c r="E24" s="473">
        <f>E14</f>
        <v>452.55999999999995</v>
      </c>
      <c r="F24" s="544"/>
      <c r="G24" s="557">
        <f t="shared" si="1"/>
        <v>0</v>
      </c>
      <c r="H24" s="384" t="s">
        <v>279</v>
      </c>
    </row>
    <row r="25" spans="1:8" s="360" customFormat="1" ht="26.4">
      <c r="A25" s="382">
        <v>12</v>
      </c>
      <c r="B25" s="385">
        <v>185851121</v>
      </c>
      <c r="C25" s="384" t="s">
        <v>162</v>
      </c>
      <c r="D25" s="383" t="s">
        <v>37</v>
      </c>
      <c r="E25" s="473">
        <v>452.6</v>
      </c>
      <c r="F25" s="544"/>
      <c r="G25" s="557">
        <f t="shared" si="1"/>
        <v>0</v>
      </c>
      <c r="H25" s="384" t="s">
        <v>279</v>
      </c>
    </row>
    <row r="26" spans="1:8" s="372" customFormat="1" ht="26.4">
      <c r="A26" s="526">
        <v>13</v>
      </c>
      <c r="B26" s="527" t="s">
        <v>335</v>
      </c>
      <c r="C26" s="472" t="s">
        <v>336</v>
      </c>
      <c r="D26" s="409" t="s">
        <v>37</v>
      </c>
      <c r="E26" s="488">
        <f>E25*4</f>
        <v>1810.4</v>
      </c>
      <c r="F26" s="545"/>
      <c r="G26" s="557">
        <f t="shared" si="1"/>
        <v>0</v>
      </c>
      <c r="H26" s="532" t="s">
        <v>279</v>
      </c>
    </row>
    <row r="27" spans="1:8" s="362" customFormat="1" ht="26.4">
      <c r="A27" s="382">
        <v>14</v>
      </c>
      <c r="B27" s="385" t="s">
        <v>39</v>
      </c>
      <c r="C27" s="384" t="s">
        <v>242</v>
      </c>
      <c r="D27" s="383" t="s">
        <v>32</v>
      </c>
      <c r="E27" s="473">
        <v>1</v>
      </c>
      <c r="F27" s="544"/>
      <c r="G27" s="557">
        <f t="shared" si="1"/>
        <v>0</v>
      </c>
      <c r="H27" s="386"/>
    </row>
    <row r="28" spans="1:8" s="391" customFormat="1" ht="13.2">
      <c r="A28" s="387"/>
      <c r="B28" s="388"/>
      <c r="C28" s="389"/>
      <c r="D28" s="388"/>
      <c r="E28" s="531"/>
      <c r="F28" s="546"/>
      <c r="G28" s="558"/>
      <c r="H28" s="390"/>
    </row>
    <row r="29" spans="1:8" s="381" customFormat="1" ht="13.2">
      <c r="A29" s="396" t="s">
        <v>30</v>
      </c>
      <c r="B29" s="380"/>
      <c r="D29" s="380"/>
      <c r="E29" s="530"/>
      <c r="F29" s="548"/>
      <c r="G29" s="556"/>
      <c r="H29" s="397"/>
    </row>
    <row r="30" spans="1:8" s="360" customFormat="1" ht="26.4">
      <c r="A30" s="382">
        <v>15</v>
      </c>
      <c r="B30" s="383">
        <v>184851251</v>
      </c>
      <c r="C30" s="384" t="s">
        <v>214</v>
      </c>
      <c r="D30" s="383" t="s">
        <v>239</v>
      </c>
      <c r="E30" s="473">
        <f>E21</f>
        <v>2.2786</v>
      </c>
      <c r="F30" s="544"/>
      <c r="G30" s="557">
        <f>E30*F30</f>
        <v>0</v>
      </c>
      <c r="H30" s="384" t="s">
        <v>279</v>
      </c>
    </row>
    <row r="31" spans="1:8" s="360" customFormat="1" ht="13.2">
      <c r="A31" s="382">
        <v>16</v>
      </c>
      <c r="B31" s="385">
        <v>184815165</v>
      </c>
      <c r="C31" s="384" t="s">
        <v>236</v>
      </c>
      <c r="D31" s="383" t="s">
        <v>240</v>
      </c>
      <c r="E31" s="473">
        <f>E22</f>
        <v>25.19</v>
      </c>
      <c r="F31" s="544"/>
      <c r="G31" s="557">
        <f aca="true" t="shared" si="2" ref="G31:G36">E31*F31</f>
        <v>0</v>
      </c>
      <c r="H31" s="384" t="s">
        <v>279</v>
      </c>
    </row>
    <row r="32" spans="1:8" s="362" customFormat="1" ht="13.2">
      <c r="A32" s="526">
        <v>17</v>
      </c>
      <c r="B32" s="527" t="s">
        <v>330</v>
      </c>
      <c r="C32" s="472" t="s">
        <v>337</v>
      </c>
      <c r="D32" s="528" t="s">
        <v>332</v>
      </c>
      <c r="E32" s="473">
        <f>E30</f>
        <v>2.2786</v>
      </c>
      <c r="F32" s="544"/>
      <c r="G32" s="557">
        <f t="shared" si="2"/>
        <v>0</v>
      </c>
      <c r="H32" s="529"/>
    </row>
    <row r="33" spans="1:8" s="360" customFormat="1" ht="52.8">
      <c r="A33" s="382">
        <v>18</v>
      </c>
      <c r="B33" s="383">
        <v>185804312</v>
      </c>
      <c r="C33" s="384" t="s">
        <v>300</v>
      </c>
      <c r="D33" s="383" t="str">
        <f>D14</f>
        <v>m³</v>
      </c>
      <c r="E33" s="473">
        <f>SR!E53*6</f>
        <v>339.41999999999996</v>
      </c>
      <c r="F33" s="544"/>
      <c r="G33" s="557">
        <f t="shared" si="2"/>
        <v>0</v>
      </c>
      <c r="H33" s="384" t="s">
        <v>279</v>
      </c>
    </row>
    <row r="34" spans="1:8" s="360" customFormat="1" ht="26.4">
      <c r="A34" s="382">
        <v>19</v>
      </c>
      <c r="B34" s="385">
        <v>185851121</v>
      </c>
      <c r="C34" s="384" t="s">
        <v>162</v>
      </c>
      <c r="D34" s="383" t="s">
        <v>37</v>
      </c>
      <c r="E34" s="473">
        <v>339.4</v>
      </c>
      <c r="F34" s="544"/>
      <c r="G34" s="557">
        <f t="shared" si="2"/>
        <v>0</v>
      </c>
      <c r="H34" s="384" t="s">
        <v>279</v>
      </c>
    </row>
    <row r="35" spans="1:8" s="372" customFormat="1" ht="26.4">
      <c r="A35" s="526">
        <v>20</v>
      </c>
      <c r="B35" s="527" t="s">
        <v>335</v>
      </c>
      <c r="C35" s="472" t="s">
        <v>336</v>
      </c>
      <c r="D35" s="409" t="s">
        <v>37</v>
      </c>
      <c r="E35" s="488">
        <f>E34*4</f>
        <v>1357.6</v>
      </c>
      <c r="F35" s="545"/>
      <c r="G35" s="557">
        <f t="shared" si="2"/>
        <v>0</v>
      </c>
      <c r="H35" s="532" t="s">
        <v>279</v>
      </c>
    </row>
    <row r="36" spans="1:8" s="362" customFormat="1" ht="26.4">
      <c r="A36" s="382">
        <v>21</v>
      </c>
      <c r="B36" s="385" t="s">
        <v>39</v>
      </c>
      <c r="C36" s="384" t="s">
        <v>242</v>
      </c>
      <c r="D36" s="383" t="s">
        <v>32</v>
      </c>
      <c r="E36" s="473">
        <v>1</v>
      </c>
      <c r="F36" s="544"/>
      <c r="G36" s="557">
        <f t="shared" si="2"/>
        <v>0</v>
      </c>
      <c r="H36" s="386"/>
    </row>
    <row r="37" spans="1:8" s="360" customFormat="1" ht="13.2">
      <c r="A37" s="382"/>
      <c r="B37" s="383"/>
      <c r="C37" s="384"/>
      <c r="D37" s="383"/>
      <c r="E37" s="473"/>
      <c r="F37" s="549"/>
      <c r="G37" s="558"/>
      <c r="H37" s="452"/>
    </row>
    <row r="38" spans="1:8" s="360" customFormat="1" ht="13.2">
      <c r="A38" s="449"/>
      <c r="B38" s="453"/>
      <c r="D38" s="454"/>
      <c r="E38" s="489"/>
      <c r="F38" s="550"/>
      <c r="G38" s="559"/>
      <c r="H38" s="355"/>
    </row>
    <row r="39" spans="1:8" s="360" customFormat="1" ht="13.2">
      <c r="A39" s="449"/>
      <c r="B39" s="453"/>
      <c r="D39" s="454"/>
      <c r="E39" s="489"/>
      <c r="F39" s="550"/>
      <c r="G39" s="559"/>
      <c r="H39" s="355"/>
    </row>
    <row r="40" spans="1:8" s="360" customFormat="1" ht="13.2">
      <c r="A40" s="449"/>
      <c r="B40" s="453"/>
      <c r="D40" s="454"/>
      <c r="E40" s="489"/>
      <c r="F40" s="550"/>
      <c r="G40" s="559"/>
      <c r="H40" s="355"/>
    </row>
    <row r="41" spans="1:8" s="360" customFormat="1" ht="13.2">
      <c r="A41" s="449"/>
      <c r="B41" s="453"/>
      <c r="D41" s="454"/>
      <c r="E41" s="489"/>
      <c r="F41" s="550"/>
      <c r="G41" s="559"/>
      <c r="H41" s="355"/>
    </row>
    <row r="42" spans="1:8" s="360" customFormat="1" ht="13.2">
      <c r="A42" s="449"/>
      <c r="B42" s="453"/>
      <c r="D42" s="454"/>
      <c r="E42" s="489"/>
      <c r="F42" s="550"/>
      <c r="G42" s="559"/>
      <c r="H42" s="355"/>
    </row>
    <row r="43" spans="1:8" s="360" customFormat="1" ht="13.2">
      <c r="A43" s="449"/>
      <c r="B43" s="453"/>
      <c r="D43" s="454"/>
      <c r="E43" s="489"/>
      <c r="F43" s="550"/>
      <c r="G43" s="559"/>
      <c r="H43" s="355"/>
    </row>
    <row r="44" spans="1:8" s="360" customFormat="1" ht="13.2">
      <c r="A44" s="449"/>
      <c r="B44" s="453"/>
      <c r="D44" s="454"/>
      <c r="E44" s="489"/>
      <c r="F44" s="550"/>
      <c r="G44" s="559"/>
      <c r="H44" s="355"/>
    </row>
    <row r="45" spans="1:8" s="360" customFormat="1" ht="13.2">
      <c r="A45" s="449"/>
      <c r="B45" s="453"/>
      <c r="D45" s="454"/>
      <c r="E45" s="489"/>
      <c r="F45" s="550"/>
      <c r="G45" s="559"/>
      <c r="H45" s="355"/>
    </row>
    <row r="46" spans="1:8" s="360" customFormat="1" ht="13.2">
      <c r="A46" s="449"/>
      <c r="B46" s="453"/>
      <c r="D46" s="454"/>
      <c r="E46" s="489"/>
      <c r="F46" s="550"/>
      <c r="G46" s="559"/>
      <c r="H46" s="355"/>
    </row>
    <row r="47" spans="1:8" s="360" customFormat="1" ht="13.2">
      <c r="A47" s="449"/>
      <c r="B47" s="453"/>
      <c r="D47" s="454"/>
      <c r="E47" s="489"/>
      <c r="F47" s="550"/>
      <c r="G47" s="559"/>
      <c r="H47" s="355"/>
    </row>
    <row r="48" spans="1:8" s="360" customFormat="1" ht="13.2">
      <c r="A48" s="449"/>
      <c r="B48" s="453"/>
      <c r="D48" s="454"/>
      <c r="E48" s="489"/>
      <c r="F48" s="550"/>
      <c r="G48" s="559"/>
      <c r="H48" s="355"/>
    </row>
    <row r="49" spans="1:8" s="360" customFormat="1" ht="13.2">
      <c r="A49" s="449"/>
      <c r="B49" s="453"/>
      <c r="D49" s="454"/>
      <c r="E49" s="489"/>
      <c r="F49" s="550"/>
      <c r="G49" s="559"/>
      <c r="H49" s="355"/>
    </row>
    <row r="50" spans="1:8" s="360" customFormat="1" ht="13.2">
      <c r="A50" s="449"/>
      <c r="B50" s="453"/>
      <c r="D50" s="454"/>
      <c r="E50" s="489"/>
      <c r="F50" s="550"/>
      <c r="G50" s="559"/>
      <c r="H50" s="355"/>
    </row>
    <row r="51" spans="1:8" s="360" customFormat="1" ht="13.2">
      <c r="A51" s="449"/>
      <c r="B51" s="453"/>
      <c r="D51" s="454"/>
      <c r="E51" s="489"/>
      <c r="F51" s="550"/>
      <c r="G51" s="559"/>
      <c r="H51" s="355"/>
    </row>
    <row r="52" spans="1:8" s="360" customFormat="1" ht="13.2">
      <c r="A52" s="449"/>
      <c r="B52" s="453"/>
      <c r="D52" s="454"/>
      <c r="E52" s="489"/>
      <c r="F52" s="550"/>
      <c r="G52" s="559"/>
      <c r="H52" s="355"/>
    </row>
    <row r="53" spans="1:8" s="360" customFormat="1" ht="13.2">
      <c r="A53" s="449"/>
      <c r="B53" s="453"/>
      <c r="D53" s="454"/>
      <c r="E53" s="489"/>
      <c r="F53" s="550"/>
      <c r="G53" s="559"/>
      <c r="H53" s="355"/>
    </row>
    <row r="54" spans="1:8" s="360" customFormat="1" ht="13.2">
      <c r="A54" s="449"/>
      <c r="B54" s="453"/>
      <c r="D54" s="454"/>
      <c r="E54" s="489"/>
      <c r="F54" s="550"/>
      <c r="G54" s="559"/>
      <c r="H54" s="355"/>
    </row>
    <row r="55" spans="1:8" s="360" customFormat="1" ht="13.2">
      <c r="A55" s="449"/>
      <c r="B55" s="453"/>
      <c r="D55" s="454"/>
      <c r="E55" s="489"/>
      <c r="F55" s="550"/>
      <c r="G55" s="559"/>
      <c r="H55" s="355"/>
    </row>
    <row r="56" spans="1:8" s="360" customFormat="1" ht="13.2">
      <c r="A56" s="449"/>
      <c r="B56" s="453"/>
      <c r="D56" s="454"/>
      <c r="E56" s="489"/>
      <c r="F56" s="550"/>
      <c r="G56" s="559"/>
      <c r="H56" s="355"/>
    </row>
    <row r="57" spans="1:8" s="360" customFormat="1" ht="13.2">
      <c r="A57" s="449"/>
      <c r="B57" s="453"/>
      <c r="D57" s="454"/>
      <c r="E57" s="489"/>
      <c r="F57" s="550"/>
      <c r="G57" s="559"/>
      <c r="H57" s="355"/>
    </row>
    <row r="58" spans="1:8" s="360" customFormat="1" ht="13.2">
      <c r="A58" s="449"/>
      <c r="B58" s="453"/>
      <c r="D58" s="454"/>
      <c r="E58" s="489"/>
      <c r="F58" s="550"/>
      <c r="G58" s="559"/>
      <c r="H58" s="355"/>
    </row>
    <row r="59" spans="1:8" s="360" customFormat="1" ht="13.2">
      <c r="A59" s="449"/>
      <c r="B59" s="453"/>
      <c r="D59" s="454"/>
      <c r="E59" s="489"/>
      <c r="F59" s="550"/>
      <c r="G59" s="559"/>
      <c r="H59" s="355"/>
    </row>
    <row r="60" spans="1:8" s="360" customFormat="1" ht="13.2">
      <c r="A60" s="449"/>
      <c r="B60" s="453"/>
      <c r="D60" s="454"/>
      <c r="E60" s="489"/>
      <c r="F60" s="550"/>
      <c r="G60" s="559"/>
      <c r="H60" s="355"/>
    </row>
    <row r="61" spans="1:8" s="360" customFormat="1" ht="13.2">
      <c r="A61" s="449"/>
      <c r="B61" s="453"/>
      <c r="D61" s="454"/>
      <c r="E61" s="489"/>
      <c r="F61" s="550"/>
      <c r="G61" s="559"/>
      <c r="H61" s="355"/>
    </row>
    <row r="62" spans="1:8" s="360" customFormat="1" ht="13.2">
      <c r="A62" s="449"/>
      <c r="B62" s="453"/>
      <c r="D62" s="454"/>
      <c r="E62" s="489"/>
      <c r="F62" s="550"/>
      <c r="G62" s="559"/>
      <c r="H62" s="355"/>
    </row>
    <row r="63" spans="1:8" s="360" customFormat="1" ht="13.2">
      <c r="A63" s="449"/>
      <c r="B63" s="453"/>
      <c r="D63" s="454"/>
      <c r="E63" s="489"/>
      <c r="F63" s="550"/>
      <c r="G63" s="559"/>
      <c r="H63" s="355"/>
    </row>
    <row r="64" spans="1:8" s="360" customFormat="1" ht="13.2">
      <c r="A64" s="449"/>
      <c r="B64" s="453"/>
      <c r="D64" s="454"/>
      <c r="E64" s="489"/>
      <c r="F64" s="550"/>
      <c r="G64" s="559"/>
      <c r="H64" s="355"/>
    </row>
    <row r="65" spans="1:8" s="360" customFormat="1" ht="13.2">
      <c r="A65" s="449"/>
      <c r="B65" s="453"/>
      <c r="D65" s="454"/>
      <c r="E65" s="489"/>
      <c r="F65" s="550"/>
      <c r="G65" s="559"/>
      <c r="H65" s="355"/>
    </row>
    <row r="66" spans="1:8" s="360" customFormat="1" ht="13.2">
      <c r="A66" s="449"/>
      <c r="B66" s="453"/>
      <c r="D66" s="454"/>
      <c r="E66" s="489"/>
      <c r="F66" s="550"/>
      <c r="G66" s="559"/>
      <c r="H66" s="355"/>
    </row>
    <row r="67" spans="1:8" s="360" customFormat="1" ht="13.2">
      <c r="A67" s="449"/>
      <c r="B67" s="453"/>
      <c r="D67" s="454"/>
      <c r="E67" s="489"/>
      <c r="F67" s="550"/>
      <c r="G67" s="559"/>
      <c r="H67" s="355"/>
    </row>
    <row r="68" spans="1:8" s="360" customFormat="1" ht="13.2">
      <c r="A68" s="449"/>
      <c r="B68" s="453"/>
      <c r="D68" s="454"/>
      <c r="E68" s="489"/>
      <c r="F68" s="550"/>
      <c r="G68" s="559"/>
      <c r="H68" s="355"/>
    </row>
    <row r="69" spans="1:8" s="360" customFormat="1" ht="13.2">
      <c r="A69" s="449"/>
      <c r="B69" s="453"/>
      <c r="D69" s="454"/>
      <c r="E69" s="489"/>
      <c r="F69" s="550"/>
      <c r="G69" s="559"/>
      <c r="H69" s="355"/>
    </row>
    <row r="70" spans="1:8" s="360" customFormat="1" ht="13.2">
      <c r="A70" s="449"/>
      <c r="B70" s="453"/>
      <c r="D70" s="454"/>
      <c r="E70" s="489"/>
      <c r="F70" s="550"/>
      <c r="G70" s="559"/>
      <c r="H70" s="355"/>
    </row>
    <row r="71" spans="1:8" s="360" customFormat="1" ht="13.2">
      <c r="A71" s="449"/>
      <c r="B71" s="453"/>
      <c r="D71" s="454"/>
      <c r="E71" s="489"/>
      <c r="F71" s="550"/>
      <c r="G71" s="559"/>
      <c r="H71" s="355"/>
    </row>
    <row r="72" spans="1:8" s="360" customFormat="1" ht="13.2">
      <c r="A72" s="449"/>
      <c r="B72" s="453"/>
      <c r="D72" s="454"/>
      <c r="E72" s="489"/>
      <c r="F72" s="550"/>
      <c r="G72" s="559"/>
      <c r="H72" s="355"/>
    </row>
    <row r="73" spans="1:8" s="360" customFormat="1" ht="13.2">
      <c r="A73" s="449"/>
      <c r="B73" s="453"/>
      <c r="D73" s="454"/>
      <c r="E73" s="489"/>
      <c r="F73" s="550"/>
      <c r="G73" s="559"/>
      <c r="H73" s="355"/>
    </row>
    <row r="74" spans="1:8" s="360" customFormat="1" ht="13.2">
      <c r="A74" s="449"/>
      <c r="B74" s="453"/>
      <c r="D74" s="454"/>
      <c r="E74" s="489"/>
      <c r="F74" s="550"/>
      <c r="G74" s="559"/>
      <c r="H74" s="355"/>
    </row>
  </sheetData>
  <sheetProtection algorithmName="SHA-512" hashValue="IBWI1R6aWNDt5pOqp+BtCODUrFO2/xxjcEhicQbyFNnwj0C2rFhtXyjAua0x/NTTZAI9OdcyVdICV+mSJjg62w==" saltValue="Rc5zY1eAiu8S2tAVdjQjUA==" spinCount="100000" sheet="1" objects="1" scenarios="1" selectLockedCells="1"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5300E-FDC6-4EFF-AB45-B2BBE6498760}">
  <dimension ref="A1:XFD242"/>
  <sheetViews>
    <sheetView workbookViewId="0" topLeftCell="A1">
      <selection activeCell="AA9" sqref="AA9"/>
    </sheetView>
  </sheetViews>
  <sheetFormatPr defaultColWidth="9.140625" defaultRowHeight="15"/>
  <cols>
    <col min="1" max="1" width="22.00390625" style="300" customWidth="1"/>
    <col min="2" max="2" width="15.8515625" style="192" customWidth="1"/>
    <col min="3" max="3" width="14.140625" style="192" customWidth="1"/>
    <col min="4" max="4" width="6.8515625" style="192" hidden="1" customWidth="1"/>
    <col min="5" max="5" width="19.28125" style="192" hidden="1" customWidth="1"/>
    <col min="6" max="6" width="6.140625" style="192" hidden="1" customWidth="1"/>
    <col min="7" max="7" width="8.8515625" style="192" bestFit="1" customWidth="1"/>
    <col min="8" max="8" width="4.8515625" style="204" hidden="1" customWidth="1"/>
    <col min="9" max="9" width="17.00390625" style="192" hidden="1" customWidth="1"/>
    <col min="10" max="10" width="5.140625" style="192" hidden="1" customWidth="1"/>
    <col min="11" max="11" width="11.7109375" style="192" hidden="1" customWidth="1"/>
    <col min="12" max="13" width="5.140625" style="192" hidden="1" customWidth="1"/>
    <col min="14" max="14" width="5.00390625" style="192" hidden="1" customWidth="1"/>
    <col min="15" max="15" width="7.421875" style="192" hidden="1" customWidth="1"/>
    <col min="16" max="16" width="5.00390625" style="212" bestFit="1" customWidth="1"/>
    <col min="17" max="18" width="4.57421875" style="212" bestFit="1" customWidth="1"/>
    <col min="19" max="19" width="4.28125" style="212" bestFit="1" customWidth="1"/>
    <col min="20" max="20" width="4.57421875" style="212" bestFit="1" customWidth="1"/>
    <col min="21" max="21" width="4.28125" style="212" bestFit="1" customWidth="1"/>
    <col min="22" max="22" width="4.421875" style="212" bestFit="1" customWidth="1"/>
    <col min="23" max="23" width="4.57421875" style="212" bestFit="1" customWidth="1"/>
    <col min="24" max="24" width="4.421875" style="212" bestFit="1" customWidth="1"/>
    <col min="25" max="25" width="4.57421875" style="212" bestFit="1" customWidth="1"/>
    <col min="26" max="26" width="9.140625" style="212" customWidth="1"/>
    <col min="27" max="29" width="9.140625" style="199" customWidth="1"/>
    <col min="30" max="30" width="6.00390625" style="199" bestFit="1" customWidth="1"/>
    <col min="31" max="16383" width="9.140625" style="199" customWidth="1"/>
    <col min="16384" max="16384" width="5.00390625" style="199" bestFit="1" customWidth="1"/>
  </cols>
  <sheetData>
    <row r="1" spans="1:26" s="144" customFormat="1" ht="18">
      <c r="A1" s="226" t="s">
        <v>232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1:10" s="146" customFormat="1" ht="20.4">
      <c r="A2" s="185" t="s">
        <v>113</v>
      </c>
      <c r="B2" s="147" t="str">
        <f>'Krycí list '!E5</f>
        <v>Realizace prvků ÚSES. LBK 5</v>
      </c>
      <c r="C2" s="313"/>
      <c r="F2" s="148"/>
      <c r="G2" s="149"/>
      <c r="H2" s="167"/>
      <c r="I2" s="150"/>
      <c r="J2" s="151"/>
    </row>
    <row r="3" spans="1:10" s="153" customFormat="1" ht="15">
      <c r="A3" s="186" t="s">
        <v>114</v>
      </c>
      <c r="B3" s="154" t="str">
        <f>'Krycí list '!E9</f>
        <v>ZALOŽENÍ ČÁSTI LBK 5 / OPLOCENEK 1 - 6</v>
      </c>
      <c r="C3" s="159"/>
      <c r="F3" s="155"/>
      <c r="G3" s="156"/>
      <c r="H3" s="168"/>
      <c r="I3" s="157"/>
      <c r="J3" s="151"/>
    </row>
    <row r="4" spans="1:10" s="153" customFormat="1" ht="15">
      <c r="A4" s="187" t="s">
        <v>115</v>
      </c>
      <c r="B4" s="159" t="s">
        <v>119</v>
      </c>
      <c r="C4" s="159"/>
      <c r="F4" s="155"/>
      <c r="G4" s="156"/>
      <c r="H4" s="168"/>
      <c r="I4" s="157"/>
      <c r="J4" s="151"/>
    </row>
    <row r="5" spans="1:10" s="153" customFormat="1" ht="15">
      <c r="A5" s="187" t="s">
        <v>116</v>
      </c>
      <c r="B5" s="159" t="s">
        <v>60</v>
      </c>
      <c r="C5" s="159"/>
      <c r="F5" s="155"/>
      <c r="G5" s="156"/>
      <c r="H5" s="168"/>
      <c r="I5" s="157"/>
      <c r="J5" s="156"/>
    </row>
    <row r="6" spans="1:10" s="153" customFormat="1" ht="15">
      <c r="A6" s="187" t="s">
        <v>117</v>
      </c>
      <c r="B6" s="160" t="s">
        <v>204</v>
      </c>
      <c r="F6" s="155"/>
      <c r="G6" s="156"/>
      <c r="H6" s="168"/>
      <c r="I6" s="157"/>
      <c r="J6" s="151"/>
    </row>
    <row r="7" spans="1:25" ht="15">
      <c r="A7" s="296"/>
      <c r="B7" s="184"/>
      <c r="C7" s="184"/>
      <c r="D7" s="184"/>
      <c r="E7" s="184"/>
      <c r="F7" s="184"/>
      <c r="G7" s="198"/>
      <c r="H7" s="184">
        <v>11</v>
      </c>
      <c r="I7" s="184">
        <v>11</v>
      </c>
      <c r="J7" s="184">
        <v>11</v>
      </c>
      <c r="K7" s="184">
        <v>10</v>
      </c>
      <c r="L7" s="184">
        <v>9</v>
      </c>
      <c r="M7" s="184">
        <v>8</v>
      </c>
      <c r="N7" s="184">
        <v>7</v>
      </c>
      <c r="O7" s="184">
        <v>7</v>
      </c>
      <c r="P7" s="206">
        <v>6</v>
      </c>
      <c r="Q7" s="206">
        <v>5</v>
      </c>
      <c r="R7" s="206">
        <v>4</v>
      </c>
      <c r="S7" s="206">
        <v>4</v>
      </c>
      <c r="T7" s="206">
        <v>3</v>
      </c>
      <c r="U7" s="206">
        <v>3</v>
      </c>
      <c r="V7" s="206">
        <v>2</v>
      </c>
      <c r="W7" s="206">
        <v>2</v>
      </c>
      <c r="X7" s="206">
        <v>1</v>
      </c>
      <c r="Y7" s="206">
        <v>1</v>
      </c>
    </row>
    <row r="8" spans="1:26" s="203" customFormat="1" ht="27.6">
      <c r="A8" s="297"/>
      <c r="B8" s="193"/>
      <c r="C8" s="193"/>
      <c r="D8" s="193"/>
      <c r="E8" s="193"/>
      <c r="F8" s="193"/>
      <c r="G8" s="201"/>
      <c r="H8" s="193" t="s">
        <v>176</v>
      </c>
      <c r="I8" s="193" t="s">
        <v>177</v>
      </c>
      <c r="J8" s="193" t="s">
        <v>178</v>
      </c>
      <c r="K8" s="193" t="s">
        <v>180</v>
      </c>
      <c r="L8" s="193" t="s">
        <v>180</v>
      </c>
      <c r="M8" s="193" t="s">
        <v>182</v>
      </c>
      <c r="N8" s="193" t="s">
        <v>184</v>
      </c>
      <c r="O8" s="193" t="s">
        <v>182</v>
      </c>
      <c r="P8" s="211" t="s">
        <v>183</v>
      </c>
      <c r="Q8" s="211" t="s">
        <v>183</v>
      </c>
      <c r="R8" s="211" t="s">
        <v>183</v>
      </c>
      <c r="S8" s="211" t="s">
        <v>193</v>
      </c>
      <c r="T8" s="211" t="s">
        <v>183</v>
      </c>
      <c r="U8" s="211" t="s">
        <v>193</v>
      </c>
      <c r="V8" s="211" t="s">
        <v>196</v>
      </c>
      <c r="W8" s="211" t="s">
        <v>183</v>
      </c>
      <c r="X8" s="211" t="s">
        <v>196</v>
      </c>
      <c r="Y8" s="211" t="s">
        <v>198</v>
      </c>
      <c r="Z8" s="276"/>
    </row>
    <row r="9" spans="1:26" s="203" customFormat="1" ht="55.8" thickBot="1">
      <c r="A9" s="315" t="s">
        <v>234</v>
      </c>
      <c r="B9" s="316" t="s">
        <v>137</v>
      </c>
      <c r="C9" s="316" t="s">
        <v>155</v>
      </c>
      <c r="D9" s="316"/>
      <c r="E9" s="316"/>
      <c r="F9" s="316"/>
      <c r="G9" s="317" t="s">
        <v>233</v>
      </c>
      <c r="H9" s="316">
        <v>1</v>
      </c>
      <c r="I9" s="316">
        <v>1</v>
      </c>
      <c r="J9" s="316">
        <v>1</v>
      </c>
      <c r="K9" s="316">
        <v>8</v>
      </c>
      <c r="L9" s="316">
        <v>1</v>
      </c>
      <c r="M9" s="316">
        <v>2</v>
      </c>
      <c r="N9" s="316">
        <v>3</v>
      </c>
      <c r="O9" s="316">
        <v>9</v>
      </c>
      <c r="P9" s="318">
        <v>7</v>
      </c>
      <c r="Q9" s="318">
        <v>5</v>
      </c>
      <c r="R9" s="318">
        <v>6</v>
      </c>
      <c r="S9" s="318" t="s">
        <v>194</v>
      </c>
      <c r="T9" s="318">
        <v>6</v>
      </c>
      <c r="U9" s="318">
        <v>1</v>
      </c>
      <c r="V9" s="318">
        <v>1</v>
      </c>
      <c r="W9" s="318">
        <v>7</v>
      </c>
      <c r="X9" s="318">
        <v>2</v>
      </c>
      <c r="Y9" s="318">
        <v>1</v>
      </c>
      <c r="Z9" s="276"/>
    </row>
    <row r="10" spans="1:25" ht="15">
      <c r="A10" s="319" t="s">
        <v>0</v>
      </c>
      <c r="B10" s="320" t="s">
        <v>7</v>
      </c>
      <c r="C10" s="320" t="s">
        <v>154</v>
      </c>
      <c r="D10" s="320"/>
      <c r="E10" s="320">
        <f>F10*G10</f>
        <v>14440</v>
      </c>
      <c r="F10" s="321">
        <v>190</v>
      </c>
      <c r="G10" s="322">
        <f>SUM(P10:Y10)</f>
        <v>76</v>
      </c>
      <c r="H10" s="320">
        <f aca="true" t="shared" si="0" ref="H10:H16">1*G145</f>
        <v>2</v>
      </c>
      <c r="I10" s="320">
        <f aca="true" t="shared" si="1" ref="I10:I16">1*G165</f>
        <v>5</v>
      </c>
      <c r="J10" s="320">
        <f>1*G186</f>
        <v>9</v>
      </c>
      <c r="K10" s="320">
        <f aca="true" t="shared" si="2" ref="K10:K16">8*G127</f>
        <v>16</v>
      </c>
      <c r="L10" s="320">
        <f aca="true" t="shared" si="3" ref="L10:L16">1*G127</f>
        <v>2</v>
      </c>
      <c r="M10" s="320">
        <f aca="true" t="shared" si="4" ref="M10:M16">2*G73</f>
        <v>4</v>
      </c>
      <c r="N10" s="320">
        <f aca="true" t="shared" si="5" ref="N10:N16">3*G92</f>
        <v>6</v>
      </c>
      <c r="O10" s="320">
        <f aca="true" t="shared" si="6" ref="O10:O16">9*G73</f>
        <v>18</v>
      </c>
      <c r="P10" s="253">
        <f aca="true" t="shared" si="7" ref="P10:P16">7*G92</f>
        <v>14</v>
      </c>
      <c r="Q10" s="253">
        <f aca="true" t="shared" si="8" ref="Q10:Q16">5*G92</f>
        <v>10</v>
      </c>
      <c r="R10" s="253">
        <f aca="true" t="shared" si="9" ref="R10:R16">6*G92</f>
        <v>12</v>
      </c>
      <c r="S10" s="323">
        <f aca="true" t="shared" si="10" ref="S10:S16">1*G112</f>
        <v>2</v>
      </c>
      <c r="T10" s="253">
        <f aca="true" t="shared" si="11" ref="T10:T16">6*G92</f>
        <v>12</v>
      </c>
      <c r="U10" s="253">
        <f aca="true" t="shared" si="12" ref="U10:U16">1*G112</f>
        <v>2</v>
      </c>
      <c r="V10" s="253">
        <f aca="true" t="shared" si="13" ref="V10:V16">1*G73</f>
        <v>2</v>
      </c>
      <c r="W10" s="253">
        <f aca="true" t="shared" si="14" ref="W10:W16">7*G92</f>
        <v>14</v>
      </c>
      <c r="X10" s="253">
        <f aca="true" t="shared" si="15" ref="X10:X16">2*G73</f>
        <v>4</v>
      </c>
      <c r="Y10" s="254">
        <f aca="true" t="shared" si="16" ref="Y10:Y16">1*G207</f>
        <v>4</v>
      </c>
    </row>
    <row r="11" spans="1:25" ht="15">
      <c r="A11" s="324" t="s">
        <v>1</v>
      </c>
      <c r="B11" s="184" t="s">
        <v>8</v>
      </c>
      <c r="C11" s="184" t="s">
        <v>154</v>
      </c>
      <c r="D11" s="184"/>
      <c r="E11" s="184">
        <f aca="true" t="shared" si="17" ref="E11:E26">F11*G11</f>
        <v>66000</v>
      </c>
      <c r="F11" s="282">
        <v>220</v>
      </c>
      <c r="G11" s="198">
        <f aca="true" t="shared" si="18" ref="G11:G27">SUM(P11:Y11)</f>
        <v>300</v>
      </c>
      <c r="H11" s="184">
        <f t="shared" si="0"/>
        <v>8</v>
      </c>
      <c r="I11" s="184">
        <f t="shared" si="1"/>
        <v>8</v>
      </c>
      <c r="J11" s="184">
        <f aca="true" t="shared" si="19" ref="J11:J16">1*G187</f>
        <v>20</v>
      </c>
      <c r="K11" s="184">
        <f t="shared" si="2"/>
        <v>64</v>
      </c>
      <c r="L11" s="184">
        <f t="shared" si="3"/>
        <v>8</v>
      </c>
      <c r="M11" s="184">
        <f t="shared" si="4"/>
        <v>16</v>
      </c>
      <c r="N11" s="184">
        <f t="shared" si="5"/>
        <v>24</v>
      </c>
      <c r="O11" s="184">
        <f t="shared" si="6"/>
        <v>72</v>
      </c>
      <c r="P11" s="206">
        <f t="shared" si="7"/>
        <v>56</v>
      </c>
      <c r="Q11" s="206">
        <f t="shared" si="8"/>
        <v>40</v>
      </c>
      <c r="R11" s="206">
        <f t="shared" si="9"/>
        <v>48</v>
      </c>
      <c r="S11" s="312">
        <f t="shared" si="10"/>
        <v>8</v>
      </c>
      <c r="T11" s="206">
        <f t="shared" si="11"/>
        <v>48</v>
      </c>
      <c r="U11" s="206">
        <f t="shared" si="12"/>
        <v>8</v>
      </c>
      <c r="V11" s="206">
        <f t="shared" si="13"/>
        <v>8</v>
      </c>
      <c r="W11" s="206">
        <f t="shared" si="14"/>
        <v>56</v>
      </c>
      <c r="X11" s="206">
        <f t="shared" si="15"/>
        <v>16</v>
      </c>
      <c r="Y11" s="218">
        <f t="shared" si="16"/>
        <v>12</v>
      </c>
    </row>
    <row r="12" spans="1:25" ht="15">
      <c r="A12" s="324" t="s">
        <v>2</v>
      </c>
      <c r="B12" s="184" t="s">
        <v>9</v>
      </c>
      <c r="C12" s="184" t="s">
        <v>154</v>
      </c>
      <c r="D12" s="184"/>
      <c r="E12" s="184">
        <f t="shared" si="17"/>
        <v>14800</v>
      </c>
      <c r="F12" s="282">
        <v>200</v>
      </c>
      <c r="G12" s="198">
        <f t="shared" si="18"/>
        <v>74</v>
      </c>
      <c r="H12" s="184">
        <f t="shared" si="0"/>
        <v>2</v>
      </c>
      <c r="I12" s="184">
        <f t="shared" si="1"/>
        <v>6</v>
      </c>
      <c r="J12" s="184">
        <f t="shared" si="19"/>
        <v>9</v>
      </c>
      <c r="K12" s="184">
        <f t="shared" si="2"/>
        <v>16</v>
      </c>
      <c r="L12" s="184">
        <f t="shared" si="3"/>
        <v>2</v>
      </c>
      <c r="M12" s="184">
        <f t="shared" si="4"/>
        <v>4</v>
      </c>
      <c r="N12" s="184">
        <f t="shared" si="5"/>
        <v>6</v>
      </c>
      <c r="O12" s="184">
        <f t="shared" si="6"/>
        <v>18</v>
      </c>
      <c r="P12" s="206">
        <f t="shared" si="7"/>
        <v>14</v>
      </c>
      <c r="Q12" s="206">
        <f t="shared" si="8"/>
        <v>10</v>
      </c>
      <c r="R12" s="206">
        <f t="shared" si="9"/>
        <v>12</v>
      </c>
      <c r="S12" s="312">
        <f t="shared" si="10"/>
        <v>2</v>
      </c>
      <c r="T12" s="206">
        <f t="shared" si="11"/>
        <v>12</v>
      </c>
      <c r="U12" s="206">
        <f t="shared" si="12"/>
        <v>2</v>
      </c>
      <c r="V12" s="206">
        <f t="shared" si="13"/>
        <v>2</v>
      </c>
      <c r="W12" s="206">
        <f t="shared" si="14"/>
        <v>14</v>
      </c>
      <c r="X12" s="206">
        <f t="shared" si="15"/>
        <v>4</v>
      </c>
      <c r="Y12" s="218">
        <f t="shared" si="16"/>
        <v>2</v>
      </c>
    </row>
    <row r="13" spans="1:25" ht="15">
      <c r="A13" s="324" t="s">
        <v>3</v>
      </c>
      <c r="B13" s="184" t="s">
        <v>11</v>
      </c>
      <c r="C13" s="184" t="s">
        <v>154</v>
      </c>
      <c r="D13" s="184"/>
      <c r="E13" s="184">
        <f t="shared" si="17"/>
        <v>91390</v>
      </c>
      <c r="F13" s="282">
        <v>190</v>
      </c>
      <c r="G13" s="198">
        <f t="shared" si="18"/>
        <v>481</v>
      </c>
      <c r="H13" s="184">
        <f t="shared" si="0"/>
        <v>17</v>
      </c>
      <c r="I13" s="184">
        <f t="shared" si="1"/>
        <v>10</v>
      </c>
      <c r="J13" s="184">
        <f t="shared" si="19"/>
        <v>40</v>
      </c>
      <c r="K13" s="184">
        <f t="shared" si="2"/>
        <v>104</v>
      </c>
      <c r="L13" s="184">
        <f t="shared" si="3"/>
        <v>13</v>
      </c>
      <c r="M13" s="184">
        <f t="shared" si="4"/>
        <v>26</v>
      </c>
      <c r="N13" s="184">
        <f t="shared" si="5"/>
        <v>39</v>
      </c>
      <c r="O13" s="184">
        <f t="shared" si="6"/>
        <v>117</v>
      </c>
      <c r="P13" s="206">
        <f t="shared" si="7"/>
        <v>91</v>
      </c>
      <c r="Q13" s="206">
        <f t="shared" si="8"/>
        <v>65</v>
      </c>
      <c r="R13" s="206">
        <f t="shared" si="9"/>
        <v>78</v>
      </c>
      <c r="S13" s="312">
        <f t="shared" si="10"/>
        <v>11</v>
      </c>
      <c r="T13" s="206">
        <f t="shared" si="11"/>
        <v>78</v>
      </c>
      <c r="U13" s="206">
        <f t="shared" si="12"/>
        <v>11</v>
      </c>
      <c r="V13" s="206">
        <f t="shared" si="13"/>
        <v>13</v>
      </c>
      <c r="W13" s="206">
        <f t="shared" si="14"/>
        <v>91</v>
      </c>
      <c r="X13" s="206">
        <f t="shared" si="15"/>
        <v>26</v>
      </c>
      <c r="Y13" s="218">
        <f t="shared" si="16"/>
        <v>17</v>
      </c>
    </row>
    <row r="14" spans="1:25" ht="15">
      <c r="A14" s="324" t="s">
        <v>4</v>
      </c>
      <c r="B14" s="184" t="s">
        <v>12</v>
      </c>
      <c r="C14" s="184" t="s">
        <v>154</v>
      </c>
      <c r="D14" s="184"/>
      <c r="E14" s="184">
        <f t="shared" si="17"/>
        <v>76190</v>
      </c>
      <c r="F14" s="282">
        <v>190</v>
      </c>
      <c r="G14" s="198">
        <f t="shared" si="18"/>
        <v>401</v>
      </c>
      <c r="H14" s="184">
        <f t="shared" si="0"/>
        <v>13</v>
      </c>
      <c r="I14" s="184">
        <f t="shared" si="1"/>
        <v>5</v>
      </c>
      <c r="J14" s="184">
        <f t="shared" si="19"/>
        <v>9</v>
      </c>
      <c r="K14" s="184">
        <f t="shared" si="2"/>
        <v>88</v>
      </c>
      <c r="L14" s="184">
        <f t="shared" si="3"/>
        <v>11</v>
      </c>
      <c r="M14" s="184">
        <f t="shared" si="4"/>
        <v>22</v>
      </c>
      <c r="N14" s="184">
        <f t="shared" si="5"/>
        <v>33</v>
      </c>
      <c r="O14" s="184">
        <f t="shared" si="6"/>
        <v>99</v>
      </c>
      <c r="P14" s="206">
        <f t="shared" si="7"/>
        <v>77</v>
      </c>
      <c r="Q14" s="206">
        <f t="shared" si="8"/>
        <v>55</v>
      </c>
      <c r="R14" s="206">
        <f t="shared" si="9"/>
        <v>66</v>
      </c>
      <c r="S14" s="312">
        <f t="shared" si="10"/>
        <v>7</v>
      </c>
      <c r="T14" s="206">
        <f t="shared" si="11"/>
        <v>66</v>
      </c>
      <c r="U14" s="206">
        <f t="shared" si="12"/>
        <v>7</v>
      </c>
      <c r="V14" s="206">
        <f t="shared" si="13"/>
        <v>11</v>
      </c>
      <c r="W14" s="206">
        <f t="shared" si="14"/>
        <v>77</v>
      </c>
      <c r="X14" s="206">
        <f t="shared" si="15"/>
        <v>22</v>
      </c>
      <c r="Y14" s="218">
        <f t="shared" si="16"/>
        <v>13</v>
      </c>
    </row>
    <row r="15" spans="1:25" ht="15">
      <c r="A15" s="324" t="s">
        <v>5</v>
      </c>
      <c r="B15" s="184" t="s">
        <v>13</v>
      </c>
      <c r="C15" s="184" t="s">
        <v>154</v>
      </c>
      <c r="D15" s="184"/>
      <c r="E15" s="184">
        <f t="shared" si="17"/>
        <v>14060</v>
      </c>
      <c r="F15" s="282">
        <v>190</v>
      </c>
      <c r="G15" s="198">
        <f t="shared" si="18"/>
        <v>74</v>
      </c>
      <c r="H15" s="184">
        <f t="shared" si="0"/>
        <v>2</v>
      </c>
      <c r="I15" s="184">
        <f t="shared" si="1"/>
        <v>3</v>
      </c>
      <c r="J15" s="184">
        <f t="shared" si="19"/>
        <v>16</v>
      </c>
      <c r="K15" s="184">
        <f t="shared" si="2"/>
        <v>16</v>
      </c>
      <c r="L15" s="184">
        <f t="shared" si="3"/>
        <v>2</v>
      </c>
      <c r="M15" s="184">
        <f t="shared" si="4"/>
        <v>4</v>
      </c>
      <c r="N15" s="184">
        <f t="shared" si="5"/>
        <v>6</v>
      </c>
      <c r="O15" s="184">
        <f t="shared" si="6"/>
        <v>18</v>
      </c>
      <c r="P15" s="206">
        <f t="shared" si="7"/>
        <v>14</v>
      </c>
      <c r="Q15" s="206">
        <f t="shared" si="8"/>
        <v>10</v>
      </c>
      <c r="R15" s="206">
        <f t="shared" si="9"/>
        <v>12</v>
      </c>
      <c r="S15" s="312">
        <f t="shared" si="10"/>
        <v>2</v>
      </c>
      <c r="T15" s="206">
        <f t="shared" si="11"/>
        <v>12</v>
      </c>
      <c r="U15" s="206">
        <f t="shared" si="12"/>
        <v>2</v>
      </c>
      <c r="V15" s="206">
        <f t="shared" si="13"/>
        <v>2</v>
      </c>
      <c r="W15" s="206">
        <f t="shared" si="14"/>
        <v>14</v>
      </c>
      <c r="X15" s="206">
        <f t="shared" si="15"/>
        <v>4</v>
      </c>
      <c r="Y15" s="218">
        <f t="shared" si="16"/>
        <v>2</v>
      </c>
    </row>
    <row r="16" spans="1:25" ht="14.4" thickBot="1">
      <c r="A16" s="325" t="s">
        <v>6</v>
      </c>
      <c r="B16" s="326" t="s">
        <v>10</v>
      </c>
      <c r="C16" s="326" t="s">
        <v>154</v>
      </c>
      <c r="D16" s="326"/>
      <c r="E16" s="326">
        <f t="shared" si="17"/>
        <v>25460</v>
      </c>
      <c r="F16" s="327">
        <v>190</v>
      </c>
      <c r="G16" s="328">
        <f t="shared" si="18"/>
        <v>134</v>
      </c>
      <c r="H16" s="326">
        <f t="shared" si="0"/>
        <v>6</v>
      </c>
      <c r="I16" s="326">
        <f t="shared" si="1"/>
        <v>18</v>
      </c>
      <c r="J16" s="326">
        <f t="shared" si="19"/>
        <v>35</v>
      </c>
      <c r="K16" s="326">
        <f t="shared" si="2"/>
        <v>16</v>
      </c>
      <c r="L16" s="326">
        <f t="shared" si="3"/>
        <v>2</v>
      </c>
      <c r="M16" s="326">
        <f t="shared" si="4"/>
        <v>4</v>
      </c>
      <c r="N16" s="326">
        <f t="shared" si="5"/>
        <v>6</v>
      </c>
      <c r="O16" s="326">
        <f t="shared" si="6"/>
        <v>18</v>
      </c>
      <c r="P16" s="232">
        <f t="shared" si="7"/>
        <v>14</v>
      </c>
      <c r="Q16" s="232">
        <f t="shared" si="8"/>
        <v>10</v>
      </c>
      <c r="R16" s="232">
        <f t="shared" si="9"/>
        <v>12</v>
      </c>
      <c r="S16" s="329">
        <f t="shared" si="10"/>
        <v>32</v>
      </c>
      <c r="T16" s="232">
        <f t="shared" si="11"/>
        <v>12</v>
      </c>
      <c r="U16" s="232">
        <f t="shared" si="12"/>
        <v>32</v>
      </c>
      <c r="V16" s="232">
        <f t="shared" si="13"/>
        <v>2</v>
      </c>
      <c r="W16" s="232">
        <f t="shared" si="14"/>
        <v>14</v>
      </c>
      <c r="X16" s="232">
        <f t="shared" si="15"/>
        <v>4</v>
      </c>
      <c r="Y16" s="221">
        <f t="shared" si="16"/>
        <v>2</v>
      </c>
    </row>
    <row r="17" spans="1:25" ht="15">
      <c r="A17" s="301"/>
      <c r="B17" s="196"/>
      <c r="C17" s="196"/>
      <c r="D17" s="196"/>
      <c r="E17" s="196">
        <f>SUM(E10:E16)</f>
        <v>302340</v>
      </c>
      <c r="F17" s="196"/>
      <c r="G17" s="239">
        <f t="shared" si="18"/>
        <v>1540</v>
      </c>
      <c r="H17" s="196">
        <f>SUM(H10:H16)</f>
        <v>50</v>
      </c>
      <c r="I17" s="196">
        <f aca="true" t="shared" si="20" ref="I17:Y17">SUM(I10:I16)</f>
        <v>55</v>
      </c>
      <c r="J17" s="196">
        <f t="shared" si="20"/>
        <v>138</v>
      </c>
      <c r="K17" s="196">
        <f t="shared" si="20"/>
        <v>320</v>
      </c>
      <c r="L17" s="196">
        <f t="shared" si="20"/>
        <v>40</v>
      </c>
      <c r="M17" s="196">
        <f t="shared" si="20"/>
        <v>80</v>
      </c>
      <c r="N17" s="196">
        <f t="shared" si="20"/>
        <v>120</v>
      </c>
      <c r="O17" s="196">
        <f t="shared" si="20"/>
        <v>360</v>
      </c>
      <c r="P17" s="246">
        <f t="shared" si="20"/>
        <v>280</v>
      </c>
      <c r="Q17" s="246">
        <f t="shared" si="20"/>
        <v>200</v>
      </c>
      <c r="R17" s="246">
        <f t="shared" si="20"/>
        <v>240</v>
      </c>
      <c r="S17" s="246">
        <f t="shared" si="20"/>
        <v>64</v>
      </c>
      <c r="T17" s="246">
        <f t="shared" si="20"/>
        <v>240</v>
      </c>
      <c r="U17" s="246">
        <f t="shared" si="20"/>
        <v>64</v>
      </c>
      <c r="V17" s="246">
        <f t="shared" si="20"/>
        <v>40</v>
      </c>
      <c r="W17" s="246">
        <f t="shared" si="20"/>
        <v>280</v>
      </c>
      <c r="X17" s="246">
        <f t="shared" si="20"/>
        <v>80</v>
      </c>
      <c r="Y17" s="246">
        <f t="shared" si="20"/>
        <v>52</v>
      </c>
    </row>
    <row r="18" spans="1:25" ht="14.4" thickBot="1">
      <c r="A18" s="315" t="s">
        <v>235</v>
      </c>
      <c r="B18" s="330"/>
      <c r="C18" s="330"/>
      <c r="D18" s="330"/>
      <c r="E18" s="330"/>
      <c r="F18" s="330"/>
      <c r="G18" s="331"/>
      <c r="H18" s="330"/>
      <c r="I18" s="330"/>
      <c r="J18" s="330"/>
      <c r="K18" s="330"/>
      <c r="L18" s="330"/>
      <c r="M18" s="330"/>
      <c r="N18" s="330"/>
      <c r="O18" s="330"/>
      <c r="P18" s="259"/>
      <c r="Q18" s="259"/>
      <c r="R18" s="259"/>
      <c r="S18" s="332"/>
      <c r="T18" s="259"/>
      <c r="U18" s="259"/>
      <c r="V18" s="259"/>
      <c r="W18" s="259"/>
      <c r="X18" s="259"/>
      <c r="Y18" s="259"/>
    </row>
    <row r="19" spans="1:25" ht="15">
      <c r="A19" s="319" t="s">
        <v>17</v>
      </c>
      <c r="B19" s="320" t="s">
        <v>19</v>
      </c>
      <c r="C19" s="320" t="s">
        <v>136</v>
      </c>
      <c r="D19" s="320"/>
      <c r="E19" s="320">
        <f t="shared" si="17"/>
        <v>8160</v>
      </c>
      <c r="F19" s="321">
        <f>50*1.2</f>
        <v>60</v>
      </c>
      <c r="G19" s="322">
        <f t="shared" si="18"/>
        <v>136</v>
      </c>
      <c r="H19" s="320">
        <f aca="true" t="shared" si="21" ref="H19:H26">1*G154</f>
        <v>2</v>
      </c>
      <c r="I19" s="320">
        <f>1*G174</f>
        <v>0</v>
      </c>
      <c r="J19" s="320">
        <f aca="true" t="shared" si="22" ref="J19:J26">1*G195</f>
        <v>10</v>
      </c>
      <c r="K19" s="320">
        <f aca="true" t="shared" si="23" ref="K19:K24">8*G136</f>
        <v>16</v>
      </c>
      <c r="L19" s="320">
        <f aca="true" t="shared" si="24" ref="L19:L24">1*G136</f>
        <v>2</v>
      </c>
      <c r="M19" s="320">
        <f aca="true" t="shared" si="25" ref="M19:M26">2*G82</f>
        <v>4</v>
      </c>
      <c r="N19" s="320">
        <f aca="true" t="shared" si="26" ref="N19:N26">3*G101</f>
        <v>12</v>
      </c>
      <c r="O19" s="320">
        <f aca="true" t="shared" si="27" ref="O19:O26">9*G82</f>
        <v>18</v>
      </c>
      <c r="P19" s="253">
        <f aca="true" t="shared" si="28" ref="P19:P26">7*G101</f>
        <v>28</v>
      </c>
      <c r="Q19" s="253">
        <f aca="true" t="shared" si="29" ref="Q19:Q26">5*G101</f>
        <v>20</v>
      </c>
      <c r="R19" s="253">
        <f aca="true" t="shared" si="30" ref="R19:R26">6*G101</f>
        <v>24</v>
      </c>
      <c r="S19" s="323">
        <f aca="true" t="shared" si="31" ref="S19:S25">1*G119</f>
        <v>2</v>
      </c>
      <c r="T19" s="253">
        <f aca="true" t="shared" si="32" ref="T19:T26">6*G101</f>
        <v>24</v>
      </c>
      <c r="U19" s="253">
        <f aca="true" t="shared" si="33" ref="U19:U25">1*G119</f>
        <v>2</v>
      </c>
      <c r="V19" s="253">
        <f aca="true" t="shared" si="34" ref="V19:V26">1*G82</f>
        <v>2</v>
      </c>
      <c r="W19" s="253">
        <f aca="true" t="shared" si="35" ref="W19:W26">7*G101</f>
        <v>28</v>
      </c>
      <c r="X19" s="253">
        <f aca="true" t="shared" si="36" ref="X19:X26">2*G82</f>
        <v>4</v>
      </c>
      <c r="Y19" s="254">
        <f aca="true" t="shared" si="37" ref="Y19:Y26">1*G216</f>
        <v>2</v>
      </c>
    </row>
    <row r="20" spans="1:25" ht="15">
      <c r="A20" s="324" t="s">
        <v>156</v>
      </c>
      <c r="B20" s="184" t="s">
        <v>25</v>
      </c>
      <c r="C20" s="184" t="s">
        <v>136</v>
      </c>
      <c r="D20" s="184"/>
      <c r="E20" s="184">
        <f t="shared" si="17"/>
        <v>1080</v>
      </c>
      <c r="F20" s="282">
        <v>60</v>
      </c>
      <c r="G20" s="198">
        <f t="shared" si="18"/>
        <v>18</v>
      </c>
      <c r="H20" s="184">
        <f t="shared" si="21"/>
        <v>3</v>
      </c>
      <c r="I20" s="184">
        <f aca="true" t="shared" si="38" ref="I20:I26">1*G175</f>
        <v>4</v>
      </c>
      <c r="J20" s="184">
        <f t="shared" si="22"/>
        <v>9</v>
      </c>
      <c r="K20" s="184">
        <f t="shared" si="23"/>
        <v>24</v>
      </c>
      <c r="L20" s="184">
        <f t="shared" si="24"/>
        <v>3</v>
      </c>
      <c r="M20" s="184">
        <f t="shared" si="25"/>
        <v>6</v>
      </c>
      <c r="N20" s="184">
        <f t="shared" si="26"/>
        <v>0</v>
      </c>
      <c r="O20" s="184">
        <f t="shared" si="27"/>
        <v>27</v>
      </c>
      <c r="P20" s="206">
        <f t="shared" si="28"/>
        <v>0</v>
      </c>
      <c r="Q20" s="206">
        <f t="shared" si="29"/>
        <v>0</v>
      </c>
      <c r="R20" s="206">
        <f t="shared" si="30"/>
        <v>0</v>
      </c>
      <c r="S20" s="312">
        <f t="shared" si="31"/>
        <v>3</v>
      </c>
      <c r="T20" s="206">
        <f t="shared" si="32"/>
        <v>0</v>
      </c>
      <c r="U20" s="206">
        <f t="shared" si="33"/>
        <v>3</v>
      </c>
      <c r="V20" s="206">
        <f t="shared" si="34"/>
        <v>3</v>
      </c>
      <c r="W20" s="206">
        <f t="shared" si="35"/>
        <v>0</v>
      </c>
      <c r="X20" s="206">
        <f t="shared" si="36"/>
        <v>6</v>
      </c>
      <c r="Y20" s="218">
        <f t="shared" si="37"/>
        <v>3</v>
      </c>
    </row>
    <row r="21" spans="1:25" ht="15">
      <c r="A21" s="324" t="s">
        <v>18</v>
      </c>
      <c r="B21" s="184" t="s">
        <v>20</v>
      </c>
      <c r="C21" s="184" t="s">
        <v>136</v>
      </c>
      <c r="D21" s="184"/>
      <c r="E21" s="184">
        <f t="shared" si="17"/>
        <v>4440</v>
      </c>
      <c r="F21" s="282">
        <v>60</v>
      </c>
      <c r="G21" s="198">
        <f t="shared" si="18"/>
        <v>74</v>
      </c>
      <c r="H21" s="184">
        <f t="shared" si="21"/>
        <v>2</v>
      </c>
      <c r="I21" s="184">
        <f t="shared" si="38"/>
        <v>0</v>
      </c>
      <c r="J21" s="184">
        <f t="shared" si="22"/>
        <v>15</v>
      </c>
      <c r="K21" s="184">
        <f t="shared" si="23"/>
        <v>16</v>
      </c>
      <c r="L21" s="184">
        <f t="shared" si="24"/>
        <v>2</v>
      </c>
      <c r="M21" s="184">
        <f t="shared" si="25"/>
        <v>4</v>
      </c>
      <c r="N21" s="184">
        <f t="shared" si="26"/>
        <v>6</v>
      </c>
      <c r="O21" s="184">
        <f t="shared" si="27"/>
        <v>18</v>
      </c>
      <c r="P21" s="206">
        <f t="shared" si="28"/>
        <v>14</v>
      </c>
      <c r="Q21" s="206">
        <f t="shared" si="29"/>
        <v>10</v>
      </c>
      <c r="R21" s="206">
        <f t="shared" si="30"/>
        <v>12</v>
      </c>
      <c r="S21" s="312">
        <f t="shared" si="31"/>
        <v>2</v>
      </c>
      <c r="T21" s="206">
        <f t="shared" si="32"/>
        <v>12</v>
      </c>
      <c r="U21" s="206">
        <f t="shared" si="33"/>
        <v>2</v>
      </c>
      <c r="V21" s="206">
        <f t="shared" si="34"/>
        <v>2</v>
      </c>
      <c r="W21" s="206">
        <f t="shared" si="35"/>
        <v>14</v>
      </c>
      <c r="X21" s="206">
        <f t="shared" si="36"/>
        <v>4</v>
      </c>
      <c r="Y21" s="218">
        <f t="shared" si="37"/>
        <v>2</v>
      </c>
    </row>
    <row r="22" spans="1:25" ht="15">
      <c r="A22" s="324" t="s">
        <v>21</v>
      </c>
      <c r="B22" s="184" t="s">
        <v>23</v>
      </c>
      <c r="C22" s="184" t="s">
        <v>136</v>
      </c>
      <c r="D22" s="184"/>
      <c r="E22" s="184">
        <f t="shared" si="17"/>
        <v>23760</v>
      </c>
      <c r="F22" s="282">
        <v>60</v>
      </c>
      <c r="G22" s="198">
        <f t="shared" si="18"/>
        <v>396</v>
      </c>
      <c r="H22" s="184">
        <f t="shared" si="21"/>
        <v>4</v>
      </c>
      <c r="I22" s="184">
        <f t="shared" si="38"/>
        <v>0</v>
      </c>
      <c r="J22" s="184">
        <f t="shared" si="22"/>
        <v>18</v>
      </c>
      <c r="K22" s="184">
        <f t="shared" si="23"/>
        <v>48</v>
      </c>
      <c r="L22" s="184">
        <f t="shared" si="24"/>
        <v>6</v>
      </c>
      <c r="M22" s="184">
        <f t="shared" si="25"/>
        <v>8</v>
      </c>
      <c r="N22" s="184">
        <f t="shared" si="26"/>
        <v>36</v>
      </c>
      <c r="O22" s="184">
        <f t="shared" si="27"/>
        <v>36</v>
      </c>
      <c r="P22" s="206">
        <f t="shared" si="28"/>
        <v>84</v>
      </c>
      <c r="Q22" s="206">
        <f t="shared" si="29"/>
        <v>60</v>
      </c>
      <c r="R22" s="206">
        <f t="shared" si="30"/>
        <v>72</v>
      </c>
      <c r="S22" s="312">
        <f t="shared" si="31"/>
        <v>2</v>
      </c>
      <c r="T22" s="206">
        <f t="shared" si="32"/>
        <v>72</v>
      </c>
      <c r="U22" s="206">
        <f t="shared" si="33"/>
        <v>2</v>
      </c>
      <c r="V22" s="206">
        <f t="shared" si="34"/>
        <v>4</v>
      </c>
      <c r="W22" s="206">
        <f t="shared" si="35"/>
        <v>84</v>
      </c>
      <c r="X22" s="206">
        <f t="shared" si="36"/>
        <v>8</v>
      </c>
      <c r="Y22" s="218">
        <f t="shared" si="37"/>
        <v>8</v>
      </c>
    </row>
    <row r="23" spans="1:25" ht="15">
      <c r="A23" s="324" t="s">
        <v>22</v>
      </c>
      <c r="B23" s="184" t="s">
        <v>24</v>
      </c>
      <c r="C23" s="184" t="s">
        <v>136</v>
      </c>
      <c r="D23" s="184"/>
      <c r="E23" s="184">
        <f t="shared" si="17"/>
        <v>7440</v>
      </c>
      <c r="F23" s="282">
        <v>120</v>
      </c>
      <c r="G23" s="198">
        <f t="shared" si="18"/>
        <v>62</v>
      </c>
      <c r="H23" s="184">
        <f t="shared" si="21"/>
        <v>0</v>
      </c>
      <c r="I23" s="184">
        <f t="shared" si="38"/>
        <v>3</v>
      </c>
      <c r="J23" s="184">
        <f t="shared" si="22"/>
        <v>21</v>
      </c>
      <c r="K23" s="184">
        <f t="shared" si="23"/>
        <v>16</v>
      </c>
      <c r="L23" s="184">
        <f t="shared" si="24"/>
        <v>2</v>
      </c>
      <c r="M23" s="184">
        <f t="shared" si="25"/>
        <v>0</v>
      </c>
      <c r="N23" s="184">
        <f t="shared" si="26"/>
        <v>6</v>
      </c>
      <c r="O23" s="184">
        <f t="shared" si="27"/>
        <v>0</v>
      </c>
      <c r="P23" s="206">
        <f t="shared" si="28"/>
        <v>14</v>
      </c>
      <c r="Q23" s="206">
        <f t="shared" si="29"/>
        <v>10</v>
      </c>
      <c r="R23" s="206">
        <f t="shared" si="30"/>
        <v>12</v>
      </c>
      <c r="S23" s="312">
        <f t="shared" si="31"/>
        <v>0</v>
      </c>
      <c r="T23" s="206">
        <f t="shared" si="32"/>
        <v>12</v>
      </c>
      <c r="U23" s="206">
        <f t="shared" si="33"/>
        <v>0</v>
      </c>
      <c r="V23" s="206">
        <f t="shared" si="34"/>
        <v>0</v>
      </c>
      <c r="W23" s="206">
        <f t="shared" si="35"/>
        <v>14</v>
      </c>
      <c r="X23" s="206">
        <f t="shared" si="36"/>
        <v>0</v>
      </c>
      <c r="Y23" s="218">
        <f t="shared" si="37"/>
        <v>0</v>
      </c>
    </row>
    <row r="24" spans="1:25" ht="15">
      <c r="A24" s="324" t="s">
        <v>26</v>
      </c>
      <c r="B24" s="184" t="s">
        <v>10</v>
      </c>
      <c r="C24" s="184" t="s">
        <v>136</v>
      </c>
      <c r="D24" s="184"/>
      <c r="E24" s="184">
        <f t="shared" si="17"/>
        <v>6180</v>
      </c>
      <c r="F24" s="282">
        <v>60</v>
      </c>
      <c r="G24" s="198">
        <f t="shared" si="18"/>
        <v>103</v>
      </c>
      <c r="H24" s="184">
        <f t="shared" si="21"/>
        <v>2</v>
      </c>
      <c r="I24" s="184">
        <f t="shared" si="38"/>
        <v>0</v>
      </c>
      <c r="J24" s="184">
        <f t="shared" si="22"/>
        <v>15</v>
      </c>
      <c r="K24" s="184">
        <f t="shared" si="23"/>
        <v>16</v>
      </c>
      <c r="L24" s="184">
        <f t="shared" si="24"/>
        <v>2</v>
      </c>
      <c r="M24" s="184">
        <f t="shared" si="25"/>
        <v>4</v>
      </c>
      <c r="N24" s="184">
        <f t="shared" si="26"/>
        <v>9</v>
      </c>
      <c r="O24" s="184">
        <f t="shared" si="27"/>
        <v>18</v>
      </c>
      <c r="P24" s="206">
        <f t="shared" si="28"/>
        <v>21</v>
      </c>
      <c r="Q24" s="206">
        <f t="shared" si="29"/>
        <v>15</v>
      </c>
      <c r="R24" s="206">
        <f t="shared" si="30"/>
        <v>18</v>
      </c>
      <c r="S24" s="312">
        <f t="shared" si="31"/>
        <v>0</v>
      </c>
      <c r="T24" s="206">
        <f t="shared" si="32"/>
        <v>18</v>
      </c>
      <c r="U24" s="206">
        <f t="shared" si="33"/>
        <v>0</v>
      </c>
      <c r="V24" s="206">
        <f t="shared" si="34"/>
        <v>2</v>
      </c>
      <c r="W24" s="206">
        <f t="shared" si="35"/>
        <v>21</v>
      </c>
      <c r="X24" s="206">
        <f t="shared" si="36"/>
        <v>4</v>
      </c>
      <c r="Y24" s="218">
        <f t="shared" si="37"/>
        <v>4</v>
      </c>
    </row>
    <row r="25" spans="1:25" ht="15">
      <c r="A25" s="298" t="s">
        <v>228</v>
      </c>
      <c r="B25" s="184" t="s">
        <v>170</v>
      </c>
      <c r="C25" s="184" t="s">
        <v>136</v>
      </c>
      <c r="D25" s="184"/>
      <c r="E25" s="184">
        <f t="shared" si="17"/>
        <v>11160</v>
      </c>
      <c r="F25" s="184">
        <v>90</v>
      </c>
      <c r="G25" s="198">
        <f t="shared" si="18"/>
        <v>124</v>
      </c>
      <c r="H25" s="184">
        <f t="shared" si="21"/>
        <v>4</v>
      </c>
      <c r="I25" s="184">
        <f t="shared" si="38"/>
        <v>4</v>
      </c>
      <c r="J25" s="184">
        <f t="shared" si="22"/>
        <v>11</v>
      </c>
      <c r="K25" s="184">
        <v>0</v>
      </c>
      <c r="L25" s="184">
        <v>0</v>
      </c>
      <c r="M25" s="184">
        <f t="shared" si="25"/>
        <v>0</v>
      </c>
      <c r="N25" s="184">
        <f t="shared" si="26"/>
        <v>12</v>
      </c>
      <c r="O25" s="184">
        <f t="shared" si="27"/>
        <v>0</v>
      </c>
      <c r="P25" s="206">
        <f t="shared" si="28"/>
        <v>28</v>
      </c>
      <c r="Q25" s="206">
        <f t="shared" si="29"/>
        <v>20</v>
      </c>
      <c r="R25" s="206">
        <f t="shared" si="30"/>
        <v>24</v>
      </c>
      <c r="S25" s="312">
        <f t="shared" si="31"/>
        <v>0</v>
      </c>
      <c r="T25" s="206">
        <f t="shared" si="32"/>
        <v>24</v>
      </c>
      <c r="U25" s="206">
        <f t="shared" si="33"/>
        <v>0</v>
      </c>
      <c r="V25" s="206">
        <f t="shared" si="34"/>
        <v>0</v>
      </c>
      <c r="W25" s="206">
        <f t="shared" si="35"/>
        <v>28</v>
      </c>
      <c r="X25" s="206">
        <f t="shared" si="36"/>
        <v>0</v>
      </c>
      <c r="Y25" s="218">
        <f t="shared" si="37"/>
        <v>0</v>
      </c>
    </row>
    <row r="26" spans="1:25" ht="14.4" thickBot="1">
      <c r="A26" s="299" t="s">
        <v>225</v>
      </c>
      <c r="B26" s="326" t="s">
        <v>171</v>
      </c>
      <c r="C26" s="326" t="s">
        <v>136</v>
      </c>
      <c r="D26" s="326"/>
      <c r="E26" s="326">
        <f t="shared" si="17"/>
        <v>11160</v>
      </c>
      <c r="F26" s="326">
        <v>90</v>
      </c>
      <c r="G26" s="328">
        <f t="shared" si="18"/>
        <v>124</v>
      </c>
      <c r="H26" s="326">
        <f t="shared" si="21"/>
        <v>1</v>
      </c>
      <c r="I26" s="326">
        <f t="shared" si="38"/>
        <v>7</v>
      </c>
      <c r="J26" s="326">
        <f t="shared" si="22"/>
        <v>13</v>
      </c>
      <c r="K26" s="326">
        <v>0</v>
      </c>
      <c r="L26" s="326">
        <v>0</v>
      </c>
      <c r="M26" s="326">
        <f t="shared" si="25"/>
        <v>0</v>
      </c>
      <c r="N26" s="326">
        <f t="shared" si="26"/>
        <v>12</v>
      </c>
      <c r="O26" s="326">
        <f t="shared" si="27"/>
        <v>0</v>
      </c>
      <c r="P26" s="232">
        <f t="shared" si="28"/>
        <v>28</v>
      </c>
      <c r="Q26" s="232">
        <f t="shared" si="29"/>
        <v>20</v>
      </c>
      <c r="R26" s="232">
        <f t="shared" si="30"/>
        <v>24</v>
      </c>
      <c r="S26" s="329">
        <v>0</v>
      </c>
      <c r="T26" s="232">
        <f t="shared" si="32"/>
        <v>24</v>
      </c>
      <c r="U26" s="232">
        <v>0</v>
      </c>
      <c r="V26" s="232">
        <f t="shared" si="34"/>
        <v>0</v>
      </c>
      <c r="W26" s="232">
        <f t="shared" si="35"/>
        <v>28</v>
      </c>
      <c r="X26" s="232">
        <f t="shared" si="36"/>
        <v>0</v>
      </c>
      <c r="Y26" s="221">
        <f t="shared" si="37"/>
        <v>0</v>
      </c>
    </row>
    <row r="27" spans="1:25" ht="15">
      <c r="A27" s="301"/>
      <c r="B27" s="196"/>
      <c r="C27" s="196"/>
      <c r="D27" s="196"/>
      <c r="E27" s="333">
        <f>SUM(E19:E26)</f>
        <v>73380</v>
      </c>
      <c r="F27" s="196"/>
      <c r="G27" s="239">
        <f t="shared" si="18"/>
        <v>1037</v>
      </c>
      <c r="H27" s="196">
        <f aca="true" t="shared" si="39" ref="H27:Y27">SUM(H19:H26)</f>
        <v>18</v>
      </c>
      <c r="I27" s="196">
        <f t="shared" si="39"/>
        <v>18</v>
      </c>
      <c r="J27" s="196">
        <f t="shared" si="39"/>
        <v>112</v>
      </c>
      <c r="K27" s="196">
        <f t="shared" si="39"/>
        <v>136</v>
      </c>
      <c r="L27" s="196">
        <f t="shared" si="39"/>
        <v>17</v>
      </c>
      <c r="M27" s="196">
        <f t="shared" si="39"/>
        <v>26</v>
      </c>
      <c r="N27" s="196">
        <f t="shared" si="39"/>
        <v>93</v>
      </c>
      <c r="O27" s="196">
        <f t="shared" si="39"/>
        <v>117</v>
      </c>
      <c r="P27" s="246">
        <f t="shared" si="39"/>
        <v>217</v>
      </c>
      <c r="Q27" s="246">
        <f t="shared" si="39"/>
        <v>155</v>
      </c>
      <c r="R27" s="246">
        <f t="shared" si="39"/>
        <v>186</v>
      </c>
      <c r="S27" s="246">
        <f t="shared" si="39"/>
        <v>9</v>
      </c>
      <c r="T27" s="246">
        <f t="shared" si="39"/>
        <v>186</v>
      </c>
      <c r="U27" s="246">
        <f t="shared" si="39"/>
        <v>9</v>
      </c>
      <c r="V27" s="246">
        <f t="shared" si="39"/>
        <v>13</v>
      </c>
      <c r="W27" s="246">
        <f t="shared" si="39"/>
        <v>217</v>
      </c>
      <c r="X27" s="246">
        <f t="shared" si="39"/>
        <v>26</v>
      </c>
      <c r="Y27" s="246">
        <f t="shared" si="39"/>
        <v>19</v>
      </c>
    </row>
    <row r="28" spans="5:8" ht="14.4" thickBot="1">
      <c r="E28" s="214"/>
      <c r="G28" s="204"/>
      <c r="H28" s="192"/>
    </row>
    <row r="29" spans="5:15" ht="15">
      <c r="E29" s="285" t="s">
        <v>211</v>
      </c>
      <c r="F29" s="235"/>
      <c r="G29" s="235"/>
      <c r="H29" s="236"/>
      <c r="I29" s="235"/>
      <c r="J29" s="235"/>
      <c r="K29" s="235"/>
      <c r="L29" s="235"/>
      <c r="M29" s="235"/>
      <c r="N29" s="235"/>
      <c r="O29" s="237"/>
    </row>
    <row r="30" spans="1:15" ht="15">
      <c r="A30" s="301"/>
      <c r="B30" s="196"/>
      <c r="C30" s="196"/>
      <c r="D30" s="240"/>
      <c r="E30" s="286"/>
      <c r="F30" s="196"/>
      <c r="G30" s="239"/>
      <c r="H30" s="239"/>
      <c r="I30" s="196"/>
      <c r="J30" s="196"/>
      <c r="K30" s="196"/>
      <c r="L30" s="196"/>
      <c r="M30" s="196"/>
      <c r="N30" s="196"/>
      <c r="O30" s="242"/>
    </row>
    <row r="31" spans="1:26" s="216" customFormat="1" ht="15">
      <c r="A31" s="302" t="s">
        <v>27</v>
      </c>
      <c r="B31" s="209"/>
      <c r="C31" s="209"/>
      <c r="D31" s="277"/>
      <c r="E31" s="287" t="s">
        <v>197</v>
      </c>
      <c r="F31" s="209"/>
      <c r="G31" s="209"/>
      <c r="H31" s="223"/>
      <c r="I31" s="209"/>
      <c r="J31" s="209"/>
      <c r="K31" s="209"/>
      <c r="L31" s="209"/>
      <c r="M31" s="209"/>
      <c r="N31" s="209"/>
      <c r="O31" s="278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</row>
    <row r="32" spans="1:15" ht="15">
      <c r="A32" s="296" t="s">
        <v>14</v>
      </c>
      <c r="B32" s="184">
        <f>Y17+X17</f>
        <v>132</v>
      </c>
      <c r="C32" s="184"/>
      <c r="D32" s="230"/>
      <c r="E32" s="288" t="s">
        <v>14</v>
      </c>
      <c r="F32" s="184">
        <f>Y27+X27</f>
        <v>45</v>
      </c>
      <c r="G32" s="184"/>
      <c r="H32" s="198"/>
      <c r="I32" s="184"/>
      <c r="J32" s="184"/>
      <c r="K32" s="184"/>
      <c r="L32" s="184"/>
      <c r="M32" s="184"/>
      <c r="N32" s="184"/>
      <c r="O32" s="194"/>
    </row>
    <row r="33" spans="1:15" ht="15">
      <c r="A33" s="296" t="s">
        <v>15</v>
      </c>
      <c r="B33" s="184">
        <f>V17+W17</f>
        <v>320</v>
      </c>
      <c r="C33" s="184"/>
      <c r="D33" s="230"/>
      <c r="E33" s="288" t="s">
        <v>15</v>
      </c>
      <c r="F33" s="184">
        <f>V27+W27</f>
        <v>230</v>
      </c>
      <c r="G33" s="184"/>
      <c r="H33" s="198"/>
      <c r="I33" s="184"/>
      <c r="J33" s="184"/>
      <c r="K33" s="184"/>
      <c r="L33" s="184"/>
      <c r="M33" s="184"/>
      <c r="N33" s="184"/>
      <c r="O33" s="194"/>
    </row>
    <row r="34" spans="1:15" ht="15">
      <c r="A34" s="296" t="s">
        <v>16</v>
      </c>
      <c r="B34" s="184">
        <f>T17+U17</f>
        <v>304</v>
      </c>
      <c r="C34" s="184"/>
      <c r="D34" s="230"/>
      <c r="E34" s="288" t="s">
        <v>16</v>
      </c>
      <c r="F34" s="184">
        <f>T27+U27</f>
        <v>195</v>
      </c>
      <c r="G34" s="184"/>
      <c r="H34" s="198"/>
      <c r="I34" s="184"/>
      <c r="J34" s="184"/>
      <c r="K34" s="184"/>
      <c r="L34" s="184"/>
      <c r="M34" s="184"/>
      <c r="N34" s="184"/>
      <c r="O34" s="194"/>
    </row>
    <row r="35" spans="1:15" ht="15">
      <c r="A35" s="296" t="s">
        <v>185</v>
      </c>
      <c r="B35" s="184">
        <f>R17+S17</f>
        <v>304</v>
      </c>
      <c r="C35" s="184"/>
      <c r="D35" s="230"/>
      <c r="E35" s="288" t="s">
        <v>185</v>
      </c>
      <c r="F35" s="184">
        <f>R27+S27</f>
        <v>195</v>
      </c>
      <c r="G35" s="184"/>
      <c r="H35" s="198"/>
      <c r="I35" s="184"/>
      <c r="J35" s="184"/>
      <c r="K35" s="184"/>
      <c r="L35" s="184"/>
      <c r="M35" s="184"/>
      <c r="N35" s="184"/>
      <c r="O35" s="194"/>
    </row>
    <row r="36" spans="1:15" ht="15">
      <c r="A36" s="296" t="s">
        <v>186</v>
      </c>
      <c r="B36" s="184">
        <f>Q17</f>
        <v>200</v>
      </c>
      <c r="C36" s="184"/>
      <c r="D36" s="230"/>
      <c r="E36" s="288" t="s">
        <v>186</v>
      </c>
      <c r="F36" s="184">
        <f>Q27</f>
        <v>155</v>
      </c>
      <c r="G36" s="184"/>
      <c r="H36" s="198"/>
      <c r="I36" s="184"/>
      <c r="J36" s="184"/>
      <c r="K36" s="184"/>
      <c r="L36" s="184"/>
      <c r="M36" s="184"/>
      <c r="N36" s="184"/>
      <c r="O36" s="194"/>
    </row>
    <row r="37" spans="1:15" ht="15">
      <c r="A37" s="296" t="s">
        <v>187</v>
      </c>
      <c r="B37" s="184">
        <f>P17</f>
        <v>280</v>
      </c>
      <c r="C37" s="184"/>
      <c r="D37" s="230"/>
      <c r="E37" s="288" t="s">
        <v>187</v>
      </c>
      <c r="F37" s="184">
        <f>P27</f>
        <v>217</v>
      </c>
      <c r="G37" s="184"/>
      <c r="H37" s="198"/>
      <c r="I37" s="184"/>
      <c r="J37" s="184"/>
      <c r="K37" s="184"/>
      <c r="L37" s="184"/>
      <c r="M37" s="184"/>
      <c r="N37" s="184"/>
      <c r="O37" s="194"/>
    </row>
    <row r="38" spans="1:26" s="216" customFormat="1" ht="15">
      <c r="A38" s="302"/>
      <c r="B38" s="209">
        <f>SUM(B32:B37)</f>
        <v>1540</v>
      </c>
      <c r="C38" s="209"/>
      <c r="D38" s="277"/>
      <c r="E38" s="287"/>
      <c r="F38" s="209">
        <f>SUM(F32:F37)</f>
        <v>1037</v>
      </c>
      <c r="G38" s="209"/>
      <c r="H38" s="223"/>
      <c r="I38" s="209"/>
      <c r="J38" s="209"/>
      <c r="K38" s="209"/>
      <c r="L38" s="209"/>
      <c r="M38" s="209"/>
      <c r="N38" s="209"/>
      <c r="O38" s="278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</row>
    <row r="39" spans="1:26" s="216" customFormat="1" ht="15">
      <c r="A39" s="302" t="s">
        <v>27</v>
      </c>
      <c r="B39" s="209"/>
      <c r="C39" s="209"/>
      <c r="D39" s="277"/>
      <c r="E39" s="287" t="s">
        <v>197</v>
      </c>
      <c r="F39" s="209"/>
      <c r="G39" s="209"/>
      <c r="H39" s="223"/>
      <c r="I39" s="209"/>
      <c r="J39" s="209"/>
      <c r="K39" s="209"/>
      <c r="L39" s="209"/>
      <c r="M39" s="209"/>
      <c r="N39" s="209"/>
      <c r="O39" s="278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</row>
    <row r="40" spans="1:15" ht="15">
      <c r="A40" s="296" t="s">
        <v>188</v>
      </c>
      <c r="B40" s="184">
        <f>N17+O17</f>
        <v>480</v>
      </c>
      <c r="C40" s="184"/>
      <c r="D40" s="230"/>
      <c r="E40" s="288" t="s">
        <v>188</v>
      </c>
      <c r="F40" s="184">
        <f>N27+O27</f>
        <v>210</v>
      </c>
      <c r="G40" s="184"/>
      <c r="H40" s="198"/>
      <c r="I40" s="184"/>
      <c r="J40" s="184"/>
      <c r="K40" s="184"/>
      <c r="L40" s="184"/>
      <c r="M40" s="184"/>
      <c r="N40" s="184"/>
      <c r="O40" s="194"/>
    </row>
    <row r="41" spans="1:15" ht="15">
      <c r="A41" s="296" t="s">
        <v>189</v>
      </c>
      <c r="B41" s="184">
        <f>M17</f>
        <v>80</v>
      </c>
      <c r="C41" s="184"/>
      <c r="D41" s="230"/>
      <c r="E41" s="288" t="s">
        <v>189</v>
      </c>
      <c r="F41" s="184">
        <f>M27</f>
        <v>26</v>
      </c>
      <c r="G41" s="184"/>
      <c r="H41" s="198"/>
      <c r="I41" s="184"/>
      <c r="J41" s="184"/>
      <c r="K41" s="184"/>
      <c r="L41" s="184"/>
      <c r="M41" s="184"/>
      <c r="N41" s="184"/>
      <c r="O41" s="194"/>
    </row>
    <row r="42" spans="1:15" ht="15">
      <c r="A42" s="296" t="s">
        <v>190</v>
      </c>
      <c r="B42" s="184">
        <f>L17</f>
        <v>40</v>
      </c>
      <c r="C42" s="184"/>
      <c r="D42" s="230"/>
      <c r="E42" s="288" t="s">
        <v>190</v>
      </c>
      <c r="F42" s="184">
        <f>L27</f>
        <v>17</v>
      </c>
      <c r="G42" s="184"/>
      <c r="H42" s="198"/>
      <c r="I42" s="184"/>
      <c r="J42" s="184"/>
      <c r="K42" s="184"/>
      <c r="L42" s="184"/>
      <c r="M42" s="184"/>
      <c r="N42" s="184"/>
      <c r="O42" s="194"/>
    </row>
    <row r="43" spans="1:15" ht="15">
      <c r="A43" s="296" t="s">
        <v>191</v>
      </c>
      <c r="B43" s="184">
        <f>K17</f>
        <v>320</v>
      </c>
      <c r="C43" s="184"/>
      <c r="D43" s="230"/>
      <c r="E43" s="288" t="s">
        <v>191</v>
      </c>
      <c r="F43" s="184">
        <f>K27</f>
        <v>136</v>
      </c>
      <c r="G43" s="184"/>
      <c r="H43" s="198"/>
      <c r="I43" s="184"/>
      <c r="J43" s="184"/>
      <c r="K43" s="184"/>
      <c r="L43" s="184"/>
      <c r="M43" s="184"/>
      <c r="N43" s="184"/>
      <c r="O43" s="194"/>
    </row>
    <row r="44" spans="1:15" ht="15">
      <c r="A44" s="296" t="s">
        <v>192</v>
      </c>
      <c r="B44" s="184">
        <f>H17+I17+J17</f>
        <v>243</v>
      </c>
      <c r="C44" s="184"/>
      <c r="D44" s="230"/>
      <c r="E44" s="288" t="s">
        <v>192</v>
      </c>
      <c r="F44" s="184">
        <f>H27+I27+J27</f>
        <v>148</v>
      </c>
      <c r="G44" s="184"/>
      <c r="H44" s="198"/>
      <c r="I44" s="184"/>
      <c r="J44" s="184"/>
      <c r="K44" s="184"/>
      <c r="L44" s="184"/>
      <c r="M44" s="184"/>
      <c r="N44" s="184"/>
      <c r="O44" s="194"/>
    </row>
    <row r="45" spans="1:16384" s="216" customFormat="1" ht="15">
      <c r="A45" s="302"/>
      <c r="B45" s="209">
        <f>SUM(B32:B44)</f>
        <v>4243</v>
      </c>
      <c r="C45" s="209"/>
      <c r="D45" s="277"/>
      <c r="E45" s="287"/>
      <c r="F45" s="209">
        <f>SUM(F40:F44)</f>
        <v>537</v>
      </c>
      <c r="G45" s="209"/>
      <c r="H45" s="223"/>
      <c r="I45" s="209"/>
      <c r="J45" s="209"/>
      <c r="K45" s="209"/>
      <c r="L45" s="209"/>
      <c r="M45" s="209"/>
      <c r="N45" s="209"/>
      <c r="O45" s="278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XFD45" s="216">
        <f>SUM(A45:XFC45)</f>
        <v>4780</v>
      </c>
    </row>
    <row r="46" spans="1:15" ht="15">
      <c r="A46" s="296"/>
      <c r="B46" s="184"/>
      <c r="C46" s="184"/>
      <c r="D46" s="230"/>
      <c r="E46" s="288"/>
      <c r="F46" s="184"/>
      <c r="G46" s="184"/>
      <c r="H46" s="198"/>
      <c r="I46" s="184"/>
      <c r="J46" s="184"/>
      <c r="K46" s="184"/>
      <c r="L46" s="184"/>
      <c r="M46" s="184"/>
      <c r="N46" s="184"/>
      <c r="O46" s="194"/>
    </row>
    <row r="47" spans="1:15" ht="15">
      <c r="A47" s="296"/>
      <c r="B47" s="184"/>
      <c r="C47" s="184"/>
      <c r="D47" s="230"/>
      <c r="E47" s="288"/>
      <c r="F47" s="184"/>
      <c r="G47" s="184"/>
      <c r="H47" s="198"/>
      <c r="I47" s="184"/>
      <c r="J47" s="184"/>
      <c r="K47" s="184"/>
      <c r="L47" s="184"/>
      <c r="M47" s="184"/>
      <c r="N47" s="184"/>
      <c r="O47" s="194"/>
    </row>
    <row r="48" spans="1:26" s="216" customFormat="1" ht="15">
      <c r="A48" s="302" t="s">
        <v>200</v>
      </c>
      <c r="B48" s="209" t="s">
        <v>201</v>
      </c>
      <c r="C48" s="209" t="s">
        <v>202</v>
      </c>
      <c r="D48" s="277"/>
      <c r="E48" s="287"/>
      <c r="F48" s="209"/>
      <c r="G48" s="209"/>
      <c r="H48" s="223"/>
      <c r="I48" s="209"/>
      <c r="J48" s="209"/>
      <c r="K48" s="209"/>
      <c r="L48" s="209"/>
      <c r="M48" s="209"/>
      <c r="N48" s="209"/>
      <c r="O48" s="278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</row>
    <row r="49" spans="1:15" ht="15">
      <c r="A49" s="296" t="s">
        <v>14</v>
      </c>
      <c r="B49" s="184">
        <v>170</v>
      </c>
      <c r="C49" s="184">
        <v>1051</v>
      </c>
      <c r="D49" s="230"/>
      <c r="E49" s="288"/>
      <c r="F49" s="184"/>
      <c r="G49" s="184"/>
      <c r="H49" s="198"/>
      <c r="I49" s="184"/>
      <c r="J49" s="184"/>
      <c r="K49" s="184"/>
      <c r="L49" s="184"/>
      <c r="M49" s="184"/>
      <c r="N49" s="184"/>
      <c r="O49" s="194"/>
    </row>
    <row r="50" spans="1:15" ht="15">
      <c r="A50" s="296" t="s">
        <v>15</v>
      </c>
      <c r="B50" s="184">
        <v>370</v>
      </c>
      <c r="C50" s="184">
        <v>2541</v>
      </c>
      <c r="D50" s="230"/>
      <c r="E50" s="288"/>
      <c r="F50" s="184"/>
      <c r="G50" s="184"/>
      <c r="H50" s="198"/>
      <c r="I50" s="184"/>
      <c r="J50" s="184"/>
      <c r="K50" s="184"/>
      <c r="L50" s="184"/>
      <c r="M50" s="184"/>
      <c r="N50" s="184"/>
      <c r="O50" s="194"/>
    </row>
    <row r="51" spans="1:15" ht="15">
      <c r="A51" s="296" t="s">
        <v>16</v>
      </c>
      <c r="B51" s="184">
        <v>323</v>
      </c>
      <c r="C51" s="184">
        <v>2213</v>
      </c>
      <c r="D51" s="230"/>
      <c r="E51" s="288"/>
      <c r="F51" s="184"/>
      <c r="G51" s="184"/>
      <c r="H51" s="198"/>
      <c r="I51" s="184"/>
      <c r="J51" s="184"/>
      <c r="K51" s="184"/>
      <c r="L51" s="184"/>
      <c r="M51" s="184"/>
      <c r="N51" s="184"/>
      <c r="O51" s="194"/>
    </row>
    <row r="52" spans="1:15" ht="15">
      <c r="A52" s="296" t="s">
        <v>185</v>
      </c>
      <c r="B52" s="184">
        <v>327</v>
      </c>
      <c r="C52" s="184">
        <v>2234</v>
      </c>
      <c r="D52" s="230"/>
      <c r="E52" s="288"/>
      <c r="F52" s="184"/>
      <c r="G52" s="184"/>
      <c r="H52" s="198"/>
      <c r="I52" s="184"/>
      <c r="J52" s="184"/>
      <c r="K52" s="184"/>
      <c r="L52" s="184"/>
      <c r="M52" s="184"/>
      <c r="N52" s="184"/>
      <c r="O52" s="194"/>
    </row>
    <row r="53" spans="1:15" ht="15">
      <c r="A53" s="296" t="s">
        <v>186</v>
      </c>
      <c r="B53" s="184">
        <v>250</v>
      </c>
      <c r="C53" s="184">
        <v>1663</v>
      </c>
      <c r="D53" s="230"/>
      <c r="E53" s="288"/>
      <c r="F53" s="184"/>
      <c r="G53" s="184"/>
      <c r="H53" s="198"/>
      <c r="I53" s="184"/>
      <c r="J53" s="184"/>
      <c r="K53" s="184"/>
      <c r="L53" s="184"/>
      <c r="M53" s="184"/>
      <c r="N53" s="184"/>
      <c r="O53" s="194"/>
    </row>
    <row r="54" spans="1:15" ht="15">
      <c r="A54" s="296" t="s">
        <v>187</v>
      </c>
      <c r="B54" s="184">
        <v>335</v>
      </c>
      <c r="C54" s="184">
        <v>2418</v>
      </c>
      <c r="D54" s="230"/>
      <c r="E54" s="288"/>
      <c r="F54" s="184"/>
      <c r="G54" s="184"/>
      <c r="H54" s="198"/>
      <c r="I54" s="184"/>
      <c r="J54" s="184"/>
      <c r="K54" s="184"/>
      <c r="L54" s="184"/>
      <c r="M54" s="184"/>
      <c r="N54" s="184"/>
      <c r="O54" s="194"/>
    </row>
    <row r="55" spans="1:26" s="216" customFormat="1" ht="15">
      <c r="A55" s="311"/>
      <c r="B55" s="214">
        <f>SUM(B49:B54)</f>
        <v>1775</v>
      </c>
      <c r="C55" s="214">
        <f>SUM(C49:C54)</f>
        <v>12120</v>
      </c>
      <c r="D55" s="214"/>
      <c r="E55" s="214"/>
      <c r="F55" s="214"/>
      <c r="G55" s="214"/>
      <c r="H55" s="213"/>
      <c r="I55" s="214"/>
      <c r="J55" s="214"/>
      <c r="K55" s="214"/>
      <c r="L55" s="214"/>
      <c r="M55" s="214"/>
      <c r="N55" s="214"/>
      <c r="O55" s="214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</row>
    <row r="56" spans="1:26" s="216" customFormat="1" ht="15">
      <c r="A56" s="302" t="s">
        <v>200</v>
      </c>
      <c r="B56" s="209" t="s">
        <v>201</v>
      </c>
      <c r="C56" s="209" t="s">
        <v>202</v>
      </c>
      <c r="D56" s="277"/>
      <c r="E56" s="287"/>
      <c r="F56" s="209"/>
      <c r="G56" s="209"/>
      <c r="H56" s="223"/>
      <c r="I56" s="209"/>
      <c r="J56" s="209"/>
      <c r="K56" s="209"/>
      <c r="L56" s="209"/>
      <c r="M56" s="209"/>
      <c r="N56" s="209"/>
      <c r="O56" s="278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</row>
    <row r="57" spans="1:15" ht="15">
      <c r="A57" s="296" t="s">
        <v>188</v>
      </c>
      <c r="B57" s="184">
        <v>542</v>
      </c>
      <c r="C57" s="184">
        <v>3725</v>
      </c>
      <c r="D57" s="230"/>
      <c r="E57" s="288"/>
      <c r="F57" s="184"/>
      <c r="G57" s="184"/>
      <c r="H57" s="198"/>
      <c r="I57" s="184"/>
      <c r="J57" s="184"/>
      <c r="K57" s="184"/>
      <c r="L57" s="184"/>
      <c r="M57" s="184"/>
      <c r="N57" s="184"/>
      <c r="O57" s="194"/>
    </row>
    <row r="58" spans="1:15" ht="15">
      <c r="A58" s="296" t="s">
        <v>189</v>
      </c>
      <c r="B58" s="184">
        <v>120</v>
      </c>
      <c r="C58" s="184">
        <v>616</v>
      </c>
      <c r="D58" s="230"/>
      <c r="E58" s="288"/>
      <c r="F58" s="184"/>
      <c r="G58" s="184"/>
      <c r="H58" s="198"/>
      <c r="I58" s="184"/>
      <c r="J58" s="184"/>
      <c r="K58" s="184"/>
      <c r="L58" s="184"/>
      <c r="M58" s="184"/>
      <c r="N58" s="184"/>
      <c r="O58" s="194"/>
    </row>
    <row r="59" spans="1:15" ht="15">
      <c r="A59" s="296" t="s">
        <v>190</v>
      </c>
      <c r="B59" s="184">
        <v>70</v>
      </c>
      <c r="C59" s="184">
        <v>295</v>
      </c>
      <c r="D59" s="230"/>
      <c r="E59" s="288"/>
      <c r="F59" s="184"/>
      <c r="G59" s="184"/>
      <c r="H59" s="198"/>
      <c r="I59" s="184"/>
      <c r="J59" s="184"/>
      <c r="K59" s="184"/>
      <c r="L59" s="184"/>
      <c r="M59" s="184"/>
      <c r="N59" s="184"/>
      <c r="O59" s="194"/>
    </row>
    <row r="60" spans="1:15" ht="15">
      <c r="A60" s="296" t="s">
        <v>191</v>
      </c>
      <c r="B60" s="184">
        <v>376</v>
      </c>
      <c r="C60" s="184">
        <v>2549</v>
      </c>
      <c r="D60" s="230"/>
      <c r="E60" s="288"/>
      <c r="F60" s="184"/>
      <c r="G60" s="184"/>
      <c r="H60" s="198"/>
      <c r="I60" s="184"/>
      <c r="J60" s="184"/>
      <c r="K60" s="184"/>
      <c r="L60" s="184"/>
      <c r="M60" s="184"/>
      <c r="N60" s="184"/>
      <c r="O60" s="194"/>
    </row>
    <row r="61" spans="1:15" ht="15">
      <c r="A61" s="296" t="s">
        <v>192</v>
      </c>
      <c r="B61" s="184">
        <v>305</v>
      </c>
      <c r="C61" s="184">
        <v>2195</v>
      </c>
      <c r="D61" s="230"/>
      <c r="E61" s="288"/>
      <c r="F61" s="184"/>
      <c r="G61" s="184"/>
      <c r="H61" s="198"/>
      <c r="I61" s="184"/>
      <c r="J61" s="184"/>
      <c r="K61" s="184"/>
      <c r="L61" s="184"/>
      <c r="M61" s="184"/>
      <c r="N61" s="184"/>
      <c r="O61" s="194"/>
    </row>
    <row r="62" spans="1:15" ht="15">
      <c r="A62" s="296"/>
      <c r="B62" s="184">
        <f>SUM(B57:B61)</f>
        <v>1413</v>
      </c>
      <c r="C62" s="184">
        <f>SUM(C57:C61)</f>
        <v>9380</v>
      </c>
      <c r="D62" s="230"/>
      <c r="E62" s="288"/>
      <c r="F62" s="184"/>
      <c r="G62" s="184"/>
      <c r="H62" s="198"/>
      <c r="I62" s="184"/>
      <c r="J62" s="184"/>
      <c r="K62" s="184"/>
      <c r="L62" s="184"/>
      <c r="M62" s="184"/>
      <c r="N62" s="184"/>
      <c r="O62" s="194"/>
    </row>
    <row r="63" spans="1:15" ht="15">
      <c r="A63" s="296"/>
      <c r="B63" s="184"/>
      <c r="C63" s="184"/>
      <c r="D63" s="230"/>
      <c r="E63" s="288"/>
      <c r="F63" s="184"/>
      <c r="G63" s="184"/>
      <c r="H63" s="198"/>
      <c r="I63" s="184"/>
      <c r="J63" s="184"/>
      <c r="K63" s="184"/>
      <c r="L63" s="184"/>
      <c r="M63" s="184"/>
      <c r="N63" s="184"/>
      <c r="O63" s="194"/>
    </row>
    <row r="64" spans="1:26" s="144" customFormat="1" ht="18">
      <c r="A64" s="226" t="s">
        <v>226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</row>
    <row r="65" spans="1:10" s="146" customFormat="1" ht="20.4">
      <c r="A65" s="185" t="s">
        <v>113</v>
      </c>
      <c r="B65" s="279" t="str">
        <f>B2</f>
        <v>Realizace prvků ÚSES. LBK 5</v>
      </c>
      <c r="F65" s="148"/>
      <c r="G65" s="149"/>
      <c r="H65" s="167"/>
      <c r="I65" s="150"/>
      <c r="J65" s="151"/>
    </row>
    <row r="66" spans="1:10" s="153" customFormat="1" ht="15">
      <c r="A66" s="186" t="s">
        <v>114</v>
      </c>
      <c r="B66" s="280" t="str">
        <f>B3</f>
        <v>ZALOŽENÍ ČÁSTI LBK 5 / OPLOCENEK 1 - 6</v>
      </c>
      <c r="F66" s="155"/>
      <c r="G66" s="156"/>
      <c r="H66" s="168"/>
      <c r="I66" s="157"/>
      <c r="J66" s="151"/>
    </row>
    <row r="67" spans="1:10" s="153" customFormat="1" ht="15">
      <c r="A67" s="187" t="s">
        <v>115</v>
      </c>
      <c r="B67" s="153" t="s">
        <v>119</v>
      </c>
      <c r="F67" s="155"/>
      <c r="G67" s="156"/>
      <c r="H67" s="168"/>
      <c r="I67" s="157"/>
      <c r="J67" s="151"/>
    </row>
    <row r="68" spans="1:10" s="153" customFormat="1" ht="15">
      <c r="A68" s="187" t="s">
        <v>116</v>
      </c>
      <c r="B68" s="153" t="s">
        <v>60</v>
      </c>
      <c r="F68" s="155"/>
      <c r="G68" s="156"/>
      <c r="H68" s="168"/>
      <c r="I68" s="157"/>
      <c r="J68" s="156"/>
    </row>
    <row r="69" spans="1:10" s="153" customFormat="1" ht="15">
      <c r="A69" s="187" t="s">
        <v>117</v>
      </c>
      <c r="B69" s="281" t="s">
        <v>204</v>
      </c>
      <c r="F69" s="155"/>
      <c r="G69" s="156"/>
      <c r="H69" s="168"/>
      <c r="I69" s="157"/>
      <c r="J69" s="151"/>
    </row>
    <row r="71" spans="1:26" s="216" customFormat="1" ht="15">
      <c r="A71" s="303" t="s">
        <v>167</v>
      </c>
      <c r="B71" s="229"/>
      <c r="C71" s="229"/>
      <c r="D71" s="229"/>
      <c r="E71" s="229"/>
      <c r="F71" s="229"/>
      <c r="G71" s="229"/>
      <c r="H71" s="213"/>
      <c r="I71" s="209" t="s">
        <v>195</v>
      </c>
      <c r="J71" s="209"/>
      <c r="K71" s="209"/>
      <c r="L71" s="209"/>
      <c r="M71" s="209"/>
      <c r="N71" s="209"/>
      <c r="O71" s="209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</row>
    <row r="72" spans="1:26" s="216" customFormat="1" ht="27.6">
      <c r="A72" s="304" t="s">
        <v>138</v>
      </c>
      <c r="B72" s="211" t="s">
        <v>137</v>
      </c>
      <c r="C72" s="211" t="s">
        <v>155</v>
      </c>
      <c r="D72" s="211"/>
      <c r="E72" s="211"/>
      <c r="F72" s="211"/>
      <c r="G72" s="229" t="s">
        <v>223</v>
      </c>
      <c r="H72" s="213"/>
      <c r="I72" s="211" t="s">
        <v>138</v>
      </c>
      <c r="J72" s="211" t="s">
        <v>137</v>
      </c>
      <c r="K72" s="211" t="s">
        <v>155</v>
      </c>
      <c r="L72" s="211"/>
      <c r="M72" s="211"/>
      <c r="N72" s="211"/>
      <c r="O72" s="229" t="s">
        <v>223</v>
      </c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</row>
    <row r="73" spans="1:15" ht="15">
      <c r="A73" s="305" t="s">
        <v>0</v>
      </c>
      <c r="B73" s="206" t="s">
        <v>7</v>
      </c>
      <c r="C73" s="206" t="s">
        <v>154</v>
      </c>
      <c r="D73" s="206"/>
      <c r="E73" s="206"/>
      <c r="F73" s="206"/>
      <c r="G73" s="206">
        <v>2</v>
      </c>
      <c r="I73" s="184" t="s">
        <v>0</v>
      </c>
      <c r="J73" s="184" t="s">
        <v>7</v>
      </c>
      <c r="K73" s="184" t="s">
        <v>154</v>
      </c>
      <c r="L73" s="184"/>
      <c r="M73" s="184"/>
      <c r="N73" s="184"/>
      <c r="O73" s="184">
        <v>2</v>
      </c>
    </row>
    <row r="74" spans="1:15" ht="15">
      <c r="A74" s="305" t="s">
        <v>1</v>
      </c>
      <c r="B74" s="206" t="s">
        <v>8</v>
      </c>
      <c r="C74" s="206" t="s">
        <v>154</v>
      </c>
      <c r="D74" s="206"/>
      <c r="E74" s="206"/>
      <c r="F74" s="206"/>
      <c r="G74" s="206">
        <v>8</v>
      </c>
      <c r="I74" s="184" t="s">
        <v>1</v>
      </c>
      <c r="J74" s="184" t="s">
        <v>8</v>
      </c>
      <c r="K74" s="184" t="s">
        <v>154</v>
      </c>
      <c r="L74" s="184"/>
      <c r="M74" s="184"/>
      <c r="N74" s="184"/>
      <c r="O74" s="184">
        <v>8</v>
      </c>
    </row>
    <row r="75" spans="1:15" ht="15">
      <c r="A75" s="305" t="s">
        <v>2</v>
      </c>
      <c r="B75" s="206" t="s">
        <v>9</v>
      </c>
      <c r="C75" s="206" t="s">
        <v>154</v>
      </c>
      <c r="D75" s="206"/>
      <c r="E75" s="206"/>
      <c r="F75" s="206"/>
      <c r="G75" s="206">
        <v>2</v>
      </c>
      <c r="I75" s="184" t="s">
        <v>2</v>
      </c>
      <c r="J75" s="184" t="s">
        <v>9</v>
      </c>
      <c r="K75" s="184" t="s">
        <v>154</v>
      </c>
      <c r="L75" s="184"/>
      <c r="M75" s="184"/>
      <c r="N75" s="184"/>
      <c r="O75" s="184">
        <v>2</v>
      </c>
    </row>
    <row r="76" spans="1:15" ht="15">
      <c r="A76" s="305" t="s">
        <v>3</v>
      </c>
      <c r="B76" s="206" t="s">
        <v>11</v>
      </c>
      <c r="C76" s="206" t="s">
        <v>154</v>
      </c>
      <c r="D76" s="206"/>
      <c r="E76" s="206"/>
      <c r="F76" s="206"/>
      <c r="G76" s="206">
        <v>13</v>
      </c>
      <c r="I76" s="184" t="s">
        <v>3</v>
      </c>
      <c r="J76" s="184" t="s">
        <v>11</v>
      </c>
      <c r="K76" s="184" t="s">
        <v>154</v>
      </c>
      <c r="L76" s="184"/>
      <c r="M76" s="184"/>
      <c r="N76" s="184"/>
      <c r="O76" s="184">
        <v>11</v>
      </c>
    </row>
    <row r="77" spans="1:15" ht="15">
      <c r="A77" s="305" t="s">
        <v>4</v>
      </c>
      <c r="B77" s="206" t="s">
        <v>12</v>
      </c>
      <c r="C77" s="206" t="s">
        <v>154</v>
      </c>
      <c r="D77" s="206"/>
      <c r="E77" s="206"/>
      <c r="F77" s="206"/>
      <c r="G77" s="206">
        <v>11</v>
      </c>
      <c r="I77" s="184" t="s">
        <v>4</v>
      </c>
      <c r="J77" s="184" t="s">
        <v>12</v>
      </c>
      <c r="K77" s="184" t="s">
        <v>154</v>
      </c>
      <c r="L77" s="184"/>
      <c r="M77" s="184"/>
      <c r="N77" s="184"/>
      <c r="O77" s="184">
        <v>7</v>
      </c>
    </row>
    <row r="78" spans="1:15" ht="15">
      <c r="A78" s="305" t="s">
        <v>5</v>
      </c>
      <c r="B78" s="206" t="s">
        <v>13</v>
      </c>
      <c r="C78" s="206" t="s">
        <v>154</v>
      </c>
      <c r="D78" s="206"/>
      <c r="E78" s="206"/>
      <c r="F78" s="206"/>
      <c r="G78" s="206">
        <v>2</v>
      </c>
      <c r="I78" s="184" t="s">
        <v>6</v>
      </c>
      <c r="J78" s="184" t="s">
        <v>10</v>
      </c>
      <c r="K78" s="184" t="s">
        <v>154</v>
      </c>
      <c r="L78" s="184"/>
      <c r="M78" s="184"/>
      <c r="N78" s="184"/>
      <c r="O78" s="184">
        <v>2</v>
      </c>
    </row>
    <row r="79" spans="1:15" ht="15">
      <c r="A79" s="305" t="s">
        <v>6</v>
      </c>
      <c r="B79" s="206" t="s">
        <v>10</v>
      </c>
      <c r="C79" s="206" t="s">
        <v>154</v>
      </c>
      <c r="D79" s="206"/>
      <c r="E79" s="206"/>
      <c r="F79" s="206"/>
      <c r="G79" s="206">
        <v>2</v>
      </c>
      <c r="I79" s="184"/>
      <c r="J79" s="184"/>
      <c r="K79" s="184"/>
      <c r="L79" s="184"/>
      <c r="M79" s="184"/>
      <c r="N79" s="184"/>
      <c r="O79" s="184">
        <f>SUM(O73:O78)</f>
        <v>32</v>
      </c>
    </row>
    <row r="80" spans="1:15" ht="15">
      <c r="A80" s="305"/>
      <c r="B80" s="206"/>
      <c r="C80" s="206"/>
      <c r="D80" s="206"/>
      <c r="E80" s="206"/>
      <c r="F80" s="206"/>
      <c r="G80" s="206">
        <f aca="true" t="shared" si="40" ref="G80">SUM(G73:G79)</f>
        <v>40</v>
      </c>
      <c r="I80" s="184">
        <v>6</v>
      </c>
      <c r="J80" s="184" t="s">
        <v>19</v>
      </c>
      <c r="K80" s="184" t="s">
        <v>136</v>
      </c>
      <c r="L80" s="184"/>
      <c r="M80" s="184"/>
      <c r="N80" s="184"/>
      <c r="O80" s="184">
        <v>2</v>
      </c>
    </row>
    <row r="81" spans="1:15" ht="15">
      <c r="A81" s="305"/>
      <c r="B81" s="206"/>
      <c r="C81" s="206"/>
      <c r="D81" s="206"/>
      <c r="E81" s="206"/>
      <c r="F81" s="206"/>
      <c r="G81" s="206"/>
      <c r="I81" s="184" t="s">
        <v>156</v>
      </c>
      <c r="J81" s="184" t="s">
        <v>25</v>
      </c>
      <c r="K81" s="184" t="s">
        <v>136</v>
      </c>
      <c r="L81" s="184"/>
      <c r="M81" s="184"/>
      <c r="N81" s="184"/>
      <c r="O81" s="184">
        <v>3</v>
      </c>
    </row>
    <row r="82" spans="1:15" ht="15">
      <c r="A82" s="305" t="s">
        <v>17</v>
      </c>
      <c r="B82" s="206" t="s">
        <v>19</v>
      </c>
      <c r="C82" s="206" t="s">
        <v>136</v>
      </c>
      <c r="D82" s="206"/>
      <c r="E82" s="206"/>
      <c r="F82" s="206"/>
      <c r="G82" s="206">
        <v>2</v>
      </c>
      <c r="I82" s="184" t="s">
        <v>18</v>
      </c>
      <c r="J82" s="184" t="s">
        <v>20</v>
      </c>
      <c r="K82" s="184" t="s">
        <v>136</v>
      </c>
      <c r="L82" s="184"/>
      <c r="M82" s="184"/>
      <c r="N82" s="184"/>
      <c r="O82" s="184">
        <v>2</v>
      </c>
    </row>
    <row r="83" spans="1:15" ht="15">
      <c r="A83" s="305" t="s">
        <v>156</v>
      </c>
      <c r="B83" s="206" t="s">
        <v>25</v>
      </c>
      <c r="C83" s="206" t="s">
        <v>136</v>
      </c>
      <c r="D83" s="206"/>
      <c r="E83" s="206"/>
      <c r="F83" s="206"/>
      <c r="G83" s="206">
        <v>3</v>
      </c>
      <c r="I83" s="184" t="s">
        <v>21</v>
      </c>
      <c r="J83" s="184" t="s">
        <v>23</v>
      </c>
      <c r="K83" s="184" t="s">
        <v>136</v>
      </c>
      <c r="L83" s="184"/>
      <c r="M83" s="184"/>
      <c r="N83" s="184"/>
      <c r="O83" s="184">
        <v>2</v>
      </c>
    </row>
    <row r="84" spans="1:15" ht="15">
      <c r="A84" s="305" t="s">
        <v>18</v>
      </c>
      <c r="B84" s="206" t="s">
        <v>20</v>
      </c>
      <c r="C84" s="206" t="s">
        <v>136</v>
      </c>
      <c r="D84" s="206"/>
      <c r="E84" s="206"/>
      <c r="F84" s="206"/>
      <c r="G84" s="206">
        <v>2</v>
      </c>
      <c r="I84" s="184" t="s">
        <v>22</v>
      </c>
      <c r="J84" s="184" t="s">
        <v>24</v>
      </c>
      <c r="K84" s="184" t="s">
        <v>136</v>
      </c>
      <c r="L84" s="184"/>
      <c r="M84" s="184"/>
      <c r="N84" s="184"/>
      <c r="O84" s="184"/>
    </row>
    <row r="85" spans="1:7" ht="15">
      <c r="A85" s="305" t="s">
        <v>21</v>
      </c>
      <c r="B85" s="206" t="s">
        <v>23</v>
      </c>
      <c r="C85" s="206" t="s">
        <v>136</v>
      </c>
      <c r="D85" s="206"/>
      <c r="E85" s="206"/>
      <c r="F85" s="206"/>
      <c r="G85" s="206">
        <v>4</v>
      </c>
    </row>
    <row r="86" spans="1:15" ht="15">
      <c r="A86" s="305" t="s">
        <v>22</v>
      </c>
      <c r="B86" s="206" t="s">
        <v>24</v>
      </c>
      <c r="C86" s="206" t="s">
        <v>136</v>
      </c>
      <c r="D86" s="206"/>
      <c r="E86" s="206"/>
      <c r="F86" s="206"/>
      <c r="G86" s="206"/>
      <c r="I86" s="209" t="s">
        <v>181</v>
      </c>
      <c r="J86" s="209"/>
      <c r="K86" s="209"/>
      <c r="L86" s="209"/>
      <c r="M86" s="209"/>
      <c r="N86" s="209"/>
      <c r="O86" s="209"/>
    </row>
    <row r="87" spans="1:15" ht="27.6">
      <c r="A87" s="305" t="s">
        <v>26</v>
      </c>
      <c r="B87" s="206" t="s">
        <v>227</v>
      </c>
      <c r="C87" s="206" t="s">
        <v>136</v>
      </c>
      <c r="D87" s="206"/>
      <c r="E87" s="206"/>
      <c r="F87" s="206"/>
      <c r="G87" s="206">
        <v>2</v>
      </c>
      <c r="I87" s="211" t="s">
        <v>138</v>
      </c>
      <c r="J87" s="211" t="s">
        <v>137</v>
      </c>
      <c r="K87" s="211" t="s">
        <v>155</v>
      </c>
      <c r="L87" s="211"/>
      <c r="M87" s="211"/>
      <c r="N87" s="211"/>
      <c r="O87" s="229" t="s">
        <v>223</v>
      </c>
    </row>
    <row r="88" spans="9:15" ht="15">
      <c r="I88" s="184" t="s">
        <v>0</v>
      </c>
      <c r="J88" s="184" t="s">
        <v>7</v>
      </c>
      <c r="K88" s="184" t="s">
        <v>154</v>
      </c>
      <c r="L88" s="184"/>
      <c r="M88" s="184"/>
      <c r="N88" s="184"/>
      <c r="O88" s="184">
        <v>2</v>
      </c>
    </row>
    <row r="89" spans="9:15" ht="15">
      <c r="I89" s="184" t="s">
        <v>1</v>
      </c>
      <c r="J89" s="184" t="s">
        <v>8</v>
      </c>
      <c r="K89" s="184" t="s">
        <v>154</v>
      </c>
      <c r="L89" s="184"/>
      <c r="M89" s="184"/>
      <c r="N89" s="184"/>
      <c r="O89" s="184">
        <v>8</v>
      </c>
    </row>
    <row r="90" spans="1:15" ht="15">
      <c r="A90" s="302" t="s">
        <v>168</v>
      </c>
      <c r="B90" s="209"/>
      <c r="C90" s="209"/>
      <c r="D90" s="209"/>
      <c r="E90" s="209"/>
      <c r="F90" s="209"/>
      <c r="G90" s="209"/>
      <c r="I90" s="184" t="s">
        <v>2</v>
      </c>
      <c r="J90" s="184" t="s">
        <v>9</v>
      </c>
      <c r="K90" s="184" t="s">
        <v>154</v>
      </c>
      <c r="L90" s="184"/>
      <c r="M90" s="184"/>
      <c r="N90" s="184"/>
      <c r="O90" s="184">
        <v>2</v>
      </c>
    </row>
    <row r="91" spans="1:26" s="216" customFormat="1" ht="15">
      <c r="A91" s="304" t="s">
        <v>138</v>
      </c>
      <c r="B91" s="211" t="s">
        <v>137</v>
      </c>
      <c r="C91" s="211" t="s">
        <v>155</v>
      </c>
      <c r="D91" s="211"/>
      <c r="E91" s="211"/>
      <c r="F91" s="211"/>
      <c r="G91" s="229" t="s">
        <v>223</v>
      </c>
      <c r="H91" s="213"/>
      <c r="I91" s="184" t="s">
        <v>3</v>
      </c>
      <c r="J91" s="184" t="s">
        <v>11</v>
      </c>
      <c r="K91" s="184" t="s">
        <v>154</v>
      </c>
      <c r="L91" s="184"/>
      <c r="M91" s="184"/>
      <c r="N91" s="184"/>
      <c r="O91" s="184">
        <v>13</v>
      </c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</row>
    <row r="92" spans="1:15" ht="15">
      <c r="A92" s="296" t="s">
        <v>0</v>
      </c>
      <c r="B92" s="184" t="s">
        <v>7</v>
      </c>
      <c r="C92" s="184" t="s">
        <v>154</v>
      </c>
      <c r="D92" s="184"/>
      <c r="E92" s="184"/>
      <c r="F92" s="184"/>
      <c r="G92" s="184">
        <v>2</v>
      </c>
      <c r="I92" s="184" t="s">
        <v>4</v>
      </c>
      <c r="J92" s="184" t="s">
        <v>12</v>
      </c>
      <c r="K92" s="184" t="s">
        <v>154</v>
      </c>
      <c r="L92" s="184"/>
      <c r="M92" s="184"/>
      <c r="N92" s="184"/>
      <c r="O92" s="184">
        <v>11</v>
      </c>
    </row>
    <row r="93" spans="1:15" ht="15">
      <c r="A93" s="296" t="s">
        <v>1</v>
      </c>
      <c r="B93" s="184" t="s">
        <v>8</v>
      </c>
      <c r="C93" s="184" t="s">
        <v>154</v>
      </c>
      <c r="D93" s="184"/>
      <c r="E93" s="184"/>
      <c r="F93" s="184"/>
      <c r="G93" s="184">
        <v>8</v>
      </c>
      <c r="I93" s="184" t="s">
        <v>5</v>
      </c>
      <c r="J93" s="184" t="s">
        <v>13</v>
      </c>
      <c r="K93" s="184" t="s">
        <v>154</v>
      </c>
      <c r="L93" s="184"/>
      <c r="M93" s="184"/>
      <c r="N93" s="184"/>
      <c r="O93" s="184">
        <v>2</v>
      </c>
    </row>
    <row r="94" spans="1:15" ht="15">
      <c r="A94" s="296" t="s">
        <v>2</v>
      </c>
      <c r="B94" s="184" t="s">
        <v>9</v>
      </c>
      <c r="C94" s="184" t="s">
        <v>154</v>
      </c>
      <c r="D94" s="184"/>
      <c r="E94" s="184"/>
      <c r="F94" s="184"/>
      <c r="G94" s="184">
        <v>2</v>
      </c>
      <c r="I94" s="184" t="s">
        <v>6</v>
      </c>
      <c r="J94" s="184" t="s">
        <v>10</v>
      </c>
      <c r="K94" s="184" t="s">
        <v>154</v>
      </c>
      <c r="L94" s="184"/>
      <c r="M94" s="184"/>
      <c r="N94" s="184"/>
      <c r="O94" s="184">
        <v>2</v>
      </c>
    </row>
    <row r="95" spans="1:15" ht="15">
      <c r="A95" s="296" t="s">
        <v>3</v>
      </c>
      <c r="B95" s="184" t="s">
        <v>11</v>
      </c>
      <c r="C95" s="184" t="s">
        <v>154</v>
      </c>
      <c r="D95" s="184"/>
      <c r="E95" s="184"/>
      <c r="F95" s="184"/>
      <c r="G95" s="184">
        <v>13</v>
      </c>
      <c r="I95" s="184"/>
      <c r="J95" s="184"/>
      <c r="K95" s="184"/>
      <c r="L95" s="184"/>
      <c r="M95" s="184"/>
      <c r="N95" s="184"/>
      <c r="O95" s="184">
        <f aca="true" t="shared" si="41" ref="O95">SUM(O88:O94)</f>
        <v>40</v>
      </c>
    </row>
    <row r="96" spans="1:15" ht="15">
      <c r="A96" s="296" t="s">
        <v>4</v>
      </c>
      <c r="B96" s="184" t="s">
        <v>12</v>
      </c>
      <c r="C96" s="184" t="s">
        <v>154</v>
      </c>
      <c r="D96" s="184"/>
      <c r="E96" s="184"/>
      <c r="F96" s="184"/>
      <c r="G96" s="184">
        <v>11</v>
      </c>
      <c r="I96" s="184"/>
      <c r="J96" s="184"/>
      <c r="K96" s="184"/>
      <c r="L96" s="184"/>
      <c r="M96" s="184"/>
      <c r="N96" s="184"/>
      <c r="O96" s="184"/>
    </row>
    <row r="97" spans="1:15" ht="15">
      <c r="A97" s="296" t="s">
        <v>5</v>
      </c>
      <c r="B97" s="184" t="s">
        <v>13</v>
      </c>
      <c r="C97" s="184" t="s">
        <v>154</v>
      </c>
      <c r="D97" s="184"/>
      <c r="E97" s="184"/>
      <c r="F97" s="184"/>
      <c r="G97" s="184">
        <v>2</v>
      </c>
      <c r="I97" s="184" t="s">
        <v>17</v>
      </c>
      <c r="J97" s="184" t="s">
        <v>19</v>
      </c>
      <c r="K97" s="184" t="s">
        <v>136</v>
      </c>
      <c r="L97" s="184"/>
      <c r="M97" s="184"/>
      <c r="N97" s="184"/>
      <c r="O97" s="184">
        <v>2</v>
      </c>
    </row>
    <row r="98" spans="1:15" ht="15">
      <c r="A98" s="296" t="s">
        <v>6</v>
      </c>
      <c r="B98" s="184" t="s">
        <v>227</v>
      </c>
      <c r="C98" s="184" t="s">
        <v>154</v>
      </c>
      <c r="D98" s="184"/>
      <c r="E98" s="184"/>
      <c r="F98" s="184"/>
      <c r="G98" s="184">
        <v>2</v>
      </c>
      <c r="I98" s="184" t="s">
        <v>156</v>
      </c>
      <c r="J98" s="184" t="s">
        <v>25</v>
      </c>
      <c r="K98" s="184" t="s">
        <v>136</v>
      </c>
      <c r="L98" s="184"/>
      <c r="M98" s="184"/>
      <c r="N98" s="184"/>
      <c r="O98" s="184">
        <v>3</v>
      </c>
    </row>
    <row r="99" spans="1:15" ht="15">
      <c r="A99" s="296"/>
      <c r="B99" s="184"/>
      <c r="C99" s="184"/>
      <c r="D99" s="184"/>
      <c r="E99" s="184"/>
      <c r="F99" s="184"/>
      <c r="G99" s="184">
        <f aca="true" t="shared" si="42" ref="G99">SUM(G92:G98)</f>
        <v>40</v>
      </c>
      <c r="I99" s="184" t="s">
        <v>18</v>
      </c>
      <c r="J99" s="184" t="s">
        <v>20</v>
      </c>
      <c r="K99" s="184" t="s">
        <v>136</v>
      </c>
      <c r="L99" s="184"/>
      <c r="M99" s="184"/>
      <c r="N99" s="184"/>
      <c r="O99" s="184">
        <v>2</v>
      </c>
    </row>
    <row r="100" spans="1:15" ht="15">
      <c r="A100" s="296"/>
      <c r="B100" s="184"/>
      <c r="C100" s="184"/>
      <c r="D100" s="184"/>
      <c r="E100" s="184"/>
      <c r="F100" s="184"/>
      <c r="G100" s="184"/>
      <c r="I100" s="184" t="s">
        <v>21</v>
      </c>
      <c r="J100" s="184" t="s">
        <v>23</v>
      </c>
      <c r="K100" s="184" t="s">
        <v>136</v>
      </c>
      <c r="L100" s="184"/>
      <c r="M100" s="184"/>
      <c r="N100" s="184"/>
      <c r="O100" s="184">
        <v>6</v>
      </c>
    </row>
    <row r="101" spans="1:15" ht="15">
      <c r="A101" s="296" t="s">
        <v>17</v>
      </c>
      <c r="B101" s="184" t="s">
        <v>19</v>
      </c>
      <c r="C101" s="184" t="s">
        <v>136</v>
      </c>
      <c r="D101" s="184"/>
      <c r="E101" s="184"/>
      <c r="F101" s="184"/>
      <c r="G101" s="184">
        <v>4</v>
      </c>
      <c r="I101" s="184" t="s">
        <v>22</v>
      </c>
      <c r="J101" s="184" t="s">
        <v>24</v>
      </c>
      <c r="K101" s="184" t="s">
        <v>136</v>
      </c>
      <c r="L101" s="184"/>
      <c r="M101" s="184"/>
      <c r="N101" s="184"/>
      <c r="O101" s="184">
        <v>2</v>
      </c>
    </row>
    <row r="102" spans="1:15" ht="15">
      <c r="A102" s="296" t="s">
        <v>156</v>
      </c>
      <c r="B102" s="184" t="s">
        <v>25</v>
      </c>
      <c r="C102" s="184" t="s">
        <v>136</v>
      </c>
      <c r="D102" s="184"/>
      <c r="E102" s="184"/>
      <c r="F102" s="184"/>
      <c r="G102" s="184"/>
      <c r="I102" s="184" t="s">
        <v>26</v>
      </c>
      <c r="J102" s="184" t="s">
        <v>10</v>
      </c>
      <c r="K102" s="184" t="s">
        <v>136</v>
      </c>
      <c r="L102" s="184"/>
      <c r="M102" s="184"/>
      <c r="N102" s="184"/>
      <c r="O102" s="184">
        <v>2</v>
      </c>
    </row>
    <row r="103" spans="1:7" ht="15">
      <c r="A103" s="296" t="s">
        <v>18</v>
      </c>
      <c r="B103" s="184" t="s">
        <v>20</v>
      </c>
      <c r="C103" s="184" t="s">
        <v>136</v>
      </c>
      <c r="D103" s="184"/>
      <c r="E103" s="184"/>
      <c r="F103" s="184"/>
      <c r="G103" s="184">
        <v>2</v>
      </c>
    </row>
    <row r="104" spans="1:15" ht="15">
      <c r="A104" s="296" t="s">
        <v>21</v>
      </c>
      <c r="B104" s="184" t="s">
        <v>23</v>
      </c>
      <c r="C104" s="184" t="s">
        <v>136</v>
      </c>
      <c r="D104" s="184"/>
      <c r="E104" s="184"/>
      <c r="F104" s="184"/>
      <c r="G104" s="184">
        <v>12</v>
      </c>
      <c r="I104" s="209"/>
      <c r="J104" s="209"/>
      <c r="K104" s="209"/>
      <c r="L104" s="209"/>
      <c r="M104" s="209"/>
      <c r="N104" s="209"/>
      <c r="O104" s="209"/>
    </row>
    <row r="105" spans="1:15" ht="15">
      <c r="A105" s="296" t="s">
        <v>22</v>
      </c>
      <c r="B105" s="184" t="s">
        <v>24</v>
      </c>
      <c r="C105" s="184" t="s">
        <v>136</v>
      </c>
      <c r="D105" s="184"/>
      <c r="E105" s="184"/>
      <c r="F105" s="184"/>
      <c r="G105" s="184">
        <v>2</v>
      </c>
      <c r="I105" s="211"/>
      <c r="J105" s="211"/>
      <c r="K105" s="211"/>
      <c r="L105" s="211"/>
      <c r="M105" s="211"/>
      <c r="N105" s="211"/>
      <c r="O105" s="229"/>
    </row>
    <row r="106" spans="1:15" ht="15">
      <c r="A106" s="296" t="s">
        <v>26</v>
      </c>
      <c r="B106" s="184" t="s">
        <v>227</v>
      </c>
      <c r="C106" s="184" t="s">
        <v>136</v>
      </c>
      <c r="D106" s="184"/>
      <c r="E106" s="184"/>
      <c r="F106" s="184"/>
      <c r="G106" s="184">
        <v>3</v>
      </c>
      <c r="I106" s="184"/>
      <c r="J106" s="184"/>
      <c r="K106" s="184"/>
      <c r="L106" s="184"/>
      <c r="M106" s="184"/>
      <c r="N106" s="184"/>
      <c r="O106" s="184"/>
    </row>
    <row r="107" spans="1:15" ht="15">
      <c r="A107" s="298" t="s">
        <v>228</v>
      </c>
      <c r="B107" s="184" t="s">
        <v>170</v>
      </c>
      <c r="C107" s="184" t="s">
        <v>136</v>
      </c>
      <c r="D107" s="184"/>
      <c r="E107" s="184"/>
      <c r="F107" s="184"/>
      <c r="G107" s="184">
        <v>4</v>
      </c>
      <c r="I107" s="184"/>
      <c r="J107" s="184"/>
      <c r="K107" s="184"/>
      <c r="L107" s="184"/>
      <c r="M107" s="184"/>
      <c r="N107" s="184"/>
      <c r="O107" s="184"/>
    </row>
    <row r="108" spans="1:15" ht="14.4" thickBot="1">
      <c r="A108" s="299" t="s">
        <v>225</v>
      </c>
      <c r="B108" s="184" t="s">
        <v>171</v>
      </c>
      <c r="C108" s="184" t="s">
        <v>136</v>
      </c>
      <c r="D108" s="184"/>
      <c r="E108" s="184"/>
      <c r="F108" s="184"/>
      <c r="G108" s="184">
        <v>4</v>
      </c>
      <c r="I108" s="184"/>
      <c r="J108" s="184"/>
      <c r="K108" s="184"/>
      <c r="L108" s="184"/>
      <c r="M108" s="184"/>
      <c r="N108" s="184"/>
      <c r="O108" s="184"/>
    </row>
    <row r="109" spans="9:15" ht="15">
      <c r="I109" s="184"/>
      <c r="J109" s="184"/>
      <c r="K109" s="184"/>
      <c r="L109" s="184"/>
      <c r="M109" s="184"/>
      <c r="N109" s="184"/>
      <c r="O109" s="184"/>
    </row>
    <row r="110" spans="1:26" s="216" customFormat="1" ht="15">
      <c r="A110" s="302" t="s">
        <v>195</v>
      </c>
      <c r="B110" s="209"/>
      <c r="C110" s="209"/>
      <c r="D110" s="209"/>
      <c r="E110" s="209"/>
      <c r="F110" s="209"/>
      <c r="G110" s="209"/>
      <c r="H110" s="213"/>
      <c r="I110" s="184"/>
      <c r="J110" s="184"/>
      <c r="K110" s="184"/>
      <c r="L110" s="184"/>
      <c r="M110" s="184"/>
      <c r="N110" s="184"/>
      <c r="O110" s="184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</row>
    <row r="111" spans="1:26" s="216" customFormat="1" ht="15">
      <c r="A111" s="304" t="s">
        <v>138</v>
      </c>
      <c r="B111" s="211" t="s">
        <v>137</v>
      </c>
      <c r="C111" s="211" t="s">
        <v>155</v>
      </c>
      <c r="D111" s="211"/>
      <c r="E111" s="211"/>
      <c r="F111" s="211"/>
      <c r="G111" s="229" t="s">
        <v>223</v>
      </c>
      <c r="H111" s="213"/>
      <c r="I111" s="184"/>
      <c r="J111" s="184"/>
      <c r="K111" s="184"/>
      <c r="L111" s="184"/>
      <c r="M111" s="184"/>
      <c r="N111" s="184"/>
      <c r="O111" s="184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</row>
    <row r="112" spans="1:15" ht="15">
      <c r="A112" s="296" t="s">
        <v>0</v>
      </c>
      <c r="B112" s="184" t="s">
        <v>7</v>
      </c>
      <c r="C112" s="184" t="s">
        <v>154</v>
      </c>
      <c r="D112" s="184"/>
      <c r="E112" s="184"/>
      <c r="F112" s="184"/>
      <c r="G112" s="184">
        <v>2</v>
      </c>
      <c r="I112" s="184"/>
      <c r="J112" s="184"/>
      <c r="K112" s="184"/>
      <c r="L112" s="184"/>
      <c r="M112" s="184"/>
      <c r="N112" s="184"/>
      <c r="O112" s="184"/>
    </row>
    <row r="113" spans="1:15" ht="15">
      <c r="A113" s="296" t="s">
        <v>1</v>
      </c>
      <c r="B113" s="184" t="s">
        <v>8</v>
      </c>
      <c r="C113" s="184" t="s">
        <v>154</v>
      </c>
      <c r="D113" s="184"/>
      <c r="E113" s="184"/>
      <c r="F113" s="184"/>
      <c r="G113" s="184">
        <v>8</v>
      </c>
      <c r="I113" s="184"/>
      <c r="J113" s="184"/>
      <c r="K113" s="184"/>
      <c r="L113" s="184"/>
      <c r="M113" s="184"/>
      <c r="N113" s="184"/>
      <c r="O113" s="184"/>
    </row>
    <row r="114" spans="1:15" ht="15">
      <c r="A114" s="296" t="s">
        <v>2</v>
      </c>
      <c r="B114" s="184" t="s">
        <v>9</v>
      </c>
      <c r="C114" s="184" t="s">
        <v>154</v>
      </c>
      <c r="D114" s="184"/>
      <c r="E114" s="184"/>
      <c r="F114" s="184"/>
      <c r="G114" s="184">
        <v>2</v>
      </c>
      <c r="I114" s="184"/>
      <c r="J114" s="184"/>
      <c r="K114" s="184"/>
      <c r="L114" s="184"/>
      <c r="M114" s="184"/>
      <c r="N114" s="184"/>
      <c r="O114" s="184"/>
    </row>
    <row r="115" spans="1:15" ht="15">
      <c r="A115" s="296" t="s">
        <v>3</v>
      </c>
      <c r="B115" s="184" t="s">
        <v>11</v>
      </c>
      <c r="C115" s="184" t="s">
        <v>154</v>
      </c>
      <c r="D115" s="184"/>
      <c r="E115" s="184"/>
      <c r="F115" s="184"/>
      <c r="G115" s="184">
        <v>11</v>
      </c>
      <c r="I115" s="184"/>
      <c r="J115" s="184"/>
      <c r="K115" s="184"/>
      <c r="L115" s="184"/>
      <c r="M115" s="184"/>
      <c r="N115" s="184"/>
      <c r="O115" s="184"/>
    </row>
    <row r="116" spans="1:15" ht="15">
      <c r="A116" s="296" t="s">
        <v>4</v>
      </c>
      <c r="B116" s="184" t="s">
        <v>12</v>
      </c>
      <c r="C116" s="184" t="s">
        <v>154</v>
      </c>
      <c r="D116" s="184"/>
      <c r="E116" s="184"/>
      <c r="F116" s="184"/>
      <c r="G116" s="184">
        <v>7</v>
      </c>
      <c r="I116" s="184"/>
      <c r="J116" s="184"/>
      <c r="K116" s="184"/>
      <c r="L116" s="184"/>
      <c r="M116" s="184"/>
      <c r="N116" s="184"/>
      <c r="O116" s="184"/>
    </row>
    <row r="117" spans="1:15" ht="15">
      <c r="A117" s="296" t="s">
        <v>6</v>
      </c>
      <c r="B117" s="184" t="s">
        <v>227</v>
      </c>
      <c r="C117" s="184" t="s">
        <v>154</v>
      </c>
      <c r="D117" s="184"/>
      <c r="E117" s="184"/>
      <c r="F117" s="184"/>
      <c r="G117" s="184">
        <v>2</v>
      </c>
      <c r="I117" s="184"/>
      <c r="J117" s="184"/>
      <c r="K117" s="184"/>
      <c r="L117" s="184"/>
      <c r="M117" s="184"/>
      <c r="N117" s="184"/>
      <c r="O117" s="184"/>
    </row>
    <row r="118" spans="1:15" ht="15">
      <c r="A118" s="296"/>
      <c r="B118" s="184"/>
      <c r="C118" s="184"/>
      <c r="D118" s="184"/>
      <c r="E118" s="184"/>
      <c r="F118" s="184"/>
      <c r="G118" s="184">
        <f>SUM(G112:G117)</f>
        <v>32</v>
      </c>
      <c r="I118" s="184"/>
      <c r="J118" s="184"/>
      <c r="K118" s="184"/>
      <c r="L118" s="184"/>
      <c r="M118" s="184"/>
      <c r="N118" s="184"/>
      <c r="O118" s="184"/>
    </row>
    <row r="119" spans="1:15" ht="15">
      <c r="A119" s="296">
        <v>6</v>
      </c>
      <c r="B119" s="184" t="s">
        <v>19</v>
      </c>
      <c r="C119" s="184" t="s">
        <v>136</v>
      </c>
      <c r="D119" s="184"/>
      <c r="E119" s="184"/>
      <c r="F119" s="184"/>
      <c r="G119" s="184">
        <v>2</v>
      </c>
      <c r="I119" s="184"/>
      <c r="J119" s="184"/>
      <c r="K119" s="184"/>
      <c r="L119" s="184"/>
      <c r="M119" s="184"/>
      <c r="N119" s="184"/>
      <c r="O119" s="184"/>
    </row>
    <row r="120" spans="1:15" ht="15">
      <c r="A120" s="296" t="s">
        <v>156</v>
      </c>
      <c r="B120" s="184" t="s">
        <v>25</v>
      </c>
      <c r="C120" s="184" t="s">
        <v>136</v>
      </c>
      <c r="D120" s="184"/>
      <c r="E120" s="184"/>
      <c r="F120" s="184"/>
      <c r="G120" s="184">
        <v>3</v>
      </c>
      <c r="I120" s="184"/>
      <c r="J120" s="184"/>
      <c r="K120" s="184"/>
      <c r="L120" s="184"/>
      <c r="M120" s="184"/>
      <c r="N120" s="184"/>
      <c r="O120" s="184"/>
    </row>
    <row r="121" spans="1:15" ht="15">
      <c r="A121" s="296" t="s">
        <v>18</v>
      </c>
      <c r="B121" s="184" t="s">
        <v>20</v>
      </c>
      <c r="C121" s="184" t="s">
        <v>136</v>
      </c>
      <c r="D121" s="184"/>
      <c r="E121" s="184"/>
      <c r="F121" s="184"/>
      <c r="G121" s="184">
        <v>2</v>
      </c>
      <c r="I121" s="184"/>
      <c r="J121" s="184"/>
      <c r="K121" s="184"/>
      <c r="L121" s="184"/>
      <c r="M121" s="184"/>
      <c r="N121" s="184"/>
      <c r="O121" s="184"/>
    </row>
    <row r="122" spans="1:15" ht="15">
      <c r="A122" s="296" t="s">
        <v>21</v>
      </c>
      <c r="B122" s="184" t="s">
        <v>23</v>
      </c>
      <c r="C122" s="184" t="s">
        <v>136</v>
      </c>
      <c r="D122" s="184"/>
      <c r="E122" s="184"/>
      <c r="F122" s="184"/>
      <c r="G122" s="184">
        <v>2</v>
      </c>
      <c r="I122" s="184"/>
      <c r="J122" s="184"/>
      <c r="K122" s="184"/>
      <c r="L122" s="184"/>
      <c r="M122" s="184"/>
      <c r="N122" s="184"/>
      <c r="O122" s="184"/>
    </row>
    <row r="123" spans="1:7" ht="15">
      <c r="A123" s="296" t="s">
        <v>22</v>
      </c>
      <c r="B123" s="184" t="s">
        <v>24</v>
      </c>
      <c r="C123" s="184" t="s">
        <v>136</v>
      </c>
      <c r="D123" s="184"/>
      <c r="E123" s="184"/>
      <c r="F123" s="184"/>
      <c r="G123" s="184">
        <v>0</v>
      </c>
    </row>
    <row r="125" spans="1:26" s="216" customFormat="1" ht="15">
      <c r="A125" s="302" t="s">
        <v>181</v>
      </c>
      <c r="B125" s="209"/>
      <c r="C125" s="209"/>
      <c r="D125" s="209"/>
      <c r="E125" s="209"/>
      <c r="F125" s="209"/>
      <c r="G125" s="209"/>
      <c r="H125" s="213"/>
      <c r="I125" s="214"/>
      <c r="J125" s="214"/>
      <c r="K125" s="214"/>
      <c r="L125" s="214"/>
      <c r="M125" s="214"/>
      <c r="N125" s="214"/>
      <c r="O125" s="214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</row>
    <row r="126" spans="1:26" s="216" customFormat="1" ht="15">
      <c r="A126" s="304" t="s">
        <v>138</v>
      </c>
      <c r="B126" s="211" t="s">
        <v>137</v>
      </c>
      <c r="C126" s="211" t="s">
        <v>155</v>
      </c>
      <c r="D126" s="211"/>
      <c r="E126" s="211"/>
      <c r="F126" s="211"/>
      <c r="G126" s="229" t="s">
        <v>223</v>
      </c>
      <c r="H126" s="213"/>
      <c r="I126" s="214"/>
      <c r="J126" s="214"/>
      <c r="K126" s="214"/>
      <c r="L126" s="214"/>
      <c r="M126" s="214"/>
      <c r="N126" s="214"/>
      <c r="O126" s="214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</row>
    <row r="127" spans="1:7" ht="15">
      <c r="A127" s="296" t="s">
        <v>0</v>
      </c>
      <c r="B127" s="184" t="s">
        <v>7</v>
      </c>
      <c r="C127" s="184" t="s">
        <v>154</v>
      </c>
      <c r="D127" s="184"/>
      <c r="E127" s="184"/>
      <c r="F127" s="184"/>
      <c r="G127" s="184">
        <v>2</v>
      </c>
    </row>
    <row r="128" spans="1:7" ht="15">
      <c r="A128" s="296" t="s">
        <v>1</v>
      </c>
      <c r="B128" s="184" t="s">
        <v>8</v>
      </c>
      <c r="C128" s="184" t="s">
        <v>154</v>
      </c>
      <c r="D128" s="184"/>
      <c r="E128" s="184"/>
      <c r="F128" s="184"/>
      <c r="G128" s="184">
        <v>8</v>
      </c>
    </row>
    <row r="129" spans="1:7" ht="15">
      <c r="A129" s="296" t="s">
        <v>2</v>
      </c>
      <c r="B129" s="184" t="s">
        <v>9</v>
      </c>
      <c r="C129" s="184" t="s">
        <v>154</v>
      </c>
      <c r="D129" s="184"/>
      <c r="E129" s="184"/>
      <c r="F129" s="184"/>
      <c r="G129" s="184">
        <v>2</v>
      </c>
    </row>
    <row r="130" spans="1:7" ht="15">
      <c r="A130" s="296" t="s">
        <v>3</v>
      </c>
      <c r="B130" s="184" t="s">
        <v>11</v>
      </c>
      <c r="C130" s="184" t="s">
        <v>154</v>
      </c>
      <c r="D130" s="184"/>
      <c r="E130" s="184"/>
      <c r="F130" s="184"/>
      <c r="G130" s="184">
        <v>13</v>
      </c>
    </row>
    <row r="131" spans="1:7" ht="15">
      <c r="A131" s="296" t="s">
        <v>4</v>
      </c>
      <c r="B131" s="184" t="s">
        <v>12</v>
      </c>
      <c r="C131" s="184" t="s">
        <v>154</v>
      </c>
      <c r="D131" s="184"/>
      <c r="E131" s="184"/>
      <c r="F131" s="184"/>
      <c r="G131" s="184">
        <v>11</v>
      </c>
    </row>
    <row r="132" spans="1:7" ht="15">
      <c r="A132" s="296" t="s">
        <v>5</v>
      </c>
      <c r="B132" s="184" t="s">
        <v>13</v>
      </c>
      <c r="C132" s="184" t="s">
        <v>154</v>
      </c>
      <c r="D132" s="184"/>
      <c r="E132" s="184"/>
      <c r="F132" s="184"/>
      <c r="G132" s="184">
        <v>2</v>
      </c>
    </row>
    <row r="133" spans="1:7" ht="15">
      <c r="A133" s="296" t="s">
        <v>6</v>
      </c>
      <c r="B133" s="184" t="s">
        <v>10</v>
      </c>
      <c r="C133" s="184" t="s">
        <v>154</v>
      </c>
      <c r="D133" s="184"/>
      <c r="E133" s="184"/>
      <c r="F133" s="184"/>
      <c r="G133" s="184">
        <v>2</v>
      </c>
    </row>
    <row r="134" spans="1:7" ht="15">
      <c r="A134" s="296"/>
      <c r="B134" s="184"/>
      <c r="C134" s="184"/>
      <c r="D134" s="184"/>
      <c r="E134" s="184"/>
      <c r="F134" s="184"/>
      <c r="G134" s="184">
        <f aca="true" t="shared" si="43" ref="G134">SUM(G127:G133)</f>
        <v>40</v>
      </c>
    </row>
    <row r="135" spans="1:7" ht="15">
      <c r="A135" s="296"/>
      <c r="B135" s="184"/>
      <c r="C135" s="184"/>
      <c r="D135" s="184"/>
      <c r="E135" s="184"/>
      <c r="F135" s="184"/>
      <c r="G135" s="184"/>
    </row>
    <row r="136" spans="1:7" ht="15">
      <c r="A136" s="296" t="s">
        <v>17</v>
      </c>
      <c r="B136" s="184" t="s">
        <v>19</v>
      </c>
      <c r="C136" s="184" t="s">
        <v>136</v>
      </c>
      <c r="D136" s="184"/>
      <c r="E136" s="184"/>
      <c r="F136" s="184"/>
      <c r="G136" s="184">
        <v>2</v>
      </c>
    </row>
    <row r="137" spans="1:7" ht="15">
      <c r="A137" s="296" t="s">
        <v>156</v>
      </c>
      <c r="B137" s="184" t="s">
        <v>25</v>
      </c>
      <c r="C137" s="184" t="s">
        <v>136</v>
      </c>
      <c r="D137" s="184"/>
      <c r="E137" s="184"/>
      <c r="F137" s="184"/>
      <c r="G137" s="184">
        <v>3</v>
      </c>
    </row>
    <row r="138" spans="1:7" ht="15">
      <c r="A138" s="296" t="s">
        <v>18</v>
      </c>
      <c r="B138" s="184" t="s">
        <v>20</v>
      </c>
      <c r="C138" s="184" t="s">
        <v>136</v>
      </c>
      <c r="D138" s="184"/>
      <c r="E138" s="184"/>
      <c r="F138" s="184"/>
      <c r="G138" s="184">
        <v>2</v>
      </c>
    </row>
    <row r="139" spans="1:7" ht="15">
      <c r="A139" s="296" t="s">
        <v>21</v>
      </c>
      <c r="B139" s="184" t="s">
        <v>23</v>
      </c>
      <c r="C139" s="184" t="s">
        <v>136</v>
      </c>
      <c r="D139" s="184"/>
      <c r="E139" s="184"/>
      <c r="F139" s="184"/>
      <c r="G139" s="184">
        <v>6</v>
      </c>
    </row>
    <row r="140" spans="1:7" ht="15">
      <c r="A140" s="296" t="s">
        <v>22</v>
      </c>
      <c r="B140" s="184" t="s">
        <v>24</v>
      </c>
      <c r="C140" s="184" t="s">
        <v>136</v>
      </c>
      <c r="D140" s="184"/>
      <c r="E140" s="184"/>
      <c r="F140" s="184"/>
      <c r="G140" s="184">
        <v>2</v>
      </c>
    </row>
    <row r="141" spans="1:7" ht="15">
      <c r="A141" s="296" t="s">
        <v>26</v>
      </c>
      <c r="B141" s="184" t="s">
        <v>227</v>
      </c>
      <c r="C141" s="184" t="s">
        <v>136</v>
      </c>
      <c r="D141" s="184"/>
      <c r="E141" s="184"/>
      <c r="F141" s="184"/>
      <c r="G141" s="184">
        <v>2</v>
      </c>
    </row>
    <row r="143" spans="1:26" s="216" customFormat="1" ht="15">
      <c r="A143" s="302" t="s">
        <v>172</v>
      </c>
      <c r="B143" s="209"/>
      <c r="C143" s="209"/>
      <c r="D143" s="209"/>
      <c r="E143" s="209"/>
      <c r="F143" s="209"/>
      <c r="G143" s="209"/>
      <c r="H143" s="213"/>
      <c r="I143" s="214"/>
      <c r="J143" s="214"/>
      <c r="K143" s="214"/>
      <c r="L143" s="214"/>
      <c r="M143" s="214"/>
      <c r="N143" s="214"/>
      <c r="O143" s="214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</row>
    <row r="144" spans="1:26" s="216" customFormat="1" ht="15">
      <c r="A144" s="304" t="s">
        <v>138</v>
      </c>
      <c r="B144" s="211" t="s">
        <v>137</v>
      </c>
      <c r="C144" s="211" t="s">
        <v>155</v>
      </c>
      <c r="D144" s="211"/>
      <c r="E144" s="211"/>
      <c r="F144" s="211"/>
      <c r="G144" s="229" t="s">
        <v>223</v>
      </c>
      <c r="H144" s="213"/>
      <c r="I144" s="214"/>
      <c r="J144" s="214"/>
      <c r="K144" s="214"/>
      <c r="L144" s="214"/>
      <c r="M144" s="214"/>
      <c r="N144" s="214"/>
      <c r="O144" s="214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</row>
    <row r="145" spans="1:7" ht="15">
      <c r="A145" s="296" t="s">
        <v>0</v>
      </c>
      <c r="B145" s="184" t="s">
        <v>7</v>
      </c>
      <c r="C145" s="184" t="s">
        <v>154</v>
      </c>
      <c r="D145" s="184"/>
      <c r="E145" s="184"/>
      <c r="F145" s="184"/>
      <c r="G145" s="184">
        <v>2</v>
      </c>
    </row>
    <row r="146" spans="1:7" ht="15">
      <c r="A146" s="296" t="s">
        <v>1</v>
      </c>
      <c r="B146" s="184" t="s">
        <v>8</v>
      </c>
      <c r="C146" s="184" t="s">
        <v>154</v>
      </c>
      <c r="D146" s="184"/>
      <c r="E146" s="184"/>
      <c r="F146" s="184"/>
      <c r="G146" s="184">
        <v>8</v>
      </c>
    </row>
    <row r="147" spans="1:7" ht="15">
      <c r="A147" s="296" t="s">
        <v>2</v>
      </c>
      <c r="B147" s="184" t="s">
        <v>9</v>
      </c>
      <c r="C147" s="184" t="s">
        <v>154</v>
      </c>
      <c r="D147" s="184"/>
      <c r="E147" s="184"/>
      <c r="F147" s="184"/>
      <c r="G147" s="184">
        <v>2</v>
      </c>
    </row>
    <row r="148" spans="1:7" ht="15">
      <c r="A148" s="296" t="s">
        <v>3</v>
      </c>
      <c r="B148" s="184" t="s">
        <v>11</v>
      </c>
      <c r="C148" s="184" t="s">
        <v>154</v>
      </c>
      <c r="D148" s="184"/>
      <c r="E148" s="184"/>
      <c r="F148" s="184"/>
      <c r="G148" s="184">
        <v>17</v>
      </c>
    </row>
    <row r="149" spans="1:7" ht="15">
      <c r="A149" s="296" t="s">
        <v>4</v>
      </c>
      <c r="B149" s="184" t="s">
        <v>12</v>
      </c>
      <c r="C149" s="184" t="s">
        <v>154</v>
      </c>
      <c r="D149" s="184"/>
      <c r="E149" s="184"/>
      <c r="F149" s="184"/>
      <c r="G149" s="184">
        <v>13</v>
      </c>
    </row>
    <row r="150" spans="1:7" ht="15">
      <c r="A150" s="296" t="s">
        <v>5</v>
      </c>
      <c r="B150" s="184" t="s">
        <v>13</v>
      </c>
      <c r="C150" s="184" t="s">
        <v>154</v>
      </c>
      <c r="D150" s="184"/>
      <c r="E150" s="184"/>
      <c r="F150" s="184"/>
      <c r="G150" s="184">
        <v>2</v>
      </c>
    </row>
    <row r="151" spans="1:7" ht="15">
      <c r="A151" s="296" t="s">
        <v>6</v>
      </c>
      <c r="B151" s="184" t="s">
        <v>10</v>
      </c>
      <c r="C151" s="184" t="s">
        <v>154</v>
      </c>
      <c r="D151" s="184"/>
      <c r="E151" s="184"/>
      <c r="F151" s="184"/>
      <c r="G151" s="184">
        <v>6</v>
      </c>
    </row>
    <row r="152" spans="1:7" ht="15">
      <c r="A152" s="296"/>
      <c r="B152" s="184"/>
      <c r="C152" s="184"/>
      <c r="D152" s="184"/>
      <c r="E152" s="184"/>
      <c r="F152" s="184"/>
      <c r="G152" s="184">
        <f aca="true" t="shared" si="44" ref="G152">SUM(G145:G151)</f>
        <v>50</v>
      </c>
    </row>
    <row r="153" spans="1:7" ht="15">
      <c r="A153" s="296"/>
      <c r="B153" s="184"/>
      <c r="C153" s="184"/>
      <c r="D153" s="184"/>
      <c r="E153" s="184"/>
      <c r="F153" s="184"/>
      <c r="G153" s="184"/>
    </row>
    <row r="154" spans="1:7" ht="15">
      <c r="A154" s="296" t="s">
        <v>17</v>
      </c>
      <c r="B154" s="184" t="s">
        <v>19</v>
      </c>
      <c r="C154" s="184" t="s">
        <v>136</v>
      </c>
      <c r="D154" s="184"/>
      <c r="E154" s="184"/>
      <c r="F154" s="184"/>
      <c r="G154" s="184">
        <v>2</v>
      </c>
    </row>
    <row r="155" spans="1:7" ht="15">
      <c r="A155" s="296" t="s">
        <v>156</v>
      </c>
      <c r="B155" s="184" t="s">
        <v>25</v>
      </c>
      <c r="C155" s="184" t="s">
        <v>136</v>
      </c>
      <c r="D155" s="184"/>
      <c r="E155" s="184"/>
      <c r="F155" s="184"/>
      <c r="G155" s="184">
        <v>3</v>
      </c>
    </row>
    <row r="156" spans="1:7" ht="15">
      <c r="A156" s="296" t="s">
        <v>18</v>
      </c>
      <c r="B156" s="184" t="s">
        <v>20</v>
      </c>
      <c r="C156" s="184" t="s">
        <v>136</v>
      </c>
      <c r="D156" s="184"/>
      <c r="E156" s="184"/>
      <c r="F156" s="184"/>
      <c r="G156" s="184">
        <v>2</v>
      </c>
    </row>
    <row r="157" spans="1:7" ht="15">
      <c r="A157" s="296" t="s">
        <v>21</v>
      </c>
      <c r="B157" s="184" t="s">
        <v>23</v>
      </c>
      <c r="C157" s="184" t="s">
        <v>136</v>
      </c>
      <c r="D157" s="184"/>
      <c r="E157" s="184"/>
      <c r="F157" s="184"/>
      <c r="G157" s="184">
        <v>4</v>
      </c>
    </row>
    <row r="158" spans="1:7" ht="15">
      <c r="A158" s="296" t="s">
        <v>22</v>
      </c>
      <c r="B158" s="184" t="s">
        <v>24</v>
      </c>
      <c r="C158" s="184" t="s">
        <v>136</v>
      </c>
      <c r="D158" s="184"/>
      <c r="E158" s="184"/>
      <c r="F158" s="184"/>
      <c r="G158" s="184"/>
    </row>
    <row r="159" spans="1:7" ht="15">
      <c r="A159" s="296" t="s">
        <v>26</v>
      </c>
      <c r="B159" s="184" t="s">
        <v>227</v>
      </c>
      <c r="C159" s="184" t="s">
        <v>136</v>
      </c>
      <c r="D159" s="184"/>
      <c r="E159" s="184"/>
      <c r="F159" s="184"/>
      <c r="G159" s="184">
        <v>2</v>
      </c>
    </row>
    <row r="160" spans="1:7" ht="15">
      <c r="A160" s="298" t="s">
        <v>228</v>
      </c>
      <c r="B160" s="184" t="s">
        <v>170</v>
      </c>
      <c r="C160" s="184" t="s">
        <v>136</v>
      </c>
      <c r="D160" s="184"/>
      <c r="E160" s="184"/>
      <c r="F160" s="184"/>
      <c r="G160" s="184">
        <v>4</v>
      </c>
    </row>
    <row r="161" spans="1:7" ht="14.4" thickBot="1">
      <c r="A161" s="299" t="s">
        <v>225</v>
      </c>
      <c r="B161" s="184" t="s">
        <v>171</v>
      </c>
      <c r="C161" s="184" t="s">
        <v>136</v>
      </c>
      <c r="D161" s="184"/>
      <c r="E161" s="184"/>
      <c r="F161" s="184"/>
      <c r="G161" s="184">
        <v>1</v>
      </c>
    </row>
    <row r="163" spans="1:26" s="216" customFormat="1" ht="15">
      <c r="A163" s="302" t="s">
        <v>174</v>
      </c>
      <c r="B163" s="209"/>
      <c r="C163" s="209"/>
      <c r="D163" s="209"/>
      <c r="E163" s="209"/>
      <c r="F163" s="209"/>
      <c r="G163" s="209"/>
      <c r="H163" s="213"/>
      <c r="I163" s="214"/>
      <c r="J163" s="214"/>
      <c r="K163" s="214"/>
      <c r="L163" s="214"/>
      <c r="M163" s="214"/>
      <c r="N163" s="214"/>
      <c r="O163" s="214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</row>
    <row r="164" spans="1:26" s="216" customFormat="1" ht="15">
      <c r="A164" s="304" t="s">
        <v>138</v>
      </c>
      <c r="B164" s="211" t="s">
        <v>137</v>
      </c>
      <c r="C164" s="211" t="s">
        <v>155</v>
      </c>
      <c r="D164" s="211"/>
      <c r="E164" s="211"/>
      <c r="F164" s="211"/>
      <c r="G164" s="229" t="s">
        <v>223</v>
      </c>
      <c r="H164" s="213"/>
      <c r="I164" s="214"/>
      <c r="J164" s="214"/>
      <c r="K164" s="214"/>
      <c r="L164" s="214"/>
      <c r="M164" s="214"/>
      <c r="N164" s="214"/>
      <c r="O164" s="214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</row>
    <row r="165" spans="1:7" ht="15">
      <c r="A165" s="296" t="s">
        <v>0</v>
      </c>
      <c r="B165" s="184" t="s">
        <v>7</v>
      </c>
      <c r="C165" s="184" t="s">
        <v>154</v>
      </c>
      <c r="D165" s="184"/>
      <c r="E165" s="184"/>
      <c r="F165" s="184"/>
      <c r="G165" s="184">
        <v>5</v>
      </c>
    </row>
    <row r="166" spans="1:7" ht="15">
      <c r="A166" s="296" t="s">
        <v>1</v>
      </c>
      <c r="B166" s="184" t="s">
        <v>8</v>
      </c>
      <c r="C166" s="184" t="s">
        <v>154</v>
      </c>
      <c r="D166" s="184"/>
      <c r="E166" s="184"/>
      <c r="F166" s="184"/>
      <c r="G166" s="184">
        <v>8</v>
      </c>
    </row>
    <row r="167" spans="1:7" ht="15">
      <c r="A167" s="296" t="s">
        <v>2</v>
      </c>
      <c r="B167" s="184" t="s">
        <v>9</v>
      </c>
      <c r="C167" s="184" t="s">
        <v>154</v>
      </c>
      <c r="D167" s="184"/>
      <c r="E167" s="184"/>
      <c r="F167" s="184"/>
      <c r="G167" s="184">
        <v>6</v>
      </c>
    </row>
    <row r="168" spans="1:7" ht="15">
      <c r="A168" s="296" t="s">
        <v>3</v>
      </c>
      <c r="B168" s="184" t="s">
        <v>11</v>
      </c>
      <c r="C168" s="184" t="s">
        <v>154</v>
      </c>
      <c r="D168" s="184"/>
      <c r="E168" s="184"/>
      <c r="F168" s="184"/>
      <c r="G168" s="184">
        <v>10</v>
      </c>
    </row>
    <row r="169" spans="1:7" ht="15">
      <c r="A169" s="296" t="s">
        <v>4</v>
      </c>
      <c r="B169" s="184" t="s">
        <v>12</v>
      </c>
      <c r="C169" s="184" t="s">
        <v>154</v>
      </c>
      <c r="D169" s="184"/>
      <c r="E169" s="184"/>
      <c r="F169" s="184"/>
      <c r="G169" s="184">
        <v>5</v>
      </c>
    </row>
    <row r="170" spans="1:7" ht="15">
      <c r="A170" s="296" t="s">
        <v>5</v>
      </c>
      <c r="B170" s="184" t="s">
        <v>13</v>
      </c>
      <c r="C170" s="184" t="s">
        <v>154</v>
      </c>
      <c r="D170" s="184"/>
      <c r="E170" s="184"/>
      <c r="F170" s="184"/>
      <c r="G170" s="184">
        <v>3</v>
      </c>
    </row>
    <row r="171" spans="1:7" ht="15">
      <c r="A171" s="296" t="s">
        <v>6</v>
      </c>
      <c r="B171" s="184" t="s">
        <v>10</v>
      </c>
      <c r="C171" s="184" t="s">
        <v>154</v>
      </c>
      <c r="D171" s="184"/>
      <c r="E171" s="184"/>
      <c r="F171" s="184"/>
      <c r="G171" s="184">
        <v>18</v>
      </c>
    </row>
    <row r="172" spans="1:7" ht="15">
      <c r="A172" s="296"/>
      <c r="B172" s="184"/>
      <c r="C172" s="184"/>
      <c r="D172" s="184"/>
      <c r="E172" s="184"/>
      <c r="F172" s="184"/>
      <c r="G172" s="184"/>
    </row>
    <row r="173" spans="1:7" ht="15">
      <c r="A173" s="296"/>
      <c r="B173" s="184"/>
      <c r="C173" s="184"/>
      <c r="D173" s="184"/>
      <c r="E173" s="184"/>
      <c r="F173" s="184"/>
      <c r="G173" s="184"/>
    </row>
    <row r="174" spans="1:7" ht="15">
      <c r="A174" s="296" t="s">
        <v>17</v>
      </c>
      <c r="B174" s="184" t="s">
        <v>19</v>
      </c>
      <c r="C174" s="184" t="s">
        <v>136</v>
      </c>
      <c r="D174" s="184"/>
      <c r="E174" s="184"/>
      <c r="F174" s="184"/>
      <c r="G174" s="184"/>
    </row>
    <row r="175" spans="1:7" ht="15">
      <c r="A175" s="296" t="s">
        <v>156</v>
      </c>
      <c r="B175" s="184" t="s">
        <v>25</v>
      </c>
      <c r="C175" s="184" t="s">
        <v>136</v>
      </c>
      <c r="D175" s="184"/>
      <c r="E175" s="184"/>
      <c r="F175" s="184"/>
      <c r="G175" s="184">
        <v>4</v>
      </c>
    </row>
    <row r="176" spans="1:7" ht="15">
      <c r="A176" s="296" t="s">
        <v>18</v>
      </c>
      <c r="B176" s="184" t="s">
        <v>20</v>
      </c>
      <c r="C176" s="184" t="s">
        <v>136</v>
      </c>
      <c r="D176" s="184"/>
      <c r="E176" s="184"/>
      <c r="F176" s="184"/>
      <c r="G176" s="184"/>
    </row>
    <row r="177" spans="1:7" ht="15">
      <c r="A177" s="296" t="s">
        <v>21</v>
      </c>
      <c r="B177" s="184" t="s">
        <v>23</v>
      </c>
      <c r="C177" s="184" t="s">
        <v>136</v>
      </c>
      <c r="D177" s="184"/>
      <c r="E177" s="184"/>
      <c r="F177" s="184"/>
      <c r="G177" s="184"/>
    </row>
    <row r="178" spans="1:7" ht="15">
      <c r="A178" s="296" t="s">
        <v>22</v>
      </c>
      <c r="B178" s="184" t="s">
        <v>24</v>
      </c>
      <c r="C178" s="184" t="s">
        <v>136</v>
      </c>
      <c r="D178" s="184"/>
      <c r="E178" s="184"/>
      <c r="F178" s="184"/>
      <c r="G178" s="184">
        <v>3</v>
      </c>
    </row>
    <row r="179" spans="1:7" ht="15">
      <c r="A179" s="296" t="s">
        <v>26</v>
      </c>
      <c r="B179" s="184" t="s">
        <v>227</v>
      </c>
      <c r="C179" s="184" t="s">
        <v>136</v>
      </c>
      <c r="D179" s="184"/>
      <c r="E179" s="184"/>
      <c r="F179" s="184"/>
      <c r="G179" s="184"/>
    </row>
    <row r="180" spans="1:7" ht="15">
      <c r="A180" s="298" t="s">
        <v>228</v>
      </c>
      <c r="B180" s="184" t="s">
        <v>170</v>
      </c>
      <c r="C180" s="184" t="s">
        <v>136</v>
      </c>
      <c r="D180" s="184"/>
      <c r="E180" s="184"/>
      <c r="F180" s="184"/>
      <c r="G180" s="184">
        <v>4</v>
      </c>
    </row>
    <row r="181" spans="1:7" ht="14.4" thickBot="1">
      <c r="A181" s="299" t="s">
        <v>225</v>
      </c>
      <c r="B181" s="184" t="s">
        <v>171</v>
      </c>
      <c r="C181" s="184" t="s">
        <v>136</v>
      </c>
      <c r="D181" s="184"/>
      <c r="E181" s="184"/>
      <c r="F181" s="184"/>
      <c r="G181" s="184">
        <v>7</v>
      </c>
    </row>
    <row r="184" spans="1:26" s="216" customFormat="1" ht="15">
      <c r="A184" s="302" t="s">
        <v>175</v>
      </c>
      <c r="B184" s="209"/>
      <c r="C184" s="209"/>
      <c r="D184" s="209"/>
      <c r="E184" s="209"/>
      <c r="F184" s="209"/>
      <c r="G184" s="209"/>
      <c r="H184" s="213"/>
      <c r="I184" s="214"/>
      <c r="J184" s="214"/>
      <c r="K184" s="214"/>
      <c r="L184" s="214"/>
      <c r="M184" s="214"/>
      <c r="N184" s="214"/>
      <c r="O184" s="214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</row>
    <row r="185" spans="1:26" s="216" customFormat="1" ht="15">
      <c r="A185" s="304" t="s">
        <v>138</v>
      </c>
      <c r="B185" s="211" t="s">
        <v>137</v>
      </c>
      <c r="C185" s="211" t="s">
        <v>155</v>
      </c>
      <c r="D185" s="211"/>
      <c r="E185" s="211"/>
      <c r="F185" s="211"/>
      <c r="G185" s="229" t="s">
        <v>223</v>
      </c>
      <c r="H185" s="213"/>
      <c r="I185" s="214"/>
      <c r="J185" s="214"/>
      <c r="K185" s="214"/>
      <c r="L185" s="214"/>
      <c r="M185" s="214"/>
      <c r="N185" s="214"/>
      <c r="O185" s="214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</row>
    <row r="186" spans="1:7" ht="15">
      <c r="A186" s="296" t="s">
        <v>0</v>
      </c>
      <c r="B186" s="184" t="s">
        <v>7</v>
      </c>
      <c r="C186" s="184" t="s">
        <v>154</v>
      </c>
      <c r="D186" s="184"/>
      <c r="E186" s="184"/>
      <c r="F186" s="184"/>
      <c r="G186" s="184">
        <v>9</v>
      </c>
    </row>
    <row r="187" spans="1:7" ht="15">
      <c r="A187" s="296" t="s">
        <v>1</v>
      </c>
      <c r="B187" s="184" t="s">
        <v>8</v>
      </c>
      <c r="C187" s="184" t="s">
        <v>154</v>
      </c>
      <c r="D187" s="184"/>
      <c r="E187" s="184"/>
      <c r="F187" s="184"/>
      <c r="G187" s="184">
        <v>20</v>
      </c>
    </row>
    <row r="188" spans="1:7" ht="15">
      <c r="A188" s="296" t="s">
        <v>2</v>
      </c>
      <c r="B188" s="184" t="s">
        <v>9</v>
      </c>
      <c r="C188" s="184" t="s">
        <v>154</v>
      </c>
      <c r="D188" s="184"/>
      <c r="E188" s="184"/>
      <c r="F188" s="184"/>
      <c r="G188" s="184">
        <v>9</v>
      </c>
    </row>
    <row r="189" spans="1:7" ht="15">
      <c r="A189" s="296" t="s">
        <v>3</v>
      </c>
      <c r="B189" s="184" t="s">
        <v>11</v>
      </c>
      <c r="C189" s="184" t="s">
        <v>154</v>
      </c>
      <c r="D189" s="184"/>
      <c r="E189" s="184"/>
      <c r="F189" s="184"/>
      <c r="G189" s="184">
        <v>40</v>
      </c>
    </row>
    <row r="190" spans="1:7" ht="15">
      <c r="A190" s="296" t="s">
        <v>4</v>
      </c>
      <c r="B190" s="184" t="s">
        <v>12</v>
      </c>
      <c r="C190" s="184" t="s">
        <v>154</v>
      </c>
      <c r="D190" s="184"/>
      <c r="E190" s="184"/>
      <c r="F190" s="184"/>
      <c r="G190" s="184">
        <v>9</v>
      </c>
    </row>
    <row r="191" spans="1:7" ht="15">
      <c r="A191" s="296" t="s">
        <v>5</v>
      </c>
      <c r="B191" s="184" t="s">
        <v>13</v>
      </c>
      <c r="C191" s="184" t="s">
        <v>154</v>
      </c>
      <c r="D191" s="184"/>
      <c r="E191" s="184"/>
      <c r="F191" s="184"/>
      <c r="G191" s="184">
        <v>16</v>
      </c>
    </row>
    <row r="192" spans="1:7" ht="15">
      <c r="A192" s="296" t="s">
        <v>6</v>
      </c>
      <c r="B192" s="184" t="s">
        <v>10</v>
      </c>
      <c r="C192" s="184" t="s">
        <v>154</v>
      </c>
      <c r="D192" s="184"/>
      <c r="E192" s="184"/>
      <c r="F192" s="184"/>
      <c r="G192" s="184">
        <v>35</v>
      </c>
    </row>
    <row r="193" spans="1:7" ht="15">
      <c r="A193" s="296"/>
      <c r="B193" s="184"/>
      <c r="C193" s="184"/>
      <c r="D193" s="184"/>
      <c r="E193" s="184"/>
      <c r="F193" s="184"/>
      <c r="G193" s="184"/>
    </row>
    <row r="194" spans="1:7" ht="15">
      <c r="A194" s="296"/>
      <c r="B194" s="184"/>
      <c r="C194" s="184"/>
      <c r="D194" s="184"/>
      <c r="E194" s="184"/>
      <c r="F194" s="184"/>
      <c r="G194" s="184"/>
    </row>
    <row r="195" spans="1:7" ht="15">
      <c r="A195" s="296" t="s">
        <v>17</v>
      </c>
      <c r="B195" s="184" t="s">
        <v>19</v>
      </c>
      <c r="C195" s="184" t="s">
        <v>136</v>
      </c>
      <c r="D195" s="184"/>
      <c r="E195" s="184"/>
      <c r="F195" s="184"/>
      <c r="G195" s="184">
        <v>10</v>
      </c>
    </row>
    <row r="196" spans="1:7" ht="15">
      <c r="A196" s="296" t="s">
        <v>156</v>
      </c>
      <c r="B196" s="184" t="s">
        <v>25</v>
      </c>
      <c r="C196" s="184" t="s">
        <v>136</v>
      </c>
      <c r="D196" s="184"/>
      <c r="E196" s="184"/>
      <c r="F196" s="184"/>
      <c r="G196" s="184">
        <v>9</v>
      </c>
    </row>
    <row r="197" spans="1:7" ht="15">
      <c r="A197" s="296" t="s">
        <v>18</v>
      </c>
      <c r="B197" s="184" t="s">
        <v>20</v>
      </c>
      <c r="C197" s="184" t="s">
        <v>136</v>
      </c>
      <c r="D197" s="184"/>
      <c r="E197" s="184"/>
      <c r="F197" s="184"/>
      <c r="G197" s="184">
        <v>15</v>
      </c>
    </row>
    <row r="198" spans="1:7" ht="15">
      <c r="A198" s="296" t="s">
        <v>21</v>
      </c>
      <c r="B198" s="184" t="s">
        <v>23</v>
      </c>
      <c r="C198" s="184" t="s">
        <v>136</v>
      </c>
      <c r="D198" s="184"/>
      <c r="E198" s="184"/>
      <c r="F198" s="184"/>
      <c r="G198" s="184">
        <v>18</v>
      </c>
    </row>
    <row r="199" spans="1:7" ht="15">
      <c r="A199" s="296" t="s">
        <v>22</v>
      </c>
      <c r="B199" s="184" t="s">
        <v>24</v>
      </c>
      <c r="C199" s="184" t="s">
        <v>136</v>
      </c>
      <c r="D199" s="184"/>
      <c r="E199" s="184"/>
      <c r="F199" s="184"/>
      <c r="G199" s="184">
        <v>21</v>
      </c>
    </row>
    <row r="200" spans="1:7" ht="15">
      <c r="A200" s="296" t="s">
        <v>26</v>
      </c>
      <c r="B200" s="184" t="s">
        <v>227</v>
      </c>
      <c r="C200" s="184" t="s">
        <v>136</v>
      </c>
      <c r="D200" s="184"/>
      <c r="E200" s="184"/>
      <c r="F200" s="184"/>
      <c r="G200" s="184">
        <v>15</v>
      </c>
    </row>
    <row r="201" spans="1:7" ht="15">
      <c r="A201" s="298" t="s">
        <v>228</v>
      </c>
      <c r="B201" s="184" t="s">
        <v>170</v>
      </c>
      <c r="C201" s="184" t="s">
        <v>136</v>
      </c>
      <c r="D201" s="184"/>
      <c r="E201" s="184"/>
      <c r="F201" s="184"/>
      <c r="G201" s="184">
        <v>11</v>
      </c>
    </row>
    <row r="202" spans="1:7" ht="14.4" thickBot="1">
      <c r="A202" s="299" t="s">
        <v>225</v>
      </c>
      <c r="B202" s="184" t="s">
        <v>171</v>
      </c>
      <c r="C202" s="184" t="s">
        <v>136</v>
      </c>
      <c r="D202" s="184"/>
      <c r="E202" s="184"/>
      <c r="F202" s="184"/>
      <c r="G202" s="184">
        <v>13</v>
      </c>
    </row>
    <row r="205" spans="1:26" s="216" customFormat="1" ht="15">
      <c r="A205" s="303" t="s">
        <v>199</v>
      </c>
      <c r="B205" s="229"/>
      <c r="C205" s="229"/>
      <c r="D205" s="229"/>
      <c r="E205" s="229"/>
      <c r="F205" s="229"/>
      <c r="G205" s="229"/>
      <c r="H205" s="213"/>
      <c r="I205" s="214"/>
      <c r="J205" s="214"/>
      <c r="K205" s="214"/>
      <c r="L205" s="214"/>
      <c r="M205" s="214"/>
      <c r="N205" s="214"/>
      <c r="O205" s="214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</row>
    <row r="206" spans="1:26" s="216" customFormat="1" ht="15">
      <c r="A206" s="304" t="s">
        <v>138</v>
      </c>
      <c r="B206" s="211" t="s">
        <v>137</v>
      </c>
      <c r="C206" s="211" t="s">
        <v>155</v>
      </c>
      <c r="D206" s="211"/>
      <c r="E206" s="211"/>
      <c r="F206" s="211"/>
      <c r="G206" s="229" t="s">
        <v>223</v>
      </c>
      <c r="H206" s="213"/>
      <c r="I206" s="214"/>
      <c r="J206" s="214"/>
      <c r="K206" s="214"/>
      <c r="L206" s="214"/>
      <c r="M206" s="214"/>
      <c r="N206" s="214"/>
      <c r="O206" s="214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</row>
    <row r="207" spans="1:7" ht="15">
      <c r="A207" s="305" t="s">
        <v>0</v>
      </c>
      <c r="B207" s="206" t="s">
        <v>7</v>
      </c>
      <c r="C207" s="206" t="s">
        <v>154</v>
      </c>
      <c r="D207" s="206"/>
      <c r="E207" s="206"/>
      <c r="F207" s="206"/>
      <c r="G207" s="206">
        <v>4</v>
      </c>
    </row>
    <row r="208" spans="1:7" ht="15">
      <c r="A208" s="305" t="s">
        <v>1</v>
      </c>
      <c r="B208" s="206" t="s">
        <v>8</v>
      </c>
      <c r="C208" s="206" t="s">
        <v>154</v>
      </c>
      <c r="D208" s="206"/>
      <c r="E208" s="206"/>
      <c r="F208" s="206"/>
      <c r="G208" s="206">
        <v>12</v>
      </c>
    </row>
    <row r="209" spans="1:7" ht="15">
      <c r="A209" s="305" t="s">
        <v>2</v>
      </c>
      <c r="B209" s="206" t="s">
        <v>9</v>
      </c>
      <c r="C209" s="206" t="s">
        <v>154</v>
      </c>
      <c r="D209" s="206"/>
      <c r="E209" s="206"/>
      <c r="F209" s="206"/>
      <c r="G209" s="206">
        <v>2</v>
      </c>
    </row>
    <row r="210" spans="1:7" ht="15">
      <c r="A210" s="305" t="s">
        <v>3</v>
      </c>
      <c r="B210" s="206" t="s">
        <v>11</v>
      </c>
      <c r="C210" s="206" t="s">
        <v>154</v>
      </c>
      <c r="D210" s="206"/>
      <c r="E210" s="206"/>
      <c r="F210" s="206"/>
      <c r="G210" s="206">
        <v>17</v>
      </c>
    </row>
    <row r="211" spans="1:7" ht="15">
      <c r="A211" s="305" t="s">
        <v>4</v>
      </c>
      <c r="B211" s="206" t="s">
        <v>12</v>
      </c>
      <c r="C211" s="206" t="s">
        <v>154</v>
      </c>
      <c r="D211" s="206"/>
      <c r="E211" s="206"/>
      <c r="F211" s="206"/>
      <c r="G211" s="206">
        <v>13</v>
      </c>
    </row>
    <row r="212" spans="1:7" ht="15">
      <c r="A212" s="305" t="s">
        <v>5</v>
      </c>
      <c r="B212" s="206" t="s">
        <v>13</v>
      </c>
      <c r="C212" s="206" t="s">
        <v>154</v>
      </c>
      <c r="D212" s="206"/>
      <c r="E212" s="206"/>
      <c r="F212" s="206"/>
      <c r="G212" s="206">
        <v>2</v>
      </c>
    </row>
    <row r="213" spans="1:7" ht="15">
      <c r="A213" s="305" t="s">
        <v>6</v>
      </c>
      <c r="B213" s="206" t="s">
        <v>10</v>
      </c>
      <c r="C213" s="206" t="s">
        <v>154</v>
      </c>
      <c r="D213" s="206"/>
      <c r="E213" s="206"/>
      <c r="F213" s="206"/>
      <c r="G213" s="206">
        <v>2</v>
      </c>
    </row>
    <row r="214" spans="1:7" ht="15">
      <c r="A214" s="305"/>
      <c r="B214" s="206"/>
      <c r="C214" s="206"/>
      <c r="D214" s="206"/>
      <c r="E214" s="206"/>
      <c r="F214" s="206"/>
      <c r="G214" s="206">
        <f aca="true" t="shared" si="45" ref="G214">SUM(G207:G213)</f>
        <v>52</v>
      </c>
    </row>
    <row r="215" spans="1:7" ht="15">
      <c r="A215" s="305"/>
      <c r="B215" s="206"/>
      <c r="C215" s="206"/>
      <c r="D215" s="206"/>
      <c r="E215" s="206"/>
      <c r="F215" s="206"/>
      <c r="G215" s="206"/>
    </row>
    <row r="216" spans="1:7" ht="15">
      <c r="A216" s="305" t="s">
        <v>17</v>
      </c>
      <c r="B216" s="206" t="s">
        <v>19</v>
      </c>
      <c r="C216" s="206" t="s">
        <v>136</v>
      </c>
      <c r="D216" s="206"/>
      <c r="E216" s="206"/>
      <c r="F216" s="206"/>
      <c r="G216" s="206">
        <v>2</v>
      </c>
    </row>
    <row r="217" spans="1:7" ht="15">
      <c r="A217" s="305" t="s">
        <v>156</v>
      </c>
      <c r="B217" s="206" t="s">
        <v>25</v>
      </c>
      <c r="C217" s="206" t="s">
        <v>136</v>
      </c>
      <c r="D217" s="206"/>
      <c r="E217" s="206"/>
      <c r="F217" s="206"/>
      <c r="G217" s="206">
        <v>3</v>
      </c>
    </row>
    <row r="218" spans="1:7" ht="15">
      <c r="A218" s="305" t="s">
        <v>18</v>
      </c>
      <c r="B218" s="206" t="s">
        <v>20</v>
      </c>
      <c r="C218" s="206" t="s">
        <v>136</v>
      </c>
      <c r="D218" s="206"/>
      <c r="E218" s="206"/>
      <c r="F218" s="206"/>
      <c r="G218" s="206">
        <v>2</v>
      </c>
    </row>
    <row r="219" spans="1:7" ht="15">
      <c r="A219" s="305" t="s">
        <v>21</v>
      </c>
      <c r="B219" s="206" t="s">
        <v>23</v>
      </c>
      <c r="C219" s="206" t="s">
        <v>136</v>
      </c>
      <c r="D219" s="206"/>
      <c r="E219" s="206"/>
      <c r="F219" s="206"/>
      <c r="G219" s="206">
        <v>8</v>
      </c>
    </row>
    <row r="220" spans="1:7" ht="15">
      <c r="A220" s="305" t="s">
        <v>22</v>
      </c>
      <c r="B220" s="206" t="s">
        <v>24</v>
      </c>
      <c r="C220" s="206" t="s">
        <v>136</v>
      </c>
      <c r="D220" s="206"/>
      <c r="E220" s="206"/>
      <c r="F220" s="206"/>
      <c r="G220" s="206"/>
    </row>
    <row r="221" spans="1:7" ht="15">
      <c r="A221" s="305" t="s">
        <v>26</v>
      </c>
      <c r="B221" s="206" t="s">
        <v>227</v>
      </c>
      <c r="C221" s="206" t="s">
        <v>136</v>
      </c>
      <c r="D221" s="206"/>
      <c r="E221" s="206"/>
      <c r="F221" s="206"/>
      <c r="G221" s="206">
        <v>4</v>
      </c>
    </row>
    <row r="223" spans="1:15" ht="14.4" thickBot="1">
      <c r="A223" s="306"/>
      <c r="B223" s="272"/>
      <c r="C223" s="272"/>
      <c r="D223" s="270"/>
      <c r="E223" s="289"/>
      <c r="F223" s="272"/>
      <c r="G223" s="272"/>
      <c r="H223" s="273"/>
      <c r="I223" s="272"/>
      <c r="J223" s="272"/>
      <c r="K223" s="272"/>
      <c r="L223" s="272"/>
      <c r="M223" s="272"/>
      <c r="N223" s="272"/>
      <c r="O223" s="274"/>
    </row>
    <row r="224" spans="1:15" ht="15">
      <c r="A224" s="307" t="s">
        <v>212</v>
      </c>
      <c r="B224" s="290" t="s">
        <v>205</v>
      </c>
      <c r="C224" s="290" t="s">
        <v>155</v>
      </c>
      <c r="D224" s="250" t="s">
        <v>210</v>
      </c>
      <c r="E224" s="291" t="s">
        <v>192</v>
      </c>
      <c r="F224" s="253" t="s">
        <v>206</v>
      </c>
      <c r="G224" s="253" t="s">
        <v>190</v>
      </c>
      <c r="H224" s="253" t="s">
        <v>189</v>
      </c>
      <c r="I224" s="253" t="s">
        <v>188</v>
      </c>
      <c r="J224" s="253" t="s">
        <v>207</v>
      </c>
      <c r="K224" s="253" t="s">
        <v>186</v>
      </c>
      <c r="L224" s="253" t="s">
        <v>208</v>
      </c>
      <c r="M224" s="253" t="s">
        <v>209</v>
      </c>
      <c r="N224" s="253" t="s">
        <v>15</v>
      </c>
      <c r="O224" s="254" t="s">
        <v>14</v>
      </c>
    </row>
    <row r="225" spans="1:16" ht="15">
      <c r="A225" s="298" t="s">
        <v>0</v>
      </c>
      <c r="B225" s="206" t="s">
        <v>7</v>
      </c>
      <c r="C225" s="206" t="s">
        <v>154</v>
      </c>
      <c r="D225" s="231">
        <f>SUM(E225:O225)</f>
        <v>138</v>
      </c>
      <c r="E225" s="283">
        <f aca="true" t="shared" si="46" ref="E225:E232">H10+I10+J10</f>
        <v>16</v>
      </c>
      <c r="F225" s="206">
        <f aca="true" t="shared" si="47" ref="F225:H232">K10</f>
        <v>16</v>
      </c>
      <c r="G225" s="206">
        <f t="shared" si="47"/>
        <v>2</v>
      </c>
      <c r="H225" s="206">
        <f t="shared" si="47"/>
        <v>4</v>
      </c>
      <c r="I225" s="206">
        <f aca="true" t="shared" si="48" ref="I225:I232">N10+O10</f>
        <v>24</v>
      </c>
      <c r="J225" s="206">
        <f aca="true" t="shared" si="49" ref="J225:K232">P10</f>
        <v>14</v>
      </c>
      <c r="K225" s="206">
        <f t="shared" si="49"/>
        <v>10</v>
      </c>
      <c r="L225" s="206">
        <f aca="true" t="shared" si="50" ref="L225:L232">R10+S10</f>
        <v>14</v>
      </c>
      <c r="M225" s="206">
        <f aca="true" t="shared" si="51" ref="M225:M232">T10+U10</f>
        <v>14</v>
      </c>
      <c r="N225" s="206">
        <f aca="true" t="shared" si="52" ref="N225:N232">V10+W10</f>
        <v>16</v>
      </c>
      <c r="O225" s="218">
        <f aca="true" t="shared" si="53" ref="O225:O232">X10+Y10</f>
        <v>8</v>
      </c>
      <c r="P225" s="212">
        <f>SUM(E225:O225)</f>
        <v>138</v>
      </c>
    </row>
    <row r="226" spans="1:16" ht="15">
      <c r="A226" s="298" t="s">
        <v>1</v>
      </c>
      <c r="B226" s="206" t="s">
        <v>8</v>
      </c>
      <c r="C226" s="206" t="s">
        <v>154</v>
      </c>
      <c r="D226" s="231">
        <f aca="true" t="shared" si="54" ref="D226:D241">SUM(E226:O226)</f>
        <v>520</v>
      </c>
      <c r="E226" s="283">
        <f t="shared" si="46"/>
        <v>36</v>
      </c>
      <c r="F226" s="206">
        <f t="shared" si="47"/>
        <v>64</v>
      </c>
      <c r="G226" s="206">
        <f t="shared" si="47"/>
        <v>8</v>
      </c>
      <c r="H226" s="206">
        <f t="shared" si="47"/>
        <v>16</v>
      </c>
      <c r="I226" s="206">
        <f t="shared" si="48"/>
        <v>96</v>
      </c>
      <c r="J226" s="206">
        <f t="shared" si="49"/>
        <v>56</v>
      </c>
      <c r="K226" s="206">
        <f t="shared" si="49"/>
        <v>40</v>
      </c>
      <c r="L226" s="206">
        <f t="shared" si="50"/>
        <v>56</v>
      </c>
      <c r="M226" s="206">
        <f t="shared" si="51"/>
        <v>56</v>
      </c>
      <c r="N226" s="206">
        <f t="shared" si="52"/>
        <v>64</v>
      </c>
      <c r="O226" s="218">
        <f t="shared" si="53"/>
        <v>28</v>
      </c>
      <c r="P226" s="212">
        <f aca="true" t="shared" si="55" ref="P226:P241">SUM(E226:O226)</f>
        <v>520</v>
      </c>
    </row>
    <row r="227" spans="1:16" ht="15">
      <c r="A227" s="298" t="s">
        <v>2</v>
      </c>
      <c r="B227" s="206" t="s">
        <v>9</v>
      </c>
      <c r="C227" s="206" t="s">
        <v>154</v>
      </c>
      <c r="D227" s="231">
        <f t="shared" si="54"/>
        <v>137</v>
      </c>
      <c r="E227" s="283">
        <f t="shared" si="46"/>
        <v>17</v>
      </c>
      <c r="F227" s="206">
        <f t="shared" si="47"/>
        <v>16</v>
      </c>
      <c r="G227" s="206">
        <f t="shared" si="47"/>
        <v>2</v>
      </c>
      <c r="H227" s="206">
        <f t="shared" si="47"/>
        <v>4</v>
      </c>
      <c r="I227" s="206">
        <f t="shared" si="48"/>
        <v>24</v>
      </c>
      <c r="J227" s="206">
        <f t="shared" si="49"/>
        <v>14</v>
      </c>
      <c r="K227" s="206">
        <f t="shared" si="49"/>
        <v>10</v>
      </c>
      <c r="L227" s="206">
        <f t="shared" si="50"/>
        <v>14</v>
      </c>
      <c r="M227" s="206">
        <f t="shared" si="51"/>
        <v>14</v>
      </c>
      <c r="N227" s="206">
        <f t="shared" si="52"/>
        <v>16</v>
      </c>
      <c r="O227" s="218">
        <f t="shared" si="53"/>
        <v>6</v>
      </c>
      <c r="P227" s="212">
        <f t="shared" si="55"/>
        <v>137</v>
      </c>
    </row>
    <row r="228" spans="1:16" ht="15">
      <c r="A228" s="298" t="s">
        <v>3</v>
      </c>
      <c r="B228" s="206" t="s">
        <v>11</v>
      </c>
      <c r="C228" s="206" t="s">
        <v>154</v>
      </c>
      <c r="D228" s="231">
        <f t="shared" si="54"/>
        <v>847</v>
      </c>
      <c r="E228" s="283">
        <f t="shared" si="46"/>
        <v>67</v>
      </c>
      <c r="F228" s="206">
        <f t="shared" si="47"/>
        <v>104</v>
      </c>
      <c r="G228" s="206">
        <f t="shared" si="47"/>
        <v>13</v>
      </c>
      <c r="H228" s="206">
        <f t="shared" si="47"/>
        <v>26</v>
      </c>
      <c r="I228" s="206">
        <f t="shared" si="48"/>
        <v>156</v>
      </c>
      <c r="J228" s="206">
        <f t="shared" si="49"/>
        <v>91</v>
      </c>
      <c r="K228" s="206">
        <f t="shared" si="49"/>
        <v>65</v>
      </c>
      <c r="L228" s="206">
        <f t="shared" si="50"/>
        <v>89</v>
      </c>
      <c r="M228" s="206">
        <f t="shared" si="51"/>
        <v>89</v>
      </c>
      <c r="N228" s="206">
        <f t="shared" si="52"/>
        <v>104</v>
      </c>
      <c r="O228" s="218">
        <f t="shared" si="53"/>
        <v>43</v>
      </c>
      <c r="P228" s="212">
        <f t="shared" si="55"/>
        <v>847</v>
      </c>
    </row>
    <row r="229" spans="1:16" ht="15">
      <c r="A229" s="298" t="s">
        <v>4</v>
      </c>
      <c r="B229" s="206" t="s">
        <v>12</v>
      </c>
      <c r="C229" s="206" t="s">
        <v>154</v>
      </c>
      <c r="D229" s="231">
        <f t="shared" si="54"/>
        <v>681</v>
      </c>
      <c r="E229" s="283">
        <f t="shared" si="46"/>
        <v>27</v>
      </c>
      <c r="F229" s="206">
        <f t="shared" si="47"/>
        <v>88</v>
      </c>
      <c r="G229" s="206">
        <f t="shared" si="47"/>
        <v>11</v>
      </c>
      <c r="H229" s="206">
        <f t="shared" si="47"/>
        <v>22</v>
      </c>
      <c r="I229" s="206">
        <f t="shared" si="48"/>
        <v>132</v>
      </c>
      <c r="J229" s="206">
        <f t="shared" si="49"/>
        <v>77</v>
      </c>
      <c r="K229" s="206">
        <f t="shared" si="49"/>
        <v>55</v>
      </c>
      <c r="L229" s="206">
        <f t="shared" si="50"/>
        <v>73</v>
      </c>
      <c r="M229" s="206">
        <f t="shared" si="51"/>
        <v>73</v>
      </c>
      <c r="N229" s="206">
        <f t="shared" si="52"/>
        <v>88</v>
      </c>
      <c r="O229" s="218">
        <f t="shared" si="53"/>
        <v>35</v>
      </c>
      <c r="P229" s="212">
        <f t="shared" si="55"/>
        <v>681</v>
      </c>
    </row>
    <row r="230" spans="1:16" ht="15">
      <c r="A230" s="298" t="s">
        <v>5</v>
      </c>
      <c r="B230" s="206" t="s">
        <v>13</v>
      </c>
      <c r="C230" s="206" t="s">
        <v>154</v>
      </c>
      <c r="D230" s="231">
        <f t="shared" si="54"/>
        <v>141</v>
      </c>
      <c r="E230" s="283">
        <f t="shared" si="46"/>
        <v>21</v>
      </c>
      <c r="F230" s="206">
        <f t="shared" si="47"/>
        <v>16</v>
      </c>
      <c r="G230" s="206">
        <f t="shared" si="47"/>
        <v>2</v>
      </c>
      <c r="H230" s="206">
        <f t="shared" si="47"/>
        <v>4</v>
      </c>
      <c r="I230" s="206">
        <f t="shared" si="48"/>
        <v>24</v>
      </c>
      <c r="J230" s="206">
        <f t="shared" si="49"/>
        <v>14</v>
      </c>
      <c r="K230" s="206">
        <f t="shared" si="49"/>
        <v>10</v>
      </c>
      <c r="L230" s="206">
        <f t="shared" si="50"/>
        <v>14</v>
      </c>
      <c r="M230" s="206">
        <f t="shared" si="51"/>
        <v>14</v>
      </c>
      <c r="N230" s="206">
        <f t="shared" si="52"/>
        <v>16</v>
      </c>
      <c r="O230" s="218">
        <f t="shared" si="53"/>
        <v>6</v>
      </c>
      <c r="P230" s="212">
        <f t="shared" si="55"/>
        <v>141</v>
      </c>
    </row>
    <row r="231" spans="1:16" ht="14.4" thickBot="1">
      <c r="A231" s="299" t="s">
        <v>6</v>
      </c>
      <c r="B231" s="232" t="s">
        <v>10</v>
      </c>
      <c r="C231" s="232" t="s">
        <v>154</v>
      </c>
      <c r="D231" s="255">
        <f t="shared" si="54"/>
        <v>239</v>
      </c>
      <c r="E231" s="284">
        <f t="shared" si="46"/>
        <v>59</v>
      </c>
      <c r="F231" s="232">
        <f t="shared" si="47"/>
        <v>16</v>
      </c>
      <c r="G231" s="232">
        <f t="shared" si="47"/>
        <v>2</v>
      </c>
      <c r="H231" s="232">
        <f t="shared" si="47"/>
        <v>4</v>
      </c>
      <c r="I231" s="232">
        <f t="shared" si="48"/>
        <v>24</v>
      </c>
      <c r="J231" s="232">
        <f t="shared" si="49"/>
        <v>14</v>
      </c>
      <c r="K231" s="232">
        <f t="shared" si="49"/>
        <v>10</v>
      </c>
      <c r="L231" s="232">
        <f t="shared" si="50"/>
        <v>44</v>
      </c>
      <c r="M231" s="232">
        <f t="shared" si="51"/>
        <v>44</v>
      </c>
      <c r="N231" s="232">
        <f t="shared" si="52"/>
        <v>16</v>
      </c>
      <c r="O231" s="221">
        <f t="shared" si="53"/>
        <v>6</v>
      </c>
      <c r="P231" s="212">
        <f t="shared" si="55"/>
        <v>239</v>
      </c>
    </row>
    <row r="232" spans="1:16" ht="15">
      <c r="A232" s="308"/>
      <c r="B232" s="246"/>
      <c r="C232" s="246"/>
      <c r="D232" s="244">
        <f t="shared" si="54"/>
        <v>2703</v>
      </c>
      <c r="E232" s="292">
        <f t="shared" si="46"/>
        <v>243</v>
      </c>
      <c r="F232" s="246">
        <f t="shared" si="47"/>
        <v>320</v>
      </c>
      <c r="G232" s="246">
        <f t="shared" si="47"/>
        <v>40</v>
      </c>
      <c r="H232" s="246">
        <f t="shared" si="47"/>
        <v>80</v>
      </c>
      <c r="I232" s="246">
        <f t="shared" si="48"/>
        <v>480</v>
      </c>
      <c r="J232" s="246">
        <f t="shared" si="49"/>
        <v>280</v>
      </c>
      <c r="K232" s="246">
        <f t="shared" si="49"/>
        <v>200</v>
      </c>
      <c r="L232" s="246">
        <f t="shared" si="50"/>
        <v>304</v>
      </c>
      <c r="M232" s="246">
        <f t="shared" si="51"/>
        <v>304</v>
      </c>
      <c r="N232" s="246">
        <f t="shared" si="52"/>
        <v>320</v>
      </c>
      <c r="O232" s="247">
        <f t="shared" si="53"/>
        <v>132</v>
      </c>
      <c r="P232" s="212">
        <f t="shared" si="55"/>
        <v>2703</v>
      </c>
    </row>
    <row r="233" spans="1:16" ht="14.4" thickBot="1">
      <c r="A233" s="309"/>
      <c r="B233" s="259"/>
      <c r="C233" s="259"/>
      <c r="D233" s="257"/>
      <c r="E233" s="293"/>
      <c r="F233" s="259"/>
      <c r="G233" s="259"/>
      <c r="H233" s="259"/>
      <c r="I233" s="259"/>
      <c r="J233" s="259"/>
      <c r="K233" s="259"/>
      <c r="L233" s="259"/>
      <c r="M233" s="259"/>
      <c r="N233" s="259"/>
      <c r="O233" s="260"/>
      <c r="P233" s="212">
        <f t="shared" si="55"/>
        <v>0</v>
      </c>
    </row>
    <row r="234" spans="1:16" ht="15">
      <c r="A234" s="310" t="s">
        <v>17</v>
      </c>
      <c r="B234" s="253" t="s">
        <v>19</v>
      </c>
      <c r="C234" s="253" t="s">
        <v>136</v>
      </c>
      <c r="D234" s="263">
        <f t="shared" si="54"/>
        <v>200</v>
      </c>
      <c r="E234" s="291">
        <f aca="true" t="shared" si="56" ref="E234:E241">H19+I19+J19</f>
        <v>12</v>
      </c>
      <c r="F234" s="253">
        <f aca="true" t="shared" si="57" ref="F234:H241">K19</f>
        <v>16</v>
      </c>
      <c r="G234" s="253">
        <f t="shared" si="57"/>
        <v>2</v>
      </c>
      <c r="H234" s="253">
        <f t="shared" si="57"/>
        <v>4</v>
      </c>
      <c r="I234" s="253">
        <f aca="true" t="shared" si="58" ref="I234:I241">N19+O19</f>
        <v>30</v>
      </c>
      <c r="J234" s="253">
        <f aca="true" t="shared" si="59" ref="J234:K241">P19</f>
        <v>28</v>
      </c>
      <c r="K234" s="253">
        <f t="shared" si="59"/>
        <v>20</v>
      </c>
      <c r="L234" s="253">
        <f aca="true" t="shared" si="60" ref="L234:L241">R19+S19</f>
        <v>26</v>
      </c>
      <c r="M234" s="253">
        <f aca="true" t="shared" si="61" ref="M234:M241">T19+U19</f>
        <v>26</v>
      </c>
      <c r="N234" s="253">
        <f aca="true" t="shared" si="62" ref="N234:N241">V19+W19</f>
        <v>30</v>
      </c>
      <c r="O234" s="254">
        <f aca="true" t="shared" si="63" ref="O234:O241">X19+Y19</f>
        <v>6</v>
      </c>
      <c r="P234" s="212">
        <f t="shared" si="55"/>
        <v>200</v>
      </c>
    </row>
    <row r="235" spans="1:16" ht="15">
      <c r="A235" s="298" t="s">
        <v>156</v>
      </c>
      <c r="B235" s="206" t="s">
        <v>25</v>
      </c>
      <c r="C235" s="206" t="s">
        <v>136</v>
      </c>
      <c r="D235" s="231">
        <f t="shared" si="54"/>
        <v>94</v>
      </c>
      <c r="E235" s="283">
        <f t="shared" si="56"/>
        <v>16</v>
      </c>
      <c r="F235" s="206">
        <f t="shared" si="57"/>
        <v>24</v>
      </c>
      <c r="G235" s="206">
        <f t="shared" si="57"/>
        <v>3</v>
      </c>
      <c r="H235" s="206">
        <f t="shared" si="57"/>
        <v>6</v>
      </c>
      <c r="I235" s="206">
        <f t="shared" si="58"/>
        <v>27</v>
      </c>
      <c r="J235" s="206">
        <f t="shared" si="59"/>
        <v>0</v>
      </c>
      <c r="K235" s="206">
        <f t="shared" si="59"/>
        <v>0</v>
      </c>
      <c r="L235" s="206">
        <f t="shared" si="60"/>
        <v>3</v>
      </c>
      <c r="M235" s="206">
        <f t="shared" si="61"/>
        <v>3</v>
      </c>
      <c r="N235" s="206">
        <f t="shared" si="62"/>
        <v>3</v>
      </c>
      <c r="O235" s="218">
        <f t="shared" si="63"/>
        <v>9</v>
      </c>
      <c r="P235" s="212">
        <f t="shared" si="55"/>
        <v>94</v>
      </c>
    </row>
    <row r="236" spans="1:16" ht="15">
      <c r="A236" s="298" t="s">
        <v>18</v>
      </c>
      <c r="B236" s="206" t="s">
        <v>20</v>
      </c>
      <c r="C236" s="206" t="s">
        <v>136</v>
      </c>
      <c r="D236" s="231">
        <f t="shared" si="54"/>
        <v>137</v>
      </c>
      <c r="E236" s="283">
        <f t="shared" si="56"/>
        <v>17</v>
      </c>
      <c r="F236" s="206">
        <f t="shared" si="57"/>
        <v>16</v>
      </c>
      <c r="G236" s="206">
        <f t="shared" si="57"/>
        <v>2</v>
      </c>
      <c r="H236" s="206">
        <f t="shared" si="57"/>
        <v>4</v>
      </c>
      <c r="I236" s="206">
        <f t="shared" si="58"/>
        <v>24</v>
      </c>
      <c r="J236" s="206">
        <f t="shared" si="59"/>
        <v>14</v>
      </c>
      <c r="K236" s="206">
        <f t="shared" si="59"/>
        <v>10</v>
      </c>
      <c r="L236" s="206">
        <f t="shared" si="60"/>
        <v>14</v>
      </c>
      <c r="M236" s="206">
        <f t="shared" si="61"/>
        <v>14</v>
      </c>
      <c r="N236" s="206">
        <f t="shared" si="62"/>
        <v>16</v>
      </c>
      <c r="O236" s="218">
        <f t="shared" si="63"/>
        <v>6</v>
      </c>
      <c r="P236" s="212">
        <f t="shared" si="55"/>
        <v>137</v>
      </c>
    </row>
    <row r="237" spans="1:16" ht="15">
      <c r="A237" s="298" t="s">
        <v>21</v>
      </c>
      <c r="B237" s="206" t="s">
        <v>23</v>
      </c>
      <c r="C237" s="206" t="s">
        <v>136</v>
      </c>
      <c r="D237" s="231">
        <f t="shared" si="54"/>
        <v>552</v>
      </c>
      <c r="E237" s="283">
        <f t="shared" si="56"/>
        <v>22</v>
      </c>
      <c r="F237" s="206">
        <f t="shared" si="57"/>
        <v>48</v>
      </c>
      <c r="G237" s="206">
        <f t="shared" si="57"/>
        <v>6</v>
      </c>
      <c r="H237" s="206">
        <f t="shared" si="57"/>
        <v>8</v>
      </c>
      <c r="I237" s="206">
        <f t="shared" si="58"/>
        <v>72</v>
      </c>
      <c r="J237" s="206">
        <f t="shared" si="59"/>
        <v>84</v>
      </c>
      <c r="K237" s="206">
        <f t="shared" si="59"/>
        <v>60</v>
      </c>
      <c r="L237" s="206">
        <f t="shared" si="60"/>
        <v>74</v>
      </c>
      <c r="M237" s="206">
        <f t="shared" si="61"/>
        <v>74</v>
      </c>
      <c r="N237" s="206">
        <f t="shared" si="62"/>
        <v>88</v>
      </c>
      <c r="O237" s="218">
        <f t="shared" si="63"/>
        <v>16</v>
      </c>
      <c r="P237" s="212">
        <f t="shared" si="55"/>
        <v>552</v>
      </c>
    </row>
    <row r="238" spans="1:16" ht="15">
      <c r="A238" s="298" t="s">
        <v>22</v>
      </c>
      <c r="B238" s="206" t="s">
        <v>24</v>
      </c>
      <c r="C238" s="206" t="s">
        <v>136</v>
      </c>
      <c r="D238" s="231">
        <f t="shared" si="54"/>
        <v>110</v>
      </c>
      <c r="E238" s="283">
        <f t="shared" si="56"/>
        <v>24</v>
      </c>
      <c r="F238" s="206">
        <f t="shared" si="57"/>
        <v>16</v>
      </c>
      <c r="G238" s="206">
        <f t="shared" si="57"/>
        <v>2</v>
      </c>
      <c r="H238" s="206">
        <f t="shared" si="57"/>
        <v>0</v>
      </c>
      <c r="I238" s="206">
        <f t="shared" si="58"/>
        <v>6</v>
      </c>
      <c r="J238" s="206">
        <f t="shared" si="59"/>
        <v>14</v>
      </c>
      <c r="K238" s="206">
        <f t="shared" si="59"/>
        <v>10</v>
      </c>
      <c r="L238" s="206">
        <f t="shared" si="60"/>
        <v>12</v>
      </c>
      <c r="M238" s="206">
        <f t="shared" si="61"/>
        <v>12</v>
      </c>
      <c r="N238" s="206">
        <f t="shared" si="62"/>
        <v>14</v>
      </c>
      <c r="O238" s="218">
        <f t="shared" si="63"/>
        <v>0</v>
      </c>
      <c r="P238" s="212">
        <f t="shared" si="55"/>
        <v>110</v>
      </c>
    </row>
    <row r="239" spans="1:16" ht="15">
      <c r="A239" s="298" t="s">
        <v>26</v>
      </c>
      <c r="B239" s="206" t="s">
        <v>10</v>
      </c>
      <c r="C239" s="206" t="s">
        <v>136</v>
      </c>
      <c r="D239" s="231">
        <f t="shared" si="54"/>
        <v>169</v>
      </c>
      <c r="E239" s="283">
        <f t="shared" si="56"/>
        <v>17</v>
      </c>
      <c r="F239" s="206">
        <f t="shared" si="57"/>
        <v>16</v>
      </c>
      <c r="G239" s="206">
        <f t="shared" si="57"/>
        <v>2</v>
      </c>
      <c r="H239" s="206">
        <f t="shared" si="57"/>
        <v>4</v>
      </c>
      <c r="I239" s="206">
        <f t="shared" si="58"/>
        <v>27</v>
      </c>
      <c r="J239" s="206">
        <f t="shared" si="59"/>
        <v>21</v>
      </c>
      <c r="K239" s="206">
        <f t="shared" si="59"/>
        <v>15</v>
      </c>
      <c r="L239" s="206">
        <f t="shared" si="60"/>
        <v>18</v>
      </c>
      <c r="M239" s="206">
        <f t="shared" si="61"/>
        <v>18</v>
      </c>
      <c r="N239" s="206">
        <f t="shared" si="62"/>
        <v>23</v>
      </c>
      <c r="O239" s="218">
        <f t="shared" si="63"/>
        <v>8</v>
      </c>
      <c r="P239" s="212">
        <f t="shared" si="55"/>
        <v>169</v>
      </c>
    </row>
    <row r="240" spans="1:16" ht="15">
      <c r="A240" s="298" t="s">
        <v>228</v>
      </c>
      <c r="B240" s="206" t="s">
        <v>170</v>
      </c>
      <c r="C240" s="206" t="s">
        <v>136</v>
      </c>
      <c r="D240" s="231">
        <f t="shared" si="54"/>
        <v>155</v>
      </c>
      <c r="E240" s="283">
        <f t="shared" si="56"/>
        <v>19</v>
      </c>
      <c r="F240" s="206">
        <f t="shared" si="57"/>
        <v>0</v>
      </c>
      <c r="G240" s="206">
        <f t="shared" si="57"/>
        <v>0</v>
      </c>
      <c r="H240" s="206">
        <f t="shared" si="57"/>
        <v>0</v>
      </c>
      <c r="I240" s="206">
        <f t="shared" si="58"/>
        <v>12</v>
      </c>
      <c r="J240" s="206">
        <f t="shared" si="59"/>
        <v>28</v>
      </c>
      <c r="K240" s="206">
        <f t="shared" si="59"/>
        <v>20</v>
      </c>
      <c r="L240" s="206">
        <f t="shared" si="60"/>
        <v>24</v>
      </c>
      <c r="M240" s="206">
        <f t="shared" si="61"/>
        <v>24</v>
      </c>
      <c r="N240" s="206">
        <f t="shared" si="62"/>
        <v>28</v>
      </c>
      <c r="O240" s="218">
        <f t="shared" si="63"/>
        <v>0</v>
      </c>
      <c r="P240" s="212">
        <f t="shared" si="55"/>
        <v>155</v>
      </c>
    </row>
    <row r="241" spans="1:16" ht="14.4" thickBot="1">
      <c r="A241" s="299" t="s">
        <v>225</v>
      </c>
      <c r="B241" s="232" t="s">
        <v>171</v>
      </c>
      <c r="C241" s="232" t="s">
        <v>136</v>
      </c>
      <c r="D241" s="255">
        <f t="shared" si="54"/>
        <v>157</v>
      </c>
      <c r="E241" s="284">
        <f t="shared" si="56"/>
        <v>21</v>
      </c>
      <c r="F241" s="232">
        <f t="shared" si="57"/>
        <v>0</v>
      </c>
      <c r="G241" s="232">
        <f t="shared" si="57"/>
        <v>0</v>
      </c>
      <c r="H241" s="232">
        <f t="shared" si="57"/>
        <v>0</v>
      </c>
      <c r="I241" s="232">
        <f t="shared" si="58"/>
        <v>12</v>
      </c>
      <c r="J241" s="232">
        <f t="shared" si="59"/>
        <v>28</v>
      </c>
      <c r="K241" s="232">
        <f t="shared" si="59"/>
        <v>20</v>
      </c>
      <c r="L241" s="232">
        <f t="shared" si="60"/>
        <v>24</v>
      </c>
      <c r="M241" s="232">
        <f t="shared" si="61"/>
        <v>24</v>
      </c>
      <c r="N241" s="232">
        <f t="shared" si="62"/>
        <v>28</v>
      </c>
      <c r="O241" s="221">
        <f t="shared" si="63"/>
        <v>0</v>
      </c>
      <c r="P241" s="212">
        <f t="shared" si="55"/>
        <v>157</v>
      </c>
    </row>
    <row r="242" spans="1:15" ht="14.4" thickBot="1">
      <c r="A242" s="301"/>
      <c r="B242" s="196"/>
      <c r="C242" s="196"/>
      <c r="D242" s="240">
        <f>SUM(D234:D241)</f>
        <v>1574</v>
      </c>
      <c r="E242" s="294">
        <f>SUM(E234:E241)</f>
        <v>148</v>
      </c>
      <c r="F242" s="295">
        <f>SUM(F234:F241)</f>
        <v>136</v>
      </c>
      <c r="G242" s="295">
        <f aca="true" t="shared" si="64" ref="G242:O242">SUM(G234:G241)</f>
        <v>17</v>
      </c>
      <c r="H242" s="295">
        <f t="shared" si="64"/>
        <v>26</v>
      </c>
      <c r="I242" s="295">
        <f t="shared" si="64"/>
        <v>210</v>
      </c>
      <c r="J242" s="295">
        <f t="shared" si="64"/>
        <v>217</v>
      </c>
      <c r="K242" s="295">
        <f t="shared" si="64"/>
        <v>155</v>
      </c>
      <c r="L242" s="295">
        <f t="shared" si="64"/>
        <v>195</v>
      </c>
      <c r="M242" s="295">
        <f t="shared" si="64"/>
        <v>195</v>
      </c>
      <c r="N242" s="295">
        <f t="shared" si="64"/>
        <v>230</v>
      </c>
      <c r="O242" s="295">
        <f t="shared" si="64"/>
        <v>45</v>
      </c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C8E4F-F51F-4691-A192-D8CD5C37CDF2}">
  <dimension ref="A1:Z204"/>
  <sheetViews>
    <sheetView workbookViewId="0" topLeftCell="A60">
      <selection activeCell="AC85" sqref="AC85"/>
    </sheetView>
  </sheetViews>
  <sheetFormatPr defaultColWidth="9.140625" defaultRowHeight="15"/>
  <cols>
    <col min="1" max="1" width="17.28125" style="199" customWidth="1"/>
    <col min="2" max="2" width="7.7109375" style="199" customWidth="1"/>
    <col min="3" max="3" width="12.28125" style="199" customWidth="1"/>
    <col min="4" max="4" width="6.8515625" style="192" hidden="1" customWidth="1"/>
    <col min="5" max="6" width="5.28125" style="199" hidden="1" customWidth="1"/>
    <col min="7" max="7" width="9.57421875" style="192" customWidth="1"/>
    <col min="8" max="8" width="4.57421875" style="204" customWidth="1"/>
    <col min="9" max="9" width="18.140625" style="192" customWidth="1"/>
    <col min="10" max="10" width="8.57421875" style="192" customWidth="1"/>
    <col min="11" max="11" width="12.28125" style="192" customWidth="1"/>
    <col min="12" max="14" width="5.28125" style="192" hidden="1" customWidth="1"/>
    <col min="15" max="15" width="8.421875" style="192" customWidth="1"/>
    <col min="16" max="16" width="5.57421875" style="192" customWidth="1"/>
    <col min="17" max="17" width="5.57421875" style="204" customWidth="1"/>
    <col min="18" max="25" width="5.57421875" style="192" customWidth="1"/>
    <col min="26" max="26" width="9.140625" style="192" customWidth="1"/>
    <col min="27" max="16384" width="9.140625" style="199" customWidth="1"/>
  </cols>
  <sheetData>
    <row r="1" spans="1:10" s="144" customFormat="1" ht="18" hidden="1">
      <c r="A1" s="225" t="s">
        <v>166</v>
      </c>
      <c r="B1" s="225"/>
      <c r="C1" s="225"/>
      <c r="D1" s="143"/>
      <c r="E1" s="225"/>
      <c r="F1" s="225"/>
      <c r="G1" s="225"/>
      <c r="H1" s="225"/>
      <c r="I1" s="143"/>
      <c r="J1" s="143"/>
    </row>
    <row r="2" spans="1:10" s="146" customFormat="1" ht="20.4" hidden="1">
      <c r="A2" s="185" t="s">
        <v>113</v>
      </c>
      <c r="B2" s="147" t="str">
        <f>'Krycí list '!E5</f>
        <v>Realizace prvků ÚSES. LBK 5</v>
      </c>
      <c r="F2" s="148"/>
      <c r="G2" s="149"/>
      <c r="H2" s="167"/>
      <c r="I2" s="150"/>
      <c r="J2" s="151"/>
    </row>
    <row r="3" spans="1:10" s="153" customFormat="1" ht="15" hidden="1">
      <c r="A3" s="186" t="s">
        <v>114</v>
      </c>
      <c r="B3" s="154" t="str">
        <f>'Krycí list '!E9</f>
        <v>ZALOŽENÍ ČÁSTI LBK 5 / OPLOCENEK 1 - 6</v>
      </c>
      <c r="F3" s="155"/>
      <c r="G3" s="156"/>
      <c r="H3" s="168"/>
      <c r="I3" s="157"/>
      <c r="J3" s="151"/>
    </row>
    <row r="4" spans="1:10" s="153" customFormat="1" ht="15" hidden="1">
      <c r="A4" s="187" t="s">
        <v>115</v>
      </c>
      <c r="B4" s="159" t="s">
        <v>119</v>
      </c>
      <c r="F4" s="155"/>
      <c r="G4" s="156"/>
      <c r="H4" s="168"/>
      <c r="I4" s="157"/>
      <c r="J4" s="151"/>
    </row>
    <row r="5" spans="1:10" s="153" customFormat="1" ht="15" hidden="1">
      <c r="A5" s="187" t="s">
        <v>116</v>
      </c>
      <c r="B5" s="159" t="s">
        <v>60</v>
      </c>
      <c r="F5" s="155"/>
      <c r="G5" s="156"/>
      <c r="H5" s="168"/>
      <c r="I5" s="157"/>
      <c r="J5" s="156"/>
    </row>
    <row r="6" spans="1:10" s="153" customFormat="1" ht="15" hidden="1">
      <c r="A6" s="187" t="s">
        <v>117</v>
      </c>
      <c r="B6" s="160" t="s">
        <v>204</v>
      </c>
      <c r="F6" s="155"/>
      <c r="G6" s="156"/>
      <c r="H6" s="168"/>
      <c r="I6" s="157"/>
      <c r="J6" s="151"/>
    </row>
    <row r="7" spans="1:25" ht="15" hidden="1">
      <c r="A7" s="183"/>
      <c r="B7" s="183"/>
      <c r="C7" s="183"/>
      <c r="D7" s="184"/>
      <c r="E7" s="183"/>
      <c r="F7" s="183"/>
      <c r="G7" s="197"/>
      <c r="H7" s="184">
        <v>11</v>
      </c>
      <c r="I7" s="184">
        <v>11</v>
      </c>
      <c r="J7" s="184">
        <v>11</v>
      </c>
      <c r="K7" s="184">
        <v>10</v>
      </c>
      <c r="L7" s="184">
        <v>9</v>
      </c>
      <c r="M7" s="184">
        <v>8</v>
      </c>
      <c r="N7" s="184">
        <v>7</v>
      </c>
      <c r="O7" s="184">
        <v>7</v>
      </c>
      <c r="P7" s="198">
        <v>6</v>
      </c>
      <c r="Q7" s="184">
        <v>5</v>
      </c>
      <c r="R7" s="184">
        <v>4</v>
      </c>
      <c r="S7" s="184">
        <v>4</v>
      </c>
      <c r="T7" s="184">
        <v>3</v>
      </c>
      <c r="U7" s="184">
        <v>3</v>
      </c>
      <c r="V7" s="184">
        <v>2</v>
      </c>
      <c r="W7" s="184">
        <v>2</v>
      </c>
      <c r="X7" s="184">
        <v>1</v>
      </c>
      <c r="Y7" s="184">
        <v>1</v>
      </c>
    </row>
    <row r="8" spans="1:26" s="203" customFormat="1" ht="27.6" hidden="1">
      <c r="A8" s="195" t="s">
        <v>138</v>
      </c>
      <c r="B8" s="195"/>
      <c r="C8" s="195"/>
      <c r="D8" s="193"/>
      <c r="E8" s="195"/>
      <c r="F8" s="195"/>
      <c r="G8" s="200"/>
      <c r="H8" s="193" t="s">
        <v>176</v>
      </c>
      <c r="I8" s="193" t="s">
        <v>177</v>
      </c>
      <c r="J8" s="193" t="s">
        <v>178</v>
      </c>
      <c r="K8" s="193" t="s">
        <v>180</v>
      </c>
      <c r="L8" s="193" t="s">
        <v>180</v>
      </c>
      <c r="M8" s="193" t="s">
        <v>182</v>
      </c>
      <c r="N8" s="193" t="s">
        <v>184</v>
      </c>
      <c r="O8" s="193" t="s">
        <v>182</v>
      </c>
      <c r="P8" s="201" t="s">
        <v>183</v>
      </c>
      <c r="Q8" s="193" t="s">
        <v>183</v>
      </c>
      <c r="R8" s="193" t="s">
        <v>183</v>
      </c>
      <c r="S8" s="193" t="s">
        <v>193</v>
      </c>
      <c r="T8" s="193" t="s">
        <v>183</v>
      </c>
      <c r="U8" s="193" t="s">
        <v>193</v>
      </c>
      <c r="V8" s="193" t="s">
        <v>196</v>
      </c>
      <c r="W8" s="193" t="s">
        <v>183</v>
      </c>
      <c r="X8" s="193" t="s">
        <v>196</v>
      </c>
      <c r="Y8" s="193" t="s">
        <v>198</v>
      </c>
      <c r="Z8" s="202"/>
    </row>
    <row r="9" spans="1:26" s="203" customFormat="1" ht="15" hidden="1">
      <c r="A9" s="195"/>
      <c r="B9" s="195" t="s">
        <v>137</v>
      </c>
      <c r="C9" s="195" t="s">
        <v>155</v>
      </c>
      <c r="D9" s="193"/>
      <c r="E9" s="195"/>
      <c r="F9" s="195"/>
      <c r="G9" s="200" t="s">
        <v>179</v>
      </c>
      <c r="H9" s="193">
        <v>1</v>
      </c>
      <c r="I9" s="193">
        <v>1</v>
      </c>
      <c r="J9" s="193">
        <v>1</v>
      </c>
      <c r="K9" s="193">
        <v>8</v>
      </c>
      <c r="L9" s="193">
        <v>1</v>
      </c>
      <c r="M9" s="193">
        <v>2</v>
      </c>
      <c r="N9" s="193">
        <v>3</v>
      </c>
      <c r="O9" s="193">
        <v>9</v>
      </c>
      <c r="P9" s="201">
        <v>7</v>
      </c>
      <c r="Q9" s="193">
        <v>5</v>
      </c>
      <c r="R9" s="193">
        <v>6</v>
      </c>
      <c r="S9" s="193" t="s">
        <v>194</v>
      </c>
      <c r="T9" s="193">
        <v>6</v>
      </c>
      <c r="U9" s="193">
        <v>1</v>
      </c>
      <c r="V9" s="193">
        <v>1</v>
      </c>
      <c r="W9" s="193">
        <v>7</v>
      </c>
      <c r="X9" s="193">
        <v>2</v>
      </c>
      <c r="Y9" s="193">
        <v>1</v>
      </c>
      <c r="Z9" s="202"/>
    </row>
    <row r="10" spans="1:25" ht="15" hidden="1">
      <c r="A10" s="183" t="s">
        <v>0</v>
      </c>
      <c r="B10" s="183" t="s">
        <v>7</v>
      </c>
      <c r="C10" s="183" t="s">
        <v>154</v>
      </c>
      <c r="D10" s="184"/>
      <c r="E10" s="183" t="e">
        <f>F10*G10</f>
        <v>#REF!</v>
      </c>
      <c r="F10" s="190">
        <v>190</v>
      </c>
      <c r="G10" s="197" t="e">
        <f>SUM(H10:Y10)</f>
        <v>#REF!</v>
      </c>
      <c r="H10" s="184">
        <f aca="true" t="shared" si="0" ref="H10:H16">1*G108</f>
        <v>4</v>
      </c>
      <c r="I10" s="184">
        <f aca="true" t="shared" si="1" ref="I10:I16">1*G128</f>
        <v>0</v>
      </c>
      <c r="J10" s="184">
        <f aca="true" t="shared" si="2" ref="J10:J16">1*O128</f>
        <v>0</v>
      </c>
      <c r="K10" s="184" t="e">
        <f>8*#REF!</f>
        <v>#REF!</v>
      </c>
      <c r="L10" s="184" t="e">
        <f>1*#REF!</f>
        <v>#REF!</v>
      </c>
      <c r="M10" s="184">
        <f aca="true" t="shared" si="3" ref="M10:M16">2*G69</f>
        <v>4</v>
      </c>
      <c r="N10" s="184">
        <f aca="true" t="shared" si="4" ref="N10:N16">3*G88</f>
        <v>6</v>
      </c>
      <c r="O10" s="184">
        <f aca="true" t="shared" si="5" ref="O10:O16">9*G69</f>
        <v>18</v>
      </c>
      <c r="P10" s="198">
        <f aca="true" t="shared" si="6" ref="P10:P16">7*G88</f>
        <v>14</v>
      </c>
      <c r="Q10" s="184">
        <f aca="true" t="shared" si="7" ref="Q10:Q16">5*G88</f>
        <v>10</v>
      </c>
      <c r="R10" s="184">
        <f aca="true" t="shared" si="8" ref="R10:R16">6*G88</f>
        <v>12</v>
      </c>
      <c r="S10" s="193" t="e">
        <f>1*#REF!</f>
        <v>#REF!</v>
      </c>
      <c r="T10" s="184">
        <f aca="true" t="shared" si="9" ref="T10:T16">6*G88</f>
        <v>12</v>
      </c>
      <c r="U10" s="184" t="e">
        <f>1*#REF!</f>
        <v>#REF!</v>
      </c>
      <c r="V10" s="184">
        <f aca="true" t="shared" si="10" ref="V10:V16">1*G69</f>
        <v>2</v>
      </c>
      <c r="W10" s="184">
        <f aca="true" t="shared" si="11" ref="W10:W16">7*G88</f>
        <v>14</v>
      </c>
      <c r="X10" s="184">
        <f aca="true" t="shared" si="12" ref="X10:X16">2*G69</f>
        <v>4</v>
      </c>
      <c r="Y10" s="184">
        <f aca="true" t="shared" si="13" ref="Y10:Y16">1*O109</f>
        <v>0</v>
      </c>
    </row>
    <row r="11" spans="1:25" ht="15" hidden="1">
      <c r="A11" s="183" t="s">
        <v>1</v>
      </c>
      <c r="B11" s="183" t="s">
        <v>8</v>
      </c>
      <c r="C11" s="183" t="s">
        <v>154</v>
      </c>
      <c r="D11" s="184"/>
      <c r="E11" s="183" t="e">
        <f aca="true" t="shared" si="14" ref="E11:E26">F11*G11</f>
        <v>#REF!</v>
      </c>
      <c r="F11" s="190">
        <v>220</v>
      </c>
      <c r="G11" s="197" t="e">
        <f aca="true" t="shared" si="15" ref="G11:G16">SUM(H11:Y11)</f>
        <v>#REF!</v>
      </c>
      <c r="H11" s="184">
        <f t="shared" si="0"/>
        <v>12</v>
      </c>
      <c r="I11" s="184">
        <f t="shared" si="1"/>
        <v>0</v>
      </c>
      <c r="J11" s="184">
        <f t="shared" si="2"/>
        <v>0</v>
      </c>
      <c r="K11" s="184" t="e">
        <f>8*#REF!</f>
        <v>#REF!</v>
      </c>
      <c r="L11" s="184" t="e">
        <f>1*#REF!</f>
        <v>#REF!</v>
      </c>
      <c r="M11" s="184">
        <f t="shared" si="3"/>
        <v>16</v>
      </c>
      <c r="N11" s="184">
        <f t="shared" si="4"/>
        <v>24</v>
      </c>
      <c r="O11" s="184">
        <f t="shared" si="5"/>
        <v>72</v>
      </c>
      <c r="P11" s="198">
        <f t="shared" si="6"/>
        <v>56</v>
      </c>
      <c r="Q11" s="184">
        <f t="shared" si="7"/>
        <v>40</v>
      </c>
      <c r="R11" s="184">
        <f t="shared" si="8"/>
        <v>48</v>
      </c>
      <c r="S11" s="193" t="e">
        <f>1*#REF!</f>
        <v>#REF!</v>
      </c>
      <c r="T11" s="184">
        <f t="shared" si="9"/>
        <v>48</v>
      </c>
      <c r="U11" s="184" t="e">
        <f>1*#REF!</f>
        <v>#REF!</v>
      </c>
      <c r="V11" s="184">
        <f t="shared" si="10"/>
        <v>8</v>
      </c>
      <c r="W11" s="184">
        <f t="shared" si="11"/>
        <v>56</v>
      </c>
      <c r="X11" s="184">
        <f t="shared" si="12"/>
        <v>16</v>
      </c>
      <c r="Y11" s="184">
        <f t="shared" si="13"/>
        <v>0</v>
      </c>
    </row>
    <row r="12" spans="1:25" ht="15" hidden="1">
      <c r="A12" s="183" t="s">
        <v>2</v>
      </c>
      <c r="B12" s="183" t="s">
        <v>9</v>
      </c>
      <c r="C12" s="183" t="s">
        <v>154</v>
      </c>
      <c r="D12" s="184"/>
      <c r="E12" s="183" t="e">
        <f t="shared" si="14"/>
        <v>#REF!</v>
      </c>
      <c r="F12" s="190">
        <v>200</v>
      </c>
      <c r="G12" s="197" t="e">
        <f t="shared" si="15"/>
        <v>#REF!</v>
      </c>
      <c r="H12" s="184">
        <f t="shared" si="0"/>
        <v>2</v>
      </c>
      <c r="I12" s="184">
        <f t="shared" si="1"/>
        <v>0</v>
      </c>
      <c r="J12" s="184">
        <f t="shared" si="2"/>
        <v>0</v>
      </c>
      <c r="K12" s="184" t="e">
        <f>8*#REF!</f>
        <v>#REF!</v>
      </c>
      <c r="L12" s="184" t="e">
        <f>1*#REF!</f>
        <v>#REF!</v>
      </c>
      <c r="M12" s="184">
        <f t="shared" si="3"/>
        <v>4</v>
      </c>
      <c r="N12" s="184">
        <f t="shared" si="4"/>
        <v>6</v>
      </c>
      <c r="O12" s="184">
        <f t="shared" si="5"/>
        <v>18</v>
      </c>
      <c r="P12" s="198">
        <f t="shared" si="6"/>
        <v>14</v>
      </c>
      <c r="Q12" s="184">
        <f t="shared" si="7"/>
        <v>10</v>
      </c>
      <c r="R12" s="184">
        <f t="shared" si="8"/>
        <v>12</v>
      </c>
      <c r="S12" s="193" t="e">
        <f>1*#REF!</f>
        <v>#REF!</v>
      </c>
      <c r="T12" s="184">
        <f t="shared" si="9"/>
        <v>12</v>
      </c>
      <c r="U12" s="184" t="e">
        <f>1*#REF!</f>
        <v>#REF!</v>
      </c>
      <c r="V12" s="184">
        <f t="shared" si="10"/>
        <v>2</v>
      </c>
      <c r="W12" s="184">
        <f t="shared" si="11"/>
        <v>14</v>
      </c>
      <c r="X12" s="184">
        <f t="shared" si="12"/>
        <v>4</v>
      </c>
      <c r="Y12" s="184">
        <f t="shared" si="13"/>
        <v>0</v>
      </c>
    </row>
    <row r="13" spans="1:25" ht="15" hidden="1">
      <c r="A13" s="183" t="s">
        <v>3</v>
      </c>
      <c r="B13" s="183" t="s">
        <v>11</v>
      </c>
      <c r="C13" s="183" t="s">
        <v>154</v>
      </c>
      <c r="D13" s="184"/>
      <c r="E13" s="183" t="e">
        <f t="shared" si="14"/>
        <v>#REF!</v>
      </c>
      <c r="F13" s="190">
        <v>190</v>
      </c>
      <c r="G13" s="197" t="e">
        <f t="shared" si="15"/>
        <v>#REF!</v>
      </c>
      <c r="H13" s="184">
        <f t="shared" si="0"/>
        <v>17</v>
      </c>
      <c r="I13" s="184">
        <f t="shared" si="1"/>
        <v>0</v>
      </c>
      <c r="J13" s="184">
        <f t="shared" si="2"/>
        <v>0</v>
      </c>
      <c r="K13" s="184" t="e">
        <f>8*#REF!</f>
        <v>#REF!</v>
      </c>
      <c r="L13" s="184" t="e">
        <f>1*#REF!</f>
        <v>#REF!</v>
      </c>
      <c r="M13" s="184">
        <f t="shared" si="3"/>
        <v>26</v>
      </c>
      <c r="N13" s="184">
        <f t="shared" si="4"/>
        <v>39</v>
      </c>
      <c r="O13" s="184">
        <f t="shared" si="5"/>
        <v>117</v>
      </c>
      <c r="P13" s="198">
        <f t="shared" si="6"/>
        <v>91</v>
      </c>
      <c r="Q13" s="184">
        <f t="shared" si="7"/>
        <v>65</v>
      </c>
      <c r="R13" s="184">
        <f t="shared" si="8"/>
        <v>78</v>
      </c>
      <c r="S13" s="193" t="e">
        <f>1*#REF!</f>
        <v>#REF!</v>
      </c>
      <c r="T13" s="184">
        <f t="shared" si="9"/>
        <v>78</v>
      </c>
      <c r="U13" s="184" t="e">
        <f>1*#REF!</f>
        <v>#REF!</v>
      </c>
      <c r="V13" s="184">
        <f t="shared" si="10"/>
        <v>13</v>
      </c>
      <c r="W13" s="184">
        <f t="shared" si="11"/>
        <v>91</v>
      </c>
      <c r="X13" s="184">
        <f t="shared" si="12"/>
        <v>26</v>
      </c>
      <c r="Y13" s="184">
        <f t="shared" si="13"/>
        <v>0</v>
      </c>
    </row>
    <row r="14" spans="1:25" ht="15" hidden="1">
      <c r="A14" s="183" t="s">
        <v>4</v>
      </c>
      <c r="B14" s="183" t="s">
        <v>12</v>
      </c>
      <c r="C14" s="183" t="s">
        <v>154</v>
      </c>
      <c r="D14" s="184"/>
      <c r="E14" s="183" t="e">
        <f t="shared" si="14"/>
        <v>#REF!</v>
      </c>
      <c r="F14" s="190">
        <v>190</v>
      </c>
      <c r="G14" s="197" t="e">
        <f t="shared" si="15"/>
        <v>#REF!</v>
      </c>
      <c r="H14" s="184">
        <f t="shared" si="0"/>
        <v>13</v>
      </c>
      <c r="I14" s="184">
        <f t="shared" si="1"/>
        <v>0</v>
      </c>
      <c r="J14" s="184">
        <f t="shared" si="2"/>
        <v>0</v>
      </c>
      <c r="K14" s="184" t="e">
        <f>8*#REF!</f>
        <v>#REF!</v>
      </c>
      <c r="L14" s="184" t="e">
        <f>1*#REF!</f>
        <v>#REF!</v>
      </c>
      <c r="M14" s="184">
        <f t="shared" si="3"/>
        <v>22</v>
      </c>
      <c r="N14" s="184">
        <f t="shared" si="4"/>
        <v>33</v>
      </c>
      <c r="O14" s="184">
        <f t="shared" si="5"/>
        <v>99</v>
      </c>
      <c r="P14" s="198">
        <f t="shared" si="6"/>
        <v>77</v>
      </c>
      <c r="Q14" s="184">
        <f t="shared" si="7"/>
        <v>55</v>
      </c>
      <c r="R14" s="184">
        <f t="shared" si="8"/>
        <v>66</v>
      </c>
      <c r="S14" s="193" t="e">
        <f>1*#REF!</f>
        <v>#REF!</v>
      </c>
      <c r="T14" s="184">
        <f t="shared" si="9"/>
        <v>66</v>
      </c>
      <c r="U14" s="184" t="e">
        <f>1*#REF!</f>
        <v>#REF!</v>
      </c>
      <c r="V14" s="184">
        <f t="shared" si="10"/>
        <v>11</v>
      </c>
      <c r="W14" s="184">
        <f t="shared" si="11"/>
        <v>77</v>
      </c>
      <c r="X14" s="184">
        <f t="shared" si="12"/>
        <v>22</v>
      </c>
      <c r="Y14" s="184">
        <f t="shared" si="13"/>
        <v>0</v>
      </c>
    </row>
    <row r="15" spans="1:25" ht="15" hidden="1">
      <c r="A15" s="183" t="s">
        <v>5</v>
      </c>
      <c r="B15" s="183" t="s">
        <v>13</v>
      </c>
      <c r="C15" s="183" t="s">
        <v>154</v>
      </c>
      <c r="D15" s="184"/>
      <c r="E15" s="183" t="e">
        <f t="shared" si="14"/>
        <v>#REF!</v>
      </c>
      <c r="F15" s="190">
        <v>190</v>
      </c>
      <c r="G15" s="197" t="e">
        <f t="shared" si="15"/>
        <v>#REF!</v>
      </c>
      <c r="H15" s="184">
        <f t="shared" si="0"/>
        <v>2</v>
      </c>
      <c r="I15" s="184">
        <f t="shared" si="1"/>
        <v>0</v>
      </c>
      <c r="J15" s="184">
        <f t="shared" si="2"/>
        <v>0</v>
      </c>
      <c r="K15" s="184" t="e">
        <f>8*#REF!</f>
        <v>#REF!</v>
      </c>
      <c r="L15" s="184" t="e">
        <f>1*#REF!</f>
        <v>#REF!</v>
      </c>
      <c r="M15" s="184">
        <f t="shared" si="3"/>
        <v>4</v>
      </c>
      <c r="N15" s="184">
        <f t="shared" si="4"/>
        <v>6</v>
      </c>
      <c r="O15" s="184">
        <f t="shared" si="5"/>
        <v>18</v>
      </c>
      <c r="P15" s="198">
        <f t="shared" si="6"/>
        <v>14</v>
      </c>
      <c r="Q15" s="184">
        <f t="shared" si="7"/>
        <v>10</v>
      </c>
      <c r="R15" s="184">
        <f t="shared" si="8"/>
        <v>12</v>
      </c>
      <c r="S15" s="193" t="e">
        <f>1*#REF!</f>
        <v>#REF!</v>
      </c>
      <c r="T15" s="184">
        <f t="shared" si="9"/>
        <v>12</v>
      </c>
      <c r="U15" s="184" t="e">
        <f>1*#REF!</f>
        <v>#REF!</v>
      </c>
      <c r="V15" s="184">
        <f t="shared" si="10"/>
        <v>2</v>
      </c>
      <c r="W15" s="184">
        <f t="shared" si="11"/>
        <v>14</v>
      </c>
      <c r="X15" s="184">
        <f t="shared" si="12"/>
        <v>4</v>
      </c>
      <c r="Y15" s="184">
        <f t="shared" si="13"/>
        <v>0</v>
      </c>
    </row>
    <row r="16" spans="1:25" ht="15" hidden="1">
      <c r="A16" s="183" t="s">
        <v>6</v>
      </c>
      <c r="B16" s="183" t="s">
        <v>10</v>
      </c>
      <c r="C16" s="183" t="s">
        <v>154</v>
      </c>
      <c r="D16" s="184"/>
      <c r="E16" s="183" t="e">
        <f t="shared" si="14"/>
        <v>#REF!</v>
      </c>
      <c r="F16" s="190">
        <v>190</v>
      </c>
      <c r="G16" s="197" t="e">
        <f t="shared" si="15"/>
        <v>#REF!</v>
      </c>
      <c r="H16" s="184">
        <f t="shared" si="0"/>
        <v>2</v>
      </c>
      <c r="I16" s="184">
        <f t="shared" si="1"/>
        <v>0</v>
      </c>
      <c r="J16" s="184">
        <f t="shared" si="2"/>
        <v>0</v>
      </c>
      <c r="K16" s="184" t="e">
        <f>8*#REF!</f>
        <v>#REF!</v>
      </c>
      <c r="L16" s="184" t="e">
        <f>1*#REF!</f>
        <v>#REF!</v>
      </c>
      <c r="M16" s="184">
        <f t="shared" si="3"/>
        <v>4</v>
      </c>
      <c r="N16" s="184">
        <f t="shared" si="4"/>
        <v>6</v>
      </c>
      <c r="O16" s="184">
        <f t="shared" si="5"/>
        <v>18</v>
      </c>
      <c r="P16" s="198">
        <f t="shared" si="6"/>
        <v>14</v>
      </c>
      <c r="Q16" s="184">
        <f t="shared" si="7"/>
        <v>10</v>
      </c>
      <c r="R16" s="184">
        <f t="shared" si="8"/>
        <v>12</v>
      </c>
      <c r="S16" s="193" t="e">
        <f>1*#REF!</f>
        <v>#REF!</v>
      </c>
      <c r="T16" s="184">
        <f t="shared" si="9"/>
        <v>12</v>
      </c>
      <c r="U16" s="184" t="e">
        <f>1*#REF!</f>
        <v>#REF!</v>
      </c>
      <c r="V16" s="184">
        <f t="shared" si="10"/>
        <v>2</v>
      </c>
      <c r="W16" s="184">
        <f t="shared" si="11"/>
        <v>14</v>
      </c>
      <c r="X16" s="184">
        <f t="shared" si="12"/>
        <v>4</v>
      </c>
      <c r="Y16" s="184">
        <f t="shared" si="13"/>
        <v>0</v>
      </c>
    </row>
    <row r="17" spans="1:25" ht="15" hidden="1">
      <c r="A17" s="183"/>
      <c r="B17" s="183"/>
      <c r="C17" s="183"/>
      <c r="D17" s="184"/>
      <c r="E17" s="208" t="e">
        <f>SUM(E10:E16)</f>
        <v>#REF!</v>
      </c>
      <c r="F17" s="183"/>
      <c r="G17" s="197" t="e">
        <f>SUM(H17:Y17)</f>
        <v>#REF!</v>
      </c>
      <c r="H17" s="184">
        <f>SUM(H10:H16)</f>
        <v>52</v>
      </c>
      <c r="I17" s="184">
        <f aca="true" t="shared" si="16" ref="I17:Y17">SUM(I10:I16)</f>
        <v>0</v>
      </c>
      <c r="J17" s="184">
        <f t="shared" si="16"/>
        <v>0</v>
      </c>
      <c r="K17" s="184" t="e">
        <f t="shared" si="16"/>
        <v>#REF!</v>
      </c>
      <c r="L17" s="184" t="e">
        <f t="shared" si="16"/>
        <v>#REF!</v>
      </c>
      <c r="M17" s="184">
        <f t="shared" si="16"/>
        <v>80</v>
      </c>
      <c r="N17" s="184">
        <f t="shared" si="16"/>
        <v>120</v>
      </c>
      <c r="O17" s="184">
        <f t="shared" si="16"/>
        <v>360</v>
      </c>
      <c r="P17" s="184">
        <f t="shared" si="16"/>
        <v>280</v>
      </c>
      <c r="Q17" s="184">
        <f t="shared" si="16"/>
        <v>200</v>
      </c>
      <c r="R17" s="184">
        <f t="shared" si="16"/>
        <v>240</v>
      </c>
      <c r="S17" s="184" t="e">
        <f t="shared" si="16"/>
        <v>#REF!</v>
      </c>
      <c r="T17" s="184">
        <f t="shared" si="16"/>
        <v>240</v>
      </c>
      <c r="U17" s="184" t="e">
        <f t="shared" si="16"/>
        <v>#REF!</v>
      </c>
      <c r="V17" s="184">
        <f t="shared" si="16"/>
        <v>40</v>
      </c>
      <c r="W17" s="184">
        <f t="shared" si="16"/>
        <v>280</v>
      </c>
      <c r="X17" s="184">
        <f t="shared" si="16"/>
        <v>80</v>
      </c>
      <c r="Y17" s="184">
        <f t="shared" si="16"/>
        <v>0</v>
      </c>
    </row>
    <row r="18" spans="1:25" ht="15" hidden="1">
      <c r="A18" s="183"/>
      <c r="B18" s="183"/>
      <c r="C18" s="183"/>
      <c r="D18" s="184"/>
      <c r="E18" s="183"/>
      <c r="F18" s="183"/>
      <c r="G18" s="197"/>
      <c r="H18" s="184"/>
      <c r="I18" s="184"/>
      <c r="J18" s="184"/>
      <c r="K18" s="184"/>
      <c r="L18" s="184"/>
      <c r="M18" s="184"/>
      <c r="N18" s="184"/>
      <c r="O18" s="184"/>
      <c r="P18" s="198"/>
      <c r="Q18" s="184"/>
      <c r="R18" s="184"/>
      <c r="S18" s="193"/>
      <c r="T18" s="184"/>
      <c r="U18" s="184"/>
      <c r="V18" s="184"/>
      <c r="W18" s="184"/>
      <c r="X18" s="184"/>
      <c r="Y18" s="184"/>
    </row>
    <row r="19" spans="1:25" ht="15" hidden="1">
      <c r="A19" s="183" t="s">
        <v>17</v>
      </c>
      <c r="B19" s="183" t="s">
        <v>19</v>
      </c>
      <c r="C19" s="183" t="s">
        <v>136</v>
      </c>
      <c r="D19" s="184"/>
      <c r="E19" s="183" t="e">
        <f t="shared" si="14"/>
        <v>#REF!</v>
      </c>
      <c r="F19" s="190">
        <f>50*1.2</f>
        <v>60</v>
      </c>
      <c r="G19" s="197" t="e">
        <f aca="true" t="shared" si="17" ref="G19:G26">SUM(H19:Y19)</f>
        <v>#REF!</v>
      </c>
      <c r="H19" s="184">
        <f aca="true" t="shared" si="18" ref="H19:H24">1*G117</f>
        <v>2</v>
      </c>
      <c r="I19" s="184">
        <f>1*G137</f>
        <v>0</v>
      </c>
      <c r="J19" s="184">
        <f aca="true" t="shared" si="19" ref="J19:J26">1*O136</f>
        <v>0</v>
      </c>
      <c r="K19" s="184" t="e">
        <f>8*#REF!</f>
        <v>#REF!</v>
      </c>
      <c r="L19" s="184" t="e">
        <f>1*#REF!</f>
        <v>#REF!</v>
      </c>
      <c r="M19" s="184">
        <f aca="true" t="shared" si="20" ref="M19:M26">2*G78</f>
        <v>4</v>
      </c>
      <c r="N19" s="184">
        <f aca="true" t="shared" si="21" ref="N19:N26">3*G97</f>
        <v>12</v>
      </c>
      <c r="O19" s="184">
        <f aca="true" t="shared" si="22" ref="O19:O26">9*G78</f>
        <v>18</v>
      </c>
      <c r="P19" s="198">
        <f aca="true" t="shared" si="23" ref="P19:P26">7*G97</f>
        <v>28</v>
      </c>
      <c r="Q19" s="184">
        <f aca="true" t="shared" si="24" ref="Q19:Q26">5*G97</f>
        <v>20</v>
      </c>
      <c r="R19" s="184">
        <f aca="true" t="shared" si="25" ref="R19:R26">6*G97</f>
        <v>24</v>
      </c>
      <c r="S19" s="193" t="e">
        <f>1*#REF!</f>
        <v>#REF!</v>
      </c>
      <c r="T19" s="184">
        <f aca="true" t="shared" si="26" ref="T19:T26">6*G97</f>
        <v>24</v>
      </c>
      <c r="U19" s="184" t="e">
        <f>1*#REF!</f>
        <v>#REF!</v>
      </c>
      <c r="V19" s="184">
        <f aca="true" t="shared" si="27" ref="V19:V26">1*G78</f>
        <v>2</v>
      </c>
      <c r="W19" s="184">
        <f aca="true" t="shared" si="28" ref="W19:W26">7*G97</f>
        <v>28</v>
      </c>
      <c r="X19" s="184">
        <f aca="true" t="shared" si="29" ref="X19:X26">2*G78</f>
        <v>4</v>
      </c>
      <c r="Y19" s="184">
        <f aca="true" t="shared" si="30" ref="Y19:Y24">1*O118</f>
        <v>0</v>
      </c>
    </row>
    <row r="20" spans="1:25" ht="15" hidden="1">
      <c r="A20" s="183" t="s">
        <v>156</v>
      </c>
      <c r="B20" s="183" t="s">
        <v>25</v>
      </c>
      <c r="C20" s="183" t="s">
        <v>136</v>
      </c>
      <c r="D20" s="184"/>
      <c r="E20" s="183" t="e">
        <f t="shared" si="14"/>
        <v>#REF!</v>
      </c>
      <c r="F20" s="190">
        <v>60</v>
      </c>
      <c r="G20" s="197" t="e">
        <f t="shared" si="17"/>
        <v>#REF!</v>
      </c>
      <c r="H20" s="184">
        <f t="shared" si="18"/>
        <v>3</v>
      </c>
      <c r="I20" s="184">
        <f aca="true" t="shared" si="31" ref="I20:I26">1*G138</f>
        <v>0</v>
      </c>
      <c r="J20" s="184">
        <f t="shared" si="19"/>
        <v>0</v>
      </c>
      <c r="K20" s="184" t="e">
        <f>8*#REF!</f>
        <v>#REF!</v>
      </c>
      <c r="L20" s="184" t="e">
        <f>1*#REF!</f>
        <v>#REF!</v>
      </c>
      <c r="M20" s="184">
        <f t="shared" si="20"/>
        <v>6</v>
      </c>
      <c r="N20" s="184">
        <f t="shared" si="21"/>
        <v>0</v>
      </c>
      <c r="O20" s="184">
        <f t="shared" si="22"/>
        <v>27</v>
      </c>
      <c r="P20" s="198">
        <f t="shared" si="23"/>
        <v>0</v>
      </c>
      <c r="Q20" s="184">
        <f t="shared" si="24"/>
        <v>0</v>
      </c>
      <c r="R20" s="184">
        <f t="shared" si="25"/>
        <v>0</v>
      </c>
      <c r="S20" s="193" t="e">
        <f>1*#REF!</f>
        <v>#REF!</v>
      </c>
      <c r="T20" s="184">
        <f t="shared" si="26"/>
        <v>0</v>
      </c>
      <c r="U20" s="184" t="e">
        <f>1*#REF!</f>
        <v>#REF!</v>
      </c>
      <c r="V20" s="184">
        <f t="shared" si="27"/>
        <v>3</v>
      </c>
      <c r="W20" s="184">
        <f t="shared" si="28"/>
        <v>0</v>
      </c>
      <c r="X20" s="184">
        <f t="shared" si="29"/>
        <v>6</v>
      </c>
      <c r="Y20" s="184">
        <f t="shared" si="30"/>
        <v>0</v>
      </c>
    </row>
    <row r="21" spans="1:25" ht="15" hidden="1">
      <c r="A21" s="183" t="s">
        <v>18</v>
      </c>
      <c r="B21" s="183" t="s">
        <v>20</v>
      </c>
      <c r="C21" s="183" t="s">
        <v>136</v>
      </c>
      <c r="D21" s="184"/>
      <c r="E21" s="183" t="e">
        <f t="shared" si="14"/>
        <v>#REF!</v>
      </c>
      <c r="F21" s="190">
        <v>60</v>
      </c>
      <c r="G21" s="197" t="e">
        <f t="shared" si="17"/>
        <v>#REF!</v>
      </c>
      <c r="H21" s="184">
        <f t="shared" si="18"/>
        <v>2</v>
      </c>
      <c r="I21" s="184">
        <f t="shared" si="31"/>
        <v>0</v>
      </c>
      <c r="J21" s="184">
        <f t="shared" si="19"/>
        <v>0</v>
      </c>
      <c r="K21" s="184" t="e">
        <f>8*#REF!</f>
        <v>#REF!</v>
      </c>
      <c r="L21" s="184" t="e">
        <f>1*#REF!</f>
        <v>#REF!</v>
      </c>
      <c r="M21" s="184">
        <f t="shared" si="20"/>
        <v>4</v>
      </c>
      <c r="N21" s="184">
        <f t="shared" si="21"/>
        <v>6</v>
      </c>
      <c r="O21" s="184">
        <f t="shared" si="22"/>
        <v>18</v>
      </c>
      <c r="P21" s="198">
        <f t="shared" si="23"/>
        <v>14</v>
      </c>
      <c r="Q21" s="184">
        <f t="shared" si="24"/>
        <v>10</v>
      </c>
      <c r="R21" s="184">
        <f t="shared" si="25"/>
        <v>12</v>
      </c>
      <c r="S21" s="193" t="e">
        <f>1*#REF!</f>
        <v>#REF!</v>
      </c>
      <c r="T21" s="184">
        <f t="shared" si="26"/>
        <v>12</v>
      </c>
      <c r="U21" s="184" t="e">
        <f>1*#REF!</f>
        <v>#REF!</v>
      </c>
      <c r="V21" s="184">
        <f t="shared" si="27"/>
        <v>2</v>
      </c>
      <c r="W21" s="184">
        <f t="shared" si="28"/>
        <v>14</v>
      </c>
      <c r="X21" s="184">
        <f t="shared" si="29"/>
        <v>4</v>
      </c>
      <c r="Y21" s="184">
        <f t="shared" si="30"/>
        <v>0</v>
      </c>
    </row>
    <row r="22" spans="1:25" ht="15" hidden="1">
      <c r="A22" s="183" t="s">
        <v>21</v>
      </c>
      <c r="B22" s="183" t="s">
        <v>23</v>
      </c>
      <c r="C22" s="183" t="s">
        <v>136</v>
      </c>
      <c r="D22" s="184"/>
      <c r="E22" s="183" t="e">
        <f t="shared" si="14"/>
        <v>#REF!</v>
      </c>
      <c r="F22" s="190">
        <v>60</v>
      </c>
      <c r="G22" s="197" t="e">
        <f t="shared" si="17"/>
        <v>#REF!</v>
      </c>
      <c r="H22" s="184">
        <f t="shared" si="18"/>
        <v>8</v>
      </c>
      <c r="I22" s="184">
        <f t="shared" si="31"/>
        <v>0</v>
      </c>
      <c r="J22" s="184">
        <f t="shared" si="19"/>
        <v>0</v>
      </c>
      <c r="K22" s="184" t="e">
        <f>8*#REF!</f>
        <v>#REF!</v>
      </c>
      <c r="L22" s="184" t="e">
        <f>1*#REF!</f>
        <v>#REF!</v>
      </c>
      <c r="M22" s="184">
        <f t="shared" si="20"/>
        <v>8</v>
      </c>
      <c r="N22" s="184">
        <f t="shared" si="21"/>
        <v>36</v>
      </c>
      <c r="O22" s="184">
        <f t="shared" si="22"/>
        <v>36</v>
      </c>
      <c r="P22" s="198">
        <f t="shared" si="23"/>
        <v>84</v>
      </c>
      <c r="Q22" s="184">
        <f t="shared" si="24"/>
        <v>60</v>
      </c>
      <c r="R22" s="184">
        <f t="shared" si="25"/>
        <v>72</v>
      </c>
      <c r="S22" s="193" t="e">
        <f>1*#REF!</f>
        <v>#REF!</v>
      </c>
      <c r="T22" s="184">
        <f t="shared" si="26"/>
        <v>72</v>
      </c>
      <c r="U22" s="184" t="e">
        <f>1*#REF!</f>
        <v>#REF!</v>
      </c>
      <c r="V22" s="184">
        <f t="shared" si="27"/>
        <v>4</v>
      </c>
      <c r="W22" s="184">
        <f t="shared" si="28"/>
        <v>84</v>
      </c>
      <c r="X22" s="184">
        <f t="shared" si="29"/>
        <v>8</v>
      </c>
      <c r="Y22" s="184">
        <f t="shared" si="30"/>
        <v>0</v>
      </c>
    </row>
    <row r="23" spans="1:25" ht="15" hidden="1">
      <c r="A23" s="183" t="s">
        <v>22</v>
      </c>
      <c r="B23" s="183" t="s">
        <v>24</v>
      </c>
      <c r="C23" s="183" t="s">
        <v>136</v>
      </c>
      <c r="D23" s="184"/>
      <c r="E23" s="183" t="e">
        <f t="shared" si="14"/>
        <v>#REF!</v>
      </c>
      <c r="F23" s="190">
        <v>120</v>
      </c>
      <c r="G23" s="197" t="e">
        <f t="shared" si="17"/>
        <v>#REF!</v>
      </c>
      <c r="H23" s="184">
        <f t="shared" si="18"/>
        <v>0</v>
      </c>
      <c r="I23" s="184">
        <f t="shared" si="31"/>
        <v>0</v>
      </c>
      <c r="J23" s="184">
        <f t="shared" si="19"/>
        <v>0</v>
      </c>
      <c r="K23" s="184" t="e">
        <f>8*#REF!</f>
        <v>#REF!</v>
      </c>
      <c r="L23" s="184" t="e">
        <f>1*#REF!</f>
        <v>#REF!</v>
      </c>
      <c r="M23" s="184">
        <f t="shared" si="20"/>
        <v>0</v>
      </c>
      <c r="N23" s="184">
        <f t="shared" si="21"/>
        <v>6</v>
      </c>
      <c r="O23" s="184">
        <f t="shared" si="22"/>
        <v>0</v>
      </c>
      <c r="P23" s="198">
        <f t="shared" si="23"/>
        <v>14</v>
      </c>
      <c r="Q23" s="184">
        <f t="shared" si="24"/>
        <v>10</v>
      </c>
      <c r="R23" s="184">
        <f t="shared" si="25"/>
        <v>12</v>
      </c>
      <c r="S23" s="193" t="e">
        <f>1*#REF!</f>
        <v>#REF!</v>
      </c>
      <c r="T23" s="184">
        <f t="shared" si="26"/>
        <v>12</v>
      </c>
      <c r="U23" s="184" t="e">
        <f>1*#REF!</f>
        <v>#REF!</v>
      </c>
      <c r="V23" s="184">
        <f t="shared" si="27"/>
        <v>0</v>
      </c>
      <c r="W23" s="184">
        <f t="shared" si="28"/>
        <v>14</v>
      </c>
      <c r="X23" s="184">
        <f t="shared" si="29"/>
        <v>0</v>
      </c>
      <c r="Y23" s="184">
        <f t="shared" si="30"/>
        <v>0</v>
      </c>
    </row>
    <row r="24" spans="1:25" ht="15" hidden="1">
      <c r="A24" s="183" t="s">
        <v>26</v>
      </c>
      <c r="B24" s="183" t="s">
        <v>10</v>
      </c>
      <c r="C24" s="183" t="s">
        <v>136</v>
      </c>
      <c r="D24" s="184"/>
      <c r="E24" s="183" t="e">
        <f t="shared" si="14"/>
        <v>#REF!</v>
      </c>
      <c r="F24" s="190">
        <v>60</v>
      </c>
      <c r="G24" s="197" t="e">
        <f t="shared" si="17"/>
        <v>#REF!</v>
      </c>
      <c r="H24" s="184">
        <f t="shared" si="18"/>
        <v>4</v>
      </c>
      <c r="I24" s="184">
        <f t="shared" si="31"/>
        <v>0</v>
      </c>
      <c r="J24" s="184">
        <f t="shared" si="19"/>
        <v>0</v>
      </c>
      <c r="K24" s="184" t="e">
        <f>8*#REF!</f>
        <v>#REF!</v>
      </c>
      <c r="L24" s="184" t="e">
        <f>1*#REF!</f>
        <v>#REF!</v>
      </c>
      <c r="M24" s="184">
        <f t="shared" si="20"/>
        <v>4</v>
      </c>
      <c r="N24" s="184">
        <f t="shared" si="21"/>
        <v>9</v>
      </c>
      <c r="O24" s="184">
        <f t="shared" si="22"/>
        <v>18</v>
      </c>
      <c r="P24" s="198">
        <f t="shared" si="23"/>
        <v>21</v>
      </c>
      <c r="Q24" s="184">
        <f t="shared" si="24"/>
        <v>15</v>
      </c>
      <c r="R24" s="184">
        <f t="shared" si="25"/>
        <v>18</v>
      </c>
      <c r="S24" s="193" t="e">
        <f>1*#REF!</f>
        <v>#REF!</v>
      </c>
      <c r="T24" s="184">
        <f t="shared" si="26"/>
        <v>18</v>
      </c>
      <c r="U24" s="184" t="e">
        <f>1*#REF!</f>
        <v>#REF!</v>
      </c>
      <c r="V24" s="184">
        <f t="shared" si="27"/>
        <v>2</v>
      </c>
      <c r="W24" s="184">
        <f t="shared" si="28"/>
        <v>21</v>
      </c>
      <c r="X24" s="184">
        <f t="shared" si="29"/>
        <v>4</v>
      </c>
      <c r="Y24" s="184">
        <f t="shared" si="30"/>
        <v>0</v>
      </c>
    </row>
    <row r="25" spans="1:25" ht="15" hidden="1">
      <c r="A25" s="183" t="s">
        <v>173</v>
      </c>
      <c r="B25" s="183" t="s">
        <v>170</v>
      </c>
      <c r="C25" s="183" t="s">
        <v>136</v>
      </c>
      <c r="D25" s="184"/>
      <c r="E25" s="183" t="e">
        <f t="shared" si="14"/>
        <v>#REF!</v>
      </c>
      <c r="F25" s="183">
        <v>90</v>
      </c>
      <c r="G25" s="197" t="e">
        <f t="shared" si="17"/>
        <v>#REF!</v>
      </c>
      <c r="H25" s="184">
        <f aca="true" t="shared" si="32" ref="H25:H26">1*G123</f>
        <v>0</v>
      </c>
      <c r="I25" s="184">
        <f t="shared" si="31"/>
        <v>0</v>
      </c>
      <c r="J25" s="184">
        <f t="shared" si="19"/>
        <v>0</v>
      </c>
      <c r="K25" s="184">
        <v>0</v>
      </c>
      <c r="L25" s="184">
        <v>0</v>
      </c>
      <c r="M25" s="184">
        <f t="shared" si="20"/>
        <v>0</v>
      </c>
      <c r="N25" s="184">
        <f t="shared" si="21"/>
        <v>12</v>
      </c>
      <c r="O25" s="184">
        <f t="shared" si="22"/>
        <v>0</v>
      </c>
      <c r="P25" s="198">
        <f t="shared" si="23"/>
        <v>28</v>
      </c>
      <c r="Q25" s="184">
        <f t="shared" si="24"/>
        <v>20</v>
      </c>
      <c r="R25" s="184">
        <f t="shared" si="25"/>
        <v>24</v>
      </c>
      <c r="S25" s="193" t="e">
        <f>1*#REF!</f>
        <v>#REF!</v>
      </c>
      <c r="T25" s="184">
        <f t="shared" si="26"/>
        <v>24</v>
      </c>
      <c r="U25" s="184" t="e">
        <f>1*#REF!</f>
        <v>#REF!</v>
      </c>
      <c r="V25" s="184">
        <f t="shared" si="27"/>
        <v>0</v>
      </c>
      <c r="W25" s="184">
        <f t="shared" si="28"/>
        <v>28</v>
      </c>
      <c r="X25" s="184">
        <f t="shared" si="29"/>
        <v>0</v>
      </c>
      <c r="Y25" s="184">
        <f aca="true" t="shared" si="33" ref="Y25:Y26">1*G183</f>
        <v>0</v>
      </c>
    </row>
    <row r="26" spans="1:25" ht="15" hidden="1">
      <c r="A26" s="183" t="s">
        <v>169</v>
      </c>
      <c r="B26" s="183" t="s">
        <v>171</v>
      </c>
      <c r="C26" s="183" t="s">
        <v>136</v>
      </c>
      <c r="D26" s="184"/>
      <c r="E26" s="183" t="e">
        <f t="shared" si="14"/>
        <v>#REF!</v>
      </c>
      <c r="F26" s="183">
        <v>90</v>
      </c>
      <c r="G26" s="197" t="e">
        <f t="shared" si="17"/>
        <v>#REF!</v>
      </c>
      <c r="H26" s="184">
        <f t="shared" si="32"/>
        <v>0</v>
      </c>
      <c r="I26" s="184">
        <f t="shared" si="31"/>
        <v>0</v>
      </c>
      <c r="J26" s="184">
        <f t="shared" si="19"/>
        <v>0</v>
      </c>
      <c r="K26" s="184">
        <v>0</v>
      </c>
      <c r="L26" s="184">
        <v>0</v>
      </c>
      <c r="M26" s="184">
        <f t="shared" si="20"/>
        <v>0</v>
      </c>
      <c r="N26" s="184">
        <f t="shared" si="21"/>
        <v>12</v>
      </c>
      <c r="O26" s="184">
        <f t="shared" si="22"/>
        <v>0</v>
      </c>
      <c r="P26" s="198">
        <f t="shared" si="23"/>
        <v>28</v>
      </c>
      <c r="Q26" s="184">
        <f t="shared" si="24"/>
        <v>20</v>
      </c>
      <c r="R26" s="184">
        <f t="shared" si="25"/>
        <v>24</v>
      </c>
      <c r="S26" s="193" t="e">
        <f>1*#REF!</f>
        <v>#REF!</v>
      </c>
      <c r="T26" s="184">
        <f t="shared" si="26"/>
        <v>24</v>
      </c>
      <c r="U26" s="184" t="e">
        <f>1*#REF!</f>
        <v>#REF!</v>
      </c>
      <c r="V26" s="184">
        <f t="shared" si="27"/>
        <v>0</v>
      </c>
      <c r="W26" s="184">
        <f t="shared" si="28"/>
        <v>28</v>
      </c>
      <c r="X26" s="184">
        <f t="shared" si="29"/>
        <v>0</v>
      </c>
      <c r="Y26" s="184">
        <f t="shared" si="33"/>
        <v>0</v>
      </c>
    </row>
    <row r="27" spans="1:25" ht="15" hidden="1">
      <c r="A27" s="183"/>
      <c r="B27" s="183"/>
      <c r="C27" s="183"/>
      <c r="D27" s="184"/>
      <c r="E27" s="208" t="e">
        <f>SUM(E19:E26)</f>
        <v>#REF!</v>
      </c>
      <c r="F27" s="183"/>
      <c r="G27" s="197" t="e">
        <f>SUM(H27:Y27)</f>
        <v>#REF!</v>
      </c>
      <c r="H27" s="184">
        <f aca="true" t="shared" si="34" ref="H27:X27">SUM(H19:H26)</f>
        <v>19</v>
      </c>
      <c r="I27" s="184">
        <f t="shared" si="34"/>
        <v>0</v>
      </c>
      <c r="J27" s="184">
        <f t="shared" si="34"/>
        <v>0</v>
      </c>
      <c r="K27" s="184" t="e">
        <f t="shared" si="34"/>
        <v>#REF!</v>
      </c>
      <c r="L27" s="184" t="e">
        <f t="shared" si="34"/>
        <v>#REF!</v>
      </c>
      <c r="M27" s="184">
        <f t="shared" si="34"/>
        <v>26</v>
      </c>
      <c r="N27" s="184">
        <f t="shared" si="34"/>
        <v>93</v>
      </c>
      <c r="O27" s="184">
        <f t="shared" si="34"/>
        <v>117</v>
      </c>
      <c r="P27" s="184">
        <f t="shared" si="34"/>
        <v>217</v>
      </c>
      <c r="Q27" s="184">
        <f t="shared" si="34"/>
        <v>155</v>
      </c>
      <c r="R27" s="184">
        <f t="shared" si="34"/>
        <v>186</v>
      </c>
      <c r="S27" s="184" t="e">
        <f t="shared" si="34"/>
        <v>#REF!</v>
      </c>
      <c r="T27" s="184">
        <f t="shared" si="34"/>
        <v>186</v>
      </c>
      <c r="U27" s="184" t="e">
        <f t="shared" si="34"/>
        <v>#REF!</v>
      </c>
      <c r="V27" s="184">
        <f t="shared" si="34"/>
        <v>13</v>
      </c>
      <c r="W27" s="184">
        <f t="shared" si="34"/>
        <v>217</v>
      </c>
      <c r="X27" s="184">
        <f t="shared" si="34"/>
        <v>26</v>
      </c>
      <c r="Y27" s="184">
        <f>SUM(Y19:Y26)</f>
        <v>0</v>
      </c>
    </row>
    <row r="28" spans="5:17" ht="15" hidden="1">
      <c r="E28" s="216"/>
      <c r="G28" s="227"/>
      <c r="H28" s="192"/>
      <c r="Q28" s="192"/>
    </row>
    <row r="29" spans="5:15" ht="15" hidden="1">
      <c r="E29" s="233" t="s">
        <v>211</v>
      </c>
      <c r="F29" s="234"/>
      <c r="G29" s="235"/>
      <c r="H29" s="236"/>
      <c r="I29" s="235"/>
      <c r="J29" s="235"/>
      <c r="K29" s="235"/>
      <c r="L29" s="235"/>
      <c r="M29" s="235"/>
      <c r="N29" s="235"/>
      <c r="O29" s="237"/>
    </row>
    <row r="30" spans="1:15" ht="15" hidden="1">
      <c r="A30" s="238"/>
      <c r="B30" s="238"/>
      <c r="C30" s="238"/>
      <c r="D30" s="240"/>
      <c r="E30" s="241"/>
      <c r="F30" s="238"/>
      <c r="G30" s="239"/>
      <c r="H30" s="239"/>
      <c r="I30" s="196"/>
      <c r="J30" s="196"/>
      <c r="K30" s="196"/>
      <c r="L30" s="196"/>
      <c r="M30" s="196"/>
      <c r="N30" s="196"/>
      <c r="O30" s="242"/>
    </row>
    <row r="31" spans="1:15" ht="15" hidden="1">
      <c r="A31" s="183" t="s">
        <v>27</v>
      </c>
      <c r="B31" s="183"/>
      <c r="C31" s="183"/>
      <c r="D31" s="230"/>
      <c r="E31" s="222" t="s">
        <v>197</v>
      </c>
      <c r="F31" s="183"/>
      <c r="G31" s="184"/>
      <c r="H31" s="198"/>
      <c r="I31" s="184"/>
      <c r="J31" s="184"/>
      <c r="K31" s="184"/>
      <c r="L31" s="184"/>
      <c r="M31" s="184"/>
      <c r="N31" s="184"/>
      <c r="O31" s="194"/>
    </row>
    <row r="32" spans="1:15" ht="15" hidden="1">
      <c r="A32" s="183" t="s">
        <v>14</v>
      </c>
      <c r="B32" s="183">
        <f>Y17+X17</f>
        <v>80</v>
      </c>
      <c r="C32" s="183"/>
      <c r="D32" s="230"/>
      <c r="E32" s="222" t="s">
        <v>14</v>
      </c>
      <c r="F32" s="183">
        <f>Y27+X27</f>
        <v>26</v>
      </c>
      <c r="G32" s="184"/>
      <c r="H32" s="198"/>
      <c r="I32" s="184"/>
      <c r="J32" s="184"/>
      <c r="K32" s="184"/>
      <c r="L32" s="184"/>
      <c r="M32" s="184"/>
      <c r="N32" s="184"/>
      <c r="O32" s="194"/>
    </row>
    <row r="33" spans="1:15" ht="15" hidden="1">
      <c r="A33" s="183" t="s">
        <v>15</v>
      </c>
      <c r="B33" s="183">
        <f>V17+W17</f>
        <v>320</v>
      </c>
      <c r="C33" s="183"/>
      <c r="D33" s="230"/>
      <c r="E33" s="222" t="s">
        <v>15</v>
      </c>
      <c r="F33" s="183">
        <f>V27+W27</f>
        <v>230</v>
      </c>
      <c r="G33" s="184"/>
      <c r="H33" s="198"/>
      <c r="I33" s="184"/>
      <c r="J33" s="184"/>
      <c r="K33" s="184"/>
      <c r="L33" s="184"/>
      <c r="M33" s="184"/>
      <c r="N33" s="184"/>
      <c r="O33" s="194"/>
    </row>
    <row r="34" spans="1:15" ht="15" hidden="1">
      <c r="A34" s="183" t="s">
        <v>16</v>
      </c>
      <c r="B34" s="183" t="e">
        <f>T17+U17</f>
        <v>#REF!</v>
      </c>
      <c r="C34" s="183"/>
      <c r="D34" s="230"/>
      <c r="E34" s="222" t="s">
        <v>16</v>
      </c>
      <c r="F34" s="183" t="e">
        <f>T27+U27</f>
        <v>#REF!</v>
      </c>
      <c r="G34" s="184"/>
      <c r="H34" s="198"/>
      <c r="I34" s="184"/>
      <c r="J34" s="184"/>
      <c r="K34" s="184"/>
      <c r="L34" s="184"/>
      <c r="M34" s="184"/>
      <c r="N34" s="184"/>
      <c r="O34" s="194"/>
    </row>
    <row r="35" spans="1:15" ht="15" hidden="1">
      <c r="A35" s="183" t="s">
        <v>185</v>
      </c>
      <c r="B35" s="183" t="e">
        <f>R17+S17</f>
        <v>#REF!</v>
      </c>
      <c r="C35" s="183"/>
      <c r="D35" s="230"/>
      <c r="E35" s="222" t="s">
        <v>185</v>
      </c>
      <c r="F35" s="183" t="e">
        <f>R27+S27</f>
        <v>#REF!</v>
      </c>
      <c r="G35" s="184"/>
      <c r="H35" s="198"/>
      <c r="I35" s="184"/>
      <c r="J35" s="184"/>
      <c r="K35" s="184"/>
      <c r="L35" s="184"/>
      <c r="M35" s="184"/>
      <c r="N35" s="184"/>
      <c r="O35" s="194"/>
    </row>
    <row r="36" spans="1:15" ht="15" hidden="1">
      <c r="A36" s="183" t="s">
        <v>186</v>
      </c>
      <c r="B36" s="183">
        <f>Q17</f>
        <v>200</v>
      </c>
      <c r="C36" s="183"/>
      <c r="D36" s="230"/>
      <c r="E36" s="222" t="s">
        <v>186</v>
      </c>
      <c r="F36" s="183">
        <f>Q27</f>
        <v>155</v>
      </c>
      <c r="G36" s="184"/>
      <c r="H36" s="198"/>
      <c r="I36" s="184"/>
      <c r="J36" s="184"/>
      <c r="K36" s="184"/>
      <c r="L36" s="184"/>
      <c r="M36" s="184"/>
      <c r="N36" s="184"/>
      <c r="O36" s="194"/>
    </row>
    <row r="37" spans="1:15" ht="15" hidden="1">
      <c r="A37" s="183" t="s">
        <v>187</v>
      </c>
      <c r="B37" s="183">
        <f>P17</f>
        <v>280</v>
      </c>
      <c r="C37" s="183"/>
      <c r="D37" s="230"/>
      <c r="E37" s="222" t="s">
        <v>187</v>
      </c>
      <c r="F37" s="183">
        <f>P27</f>
        <v>217</v>
      </c>
      <c r="G37" s="184"/>
      <c r="H37" s="198"/>
      <c r="I37" s="184"/>
      <c r="J37" s="184"/>
      <c r="K37" s="184"/>
      <c r="L37" s="184"/>
      <c r="M37" s="184"/>
      <c r="N37" s="184"/>
      <c r="O37" s="194"/>
    </row>
    <row r="38" spans="1:15" ht="15" hidden="1">
      <c r="A38" s="183" t="s">
        <v>188</v>
      </c>
      <c r="B38" s="183">
        <f>N17+O17</f>
        <v>480</v>
      </c>
      <c r="C38" s="183"/>
      <c r="D38" s="230"/>
      <c r="E38" s="222" t="s">
        <v>188</v>
      </c>
      <c r="F38" s="183">
        <f>N27+O27</f>
        <v>210</v>
      </c>
      <c r="G38" s="184"/>
      <c r="H38" s="198"/>
      <c r="I38" s="184"/>
      <c r="J38" s="184"/>
      <c r="K38" s="184"/>
      <c r="L38" s="184"/>
      <c r="M38" s="184"/>
      <c r="N38" s="184"/>
      <c r="O38" s="194"/>
    </row>
    <row r="39" spans="1:15" ht="15" hidden="1">
      <c r="A39" s="183" t="s">
        <v>189</v>
      </c>
      <c r="B39" s="183">
        <f>M17</f>
        <v>80</v>
      </c>
      <c r="C39" s="183"/>
      <c r="D39" s="230"/>
      <c r="E39" s="222" t="s">
        <v>189</v>
      </c>
      <c r="F39" s="183">
        <f>M27</f>
        <v>26</v>
      </c>
      <c r="G39" s="184"/>
      <c r="H39" s="198"/>
      <c r="I39" s="184"/>
      <c r="J39" s="184"/>
      <c r="K39" s="184"/>
      <c r="L39" s="184"/>
      <c r="M39" s="184"/>
      <c r="N39" s="184"/>
      <c r="O39" s="194"/>
    </row>
    <row r="40" spans="1:15" ht="15" hidden="1">
      <c r="A40" s="183" t="s">
        <v>190</v>
      </c>
      <c r="B40" s="183" t="e">
        <f>L17</f>
        <v>#REF!</v>
      </c>
      <c r="C40" s="183"/>
      <c r="D40" s="230"/>
      <c r="E40" s="222" t="s">
        <v>190</v>
      </c>
      <c r="F40" s="183" t="e">
        <f>L27</f>
        <v>#REF!</v>
      </c>
      <c r="G40" s="184"/>
      <c r="H40" s="198"/>
      <c r="I40" s="184"/>
      <c r="J40" s="184"/>
      <c r="K40" s="184"/>
      <c r="L40" s="184"/>
      <c r="M40" s="184"/>
      <c r="N40" s="184"/>
      <c r="O40" s="194"/>
    </row>
    <row r="41" spans="1:15" ht="15" hidden="1">
      <c r="A41" s="183" t="s">
        <v>191</v>
      </c>
      <c r="B41" s="183" t="e">
        <f>K17</f>
        <v>#REF!</v>
      </c>
      <c r="C41" s="183"/>
      <c r="D41" s="230"/>
      <c r="E41" s="222" t="s">
        <v>191</v>
      </c>
      <c r="F41" s="183" t="e">
        <f>K27</f>
        <v>#REF!</v>
      </c>
      <c r="G41" s="184"/>
      <c r="H41" s="198"/>
      <c r="I41" s="184"/>
      <c r="J41" s="184"/>
      <c r="K41" s="184"/>
      <c r="L41" s="184"/>
      <c r="M41" s="184"/>
      <c r="N41" s="184"/>
      <c r="O41" s="194"/>
    </row>
    <row r="42" spans="1:15" ht="15" hidden="1">
      <c r="A42" s="183" t="s">
        <v>192</v>
      </c>
      <c r="B42" s="183">
        <f>H17+I17+J17</f>
        <v>52</v>
      </c>
      <c r="C42" s="183"/>
      <c r="D42" s="230"/>
      <c r="E42" s="222" t="s">
        <v>192</v>
      </c>
      <c r="F42" s="183">
        <f>H27+I27+J27</f>
        <v>19</v>
      </c>
      <c r="G42" s="184"/>
      <c r="H42" s="198"/>
      <c r="I42" s="184"/>
      <c r="J42" s="184"/>
      <c r="K42" s="184"/>
      <c r="L42" s="184"/>
      <c r="M42" s="184"/>
      <c r="N42" s="184"/>
      <c r="O42" s="194"/>
    </row>
    <row r="43" spans="1:15" ht="15" hidden="1">
      <c r="A43" s="183"/>
      <c r="B43" s="183" t="e">
        <f>SUM(B32:B42)</f>
        <v>#REF!</v>
      </c>
      <c r="C43" s="183"/>
      <c r="D43" s="230"/>
      <c r="E43" s="222"/>
      <c r="F43" s="183" t="e">
        <f>SUM(F32:F42)</f>
        <v>#REF!</v>
      </c>
      <c r="G43" s="184"/>
      <c r="H43" s="198"/>
      <c r="I43" s="184"/>
      <c r="J43" s="184"/>
      <c r="K43" s="184"/>
      <c r="L43" s="184"/>
      <c r="M43" s="184"/>
      <c r="N43" s="184"/>
      <c r="O43" s="194"/>
    </row>
    <row r="44" spans="1:15" ht="15" hidden="1">
      <c r="A44" s="183"/>
      <c r="B44" s="183"/>
      <c r="C44" s="183"/>
      <c r="D44" s="230"/>
      <c r="E44" s="222"/>
      <c r="F44" s="183"/>
      <c r="G44" s="184"/>
      <c r="H44" s="198"/>
      <c r="I44" s="184"/>
      <c r="J44" s="184"/>
      <c r="K44" s="184"/>
      <c r="L44" s="184"/>
      <c r="M44" s="184"/>
      <c r="N44" s="184"/>
      <c r="O44" s="194"/>
    </row>
    <row r="45" spans="1:15" ht="15" hidden="1">
      <c r="A45" s="183"/>
      <c r="B45" s="183"/>
      <c r="C45" s="183"/>
      <c r="D45" s="230"/>
      <c r="E45" s="222"/>
      <c r="F45" s="183"/>
      <c r="G45" s="184"/>
      <c r="H45" s="198"/>
      <c r="I45" s="184"/>
      <c r="J45" s="184"/>
      <c r="K45" s="184"/>
      <c r="L45" s="184"/>
      <c r="M45" s="184"/>
      <c r="N45" s="184"/>
      <c r="O45" s="194"/>
    </row>
    <row r="46" spans="1:15" ht="15" hidden="1">
      <c r="A46" s="184" t="s">
        <v>200</v>
      </c>
      <c r="B46" s="184" t="s">
        <v>201</v>
      </c>
      <c r="C46" s="184" t="s">
        <v>202</v>
      </c>
      <c r="D46" s="230"/>
      <c r="E46" s="222"/>
      <c r="F46" s="183"/>
      <c r="G46" s="184"/>
      <c r="H46" s="198"/>
      <c r="I46" s="184"/>
      <c r="J46" s="184"/>
      <c r="K46" s="184"/>
      <c r="L46" s="184"/>
      <c r="M46" s="184"/>
      <c r="N46" s="184"/>
      <c r="O46" s="194"/>
    </row>
    <row r="47" spans="1:15" ht="15" hidden="1">
      <c r="A47" s="184" t="s">
        <v>14</v>
      </c>
      <c r="B47" s="184">
        <v>170</v>
      </c>
      <c r="C47" s="184">
        <v>1051</v>
      </c>
      <c r="D47" s="230"/>
      <c r="E47" s="222"/>
      <c r="F47" s="183"/>
      <c r="G47" s="184"/>
      <c r="H47" s="198"/>
      <c r="I47" s="184"/>
      <c r="J47" s="184"/>
      <c r="K47" s="184"/>
      <c r="L47" s="184"/>
      <c r="M47" s="184"/>
      <c r="N47" s="184"/>
      <c r="O47" s="194"/>
    </row>
    <row r="48" spans="1:15" ht="15" hidden="1">
      <c r="A48" s="184" t="s">
        <v>15</v>
      </c>
      <c r="B48" s="184">
        <v>370</v>
      </c>
      <c r="C48" s="184">
        <v>2541</v>
      </c>
      <c r="D48" s="230"/>
      <c r="E48" s="222"/>
      <c r="F48" s="183"/>
      <c r="G48" s="184"/>
      <c r="H48" s="198"/>
      <c r="I48" s="184"/>
      <c r="J48" s="184"/>
      <c r="K48" s="184"/>
      <c r="L48" s="184"/>
      <c r="M48" s="184"/>
      <c r="N48" s="184"/>
      <c r="O48" s="194"/>
    </row>
    <row r="49" spans="1:15" ht="15" hidden="1">
      <c r="A49" s="184" t="s">
        <v>16</v>
      </c>
      <c r="B49" s="184">
        <v>323</v>
      </c>
      <c r="C49" s="184">
        <v>2213</v>
      </c>
      <c r="D49" s="230"/>
      <c r="E49" s="222"/>
      <c r="F49" s="183"/>
      <c r="G49" s="184"/>
      <c r="H49" s="198"/>
      <c r="I49" s="184"/>
      <c r="J49" s="184"/>
      <c r="K49" s="184"/>
      <c r="L49" s="184"/>
      <c r="M49" s="184"/>
      <c r="N49" s="184"/>
      <c r="O49" s="194"/>
    </row>
    <row r="50" spans="1:15" ht="15" hidden="1">
      <c r="A50" s="184" t="s">
        <v>185</v>
      </c>
      <c r="B50" s="184">
        <v>327</v>
      </c>
      <c r="C50" s="184">
        <v>2234</v>
      </c>
      <c r="D50" s="230"/>
      <c r="E50" s="222"/>
      <c r="F50" s="183"/>
      <c r="G50" s="184"/>
      <c r="H50" s="198"/>
      <c r="I50" s="184"/>
      <c r="J50" s="184"/>
      <c r="K50" s="184"/>
      <c r="L50" s="184"/>
      <c r="M50" s="184"/>
      <c r="N50" s="184"/>
      <c r="O50" s="194"/>
    </row>
    <row r="51" spans="1:15" ht="15" hidden="1">
      <c r="A51" s="184" t="s">
        <v>186</v>
      </c>
      <c r="B51" s="184">
        <v>250</v>
      </c>
      <c r="C51" s="184">
        <v>1663</v>
      </c>
      <c r="D51" s="230"/>
      <c r="E51" s="222"/>
      <c r="F51" s="183"/>
      <c r="G51" s="184"/>
      <c r="H51" s="198"/>
      <c r="I51" s="184"/>
      <c r="J51" s="184"/>
      <c r="K51" s="184"/>
      <c r="L51" s="184"/>
      <c r="M51" s="184"/>
      <c r="N51" s="184"/>
      <c r="O51" s="194"/>
    </row>
    <row r="52" spans="1:15" ht="15" hidden="1">
      <c r="A52" s="184" t="s">
        <v>187</v>
      </c>
      <c r="B52" s="184">
        <v>331</v>
      </c>
      <c r="C52" s="184">
        <v>2388</v>
      </c>
      <c r="D52" s="230"/>
      <c r="E52" s="222"/>
      <c r="F52" s="183"/>
      <c r="G52" s="184"/>
      <c r="H52" s="198"/>
      <c r="I52" s="184"/>
      <c r="J52" s="184"/>
      <c r="K52" s="184"/>
      <c r="L52" s="184"/>
      <c r="M52" s="184"/>
      <c r="N52" s="184"/>
      <c r="O52" s="194"/>
    </row>
    <row r="53" spans="1:15" ht="15" hidden="1">
      <c r="A53" s="184" t="s">
        <v>188</v>
      </c>
      <c r="B53" s="184">
        <v>534</v>
      </c>
      <c r="C53" s="184">
        <v>3672</v>
      </c>
      <c r="D53" s="230"/>
      <c r="E53" s="222"/>
      <c r="F53" s="183"/>
      <c r="G53" s="184"/>
      <c r="H53" s="198"/>
      <c r="I53" s="184"/>
      <c r="J53" s="184"/>
      <c r="K53" s="184"/>
      <c r="L53" s="184"/>
      <c r="M53" s="184"/>
      <c r="N53" s="184"/>
      <c r="O53" s="194"/>
    </row>
    <row r="54" spans="1:15" ht="15" hidden="1">
      <c r="A54" s="184" t="s">
        <v>189</v>
      </c>
      <c r="B54" s="184">
        <v>112</v>
      </c>
      <c r="C54" s="184">
        <v>565</v>
      </c>
      <c r="D54" s="230"/>
      <c r="E54" s="222"/>
      <c r="F54" s="183"/>
      <c r="G54" s="184"/>
      <c r="H54" s="198"/>
      <c r="I54" s="184"/>
      <c r="J54" s="184"/>
      <c r="K54" s="184"/>
      <c r="L54" s="184"/>
      <c r="M54" s="184"/>
      <c r="N54" s="184"/>
      <c r="O54" s="194"/>
    </row>
    <row r="55" spans="1:15" ht="15" hidden="1">
      <c r="A55" s="184" t="s">
        <v>190</v>
      </c>
      <c r="B55" s="184">
        <v>70</v>
      </c>
      <c r="C55" s="184">
        <v>295</v>
      </c>
      <c r="D55" s="230"/>
      <c r="E55" s="222"/>
      <c r="F55" s="183"/>
      <c r="G55" s="184"/>
      <c r="H55" s="198"/>
      <c r="I55" s="184"/>
      <c r="J55" s="184"/>
      <c r="K55" s="184"/>
      <c r="L55" s="184"/>
      <c r="M55" s="184"/>
      <c r="N55" s="184"/>
      <c r="O55" s="194"/>
    </row>
    <row r="56" spans="1:15" ht="15" hidden="1">
      <c r="A56" s="184" t="s">
        <v>191</v>
      </c>
      <c r="B56" s="184">
        <v>370</v>
      </c>
      <c r="C56" s="184">
        <v>2462</v>
      </c>
      <c r="D56" s="230"/>
      <c r="E56" s="222"/>
      <c r="F56" s="183"/>
      <c r="G56" s="184"/>
      <c r="H56" s="198"/>
      <c r="I56" s="184"/>
      <c r="J56" s="184"/>
      <c r="K56" s="184"/>
      <c r="L56" s="184"/>
      <c r="M56" s="184"/>
      <c r="N56" s="184"/>
      <c r="O56" s="194"/>
    </row>
    <row r="57" spans="1:15" ht="15" hidden="1">
      <c r="A57" s="184" t="s">
        <v>192</v>
      </c>
      <c r="B57" s="184">
        <v>301</v>
      </c>
      <c r="C57" s="184">
        <v>2166</v>
      </c>
      <c r="D57" s="230"/>
      <c r="E57" s="222"/>
      <c r="F57" s="183"/>
      <c r="G57" s="184"/>
      <c r="H57" s="198"/>
      <c r="I57" s="184"/>
      <c r="J57" s="184"/>
      <c r="K57" s="184"/>
      <c r="L57" s="184"/>
      <c r="M57" s="184"/>
      <c r="N57" s="184"/>
      <c r="O57" s="194"/>
    </row>
    <row r="58" spans="1:15" ht="15" hidden="1">
      <c r="A58" s="183"/>
      <c r="B58" s="183">
        <f>SUM(B47:B57)</f>
        <v>3158</v>
      </c>
      <c r="C58" s="183">
        <f>SUM(C47:C57)</f>
        <v>21250</v>
      </c>
      <c r="D58" s="230"/>
      <c r="E58" s="222"/>
      <c r="F58" s="183"/>
      <c r="G58" s="184"/>
      <c r="H58" s="198"/>
      <c r="I58" s="184"/>
      <c r="J58" s="184"/>
      <c r="K58" s="184"/>
      <c r="L58" s="184"/>
      <c r="M58" s="184"/>
      <c r="N58" s="184"/>
      <c r="O58" s="194"/>
    </row>
    <row r="59" spans="1:15" ht="163.5" customHeight="1" hidden="1">
      <c r="A59" s="183"/>
      <c r="B59" s="183"/>
      <c r="C59" s="183"/>
      <c r="D59" s="230"/>
      <c r="E59" s="222"/>
      <c r="F59" s="183"/>
      <c r="G59" s="184"/>
      <c r="H59" s="198"/>
      <c r="I59" s="184"/>
      <c r="J59" s="184"/>
      <c r="K59" s="184"/>
      <c r="L59" s="184"/>
      <c r="M59" s="184"/>
      <c r="N59" s="184"/>
      <c r="O59" s="194"/>
    </row>
    <row r="60" spans="1:10" s="144" customFormat="1" ht="18">
      <c r="A60" s="225" t="s">
        <v>237</v>
      </c>
      <c r="B60" s="225"/>
      <c r="C60" s="225"/>
      <c r="D60" s="143"/>
      <c r="E60" s="225"/>
      <c r="F60" s="225"/>
      <c r="G60" s="225"/>
      <c r="H60" s="225"/>
      <c r="I60" s="143"/>
      <c r="J60" s="143"/>
    </row>
    <row r="61" spans="1:10" s="146" customFormat="1" ht="20.4">
      <c r="A61" s="185" t="s">
        <v>113</v>
      </c>
      <c r="B61" s="147" t="str">
        <f>B2</f>
        <v>Realizace prvků ÚSES. LBK 5</v>
      </c>
      <c r="F61" s="148"/>
      <c r="G61" s="149"/>
      <c r="H61" s="167"/>
      <c r="I61" s="150"/>
      <c r="J61" s="151"/>
    </row>
    <row r="62" spans="1:10" s="153" customFormat="1" ht="15">
      <c r="A62" s="186" t="s">
        <v>114</v>
      </c>
      <c r="B62" s="154" t="str">
        <f>B3</f>
        <v>ZALOŽENÍ ČÁSTI LBK 5 / OPLOCENEK 1 - 6</v>
      </c>
      <c r="F62" s="155"/>
      <c r="G62" s="156"/>
      <c r="H62" s="168"/>
      <c r="I62" s="157"/>
      <c r="J62" s="151"/>
    </row>
    <row r="63" spans="1:10" s="153" customFormat="1" ht="15">
      <c r="A63" s="187" t="s">
        <v>115</v>
      </c>
      <c r="B63" s="159" t="s">
        <v>119</v>
      </c>
      <c r="F63" s="155"/>
      <c r="G63" s="156"/>
      <c r="H63" s="168"/>
      <c r="I63" s="157"/>
      <c r="J63" s="151"/>
    </row>
    <row r="64" spans="1:10" s="153" customFormat="1" ht="15">
      <c r="A64" s="187" t="s">
        <v>116</v>
      </c>
      <c r="B64" s="159" t="s">
        <v>60</v>
      </c>
      <c r="F64" s="155"/>
      <c r="G64" s="156"/>
      <c r="H64" s="168"/>
      <c r="I64" s="157"/>
      <c r="J64" s="156"/>
    </row>
    <row r="65" spans="1:10" s="153" customFormat="1" ht="15">
      <c r="A65" s="187" t="s">
        <v>117</v>
      </c>
      <c r="B65" s="160" t="s">
        <v>204</v>
      </c>
      <c r="F65" s="155"/>
      <c r="G65" s="156"/>
      <c r="H65" s="168"/>
      <c r="I65" s="157"/>
      <c r="J65" s="151"/>
    </row>
    <row r="67" spans="1:26" s="216" customFormat="1" ht="15">
      <c r="A67" s="228" t="s">
        <v>167</v>
      </c>
      <c r="B67" s="228"/>
      <c r="C67" s="228"/>
      <c r="D67" s="229"/>
      <c r="E67" s="228"/>
      <c r="F67" s="228"/>
      <c r="G67" s="229"/>
      <c r="H67" s="213"/>
      <c r="I67" s="208" t="s">
        <v>195</v>
      </c>
      <c r="J67" s="208"/>
      <c r="K67" s="208"/>
      <c r="L67" s="209"/>
      <c r="M67" s="208"/>
      <c r="N67" s="208"/>
      <c r="O67" s="209"/>
      <c r="P67" s="214"/>
      <c r="Q67" s="213"/>
      <c r="R67" s="214"/>
      <c r="S67" s="214"/>
      <c r="T67" s="214"/>
      <c r="U67" s="214"/>
      <c r="V67" s="214"/>
      <c r="W67" s="214"/>
      <c r="X67" s="214"/>
      <c r="Y67" s="214"/>
      <c r="Z67" s="214"/>
    </row>
    <row r="68" spans="1:26" s="216" customFormat="1" ht="15">
      <c r="A68" s="207" t="s">
        <v>138</v>
      </c>
      <c r="B68" s="207" t="s">
        <v>137</v>
      </c>
      <c r="C68" s="207" t="s">
        <v>155</v>
      </c>
      <c r="D68" s="211"/>
      <c r="E68" s="207"/>
      <c r="F68" s="207"/>
      <c r="G68" s="229" t="s">
        <v>223</v>
      </c>
      <c r="H68" s="213"/>
      <c r="I68" s="207" t="s">
        <v>138</v>
      </c>
      <c r="J68" s="207" t="s">
        <v>137</v>
      </c>
      <c r="K68" s="207" t="s">
        <v>155</v>
      </c>
      <c r="L68" s="211"/>
      <c r="M68" s="207"/>
      <c r="N68" s="207"/>
      <c r="O68" s="229" t="s">
        <v>223</v>
      </c>
      <c r="P68" s="214"/>
      <c r="Q68" s="213"/>
      <c r="R68" s="214"/>
      <c r="S68" s="214"/>
      <c r="T68" s="214"/>
      <c r="U68" s="214"/>
      <c r="V68" s="214"/>
      <c r="W68" s="214"/>
      <c r="X68" s="214"/>
      <c r="Y68" s="214"/>
      <c r="Z68" s="214"/>
    </row>
    <row r="69" spans="1:15" ht="15">
      <c r="A69" s="205" t="s">
        <v>0</v>
      </c>
      <c r="B69" s="205" t="s">
        <v>7</v>
      </c>
      <c r="C69" s="205" t="s">
        <v>154</v>
      </c>
      <c r="D69" s="206"/>
      <c r="E69" s="205"/>
      <c r="F69" s="205"/>
      <c r="G69" s="206">
        <v>2</v>
      </c>
      <c r="I69" s="183" t="s">
        <v>0</v>
      </c>
      <c r="J69" s="183" t="s">
        <v>7</v>
      </c>
      <c r="K69" s="183" t="s">
        <v>154</v>
      </c>
      <c r="L69" s="184"/>
      <c r="M69" s="183"/>
      <c r="N69" s="183"/>
      <c r="O69" s="184">
        <v>2</v>
      </c>
    </row>
    <row r="70" spans="1:15" ht="15">
      <c r="A70" s="205" t="s">
        <v>1</v>
      </c>
      <c r="B70" s="205" t="s">
        <v>8</v>
      </c>
      <c r="C70" s="205" t="s">
        <v>154</v>
      </c>
      <c r="D70" s="206"/>
      <c r="E70" s="205"/>
      <c r="F70" s="205"/>
      <c r="G70" s="206">
        <v>8</v>
      </c>
      <c r="I70" s="183" t="s">
        <v>1</v>
      </c>
      <c r="J70" s="183" t="s">
        <v>8</v>
      </c>
      <c r="K70" s="183" t="s">
        <v>154</v>
      </c>
      <c r="L70" s="184"/>
      <c r="M70" s="183"/>
      <c r="N70" s="183"/>
      <c r="O70" s="184">
        <v>8</v>
      </c>
    </row>
    <row r="71" spans="1:15" ht="15">
      <c r="A71" s="205" t="s">
        <v>2</v>
      </c>
      <c r="B71" s="205" t="s">
        <v>9</v>
      </c>
      <c r="C71" s="205" t="s">
        <v>154</v>
      </c>
      <c r="D71" s="206"/>
      <c r="E71" s="205"/>
      <c r="F71" s="205"/>
      <c r="G71" s="206">
        <v>2</v>
      </c>
      <c r="I71" s="183" t="s">
        <v>2</v>
      </c>
      <c r="J71" s="183" t="s">
        <v>9</v>
      </c>
      <c r="K71" s="183" t="s">
        <v>154</v>
      </c>
      <c r="L71" s="184"/>
      <c r="M71" s="183"/>
      <c r="N71" s="183"/>
      <c r="O71" s="184">
        <v>2</v>
      </c>
    </row>
    <row r="72" spans="1:15" ht="15">
      <c r="A72" s="205" t="s">
        <v>3</v>
      </c>
      <c r="B72" s="205" t="s">
        <v>11</v>
      </c>
      <c r="C72" s="205" t="s">
        <v>154</v>
      </c>
      <c r="D72" s="206"/>
      <c r="E72" s="205"/>
      <c r="F72" s="205"/>
      <c r="G72" s="206">
        <v>13</v>
      </c>
      <c r="I72" s="183" t="s">
        <v>3</v>
      </c>
      <c r="J72" s="183" t="s">
        <v>11</v>
      </c>
      <c r="K72" s="183" t="s">
        <v>154</v>
      </c>
      <c r="L72" s="184"/>
      <c r="M72" s="183"/>
      <c r="N72" s="183"/>
      <c r="O72" s="184">
        <v>11</v>
      </c>
    </row>
    <row r="73" spans="1:15" ht="15">
      <c r="A73" s="205" t="s">
        <v>4</v>
      </c>
      <c r="B73" s="205" t="s">
        <v>12</v>
      </c>
      <c r="C73" s="205" t="s">
        <v>154</v>
      </c>
      <c r="D73" s="206"/>
      <c r="E73" s="205"/>
      <c r="F73" s="205"/>
      <c r="G73" s="206">
        <v>11</v>
      </c>
      <c r="I73" s="183" t="s">
        <v>4</v>
      </c>
      <c r="J73" s="183" t="s">
        <v>12</v>
      </c>
      <c r="K73" s="183" t="s">
        <v>154</v>
      </c>
      <c r="L73" s="184"/>
      <c r="M73" s="183"/>
      <c r="N73" s="183"/>
      <c r="O73" s="184">
        <v>7</v>
      </c>
    </row>
    <row r="74" spans="1:15" ht="15">
      <c r="A74" s="205" t="s">
        <v>5</v>
      </c>
      <c r="B74" s="205" t="s">
        <v>13</v>
      </c>
      <c r="C74" s="205" t="s">
        <v>154</v>
      </c>
      <c r="D74" s="206"/>
      <c r="E74" s="205"/>
      <c r="F74" s="205"/>
      <c r="G74" s="206">
        <v>2</v>
      </c>
      <c r="I74" s="183" t="s">
        <v>6</v>
      </c>
      <c r="J74" s="183" t="s">
        <v>10</v>
      </c>
      <c r="K74" s="183" t="s">
        <v>154</v>
      </c>
      <c r="L74" s="184"/>
      <c r="M74" s="183"/>
      <c r="N74" s="183"/>
      <c r="O74" s="184">
        <v>2</v>
      </c>
    </row>
    <row r="75" spans="1:15" ht="15">
      <c r="A75" s="205" t="s">
        <v>6</v>
      </c>
      <c r="B75" s="205" t="s">
        <v>10</v>
      </c>
      <c r="C75" s="205" t="s">
        <v>154</v>
      </c>
      <c r="D75" s="206"/>
      <c r="E75" s="205"/>
      <c r="F75" s="205"/>
      <c r="G75" s="206">
        <v>2</v>
      </c>
      <c r="I75" s="183"/>
      <c r="J75" s="183"/>
      <c r="K75" s="183"/>
      <c r="L75" s="184"/>
      <c r="M75" s="183"/>
      <c r="N75" s="183"/>
      <c r="O75" s="184">
        <f>SUM(O69:O74)</f>
        <v>32</v>
      </c>
    </row>
    <row r="76" spans="1:15" ht="15">
      <c r="A76" s="205"/>
      <c r="B76" s="205"/>
      <c r="C76" s="205"/>
      <c r="D76" s="206"/>
      <c r="E76" s="205"/>
      <c r="F76" s="205"/>
      <c r="G76" s="206">
        <f aca="true" t="shared" si="35" ref="G76">SUM(G69:G75)</f>
        <v>40</v>
      </c>
      <c r="I76" s="183"/>
      <c r="J76" s="183"/>
      <c r="K76" s="183"/>
      <c r="L76" s="184"/>
      <c r="M76" s="183"/>
      <c r="N76" s="183"/>
      <c r="O76" s="184"/>
    </row>
    <row r="77" spans="1:15" ht="15">
      <c r="A77" s="205"/>
      <c r="B77" s="205"/>
      <c r="C77" s="205"/>
      <c r="D77" s="206"/>
      <c r="E77" s="205"/>
      <c r="F77" s="205"/>
      <c r="G77" s="206"/>
      <c r="I77" s="205" t="s">
        <v>17</v>
      </c>
      <c r="J77" s="183" t="s">
        <v>19</v>
      </c>
      <c r="K77" s="183" t="s">
        <v>136</v>
      </c>
      <c r="L77" s="184"/>
      <c r="M77" s="183"/>
      <c r="N77" s="183"/>
      <c r="O77" s="184">
        <v>2</v>
      </c>
    </row>
    <row r="78" spans="1:15" ht="15">
      <c r="A78" s="205" t="s">
        <v>17</v>
      </c>
      <c r="B78" s="205" t="s">
        <v>19</v>
      </c>
      <c r="C78" s="205" t="s">
        <v>136</v>
      </c>
      <c r="D78" s="206"/>
      <c r="E78" s="205"/>
      <c r="F78" s="205"/>
      <c r="G78" s="206">
        <v>2</v>
      </c>
      <c r="I78" s="183" t="s">
        <v>156</v>
      </c>
      <c r="J78" s="183" t="s">
        <v>25</v>
      </c>
      <c r="K78" s="183" t="s">
        <v>136</v>
      </c>
      <c r="L78" s="184"/>
      <c r="M78" s="183"/>
      <c r="N78" s="183"/>
      <c r="O78" s="184">
        <v>3</v>
      </c>
    </row>
    <row r="79" spans="1:15" ht="15">
      <c r="A79" s="205" t="s">
        <v>156</v>
      </c>
      <c r="B79" s="205" t="s">
        <v>25</v>
      </c>
      <c r="C79" s="205" t="s">
        <v>136</v>
      </c>
      <c r="D79" s="206"/>
      <c r="E79" s="205"/>
      <c r="F79" s="205"/>
      <c r="G79" s="206">
        <v>3</v>
      </c>
      <c r="I79" s="183" t="s">
        <v>18</v>
      </c>
      <c r="J79" s="183" t="s">
        <v>20</v>
      </c>
      <c r="K79" s="183" t="s">
        <v>136</v>
      </c>
      <c r="L79" s="184"/>
      <c r="M79" s="183"/>
      <c r="N79" s="183"/>
      <c r="O79" s="184">
        <v>2</v>
      </c>
    </row>
    <row r="80" spans="1:15" ht="15">
      <c r="A80" s="205" t="s">
        <v>18</v>
      </c>
      <c r="B80" s="205" t="s">
        <v>20</v>
      </c>
      <c r="C80" s="205" t="s">
        <v>136</v>
      </c>
      <c r="D80" s="206"/>
      <c r="E80" s="205"/>
      <c r="F80" s="205"/>
      <c r="G80" s="206">
        <v>2</v>
      </c>
      <c r="I80" s="183" t="s">
        <v>21</v>
      </c>
      <c r="J80" s="183" t="s">
        <v>23</v>
      </c>
      <c r="K80" s="183" t="s">
        <v>136</v>
      </c>
      <c r="L80" s="184"/>
      <c r="M80" s="183"/>
      <c r="N80" s="183"/>
      <c r="O80" s="184">
        <v>2</v>
      </c>
    </row>
    <row r="81" spans="1:15" ht="15">
      <c r="A81" s="205" t="s">
        <v>21</v>
      </c>
      <c r="B81" s="205" t="s">
        <v>23</v>
      </c>
      <c r="C81" s="205" t="s">
        <v>136</v>
      </c>
      <c r="D81" s="206"/>
      <c r="E81" s="205"/>
      <c r="F81" s="205"/>
      <c r="G81" s="206">
        <v>4</v>
      </c>
      <c r="I81" s="183" t="s">
        <v>22</v>
      </c>
      <c r="J81" s="183" t="s">
        <v>24</v>
      </c>
      <c r="K81" s="183" t="s">
        <v>136</v>
      </c>
      <c r="L81" s="184"/>
      <c r="M81" s="183"/>
      <c r="N81" s="183"/>
      <c r="O81" s="184">
        <v>0</v>
      </c>
    </row>
    <row r="82" spans="1:14" ht="15">
      <c r="A82" s="205" t="s">
        <v>22</v>
      </c>
      <c r="B82" s="205" t="s">
        <v>24</v>
      </c>
      <c r="C82" s="205" t="s">
        <v>136</v>
      </c>
      <c r="D82" s="206"/>
      <c r="E82" s="205"/>
      <c r="F82" s="205"/>
      <c r="G82" s="206">
        <v>0</v>
      </c>
      <c r="I82" s="199"/>
      <c r="J82" s="199"/>
      <c r="K82" s="199"/>
      <c r="M82" s="199"/>
      <c r="N82" s="199"/>
    </row>
    <row r="83" spans="1:15" ht="15">
      <c r="A83" s="205" t="s">
        <v>26</v>
      </c>
      <c r="B83" s="205" t="s">
        <v>227</v>
      </c>
      <c r="C83" s="205" t="s">
        <v>136</v>
      </c>
      <c r="D83" s="206"/>
      <c r="E83" s="205"/>
      <c r="F83" s="205"/>
      <c r="G83" s="206">
        <v>2</v>
      </c>
      <c r="I83" s="208" t="s">
        <v>181</v>
      </c>
      <c r="J83" s="208"/>
      <c r="K83" s="208"/>
      <c r="L83" s="209"/>
      <c r="M83" s="208"/>
      <c r="N83" s="208"/>
      <c r="O83" s="209"/>
    </row>
    <row r="84" spans="9:15" ht="15">
      <c r="I84" s="207" t="s">
        <v>138</v>
      </c>
      <c r="J84" s="207" t="s">
        <v>137</v>
      </c>
      <c r="K84" s="207" t="s">
        <v>155</v>
      </c>
      <c r="L84" s="211"/>
      <c r="M84" s="207"/>
      <c r="N84" s="207"/>
      <c r="O84" s="229" t="s">
        <v>223</v>
      </c>
    </row>
    <row r="85" spans="9:15" ht="15">
      <c r="I85" s="183" t="s">
        <v>0</v>
      </c>
      <c r="J85" s="183" t="s">
        <v>7</v>
      </c>
      <c r="K85" s="183" t="s">
        <v>154</v>
      </c>
      <c r="L85" s="184"/>
      <c r="M85" s="183"/>
      <c r="N85" s="183"/>
      <c r="O85" s="184">
        <v>2</v>
      </c>
    </row>
    <row r="86" spans="1:15" ht="15">
      <c r="A86" s="208" t="s">
        <v>168</v>
      </c>
      <c r="B86" s="208"/>
      <c r="C86" s="208"/>
      <c r="D86" s="209"/>
      <c r="E86" s="208"/>
      <c r="F86" s="208"/>
      <c r="G86" s="209"/>
      <c r="I86" s="183" t="s">
        <v>1</v>
      </c>
      <c r="J86" s="183" t="s">
        <v>8</v>
      </c>
      <c r="K86" s="183" t="s">
        <v>154</v>
      </c>
      <c r="L86" s="184"/>
      <c r="M86" s="183"/>
      <c r="N86" s="183"/>
      <c r="O86" s="184">
        <v>8</v>
      </c>
    </row>
    <row r="87" spans="1:26" s="216" customFormat="1" ht="15">
      <c r="A87" s="207" t="s">
        <v>138</v>
      </c>
      <c r="B87" s="207" t="s">
        <v>137</v>
      </c>
      <c r="C87" s="207" t="s">
        <v>155</v>
      </c>
      <c r="D87" s="211"/>
      <c r="E87" s="207"/>
      <c r="F87" s="207"/>
      <c r="G87" s="229" t="s">
        <v>223</v>
      </c>
      <c r="H87" s="213"/>
      <c r="I87" s="183" t="s">
        <v>2</v>
      </c>
      <c r="J87" s="183" t="s">
        <v>9</v>
      </c>
      <c r="K87" s="183" t="s">
        <v>154</v>
      </c>
      <c r="L87" s="184"/>
      <c r="M87" s="183"/>
      <c r="N87" s="183"/>
      <c r="O87" s="184">
        <v>2</v>
      </c>
      <c r="P87" s="214"/>
      <c r="Q87" s="213"/>
      <c r="R87" s="214"/>
      <c r="S87" s="214"/>
      <c r="T87" s="214"/>
      <c r="U87" s="214"/>
      <c r="V87" s="214"/>
      <c r="W87" s="214"/>
      <c r="X87" s="214"/>
      <c r="Y87" s="214"/>
      <c r="Z87" s="214"/>
    </row>
    <row r="88" spans="1:15" ht="15">
      <c r="A88" s="183" t="s">
        <v>0</v>
      </c>
      <c r="B88" s="183" t="s">
        <v>7</v>
      </c>
      <c r="C88" s="183" t="s">
        <v>154</v>
      </c>
      <c r="D88" s="184"/>
      <c r="E88" s="183"/>
      <c r="F88" s="183"/>
      <c r="G88" s="184">
        <v>2</v>
      </c>
      <c r="I88" s="183" t="s">
        <v>3</v>
      </c>
      <c r="J88" s="183" t="s">
        <v>11</v>
      </c>
      <c r="K88" s="183" t="s">
        <v>154</v>
      </c>
      <c r="L88" s="184"/>
      <c r="M88" s="183"/>
      <c r="N88" s="183"/>
      <c r="O88" s="184">
        <v>13</v>
      </c>
    </row>
    <row r="89" spans="1:15" ht="15">
      <c r="A89" s="183" t="s">
        <v>1</v>
      </c>
      <c r="B89" s="183" t="s">
        <v>8</v>
      </c>
      <c r="C89" s="183" t="s">
        <v>154</v>
      </c>
      <c r="D89" s="184"/>
      <c r="E89" s="183"/>
      <c r="F89" s="183"/>
      <c r="G89" s="184">
        <v>8</v>
      </c>
      <c r="I89" s="183" t="s">
        <v>4</v>
      </c>
      <c r="J89" s="183" t="s">
        <v>12</v>
      </c>
      <c r="K89" s="183" t="s">
        <v>154</v>
      </c>
      <c r="L89" s="184"/>
      <c r="M89" s="183"/>
      <c r="N89" s="183"/>
      <c r="O89" s="184">
        <v>11</v>
      </c>
    </row>
    <row r="90" spans="1:15" ht="15">
      <c r="A90" s="183" t="s">
        <v>2</v>
      </c>
      <c r="B90" s="183" t="s">
        <v>9</v>
      </c>
      <c r="C90" s="183" t="s">
        <v>154</v>
      </c>
      <c r="D90" s="184"/>
      <c r="E90" s="183"/>
      <c r="F90" s="183"/>
      <c r="G90" s="184">
        <v>2</v>
      </c>
      <c r="I90" s="183" t="s">
        <v>5</v>
      </c>
      <c r="J90" s="183" t="s">
        <v>13</v>
      </c>
      <c r="K90" s="183" t="s">
        <v>154</v>
      </c>
      <c r="L90" s="184"/>
      <c r="M90" s="183"/>
      <c r="N90" s="183"/>
      <c r="O90" s="184">
        <v>2</v>
      </c>
    </row>
    <row r="91" spans="1:15" ht="15">
      <c r="A91" s="183" t="s">
        <v>3</v>
      </c>
      <c r="B91" s="183" t="s">
        <v>11</v>
      </c>
      <c r="C91" s="183" t="s">
        <v>154</v>
      </c>
      <c r="D91" s="184"/>
      <c r="E91" s="183"/>
      <c r="F91" s="183"/>
      <c r="G91" s="184">
        <v>13</v>
      </c>
      <c r="I91" s="183" t="s">
        <v>6</v>
      </c>
      <c r="J91" s="183" t="s">
        <v>10</v>
      </c>
      <c r="K91" s="183" t="s">
        <v>154</v>
      </c>
      <c r="L91" s="184"/>
      <c r="M91" s="183"/>
      <c r="N91" s="183"/>
      <c r="O91" s="184">
        <v>2</v>
      </c>
    </row>
    <row r="92" spans="1:15" ht="15">
      <c r="A92" s="183" t="s">
        <v>4</v>
      </c>
      <c r="B92" s="183" t="s">
        <v>12</v>
      </c>
      <c r="C92" s="183" t="s">
        <v>154</v>
      </c>
      <c r="D92" s="184"/>
      <c r="E92" s="183"/>
      <c r="F92" s="183"/>
      <c r="G92" s="184">
        <v>11</v>
      </c>
      <c r="I92" s="183"/>
      <c r="J92" s="183"/>
      <c r="K92" s="183"/>
      <c r="L92" s="184"/>
      <c r="M92" s="183"/>
      <c r="N92" s="183"/>
      <c r="O92" s="184">
        <f aca="true" t="shared" si="36" ref="O92">SUM(O85:O91)</f>
        <v>40</v>
      </c>
    </row>
    <row r="93" spans="1:15" ht="15">
      <c r="A93" s="183" t="s">
        <v>5</v>
      </c>
      <c r="B93" s="183" t="s">
        <v>13</v>
      </c>
      <c r="C93" s="183" t="s">
        <v>154</v>
      </c>
      <c r="D93" s="184"/>
      <c r="E93" s="183"/>
      <c r="F93" s="183"/>
      <c r="G93" s="184">
        <v>2</v>
      </c>
      <c r="I93" s="183"/>
      <c r="J93" s="183"/>
      <c r="K93" s="183"/>
      <c r="L93" s="184"/>
      <c r="M93" s="183"/>
      <c r="N93" s="183"/>
      <c r="O93" s="184"/>
    </row>
    <row r="94" spans="1:15" ht="15">
      <c r="A94" s="183" t="s">
        <v>6</v>
      </c>
      <c r="B94" s="183" t="s">
        <v>10</v>
      </c>
      <c r="C94" s="183" t="s">
        <v>154</v>
      </c>
      <c r="D94" s="184"/>
      <c r="E94" s="183"/>
      <c r="F94" s="183"/>
      <c r="G94" s="184">
        <v>2</v>
      </c>
      <c r="I94" s="183" t="s">
        <v>17</v>
      </c>
      <c r="J94" s="183" t="s">
        <v>19</v>
      </c>
      <c r="K94" s="183" t="s">
        <v>136</v>
      </c>
      <c r="L94" s="184"/>
      <c r="M94" s="183"/>
      <c r="N94" s="183"/>
      <c r="O94" s="184">
        <v>2</v>
      </c>
    </row>
    <row r="95" spans="1:15" ht="15">
      <c r="A95" s="183"/>
      <c r="B95" s="183"/>
      <c r="C95" s="183"/>
      <c r="D95" s="184"/>
      <c r="E95" s="183"/>
      <c r="F95" s="183"/>
      <c r="G95" s="184">
        <f aca="true" t="shared" si="37" ref="G95">SUM(G88:G94)</f>
        <v>40</v>
      </c>
      <c r="I95" s="183" t="s">
        <v>156</v>
      </c>
      <c r="J95" s="183" t="s">
        <v>25</v>
      </c>
      <c r="K95" s="183" t="s">
        <v>136</v>
      </c>
      <c r="L95" s="184"/>
      <c r="M95" s="183"/>
      <c r="N95" s="183"/>
      <c r="O95" s="184">
        <v>3</v>
      </c>
    </row>
    <row r="96" spans="1:15" ht="15">
      <c r="A96" s="183"/>
      <c r="B96" s="183"/>
      <c r="C96" s="183"/>
      <c r="D96" s="184"/>
      <c r="E96" s="183"/>
      <c r="F96" s="183"/>
      <c r="G96" s="184"/>
      <c r="I96" s="183" t="s">
        <v>18</v>
      </c>
      <c r="J96" s="183" t="s">
        <v>20</v>
      </c>
      <c r="K96" s="183" t="s">
        <v>136</v>
      </c>
      <c r="L96" s="184"/>
      <c r="M96" s="183"/>
      <c r="N96" s="183"/>
      <c r="O96" s="184">
        <v>2</v>
      </c>
    </row>
    <row r="97" spans="1:15" ht="15">
      <c r="A97" s="183" t="s">
        <v>17</v>
      </c>
      <c r="B97" s="183" t="s">
        <v>19</v>
      </c>
      <c r="C97" s="183" t="s">
        <v>136</v>
      </c>
      <c r="D97" s="184"/>
      <c r="E97" s="183"/>
      <c r="F97" s="183"/>
      <c r="G97" s="184">
        <v>4</v>
      </c>
      <c r="I97" s="183" t="s">
        <v>21</v>
      </c>
      <c r="J97" s="183" t="s">
        <v>23</v>
      </c>
      <c r="K97" s="183" t="s">
        <v>136</v>
      </c>
      <c r="L97" s="184"/>
      <c r="M97" s="183"/>
      <c r="N97" s="183"/>
      <c r="O97" s="184">
        <v>6</v>
      </c>
    </row>
    <row r="98" spans="1:15" ht="15">
      <c r="A98" s="183" t="s">
        <v>156</v>
      </c>
      <c r="B98" s="183" t="s">
        <v>25</v>
      </c>
      <c r="C98" s="183" t="s">
        <v>136</v>
      </c>
      <c r="D98" s="184"/>
      <c r="E98" s="183"/>
      <c r="F98" s="183"/>
      <c r="G98" s="184">
        <v>0</v>
      </c>
      <c r="I98" s="183" t="s">
        <v>22</v>
      </c>
      <c r="J98" s="183" t="s">
        <v>24</v>
      </c>
      <c r="K98" s="183" t="s">
        <v>136</v>
      </c>
      <c r="L98" s="184"/>
      <c r="M98" s="183"/>
      <c r="N98" s="183"/>
      <c r="O98" s="184">
        <v>2</v>
      </c>
    </row>
    <row r="99" spans="1:15" ht="15">
      <c r="A99" s="183" t="s">
        <v>18</v>
      </c>
      <c r="B99" s="183" t="s">
        <v>20</v>
      </c>
      <c r="C99" s="183" t="s">
        <v>136</v>
      </c>
      <c r="D99" s="184"/>
      <c r="E99" s="183"/>
      <c r="F99" s="183"/>
      <c r="G99" s="184">
        <v>2</v>
      </c>
      <c r="I99" s="183" t="s">
        <v>26</v>
      </c>
      <c r="J99" s="183" t="s">
        <v>227</v>
      </c>
      <c r="K99" s="183" t="s">
        <v>136</v>
      </c>
      <c r="L99" s="184"/>
      <c r="M99" s="183"/>
      <c r="N99" s="183"/>
      <c r="O99" s="184">
        <v>2</v>
      </c>
    </row>
    <row r="100" spans="1:14" ht="15">
      <c r="A100" s="183" t="s">
        <v>21</v>
      </c>
      <c r="B100" s="183" t="s">
        <v>23</v>
      </c>
      <c r="C100" s="183" t="s">
        <v>136</v>
      </c>
      <c r="D100" s="184"/>
      <c r="E100" s="183"/>
      <c r="F100" s="183"/>
      <c r="G100" s="184">
        <v>12</v>
      </c>
      <c r="I100" s="199"/>
      <c r="J100" s="199"/>
      <c r="K100" s="199"/>
      <c r="M100" s="199"/>
      <c r="N100" s="199"/>
    </row>
    <row r="101" spans="1:15" ht="15">
      <c r="A101" s="183" t="s">
        <v>22</v>
      </c>
      <c r="B101" s="183" t="s">
        <v>24</v>
      </c>
      <c r="C101" s="183" t="s">
        <v>136</v>
      </c>
      <c r="D101" s="184"/>
      <c r="E101" s="183"/>
      <c r="F101" s="183"/>
      <c r="G101" s="184">
        <v>2</v>
      </c>
      <c r="I101" s="216"/>
      <c r="J101" s="216"/>
      <c r="K101" s="216"/>
      <c r="L101" s="214"/>
      <c r="M101" s="216"/>
      <c r="N101" s="216"/>
      <c r="O101" s="214"/>
    </row>
    <row r="102" spans="1:15" ht="15">
      <c r="A102" s="183" t="s">
        <v>26</v>
      </c>
      <c r="B102" s="183" t="s">
        <v>227</v>
      </c>
      <c r="C102" s="183" t="s">
        <v>136</v>
      </c>
      <c r="D102" s="184"/>
      <c r="E102" s="183"/>
      <c r="F102" s="183"/>
      <c r="G102" s="184">
        <v>3</v>
      </c>
      <c r="I102" s="275"/>
      <c r="J102" s="275"/>
      <c r="K102" s="275"/>
      <c r="L102" s="276"/>
      <c r="M102" s="275"/>
      <c r="N102" s="275"/>
      <c r="O102" s="215"/>
    </row>
    <row r="103" spans="1:14" ht="15">
      <c r="A103" s="183" t="s">
        <v>224</v>
      </c>
      <c r="B103" s="183" t="s">
        <v>170</v>
      </c>
      <c r="C103" s="183" t="s">
        <v>136</v>
      </c>
      <c r="D103" s="184"/>
      <c r="E103" s="183"/>
      <c r="F103" s="183"/>
      <c r="G103" s="184">
        <v>4</v>
      </c>
      <c r="I103" s="199"/>
      <c r="J103" s="199"/>
      <c r="K103" s="199"/>
      <c r="M103" s="199"/>
      <c r="N103" s="199"/>
    </row>
    <row r="104" spans="1:14" ht="15">
      <c r="A104" s="183" t="s">
        <v>225</v>
      </c>
      <c r="B104" s="183" t="s">
        <v>171</v>
      </c>
      <c r="C104" s="183" t="s">
        <v>136</v>
      </c>
      <c r="D104" s="184"/>
      <c r="E104" s="183"/>
      <c r="F104" s="183"/>
      <c r="G104" s="184">
        <v>4</v>
      </c>
      <c r="I104" s="199"/>
      <c r="J104" s="199"/>
      <c r="K104" s="199"/>
      <c r="M104" s="199"/>
      <c r="N104" s="199"/>
    </row>
    <row r="105" spans="9:14" ht="148.5" customHeight="1">
      <c r="I105" s="199"/>
      <c r="J105" s="199"/>
      <c r="K105" s="199"/>
      <c r="M105" s="199"/>
      <c r="N105" s="199"/>
    </row>
    <row r="106" spans="1:26" s="216" customFormat="1" ht="15">
      <c r="A106" s="228" t="s">
        <v>199</v>
      </c>
      <c r="B106" s="228"/>
      <c r="C106" s="228"/>
      <c r="D106" s="229"/>
      <c r="E106" s="228"/>
      <c r="F106" s="228"/>
      <c r="G106" s="229"/>
      <c r="H106" s="213"/>
      <c r="I106" s="192"/>
      <c r="J106" s="192"/>
      <c r="K106" s="192"/>
      <c r="L106" s="192"/>
      <c r="M106" s="192"/>
      <c r="N106" s="192"/>
      <c r="O106" s="192"/>
      <c r="P106" s="214"/>
      <c r="Q106" s="213"/>
      <c r="R106" s="214"/>
      <c r="S106" s="214"/>
      <c r="T106" s="214"/>
      <c r="U106" s="214"/>
      <c r="V106" s="214"/>
      <c r="W106" s="214"/>
      <c r="X106" s="214"/>
      <c r="Y106" s="214"/>
      <c r="Z106" s="214"/>
    </row>
    <row r="107" spans="1:26" s="216" customFormat="1" ht="15">
      <c r="A107" s="207" t="s">
        <v>138</v>
      </c>
      <c r="B107" s="207" t="s">
        <v>137</v>
      </c>
      <c r="C107" s="207" t="s">
        <v>155</v>
      </c>
      <c r="D107" s="211"/>
      <c r="E107" s="207"/>
      <c r="F107" s="207"/>
      <c r="G107" s="229" t="s">
        <v>223</v>
      </c>
      <c r="H107" s="213"/>
      <c r="I107" s="314"/>
      <c r="J107" s="314"/>
      <c r="K107" s="314"/>
      <c r="L107" s="215"/>
      <c r="M107" s="314"/>
      <c r="N107" s="314"/>
      <c r="O107" s="215"/>
      <c r="P107" s="214"/>
      <c r="Q107" s="213"/>
      <c r="R107" s="214"/>
      <c r="S107" s="214"/>
      <c r="T107" s="214"/>
      <c r="U107" s="214"/>
      <c r="V107" s="214"/>
      <c r="W107" s="214"/>
      <c r="X107" s="214"/>
      <c r="Y107" s="214"/>
      <c r="Z107" s="214"/>
    </row>
    <row r="108" spans="1:15" ht="15">
      <c r="A108" s="205" t="s">
        <v>0</v>
      </c>
      <c r="B108" s="205" t="s">
        <v>7</v>
      </c>
      <c r="C108" s="205" t="s">
        <v>154</v>
      </c>
      <c r="D108" s="206"/>
      <c r="E108" s="205"/>
      <c r="F108" s="205"/>
      <c r="G108" s="206">
        <v>4</v>
      </c>
      <c r="I108" s="275"/>
      <c r="J108" s="275"/>
      <c r="K108" s="275"/>
      <c r="L108" s="276"/>
      <c r="M108" s="275"/>
      <c r="N108" s="275"/>
      <c r="O108" s="215"/>
    </row>
    <row r="109" spans="1:15" ht="15">
      <c r="A109" s="205" t="s">
        <v>1</v>
      </c>
      <c r="B109" s="205" t="s">
        <v>8</v>
      </c>
      <c r="C109" s="205" t="s">
        <v>154</v>
      </c>
      <c r="D109" s="206"/>
      <c r="E109" s="205"/>
      <c r="F109" s="205"/>
      <c r="G109" s="206">
        <v>12</v>
      </c>
      <c r="I109" s="224"/>
      <c r="J109" s="224"/>
      <c r="K109" s="224"/>
      <c r="L109" s="212"/>
      <c r="M109" s="224"/>
      <c r="N109" s="224"/>
      <c r="O109" s="212"/>
    </row>
    <row r="110" spans="1:15" ht="15">
      <c r="A110" s="205" t="s">
        <v>2</v>
      </c>
      <c r="B110" s="205" t="s">
        <v>9</v>
      </c>
      <c r="C110" s="205" t="s">
        <v>154</v>
      </c>
      <c r="D110" s="206"/>
      <c r="E110" s="205"/>
      <c r="F110" s="205"/>
      <c r="G110" s="206">
        <v>2</v>
      </c>
      <c r="I110" s="224"/>
      <c r="J110" s="224"/>
      <c r="K110" s="224"/>
      <c r="L110" s="212"/>
      <c r="M110" s="224"/>
      <c r="N110" s="224"/>
      <c r="O110" s="212"/>
    </row>
    <row r="111" spans="1:15" ht="15">
      <c r="A111" s="205" t="s">
        <v>3</v>
      </c>
      <c r="B111" s="205" t="s">
        <v>11</v>
      </c>
      <c r="C111" s="205" t="s">
        <v>154</v>
      </c>
      <c r="D111" s="206"/>
      <c r="E111" s="205"/>
      <c r="F111" s="205"/>
      <c r="G111" s="206">
        <v>17</v>
      </c>
      <c r="I111" s="224"/>
      <c r="J111" s="224"/>
      <c r="K111" s="224"/>
      <c r="L111" s="212"/>
      <c r="M111" s="224"/>
      <c r="N111" s="224"/>
      <c r="O111" s="212"/>
    </row>
    <row r="112" spans="1:15" ht="15">
      <c r="A112" s="205" t="s">
        <v>4</v>
      </c>
      <c r="B112" s="205" t="s">
        <v>12</v>
      </c>
      <c r="C112" s="205" t="s">
        <v>154</v>
      </c>
      <c r="D112" s="206"/>
      <c r="E112" s="205"/>
      <c r="F112" s="205"/>
      <c r="G112" s="206">
        <v>13</v>
      </c>
      <c r="I112" s="224"/>
      <c r="J112" s="224"/>
      <c r="K112" s="224"/>
      <c r="L112" s="212"/>
      <c r="M112" s="224"/>
      <c r="N112" s="224"/>
      <c r="O112" s="212"/>
    </row>
    <row r="113" spans="1:15" ht="15">
      <c r="A113" s="205" t="s">
        <v>5</v>
      </c>
      <c r="B113" s="205" t="s">
        <v>13</v>
      </c>
      <c r="C113" s="205" t="s">
        <v>154</v>
      </c>
      <c r="D113" s="206"/>
      <c r="E113" s="205"/>
      <c r="F113" s="205"/>
      <c r="G113" s="206">
        <v>2</v>
      </c>
      <c r="I113" s="224"/>
      <c r="J113" s="224"/>
      <c r="K113" s="224"/>
      <c r="L113" s="212"/>
      <c r="M113" s="224"/>
      <c r="N113" s="224"/>
      <c r="O113" s="212"/>
    </row>
    <row r="114" spans="1:15" ht="15">
      <c r="A114" s="205" t="s">
        <v>6</v>
      </c>
      <c r="B114" s="205" t="s">
        <v>10</v>
      </c>
      <c r="C114" s="205" t="s">
        <v>154</v>
      </c>
      <c r="D114" s="206"/>
      <c r="E114" s="205"/>
      <c r="F114" s="205"/>
      <c r="G114" s="206">
        <v>2</v>
      </c>
      <c r="I114" s="224"/>
      <c r="J114" s="224"/>
      <c r="K114" s="224"/>
      <c r="L114" s="212"/>
      <c r="M114" s="224"/>
      <c r="N114" s="224"/>
      <c r="O114" s="212"/>
    </row>
    <row r="115" spans="1:15" ht="15">
      <c r="A115" s="205"/>
      <c r="B115" s="205"/>
      <c r="C115" s="205"/>
      <c r="D115" s="206"/>
      <c r="E115" s="205"/>
      <c r="F115" s="205"/>
      <c r="G115" s="206">
        <f>SUM(G108:G114)</f>
        <v>52</v>
      </c>
      <c r="I115" s="224"/>
      <c r="J115" s="224"/>
      <c r="K115" s="224"/>
      <c r="L115" s="212"/>
      <c r="M115" s="224"/>
      <c r="N115" s="224"/>
      <c r="O115" s="212"/>
    </row>
    <row r="116" spans="1:15" ht="15">
      <c r="A116" s="205"/>
      <c r="B116" s="205"/>
      <c r="C116" s="205"/>
      <c r="D116" s="206"/>
      <c r="E116" s="205"/>
      <c r="F116" s="205"/>
      <c r="G116" s="206"/>
      <c r="I116" s="224"/>
      <c r="J116" s="224"/>
      <c r="K116" s="224"/>
      <c r="L116" s="212"/>
      <c r="M116" s="224"/>
      <c r="N116" s="224"/>
      <c r="O116" s="212"/>
    </row>
    <row r="117" spans="1:15" ht="15">
      <c r="A117" s="205" t="s">
        <v>17</v>
      </c>
      <c r="B117" s="205" t="s">
        <v>19</v>
      </c>
      <c r="C117" s="205" t="s">
        <v>136</v>
      </c>
      <c r="D117" s="206"/>
      <c r="E117" s="205"/>
      <c r="F117" s="205"/>
      <c r="G117" s="206">
        <v>2</v>
      </c>
      <c r="I117" s="224"/>
      <c r="J117" s="224"/>
      <c r="K117" s="224"/>
      <c r="L117" s="212"/>
      <c r="M117" s="224"/>
      <c r="N117" s="224"/>
      <c r="O117" s="212"/>
    </row>
    <row r="118" spans="1:15" ht="15">
      <c r="A118" s="205" t="s">
        <v>156</v>
      </c>
      <c r="B118" s="205" t="s">
        <v>25</v>
      </c>
      <c r="C118" s="205" t="s">
        <v>136</v>
      </c>
      <c r="D118" s="206"/>
      <c r="E118" s="205"/>
      <c r="F118" s="205"/>
      <c r="G118" s="206">
        <v>3</v>
      </c>
      <c r="I118" s="224"/>
      <c r="J118" s="224"/>
      <c r="K118" s="224"/>
      <c r="L118" s="212"/>
      <c r="M118" s="224"/>
      <c r="N118" s="224"/>
      <c r="O118" s="212"/>
    </row>
    <row r="119" spans="1:15" ht="15">
      <c r="A119" s="205" t="s">
        <v>18</v>
      </c>
      <c r="B119" s="205" t="s">
        <v>20</v>
      </c>
      <c r="C119" s="205" t="s">
        <v>136</v>
      </c>
      <c r="D119" s="206"/>
      <c r="E119" s="205"/>
      <c r="F119" s="205"/>
      <c r="G119" s="206">
        <v>2</v>
      </c>
      <c r="I119" s="224"/>
      <c r="J119" s="224"/>
      <c r="K119" s="224"/>
      <c r="L119" s="212"/>
      <c r="M119" s="224"/>
      <c r="N119" s="224"/>
      <c r="O119" s="212"/>
    </row>
    <row r="120" spans="1:15" ht="15">
      <c r="A120" s="205" t="s">
        <v>21</v>
      </c>
      <c r="B120" s="205" t="s">
        <v>23</v>
      </c>
      <c r="C120" s="205" t="s">
        <v>136</v>
      </c>
      <c r="D120" s="206"/>
      <c r="E120" s="205"/>
      <c r="F120" s="205"/>
      <c r="G120" s="206">
        <v>8</v>
      </c>
      <c r="I120" s="224"/>
      <c r="J120" s="224"/>
      <c r="K120" s="224"/>
      <c r="L120" s="212"/>
      <c r="M120" s="224"/>
      <c r="N120" s="224"/>
      <c r="O120" s="212"/>
    </row>
    <row r="121" spans="1:15" ht="15">
      <c r="A121" s="205" t="s">
        <v>22</v>
      </c>
      <c r="B121" s="205" t="s">
        <v>24</v>
      </c>
      <c r="C121" s="205" t="s">
        <v>136</v>
      </c>
      <c r="D121" s="206"/>
      <c r="E121" s="205"/>
      <c r="F121" s="205"/>
      <c r="G121" s="206">
        <v>0</v>
      </c>
      <c r="I121" s="224"/>
      <c r="J121" s="224"/>
      <c r="K121" s="224"/>
      <c r="L121" s="212"/>
      <c r="M121" s="224"/>
      <c r="N121" s="224"/>
      <c r="O121" s="212"/>
    </row>
    <row r="122" spans="1:15" ht="15">
      <c r="A122" s="205" t="s">
        <v>26</v>
      </c>
      <c r="B122" s="205" t="s">
        <v>227</v>
      </c>
      <c r="C122" s="205" t="s">
        <v>136</v>
      </c>
      <c r="D122" s="206"/>
      <c r="E122" s="205"/>
      <c r="F122" s="205"/>
      <c r="G122" s="206">
        <v>4</v>
      </c>
      <c r="I122" s="224"/>
      <c r="J122" s="224"/>
      <c r="K122" s="224"/>
      <c r="L122" s="212"/>
      <c r="M122" s="224"/>
      <c r="N122" s="224"/>
      <c r="O122" s="212"/>
    </row>
    <row r="123" spans="9:15" ht="15">
      <c r="I123" s="224"/>
      <c r="J123" s="224"/>
      <c r="K123" s="224"/>
      <c r="L123" s="212"/>
      <c r="M123" s="224"/>
      <c r="N123" s="224"/>
      <c r="O123" s="212"/>
    </row>
    <row r="125" ht="16.5" customHeight="1"/>
    <row r="126" spans="4:26" s="216" customFormat="1" ht="15">
      <c r="D126" s="214"/>
      <c r="G126" s="214"/>
      <c r="H126" s="213"/>
      <c r="L126" s="214"/>
      <c r="O126" s="214"/>
      <c r="P126" s="214"/>
      <c r="Q126" s="213"/>
      <c r="R126" s="214"/>
      <c r="S126" s="214"/>
      <c r="T126" s="214"/>
      <c r="U126" s="214"/>
      <c r="V126" s="214"/>
      <c r="W126" s="214"/>
      <c r="X126" s="214"/>
      <c r="Y126" s="214"/>
      <c r="Z126" s="214"/>
    </row>
    <row r="127" spans="1:26" s="216" customFormat="1" ht="15">
      <c r="A127" s="275"/>
      <c r="B127" s="275"/>
      <c r="C127" s="275"/>
      <c r="D127" s="276"/>
      <c r="E127" s="275"/>
      <c r="F127" s="275"/>
      <c r="G127" s="215"/>
      <c r="H127" s="213"/>
      <c r="I127" s="275"/>
      <c r="J127" s="275"/>
      <c r="K127" s="275"/>
      <c r="L127" s="276"/>
      <c r="M127" s="275"/>
      <c r="N127" s="275"/>
      <c r="O127" s="215"/>
      <c r="P127" s="214"/>
      <c r="Q127" s="213"/>
      <c r="R127" s="214"/>
      <c r="S127" s="214"/>
      <c r="T127" s="214"/>
      <c r="U127" s="214"/>
      <c r="V127" s="214"/>
      <c r="W127" s="214"/>
      <c r="X127" s="214"/>
      <c r="Y127" s="214"/>
      <c r="Z127" s="214"/>
    </row>
    <row r="128" spans="9:14" ht="15">
      <c r="I128" s="199"/>
      <c r="J128" s="199"/>
      <c r="K128" s="199"/>
      <c r="M128" s="199"/>
      <c r="N128" s="199"/>
    </row>
    <row r="129" spans="9:14" ht="15">
      <c r="I129" s="199"/>
      <c r="J129" s="199"/>
      <c r="K129" s="199"/>
      <c r="M129" s="199"/>
      <c r="N129" s="199"/>
    </row>
    <row r="130" spans="9:14" ht="15">
      <c r="I130" s="199"/>
      <c r="J130" s="199"/>
      <c r="K130" s="199"/>
      <c r="M130" s="199"/>
      <c r="N130" s="199"/>
    </row>
    <row r="131" spans="9:14" ht="15">
      <c r="I131" s="199"/>
      <c r="J131" s="199"/>
      <c r="K131" s="199"/>
      <c r="M131" s="199"/>
      <c r="N131" s="199"/>
    </row>
    <row r="132" spans="9:14" ht="15">
      <c r="I132" s="199"/>
      <c r="J132" s="199"/>
      <c r="K132" s="199"/>
      <c r="M132" s="199"/>
      <c r="N132" s="199"/>
    </row>
    <row r="133" spans="9:14" ht="15">
      <c r="I133" s="199"/>
      <c r="J133" s="199"/>
      <c r="K133" s="199"/>
      <c r="M133" s="199"/>
      <c r="N133" s="199"/>
    </row>
    <row r="134" spans="9:14" ht="15">
      <c r="I134" s="199"/>
      <c r="J134" s="199"/>
      <c r="K134" s="199"/>
      <c r="M134" s="199"/>
      <c r="N134" s="199"/>
    </row>
    <row r="135" spans="9:14" ht="15">
      <c r="I135" s="199"/>
      <c r="J135" s="199"/>
      <c r="K135" s="199"/>
      <c r="M135" s="199"/>
      <c r="N135" s="199"/>
    </row>
    <row r="136" spans="9:14" ht="15">
      <c r="I136" s="199"/>
      <c r="J136" s="199"/>
      <c r="K136" s="199"/>
      <c r="M136" s="199"/>
      <c r="N136" s="199"/>
    </row>
    <row r="137" spans="9:14" ht="15">
      <c r="I137" s="199"/>
      <c r="J137" s="199"/>
      <c r="K137" s="199"/>
      <c r="M137" s="199"/>
      <c r="N137" s="199"/>
    </row>
    <row r="138" spans="9:14" ht="15">
      <c r="I138" s="199"/>
      <c r="J138" s="199"/>
      <c r="K138" s="199"/>
      <c r="M138" s="199"/>
      <c r="N138" s="199"/>
    </row>
    <row r="139" spans="9:14" ht="15">
      <c r="I139" s="199"/>
      <c r="J139" s="199"/>
      <c r="K139" s="199"/>
      <c r="M139" s="199"/>
      <c r="N139" s="199"/>
    </row>
    <row r="140" spans="9:14" ht="15">
      <c r="I140" s="199"/>
      <c r="J140" s="199"/>
      <c r="K140" s="199"/>
      <c r="M140" s="199"/>
      <c r="N140" s="199"/>
    </row>
    <row r="141" spans="9:14" ht="15">
      <c r="I141" s="199"/>
      <c r="J141" s="199"/>
      <c r="K141" s="199"/>
      <c r="M141" s="199"/>
      <c r="N141" s="199"/>
    </row>
    <row r="142" spans="9:14" ht="15">
      <c r="I142" s="199"/>
      <c r="J142" s="199"/>
      <c r="K142" s="199"/>
      <c r="M142" s="199"/>
      <c r="N142" s="199"/>
    </row>
    <row r="143" spans="9:14" ht="15">
      <c r="I143" s="199"/>
      <c r="J143" s="199"/>
      <c r="K143" s="199"/>
      <c r="M143" s="199"/>
      <c r="N143" s="199"/>
    </row>
    <row r="146" spans="8:26" s="216" customFormat="1" ht="15">
      <c r="H146" s="213"/>
      <c r="I146" s="192"/>
      <c r="J146" s="192"/>
      <c r="K146" s="192"/>
      <c r="L146" s="192"/>
      <c r="M146" s="192"/>
      <c r="N146" s="192"/>
      <c r="O146" s="192"/>
      <c r="P146" s="214"/>
      <c r="Q146" s="213"/>
      <c r="R146" s="214"/>
      <c r="S146" s="214"/>
      <c r="T146" s="214"/>
      <c r="U146" s="214"/>
      <c r="V146" s="214"/>
      <c r="W146" s="214"/>
      <c r="X146" s="214"/>
      <c r="Y146" s="214"/>
      <c r="Z146" s="214"/>
    </row>
    <row r="147" spans="8:26" s="216" customFormat="1" ht="15">
      <c r="H147" s="213"/>
      <c r="I147" s="214"/>
      <c r="J147" s="214"/>
      <c r="K147" s="214"/>
      <c r="L147" s="214"/>
      <c r="M147" s="214"/>
      <c r="N147" s="214"/>
      <c r="O147" s="214"/>
      <c r="P147" s="214"/>
      <c r="Q147" s="213"/>
      <c r="R147" s="214"/>
      <c r="S147" s="214"/>
      <c r="T147" s="214"/>
      <c r="U147" s="214"/>
      <c r="V147" s="214"/>
      <c r="W147" s="214"/>
      <c r="X147" s="214"/>
      <c r="Y147" s="214"/>
      <c r="Z147" s="214"/>
    </row>
    <row r="148" spans="4:15" ht="15">
      <c r="D148" s="199"/>
      <c r="G148" s="199"/>
      <c r="I148" s="214"/>
      <c r="J148" s="214"/>
      <c r="K148" s="214"/>
      <c r="L148" s="214"/>
      <c r="M148" s="214"/>
      <c r="N148" s="214"/>
      <c r="O148" s="214"/>
    </row>
    <row r="149" spans="4:7" ht="15">
      <c r="D149" s="199"/>
      <c r="G149" s="199"/>
    </row>
    <row r="150" spans="4:7" ht="15">
      <c r="D150" s="199"/>
      <c r="G150" s="199"/>
    </row>
    <row r="151" spans="4:7" ht="15">
      <c r="D151" s="199"/>
      <c r="G151" s="199"/>
    </row>
    <row r="152" spans="4:7" ht="15">
      <c r="D152" s="199"/>
      <c r="G152" s="199"/>
    </row>
    <row r="153" spans="4:7" ht="15">
      <c r="D153" s="199"/>
      <c r="G153" s="199"/>
    </row>
    <row r="154" spans="4:7" ht="15">
      <c r="D154" s="199"/>
      <c r="G154" s="199"/>
    </row>
    <row r="155" spans="4:7" ht="15">
      <c r="D155" s="199"/>
      <c r="G155" s="199"/>
    </row>
    <row r="156" spans="4:7" ht="15">
      <c r="D156" s="199"/>
      <c r="G156" s="199"/>
    </row>
    <row r="157" spans="4:7" ht="15">
      <c r="D157" s="199"/>
      <c r="G157" s="199"/>
    </row>
    <row r="158" spans="4:7" ht="15">
      <c r="D158" s="199"/>
      <c r="G158" s="199"/>
    </row>
    <row r="159" spans="4:7" ht="15">
      <c r="D159" s="199"/>
      <c r="G159" s="199"/>
    </row>
    <row r="160" spans="4:7" ht="15">
      <c r="D160" s="199"/>
      <c r="G160" s="199"/>
    </row>
    <row r="161" spans="4:7" ht="15">
      <c r="D161" s="199"/>
      <c r="G161" s="199"/>
    </row>
    <row r="162" spans="4:7" ht="15">
      <c r="D162" s="199"/>
      <c r="G162" s="199"/>
    </row>
    <row r="163" spans="4:7" ht="15">
      <c r="D163" s="199"/>
      <c r="G163" s="199"/>
    </row>
    <row r="165" ht="11.25" customHeight="1"/>
    <row r="166" spans="8:26" s="216" customFormat="1" ht="15">
      <c r="H166" s="213"/>
      <c r="I166" s="192"/>
      <c r="J166" s="192"/>
      <c r="K166" s="192"/>
      <c r="L166" s="192"/>
      <c r="M166" s="192"/>
      <c r="N166" s="192"/>
      <c r="O166" s="192"/>
      <c r="P166" s="214"/>
      <c r="Q166" s="213"/>
      <c r="R166" s="214"/>
      <c r="S166" s="214"/>
      <c r="T166" s="214"/>
      <c r="U166" s="214"/>
      <c r="V166" s="214"/>
      <c r="W166" s="214"/>
      <c r="X166" s="214"/>
      <c r="Y166" s="214"/>
      <c r="Z166" s="214"/>
    </row>
    <row r="167" spans="8:26" s="216" customFormat="1" ht="15">
      <c r="H167" s="213"/>
      <c r="I167" s="214"/>
      <c r="J167" s="214"/>
      <c r="K167" s="214"/>
      <c r="L167" s="214"/>
      <c r="M167" s="214"/>
      <c r="N167" s="214"/>
      <c r="O167" s="214"/>
      <c r="P167" s="214"/>
      <c r="Q167" s="213"/>
      <c r="R167" s="214"/>
      <c r="S167" s="214"/>
      <c r="T167" s="214"/>
      <c r="U167" s="214"/>
      <c r="V167" s="214"/>
      <c r="W167" s="214"/>
      <c r="X167" s="214"/>
      <c r="Y167" s="214"/>
      <c r="Z167" s="214"/>
    </row>
    <row r="168" spans="4:15" ht="15">
      <c r="D168" s="199"/>
      <c r="G168" s="199"/>
      <c r="I168" s="214"/>
      <c r="J168" s="214"/>
      <c r="K168" s="214"/>
      <c r="L168" s="214"/>
      <c r="M168" s="214"/>
      <c r="N168" s="214"/>
      <c r="O168" s="214"/>
    </row>
    <row r="169" spans="4:7" ht="15">
      <c r="D169" s="199"/>
      <c r="G169" s="199"/>
    </row>
    <row r="170" spans="4:7" ht="15">
      <c r="D170" s="199"/>
      <c r="G170" s="199"/>
    </row>
    <row r="171" spans="4:7" ht="15">
      <c r="D171" s="199"/>
      <c r="G171" s="199"/>
    </row>
    <row r="172" spans="4:7" ht="15">
      <c r="D172" s="199"/>
      <c r="G172" s="199"/>
    </row>
    <row r="173" spans="4:7" ht="15">
      <c r="D173" s="199"/>
      <c r="G173" s="199"/>
    </row>
    <row r="174" spans="4:7" ht="15">
      <c r="D174" s="199"/>
      <c r="G174" s="199"/>
    </row>
    <row r="175" spans="4:7" ht="15">
      <c r="D175" s="199"/>
      <c r="G175" s="199"/>
    </row>
    <row r="176" spans="4:7" ht="15">
      <c r="D176" s="199"/>
      <c r="G176" s="199"/>
    </row>
    <row r="177" spans="4:7" ht="15">
      <c r="D177" s="199"/>
      <c r="G177" s="199"/>
    </row>
    <row r="178" spans="4:7" ht="15">
      <c r="D178" s="199"/>
      <c r="G178" s="199"/>
    </row>
    <row r="179" spans="4:7" ht="15">
      <c r="D179" s="199"/>
      <c r="G179" s="199"/>
    </row>
    <row r="180" spans="4:7" ht="15">
      <c r="D180" s="199"/>
      <c r="G180" s="199"/>
    </row>
    <row r="181" spans="4:7" ht="15">
      <c r="D181" s="199"/>
      <c r="G181" s="199"/>
    </row>
    <row r="182" spans="4:7" ht="15">
      <c r="D182" s="199"/>
      <c r="G182" s="199"/>
    </row>
    <row r="184" spans="1:8" ht="14.4" thickBot="1">
      <c r="A184" s="269"/>
      <c r="B184" s="269"/>
      <c r="C184" s="269"/>
      <c r="D184" s="270"/>
      <c r="E184" s="271"/>
      <c r="F184" s="269"/>
      <c r="G184" s="272"/>
      <c r="H184" s="273"/>
    </row>
    <row r="185" spans="1:15" ht="14.4" thickBot="1">
      <c r="A185" s="248" t="s">
        <v>212</v>
      </c>
      <c r="B185" s="249" t="s">
        <v>205</v>
      </c>
      <c r="C185" s="249" t="s">
        <v>155</v>
      </c>
      <c r="D185" s="250" t="s">
        <v>210</v>
      </c>
      <c r="E185" s="251" t="s">
        <v>192</v>
      </c>
      <c r="F185" s="252" t="s">
        <v>206</v>
      </c>
      <c r="G185" s="253" t="s">
        <v>190</v>
      </c>
      <c r="H185" s="252" t="s">
        <v>189</v>
      </c>
      <c r="I185" s="272"/>
      <c r="J185" s="272"/>
      <c r="K185" s="272"/>
      <c r="L185" s="272"/>
      <c r="M185" s="272"/>
      <c r="N185" s="272"/>
      <c r="O185" s="274"/>
    </row>
    <row r="186" spans="1:16" ht="15">
      <c r="A186" s="217" t="s">
        <v>0</v>
      </c>
      <c r="B186" s="205" t="s">
        <v>7</v>
      </c>
      <c r="C186" s="205" t="s">
        <v>154</v>
      </c>
      <c r="D186" s="231" t="e">
        <f>SUM(E186:O186)</f>
        <v>#REF!</v>
      </c>
      <c r="E186" s="217">
        <f aca="true" t="shared" si="38" ref="E186:E193">H10+I10+J10</f>
        <v>4</v>
      </c>
      <c r="F186" s="205" t="e">
        <f aca="true" t="shared" si="39" ref="F186:H193">K10</f>
        <v>#REF!</v>
      </c>
      <c r="G186" s="206" t="e">
        <f t="shared" si="39"/>
        <v>#REF!</v>
      </c>
      <c r="H186" s="206">
        <f t="shared" si="39"/>
        <v>4</v>
      </c>
      <c r="I186" s="252" t="s">
        <v>188</v>
      </c>
      <c r="J186" s="253" t="s">
        <v>207</v>
      </c>
      <c r="K186" s="253" t="s">
        <v>186</v>
      </c>
      <c r="L186" s="253" t="s">
        <v>208</v>
      </c>
      <c r="M186" s="253" t="s">
        <v>209</v>
      </c>
      <c r="N186" s="253" t="s">
        <v>15</v>
      </c>
      <c r="O186" s="254" t="s">
        <v>14</v>
      </c>
      <c r="P186" s="192" t="e">
        <f>SUM(E186:O186)</f>
        <v>#REF!</v>
      </c>
    </row>
    <row r="187" spans="1:16" ht="15">
      <c r="A187" s="217" t="s">
        <v>1</v>
      </c>
      <c r="B187" s="205" t="s">
        <v>8</v>
      </c>
      <c r="C187" s="205" t="s">
        <v>154</v>
      </c>
      <c r="D187" s="231" t="e">
        <f aca="true" t="shared" si="40" ref="D187:D202">SUM(E187:O187)</f>
        <v>#REF!</v>
      </c>
      <c r="E187" s="217">
        <f t="shared" si="38"/>
        <v>12</v>
      </c>
      <c r="F187" s="205" t="e">
        <f t="shared" si="39"/>
        <v>#REF!</v>
      </c>
      <c r="G187" s="206" t="e">
        <f t="shared" si="39"/>
        <v>#REF!</v>
      </c>
      <c r="H187" s="206">
        <f t="shared" si="39"/>
        <v>16</v>
      </c>
      <c r="I187" s="206">
        <f aca="true" t="shared" si="41" ref="I187:I194">N10+O10</f>
        <v>24</v>
      </c>
      <c r="J187" s="206">
        <f aca="true" t="shared" si="42" ref="J187:K194">P10</f>
        <v>14</v>
      </c>
      <c r="K187" s="206">
        <f t="shared" si="42"/>
        <v>10</v>
      </c>
      <c r="L187" s="206" t="e">
        <f aca="true" t="shared" si="43" ref="L187:L194">R10+S10</f>
        <v>#REF!</v>
      </c>
      <c r="M187" s="206" t="e">
        <f aca="true" t="shared" si="44" ref="M187:M194">T10+U10</f>
        <v>#REF!</v>
      </c>
      <c r="N187" s="206">
        <f aca="true" t="shared" si="45" ref="N187:N194">V10+W10</f>
        <v>16</v>
      </c>
      <c r="O187" s="218">
        <f aca="true" t="shared" si="46" ref="O187:O194">X10+Y10</f>
        <v>4</v>
      </c>
      <c r="P187" s="192" t="e">
        <f aca="true" t="shared" si="47" ref="P187:P202">SUM(E187:O187)</f>
        <v>#REF!</v>
      </c>
    </row>
    <row r="188" spans="1:16" ht="15">
      <c r="A188" s="217" t="s">
        <v>2</v>
      </c>
      <c r="B188" s="205" t="s">
        <v>9</v>
      </c>
      <c r="C188" s="205" t="s">
        <v>154</v>
      </c>
      <c r="D188" s="231" t="e">
        <f t="shared" si="40"/>
        <v>#REF!</v>
      </c>
      <c r="E188" s="217">
        <f t="shared" si="38"/>
        <v>2</v>
      </c>
      <c r="F188" s="205" t="e">
        <f t="shared" si="39"/>
        <v>#REF!</v>
      </c>
      <c r="G188" s="206" t="e">
        <f t="shared" si="39"/>
        <v>#REF!</v>
      </c>
      <c r="H188" s="206">
        <f t="shared" si="39"/>
        <v>4</v>
      </c>
      <c r="I188" s="206">
        <f t="shared" si="41"/>
        <v>96</v>
      </c>
      <c r="J188" s="206">
        <f t="shared" si="42"/>
        <v>56</v>
      </c>
      <c r="K188" s="206">
        <f t="shared" si="42"/>
        <v>40</v>
      </c>
      <c r="L188" s="206" t="e">
        <f t="shared" si="43"/>
        <v>#REF!</v>
      </c>
      <c r="M188" s="206" t="e">
        <f t="shared" si="44"/>
        <v>#REF!</v>
      </c>
      <c r="N188" s="206">
        <f t="shared" si="45"/>
        <v>64</v>
      </c>
      <c r="O188" s="218">
        <f t="shared" si="46"/>
        <v>16</v>
      </c>
      <c r="P188" s="192" t="e">
        <f t="shared" si="47"/>
        <v>#REF!</v>
      </c>
    </row>
    <row r="189" spans="1:16" ht="15">
      <c r="A189" s="217" t="s">
        <v>3</v>
      </c>
      <c r="B189" s="205" t="s">
        <v>11</v>
      </c>
      <c r="C189" s="205" t="s">
        <v>154</v>
      </c>
      <c r="D189" s="231" t="e">
        <f t="shared" si="40"/>
        <v>#REF!</v>
      </c>
      <c r="E189" s="217">
        <f t="shared" si="38"/>
        <v>17</v>
      </c>
      <c r="F189" s="205" t="e">
        <f t="shared" si="39"/>
        <v>#REF!</v>
      </c>
      <c r="G189" s="206" t="e">
        <f t="shared" si="39"/>
        <v>#REF!</v>
      </c>
      <c r="H189" s="206">
        <f t="shared" si="39"/>
        <v>26</v>
      </c>
      <c r="I189" s="206">
        <f t="shared" si="41"/>
        <v>24</v>
      </c>
      <c r="J189" s="206">
        <f t="shared" si="42"/>
        <v>14</v>
      </c>
      <c r="K189" s="206">
        <f t="shared" si="42"/>
        <v>10</v>
      </c>
      <c r="L189" s="206" t="e">
        <f t="shared" si="43"/>
        <v>#REF!</v>
      </c>
      <c r="M189" s="206" t="e">
        <f t="shared" si="44"/>
        <v>#REF!</v>
      </c>
      <c r="N189" s="206">
        <f t="shared" si="45"/>
        <v>16</v>
      </c>
      <c r="O189" s="218">
        <f t="shared" si="46"/>
        <v>4</v>
      </c>
      <c r="P189" s="192" t="e">
        <f t="shared" si="47"/>
        <v>#REF!</v>
      </c>
    </row>
    <row r="190" spans="1:16" ht="15">
      <c r="A190" s="217" t="s">
        <v>4</v>
      </c>
      <c r="B190" s="205" t="s">
        <v>12</v>
      </c>
      <c r="C190" s="205" t="s">
        <v>154</v>
      </c>
      <c r="D190" s="231" t="e">
        <f t="shared" si="40"/>
        <v>#REF!</v>
      </c>
      <c r="E190" s="217">
        <f t="shared" si="38"/>
        <v>13</v>
      </c>
      <c r="F190" s="205" t="e">
        <f t="shared" si="39"/>
        <v>#REF!</v>
      </c>
      <c r="G190" s="206" t="e">
        <f t="shared" si="39"/>
        <v>#REF!</v>
      </c>
      <c r="H190" s="206">
        <f t="shared" si="39"/>
        <v>22</v>
      </c>
      <c r="I190" s="206">
        <f t="shared" si="41"/>
        <v>156</v>
      </c>
      <c r="J190" s="206">
        <f t="shared" si="42"/>
        <v>91</v>
      </c>
      <c r="K190" s="206">
        <f t="shared" si="42"/>
        <v>65</v>
      </c>
      <c r="L190" s="206" t="e">
        <f t="shared" si="43"/>
        <v>#REF!</v>
      </c>
      <c r="M190" s="206" t="e">
        <f t="shared" si="44"/>
        <v>#REF!</v>
      </c>
      <c r="N190" s="206">
        <f t="shared" si="45"/>
        <v>104</v>
      </c>
      <c r="O190" s="218">
        <f t="shared" si="46"/>
        <v>26</v>
      </c>
      <c r="P190" s="192" t="e">
        <f t="shared" si="47"/>
        <v>#REF!</v>
      </c>
    </row>
    <row r="191" spans="1:16" ht="15">
      <c r="A191" s="217" t="s">
        <v>5</v>
      </c>
      <c r="B191" s="205" t="s">
        <v>13</v>
      </c>
      <c r="C191" s="205" t="s">
        <v>154</v>
      </c>
      <c r="D191" s="231" t="e">
        <f t="shared" si="40"/>
        <v>#REF!</v>
      </c>
      <c r="E191" s="217">
        <f t="shared" si="38"/>
        <v>2</v>
      </c>
      <c r="F191" s="205" t="e">
        <f t="shared" si="39"/>
        <v>#REF!</v>
      </c>
      <c r="G191" s="206" t="e">
        <f t="shared" si="39"/>
        <v>#REF!</v>
      </c>
      <c r="H191" s="206">
        <f t="shared" si="39"/>
        <v>4</v>
      </c>
      <c r="I191" s="206">
        <f t="shared" si="41"/>
        <v>132</v>
      </c>
      <c r="J191" s="206">
        <f t="shared" si="42"/>
        <v>77</v>
      </c>
      <c r="K191" s="206">
        <f t="shared" si="42"/>
        <v>55</v>
      </c>
      <c r="L191" s="206" t="e">
        <f t="shared" si="43"/>
        <v>#REF!</v>
      </c>
      <c r="M191" s="206" t="e">
        <f t="shared" si="44"/>
        <v>#REF!</v>
      </c>
      <c r="N191" s="206">
        <f t="shared" si="45"/>
        <v>88</v>
      </c>
      <c r="O191" s="218">
        <f t="shared" si="46"/>
        <v>22</v>
      </c>
      <c r="P191" s="192" t="e">
        <f t="shared" si="47"/>
        <v>#REF!</v>
      </c>
    </row>
    <row r="192" spans="1:16" ht="14.4" thickBot="1">
      <c r="A192" s="219" t="s">
        <v>6</v>
      </c>
      <c r="B192" s="220" t="s">
        <v>10</v>
      </c>
      <c r="C192" s="220" t="s">
        <v>154</v>
      </c>
      <c r="D192" s="255" t="e">
        <f t="shared" si="40"/>
        <v>#REF!</v>
      </c>
      <c r="E192" s="219">
        <f t="shared" si="38"/>
        <v>2</v>
      </c>
      <c r="F192" s="220" t="e">
        <f t="shared" si="39"/>
        <v>#REF!</v>
      </c>
      <c r="G192" s="232" t="e">
        <f t="shared" si="39"/>
        <v>#REF!</v>
      </c>
      <c r="H192" s="232">
        <f t="shared" si="39"/>
        <v>4</v>
      </c>
      <c r="I192" s="206">
        <f t="shared" si="41"/>
        <v>24</v>
      </c>
      <c r="J192" s="206">
        <f t="shared" si="42"/>
        <v>14</v>
      </c>
      <c r="K192" s="206">
        <f t="shared" si="42"/>
        <v>10</v>
      </c>
      <c r="L192" s="206" t="e">
        <f t="shared" si="43"/>
        <v>#REF!</v>
      </c>
      <c r="M192" s="206" t="e">
        <f t="shared" si="44"/>
        <v>#REF!</v>
      </c>
      <c r="N192" s="206">
        <f t="shared" si="45"/>
        <v>16</v>
      </c>
      <c r="O192" s="218">
        <f t="shared" si="46"/>
        <v>4</v>
      </c>
      <c r="P192" s="192" t="e">
        <f t="shared" si="47"/>
        <v>#REF!</v>
      </c>
    </row>
    <row r="193" spans="1:16" ht="14.4" thickBot="1">
      <c r="A193" s="243"/>
      <c r="B193" s="243"/>
      <c r="C193" s="243"/>
      <c r="D193" s="244" t="e">
        <f t="shared" si="40"/>
        <v>#REF!</v>
      </c>
      <c r="E193" s="245">
        <f t="shared" si="38"/>
        <v>52</v>
      </c>
      <c r="F193" s="243" t="e">
        <f t="shared" si="39"/>
        <v>#REF!</v>
      </c>
      <c r="G193" s="246" t="e">
        <f t="shared" si="39"/>
        <v>#REF!</v>
      </c>
      <c r="H193" s="246">
        <f t="shared" si="39"/>
        <v>80</v>
      </c>
      <c r="I193" s="232">
        <f t="shared" si="41"/>
        <v>24</v>
      </c>
      <c r="J193" s="232">
        <f t="shared" si="42"/>
        <v>14</v>
      </c>
      <c r="K193" s="232">
        <f t="shared" si="42"/>
        <v>10</v>
      </c>
      <c r="L193" s="232" t="e">
        <f t="shared" si="43"/>
        <v>#REF!</v>
      </c>
      <c r="M193" s="232" t="e">
        <f t="shared" si="44"/>
        <v>#REF!</v>
      </c>
      <c r="N193" s="232">
        <f t="shared" si="45"/>
        <v>16</v>
      </c>
      <c r="O193" s="221">
        <f t="shared" si="46"/>
        <v>4</v>
      </c>
      <c r="P193" s="192" t="e">
        <f t="shared" si="47"/>
        <v>#REF!</v>
      </c>
    </row>
    <row r="194" spans="1:16" ht="14.4" thickBot="1">
      <c r="A194" s="256"/>
      <c r="B194" s="256"/>
      <c r="C194" s="256"/>
      <c r="D194" s="257"/>
      <c r="E194" s="258"/>
      <c r="F194" s="256"/>
      <c r="G194" s="259"/>
      <c r="H194" s="259"/>
      <c r="I194" s="246">
        <f t="shared" si="41"/>
        <v>480</v>
      </c>
      <c r="J194" s="246">
        <f t="shared" si="42"/>
        <v>280</v>
      </c>
      <c r="K194" s="246">
        <f t="shared" si="42"/>
        <v>200</v>
      </c>
      <c r="L194" s="246" t="e">
        <f t="shared" si="43"/>
        <v>#REF!</v>
      </c>
      <c r="M194" s="246" t="e">
        <f t="shared" si="44"/>
        <v>#REF!</v>
      </c>
      <c r="N194" s="246">
        <f t="shared" si="45"/>
        <v>320</v>
      </c>
      <c r="O194" s="247">
        <f t="shared" si="46"/>
        <v>80</v>
      </c>
      <c r="P194" s="192" t="e">
        <f t="shared" si="47"/>
        <v>#REF!</v>
      </c>
    </row>
    <row r="195" spans="1:16" ht="14.4" thickBot="1">
      <c r="A195" s="251" t="s">
        <v>17</v>
      </c>
      <c r="B195" s="252" t="s">
        <v>19</v>
      </c>
      <c r="C195" s="252" t="s">
        <v>136</v>
      </c>
      <c r="D195" s="263" t="e">
        <f t="shared" si="40"/>
        <v>#REF!</v>
      </c>
      <c r="E195" s="251">
        <f aca="true" t="shared" si="48" ref="E195:E202">H19+I19+J19</f>
        <v>2</v>
      </c>
      <c r="F195" s="252" t="e">
        <f aca="true" t="shared" si="49" ref="F195:H202">K19</f>
        <v>#REF!</v>
      </c>
      <c r="G195" s="253" t="e">
        <f t="shared" si="49"/>
        <v>#REF!</v>
      </c>
      <c r="H195" s="253">
        <f t="shared" si="49"/>
        <v>4</v>
      </c>
      <c r="I195" s="259"/>
      <c r="J195" s="259"/>
      <c r="K195" s="259"/>
      <c r="L195" s="259"/>
      <c r="M195" s="259"/>
      <c r="N195" s="259"/>
      <c r="O195" s="260"/>
      <c r="P195" s="192" t="e">
        <f t="shared" si="47"/>
        <v>#REF!</v>
      </c>
    </row>
    <row r="196" spans="1:16" ht="15">
      <c r="A196" s="217" t="s">
        <v>156</v>
      </c>
      <c r="B196" s="205" t="s">
        <v>25</v>
      </c>
      <c r="C196" s="205" t="s">
        <v>136</v>
      </c>
      <c r="D196" s="231" t="e">
        <f t="shared" si="40"/>
        <v>#REF!</v>
      </c>
      <c r="E196" s="217">
        <f t="shared" si="48"/>
        <v>3</v>
      </c>
      <c r="F196" s="205" t="e">
        <f t="shared" si="49"/>
        <v>#REF!</v>
      </c>
      <c r="G196" s="206" t="e">
        <f t="shared" si="49"/>
        <v>#REF!</v>
      </c>
      <c r="H196" s="206">
        <f t="shared" si="49"/>
        <v>6</v>
      </c>
      <c r="I196" s="253">
        <f aca="true" t="shared" si="50" ref="I196:I203">N19+O19</f>
        <v>30</v>
      </c>
      <c r="J196" s="253">
        <f aca="true" t="shared" si="51" ref="J196:K203">P19</f>
        <v>28</v>
      </c>
      <c r="K196" s="253">
        <f t="shared" si="51"/>
        <v>20</v>
      </c>
      <c r="L196" s="253" t="e">
        <f aca="true" t="shared" si="52" ref="L196:L203">R19+S19</f>
        <v>#REF!</v>
      </c>
      <c r="M196" s="253" t="e">
        <f aca="true" t="shared" si="53" ref="M196:M203">T19+U19</f>
        <v>#REF!</v>
      </c>
      <c r="N196" s="253">
        <f aca="true" t="shared" si="54" ref="N196:N203">V19+W19</f>
        <v>30</v>
      </c>
      <c r="O196" s="254">
        <f aca="true" t="shared" si="55" ref="O196:O203">X19+Y19</f>
        <v>4</v>
      </c>
      <c r="P196" s="192" t="e">
        <f t="shared" si="47"/>
        <v>#REF!</v>
      </c>
    </row>
    <row r="197" spans="1:16" ht="15">
      <c r="A197" s="217" t="s">
        <v>18</v>
      </c>
      <c r="B197" s="205" t="s">
        <v>20</v>
      </c>
      <c r="C197" s="205" t="s">
        <v>136</v>
      </c>
      <c r="D197" s="231" t="e">
        <f t="shared" si="40"/>
        <v>#REF!</v>
      </c>
      <c r="E197" s="217">
        <f t="shared" si="48"/>
        <v>2</v>
      </c>
      <c r="F197" s="205" t="e">
        <f t="shared" si="49"/>
        <v>#REF!</v>
      </c>
      <c r="G197" s="206" t="e">
        <f t="shared" si="49"/>
        <v>#REF!</v>
      </c>
      <c r="H197" s="206">
        <f t="shared" si="49"/>
        <v>4</v>
      </c>
      <c r="I197" s="206">
        <f t="shared" si="50"/>
        <v>27</v>
      </c>
      <c r="J197" s="206">
        <f t="shared" si="51"/>
        <v>0</v>
      </c>
      <c r="K197" s="206">
        <f t="shared" si="51"/>
        <v>0</v>
      </c>
      <c r="L197" s="206" t="e">
        <f t="shared" si="52"/>
        <v>#REF!</v>
      </c>
      <c r="M197" s="206" t="e">
        <f t="shared" si="53"/>
        <v>#REF!</v>
      </c>
      <c r="N197" s="206">
        <f t="shared" si="54"/>
        <v>3</v>
      </c>
      <c r="O197" s="218">
        <f t="shared" si="55"/>
        <v>6</v>
      </c>
      <c r="P197" s="192" t="e">
        <f t="shared" si="47"/>
        <v>#REF!</v>
      </c>
    </row>
    <row r="198" spans="1:16" ht="15">
      <c r="A198" s="217" t="s">
        <v>21</v>
      </c>
      <c r="B198" s="205" t="s">
        <v>23</v>
      </c>
      <c r="C198" s="205" t="s">
        <v>136</v>
      </c>
      <c r="D198" s="231" t="e">
        <f t="shared" si="40"/>
        <v>#REF!</v>
      </c>
      <c r="E198" s="217">
        <f t="shared" si="48"/>
        <v>8</v>
      </c>
      <c r="F198" s="205" t="e">
        <f t="shared" si="49"/>
        <v>#REF!</v>
      </c>
      <c r="G198" s="206" t="e">
        <f t="shared" si="49"/>
        <v>#REF!</v>
      </c>
      <c r="H198" s="206">
        <f t="shared" si="49"/>
        <v>8</v>
      </c>
      <c r="I198" s="206">
        <f t="shared" si="50"/>
        <v>24</v>
      </c>
      <c r="J198" s="206">
        <f t="shared" si="51"/>
        <v>14</v>
      </c>
      <c r="K198" s="206">
        <f t="shared" si="51"/>
        <v>10</v>
      </c>
      <c r="L198" s="206" t="e">
        <f t="shared" si="52"/>
        <v>#REF!</v>
      </c>
      <c r="M198" s="206" t="e">
        <f t="shared" si="53"/>
        <v>#REF!</v>
      </c>
      <c r="N198" s="206">
        <f t="shared" si="54"/>
        <v>16</v>
      </c>
      <c r="O198" s="218">
        <f t="shared" si="55"/>
        <v>4</v>
      </c>
      <c r="P198" s="192" t="e">
        <f t="shared" si="47"/>
        <v>#REF!</v>
      </c>
    </row>
    <row r="199" spans="1:16" ht="15">
      <c r="A199" s="217" t="s">
        <v>22</v>
      </c>
      <c r="B199" s="205" t="s">
        <v>24</v>
      </c>
      <c r="C199" s="205" t="s">
        <v>136</v>
      </c>
      <c r="D199" s="231" t="e">
        <f t="shared" si="40"/>
        <v>#REF!</v>
      </c>
      <c r="E199" s="217">
        <f t="shared" si="48"/>
        <v>0</v>
      </c>
      <c r="F199" s="205" t="e">
        <f t="shared" si="49"/>
        <v>#REF!</v>
      </c>
      <c r="G199" s="206" t="e">
        <f t="shared" si="49"/>
        <v>#REF!</v>
      </c>
      <c r="H199" s="206">
        <f t="shared" si="49"/>
        <v>0</v>
      </c>
      <c r="I199" s="206">
        <f t="shared" si="50"/>
        <v>72</v>
      </c>
      <c r="J199" s="206">
        <f t="shared" si="51"/>
        <v>84</v>
      </c>
      <c r="K199" s="206">
        <f t="shared" si="51"/>
        <v>60</v>
      </c>
      <c r="L199" s="206" t="e">
        <f t="shared" si="52"/>
        <v>#REF!</v>
      </c>
      <c r="M199" s="206" t="e">
        <f t="shared" si="53"/>
        <v>#REF!</v>
      </c>
      <c r="N199" s="206">
        <f t="shared" si="54"/>
        <v>88</v>
      </c>
      <c r="O199" s="218">
        <f t="shared" si="55"/>
        <v>8</v>
      </c>
      <c r="P199" s="192" t="e">
        <f t="shared" si="47"/>
        <v>#REF!</v>
      </c>
    </row>
    <row r="200" spans="1:16" ht="15">
      <c r="A200" s="217" t="s">
        <v>26</v>
      </c>
      <c r="B200" s="205" t="s">
        <v>10</v>
      </c>
      <c r="C200" s="205" t="s">
        <v>136</v>
      </c>
      <c r="D200" s="231" t="e">
        <f t="shared" si="40"/>
        <v>#REF!</v>
      </c>
      <c r="E200" s="217">
        <f t="shared" si="48"/>
        <v>4</v>
      </c>
      <c r="F200" s="205" t="e">
        <f t="shared" si="49"/>
        <v>#REF!</v>
      </c>
      <c r="G200" s="206" t="e">
        <f t="shared" si="49"/>
        <v>#REF!</v>
      </c>
      <c r="H200" s="206">
        <f t="shared" si="49"/>
        <v>4</v>
      </c>
      <c r="I200" s="206">
        <f t="shared" si="50"/>
        <v>6</v>
      </c>
      <c r="J200" s="206">
        <f t="shared" si="51"/>
        <v>14</v>
      </c>
      <c r="K200" s="206">
        <f t="shared" si="51"/>
        <v>10</v>
      </c>
      <c r="L200" s="206" t="e">
        <f t="shared" si="52"/>
        <v>#REF!</v>
      </c>
      <c r="M200" s="206" t="e">
        <f t="shared" si="53"/>
        <v>#REF!</v>
      </c>
      <c r="N200" s="206">
        <f t="shared" si="54"/>
        <v>14</v>
      </c>
      <c r="O200" s="218">
        <f t="shared" si="55"/>
        <v>0</v>
      </c>
      <c r="P200" s="192" t="e">
        <f t="shared" si="47"/>
        <v>#REF!</v>
      </c>
    </row>
    <row r="201" spans="1:16" ht="15">
      <c r="A201" s="217" t="s">
        <v>173</v>
      </c>
      <c r="B201" s="205" t="s">
        <v>170</v>
      </c>
      <c r="C201" s="205" t="s">
        <v>136</v>
      </c>
      <c r="D201" s="231" t="e">
        <f t="shared" si="40"/>
        <v>#REF!</v>
      </c>
      <c r="E201" s="217">
        <f t="shared" si="48"/>
        <v>0</v>
      </c>
      <c r="F201" s="205">
        <f t="shared" si="49"/>
        <v>0</v>
      </c>
      <c r="G201" s="206">
        <f t="shared" si="49"/>
        <v>0</v>
      </c>
      <c r="H201" s="206">
        <f t="shared" si="49"/>
        <v>0</v>
      </c>
      <c r="I201" s="206">
        <f t="shared" si="50"/>
        <v>27</v>
      </c>
      <c r="J201" s="206">
        <f t="shared" si="51"/>
        <v>21</v>
      </c>
      <c r="K201" s="206">
        <f t="shared" si="51"/>
        <v>15</v>
      </c>
      <c r="L201" s="206" t="e">
        <f t="shared" si="52"/>
        <v>#REF!</v>
      </c>
      <c r="M201" s="206" t="e">
        <f t="shared" si="53"/>
        <v>#REF!</v>
      </c>
      <c r="N201" s="206">
        <f t="shared" si="54"/>
        <v>23</v>
      </c>
      <c r="O201" s="218">
        <f t="shared" si="55"/>
        <v>4</v>
      </c>
      <c r="P201" s="192" t="e">
        <f t="shared" si="47"/>
        <v>#REF!</v>
      </c>
    </row>
    <row r="202" spans="1:16" ht="14.4" thickBot="1">
      <c r="A202" s="219" t="s">
        <v>169</v>
      </c>
      <c r="B202" s="220" t="s">
        <v>171</v>
      </c>
      <c r="C202" s="220" t="s">
        <v>136</v>
      </c>
      <c r="D202" s="255" t="e">
        <f t="shared" si="40"/>
        <v>#REF!</v>
      </c>
      <c r="E202" s="219">
        <f t="shared" si="48"/>
        <v>0</v>
      </c>
      <c r="F202" s="220">
        <f t="shared" si="49"/>
        <v>0</v>
      </c>
      <c r="G202" s="232">
        <f t="shared" si="49"/>
        <v>0</v>
      </c>
      <c r="H202" s="232">
        <f t="shared" si="49"/>
        <v>0</v>
      </c>
      <c r="I202" s="206">
        <f t="shared" si="50"/>
        <v>12</v>
      </c>
      <c r="J202" s="206">
        <f t="shared" si="51"/>
        <v>28</v>
      </c>
      <c r="K202" s="206">
        <f t="shared" si="51"/>
        <v>20</v>
      </c>
      <c r="L202" s="206" t="e">
        <f t="shared" si="52"/>
        <v>#REF!</v>
      </c>
      <c r="M202" s="206" t="e">
        <f t="shared" si="53"/>
        <v>#REF!</v>
      </c>
      <c r="N202" s="206">
        <f t="shared" si="54"/>
        <v>28</v>
      </c>
      <c r="O202" s="218">
        <f t="shared" si="55"/>
        <v>0</v>
      </c>
      <c r="P202" s="192" t="e">
        <f t="shared" si="47"/>
        <v>#REF!</v>
      </c>
    </row>
    <row r="203" spans="1:15" ht="14.4" thickBot="1">
      <c r="A203" s="238"/>
      <c r="B203" s="238"/>
      <c r="C203" s="238"/>
      <c r="D203" s="240" t="e">
        <f>SUM(D195:D202)</f>
        <v>#REF!</v>
      </c>
      <c r="E203" s="261">
        <f>SUM(E195:E202)</f>
        <v>19</v>
      </c>
      <c r="F203" s="262" t="e">
        <f>SUM(F195:F202)</f>
        <v>#REF!</v>
      </c>
      <c r="G203" s="262" t="e">
        <f aca="true" t="shared" si="56" ref="G203:O204">SUM(G195:G202)</f>
        <v>#REF!</v>
      </c>
      <c r="H203" s="262">
        <f t="shared" si="56"/>
        <v>26</v>
      </c>
      <c r="I203" s="232">
        <f t="shared" si="50"/>
        <v>12</v>
      </c>
      <c r="J203" s="232">
        <f t="shared" si="51"/>
        <v>28</v>
      </c>
      <c r="K203" s="232">
        <f t="shared" si="51"/>
        <v>20</v>
      </c>
      <c r="L203" s="232" t="e">
        <f t="shared" si="52"/>
        <v>#REF!</v>
      </c>
      <c r="M203" s="232" t="e">
        <f t="shared" si="53"/>
        <v>#REF!</v>
      </c>
      <c r="N203" s="232">
        <f t="shared" si="54"/>
        <v>28</v>
      </c>
      <c r="O203" s="221">
        <f t="shared" si="55"/>
        <v>0</v>
      </c>
    </row>
    <row r="204" spans="9:15" ht="14.4" thickBot="1">
      <c r="I204" s="262">
        <f t="shared" si="56"/>
        <v>210</v>
      </c>
      <c r="J204" s="262">
        <f t="shared" si="56"/>
        <v>217</v>
      </c>
      <c r="K204" s="262">
        <f t="shared" si="56"/>
        <v>155</v>
      </c>
      <c r="L204" s="262" t="e">
        <f t="shared" si="56"/>
        <v>#REF!</v>
      </c>
      <c r="M204" s="262" t="e">
        <f t="shared" si="56"/>
        <v>#REF!</v>
      </c>
      <c r="N204" s="262">
        <f t="shared" si="56"/>
        <v>230</v>
      </c>
      <c r="O204" s="262">
        <f t="shared" si="56"/>
        <v>26</v>
      </c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5938-724B-49F7-8056-FBB618F5780D}">
  <dimension ref="A1:F4"/>
  <sheetViews>
    <sheetView workbookViewId="0" topLeftCell="A1">
      <selection activeCell="A1" sqref="A1:F4"/>
    </sheetView>
  </sheetViews>
  <sheetFormatPr defaultColWidth="9.140625" defaultRowHeight="15"/>
  <cols>
    <col min="1" max="1" width="6.28125" style="2" customWidth="1"/>
    <col min="2" max="2" width="5.140625" style="177" customWidth="1"/>
    <col min="3" max="3" width="30.140625" style="1" customWidth="1"/>
    <col min="4" max="4" width="7.57421875" style="1" customWidth="1"/>
    <col min="5" max="5" width="9.7109375" style="1" customWidth="1"/>
    <col min="6" max="6" width="34.140625" style="2" customWidth="1"/>
    <col min="7" max="16384" width="9.140625" style="2" customWidth="1"/>
  </cols>
  <sheetData>
    <row r="1" spans="1:6" s="174" customFormat="1" ht="24">
      <c r="A1" s="173" t="s">
        <v>139</v>
      </c>
      <c r="B1" s="175" t="s">
        <v>38</v>
      </c>
      <c r="C1" s="173" t="s">
        <v>140</v>
      </c>
      <c r="D1" s="173" t="s">
        <v>141</v>
      </c>
      <c r="E1" s="173" t="s">
        <v>142</v>
      </c>
      <c r="F1" s="173" t="s">
        <v>145</v>
      </c>
    </row>
    <row r="2" spans="1:6" ht="24">
      <c r="A2" s="3">
        <v>4900</v>
      </c>
      <c r="B2" s="176">
        <v>15756</v>
      </c>
      <c r="C2" s="4" t="s">
        <v>143</v>
      </c>
      <c r="D2" s="4" t="s">
        <v>203</v>
      </c>
      <c r="E2" s="4" t="s">
        <v>144</v>
      </c>
      <c r="F2" s="3" t="s">
        <v>146</v>
      </c>
    </row>
    <row r="3" spans="1:6" ht="24">
      <c r="A3" s="3">
        <v>4789</v>
      </c>
      <c r="B3" s="176">
        <v>8516</v>
      </c>
      <c r="C3" s="4" t="s">
        <v>143</v>
      </c>
      <c r="D3" s="4" t="s">
        <v>203</v>
      </c>
      <c r="E3" s="4" t="s">
        <v>144</v>
      </c>
      <c r="F3" s="3" t="s">
        <v>146</v>
      </c>
    </row>
    <row r="4" ht="15">
      <c r="B4" s="177">
        <f>SUM(B2:B3)</f>
        <v>24272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Vybíralová</dc:creator>
  <cp:keywords/>
  <dc:description/>
  <cp:lastModifiedBy>Bílek Robert Mgr.</cp:lastModifiedBy>
  <cp:lastPrinted>2022-02-07T12:53:55Z</cp:lastPrinted>
  <dcterms:created xsi:type="dcterms:W3CDTF">2019-08-09T03:22:00Z</dcterms:created>
  <dcterms:modified xsi:type="dcterms:W3CDTF">2022-06-15T11:58:42Z</dcterms:modified>
  <cp:category/>
  <cp:version/>
  <cp:contentType/>
  <cp:contentStatus/>
</cp:coreProperties>
</file>