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630" windowWidth="22695" windowHeight="15780"/>
  </bookViews>
  <sheets>
    <sheet name="Rekapitulace stavby" sheetId="1" r:id="rId1"/>
    <sheet name="496-16-0 - Vedlejší a ost..." sheetId="2" r:id="rId2"/>
    <sheet name="496-16-1 - SO 101 Polní c..." sheetId="3" r:id="rId3"/>
    <sheet name="496-16-2 - SO 101 výsadba" sheetId="4" r:id="rId4"/>
    <sheet name="496-16-3 - SO 101 výsadba..." sheetId="5" r:id="rId5"/>
  </sheets>
  <definedNames>
    <definedName name="_xlnm._FilterDatabase" localSheetId="1" hidden="1">'496-16-0 - Vedlejší a ost...'!$C$79:$K$102</definedName>
    <definedName name="_xlnm._FilterDatabase" localSheetId="2" hidden="1">'496-16-1 - SO 101 Polní c...'!$C$81:$K$211</definedName>
    <definedName name="_xlnm._FilterDatabase" localSheetId="3" hidden="1">'496-16-2 - SO 101 výsadba'!$C$79:$K$125</definedName>
    <definedName name="_xlnm._FilterDatabase" localSheetId="4" hidden="1">'496-16-3 - SO 101 výsadba...'!$C$79:$K$141</definedName>
    <definedName name="_xlnm.Print_Titles" localSheetId="1">'496-16-0 - Vedlejší a ost...'!$79:$79</definedName>
    <definedName name="_xlnm.Print_Titles" localSheetId="2">'496-16-1 - SO 101 Polní c...'!$81:$81</definedName>
    <definedName name="_xlnm.Print_Titles" localSheetId="3">'496-16-2 - SO 101 výsadba'!$79:$79</definedName>
    <definedName name="_xlnm.Print_Titles" localSheetId="4">'496-16-3 - SO 101 výsadba...'!$79:$79</definedName>
    <definedName name="_xlnm.Print_Titles" localSheetId="0">'Rekapitulace stavby'!$49:$49</definedName>
    <definedName name="_xlnm.Print_Area" localSheetId="1">'496-16-0 - Vedlejší a ost...'!$C$4:$J$36,'496-16-0 - Vedlejší a ost...'!$C$42:$J$61,'496-16-0 - Vedlejší a ost...'!$C$67:$K$102</definedName>
    <definedName name="_xlnm.Print_Area" localSheetId="2">'496-16-1 - SO 101 Polní c...'!$C$4:$J$36,'496-16-1 - SO 101 Polní c...'!$C$42:$J$63,'496-16-1 - SO 101 Polní c...'!$C$69:$K$211</definedName>
    <definedName name="_xlnm.Print_Area" localSheetId="3">'496-16-2 - SO 101 výsadba'!$C$4:$J$36,'496-16-2 - SO 101 výsadba'!$C$42:$J$61,'496-16-2 - SO 101 výsadba'!$C$67:$K$125</definedName>
    <definedName name="_xlnm.Print_Area" localSheetId="4">'496-16-3 - SO 101 výsadba...'!$C$4:$J$36,'496-16-3 - SO 101 výsadba...'!$C$42:$J$61,'496-16-3 - SO 101 výsadba...'!$C$67:$K$141</definedName>
    <definedName name="_xlnm.Print_Area" localSheetId="0">'Rekapitulace stavby'!$D$4:$AO$33,'Rekapitulace stavby'!$C$39:$AQ$56</definedName>
  </definedNames>
  <calcPr calcId="125725"/>
</workbook>
</file>

<file path=xl/calcChain.xml><?xml version="1.0" encoding="utf-8"?>
<calcChain xmlns="http://schemas.openxmlformats.org/spreadsheetml/2006/main">
  <c r="AY55" i="1"/>
  <c r="AX55"/>
  <c r="BI139" i="5"/>
  <c r="BH139"/>
  <c r="BG139"/>
  <c r="BF139"/>
  <c r="T139"/>
  <c r="R139"/>
  <c r="P139"/>
  <c r="BK139"/>
  <c r="J139"/>
  <c r="BE139" s="1"/>
  <c r="BI136"/>
  <c r="BH136"/>
  <c r="BG136"/>
  <c r="BF136"/>
  <c r="T136"/>
  <c r="R136"/>
  <c r="P136"/>
  <c r="BK136"/>
  <c r="J136"/>
  <c r="BE136" s="1"/>
  <c r="BI133"/>
  <c r="BH133"/>
  <c r="BG133"/>
  <c r="BF133"/>
  <c r="BE133"/>
  <c r="T133"/>
  <c r="R133"/>
  <c r="P133"/>
  <c r="BK133"/>
  <c r="J133"/>
  <c r="BI129"/>
  <c r="BH129"/>
  <c r="BG129"/>
  <c r="BF129"/>
  <c r="BE129"/>
  <c r="T129"/>
  <c r="R129"/>
  <c r="P129"/>
  <c r="BK129"/>
  <c r="J129"/>
  <c r="BI125"/>
  <c r="BH125"/>
  <c r="BG125"/>
  <c r="BF125"/>
  <c r="T125"/>
  <c r="R125"/>
  <c r="P125"/>
  <c r="BK125"/>
  <c r="J125"/>
  <c r="BE125" s="1"/>
  <c r="BI121"/>
  <c r="BH121"/>
  <c r="BG121"/>
  <c r="BF121"/>
  <c r="T121"/>
  <c r="T120" s="1"/>
  <c r="R121"/>
  <c r="R120" s="1"/>
  <c r="P121"/>
  <c r="P120" s="1"/>
  <c r="BK121"/>
  <c r="BK120" s="1"/>
  <c r="J120" s="1"/>
  <c r="J60" s="1"/>
  <c r="J121"/>
  <c r="BE121" s="1"/>
  <c r="BI117"/>
  <c r="BH117"/>
  <c r="BG117"/>
  <c r="BF117"/>
  <c r="BE117"/>
  <c r="T117"/>
  <c r="R117"/>
  <c r="P117"/>
  <c r="BK117"/>
  <c r="J117"/>
  <c r="BI114"/>
  <c r="BH114"/>
  <c r="BG114"/>
  <c r="BF114"/>
  <c r="T114"/>
  <c r="R114"/>
  <c r="P114"/>
  <c r="BK114"/>
  <c r="J114"/>
  <c r="BE114" s="1"/>
  <c r="BI110"/>
  <c r="BH110"/>
  <c r="BG110"/>
  <c r="BF110"/>
  <c r="T110"/>
  <c r="R110"/>
  <c r="P110"/>
  <c r="BK110"/>
  <c r="J110"/>
  <c r="BE110" s="1"/>
  <c r="BI106"/>
  <c r="BH106"/>
  <c r="BG106"/>
  <c r="BF106"/>
  <c r="T106"/>
  <c r="R106"/>
  <c r="P106"/>
  <c r="BK106"/>
  <c r="J106"/>
  <c r="BE106" s="1"/>
  <c r="BI102"/>
  <c r="BH102"/>
  <c r="BG102"/>
  <c r="BF102"/>
  <c r="BE102"/>
  <c r="T102"/>
  <c r="T101" s="1"/>
  <c r="R102"/>
  <c r="R101" s="1"/>
  <c r="P102"/>
  <c r="P101" s="1"/>
  <c r="BK102"/>
  <c r="BK101" s="1"/>
  <c r="J101" s="1"/>
  <c r="J59" s="1"/>
  <c r="J102"/>
  <c r="BI98"/>
  <c r="BH98"/>
  <c r="BG98"/>
  <c r="BF98"/>
  <c r="T98"/>
  <c r="R98"/>
  <c r="P98"/>
  <c r="BK98"/>
  <c r="J98"/>
  <c r="BE98" s="1"/>
  <c r="BI95"/>
  <c r="BH95"/>
  <c r="BG95"/>
  <c r="BF95"/>
  <c r="T95"/>
  <c r="R95"/>
  <c r="P95"/>
  <c r="BK95"/>
  <c r="J95"/>
  <c r="BE95" s="1"/>
  <c r="BI91"/>
  <c r="BH91"/>
  <c r="BG91"/>
  <c r="BF91"/>
  <c r="BE91"/>
  <c r="T91"/>
  <c r="R91"/>
  <c r="P91"/>
  <c r="BK91"/>
  <c r="J91"/>
  <c r="BI87"/>
  <c r="BH87"/>
  <c r="BG87"/>
  <c r="BF87"/>
  <c r="BE87"/>
  <c r="T87"/>
  <c r="R87"/>
  <c r="P87"/>
  <c r="BK87"/>
  <c r="J87"/>
  <c r="BI83"/>
  <c r="F34" s="1"/>
  <c r="BD55" i="1" s="1"/>
  <c r="BH83" i="5"/>
  <c r="F33" s="1"/>
  <c r="BC55" i="1" s="1"/>
  <c r="BG83" i="5"/>
  <c r="F32" s="1"/>
  <c r="BB55" i="1" s="1"/>
  <c r="BF83" i="5"/>
  <c r="F31" s="1"/>
  <c r="BA55" i="1" s="1"/>
  <c r="T83" i="5"/>
  <c r="T82" s="1"/>
  <c r="T81" s="1"/>
  <c r="T80" s="1"/>
  <c r="R83"/>
  <c r="R82" s="1"/>
  <c r="P83"/>
  <c r="P82" s="1"/>
  <c r="P81" s="1"/>
  <c r="P80" s="1"/>
  <c r="AU55" i="1" s="1"/>
  <c r="BK83" i="5"/>
  <c r="BK82" s="1"/>
  <c r="J83"/>
  <c r="BE83" s="1"/>
  <c r="J76"/>
  <c r="F74"/>
  <c r="E72"/>
  <c r="J51"/>
  <c r="F49"/>
  <c r="E47"/>
  <c r="J18"/>
  <c r="E18"/>
  <c r="F77" s="1"/>
  <c r="J17"/>
  <c r="J15"/>
  <c r="E15"/>
  <c r="F76" s="1"/>
  <c r="J14"/>
  <c r="J12"/>
  <c r="J74" s="1"/>
  <c r="E7"/>
  <c r="E70" s="1"/>
  <c r="R123" i="4"/>
  <c r="AY54" i="1"/>
  <c r="AX54"/>
  <c r="BI124" i="4"/>
  <c r="BH124"/>
  <c r="BG124"/>
  <c r="BF124"/>
  <c r="BE124"/>
  <c r="T124"/>
  <c r="T123" s="1"/>
  <c r="R124"/>
  <c r="P124"/>
  <c r="P123" s="1"/>
  <c r="BK124"/>
  <c r="BK123" s="1"/>
  <c r="J123" s="1"/>
  <c r="J60" s="1"/>
  <c r="J124"/>
  <c r="BI119"/>
  <c r="BH119"/>
  <c r="BG119"/>
  <c r="BF119"/>
  <c r="BE119"/>
  <c r="T119"/>
  <c r="T118" s="1"/>
  <c r="R119"/>
  <c r="R118" s="1"/>
  <c r="P119"/>
  <c r="P118" s="1"/>
  <c r="BK119"/>
  <c r="BK118" s="1"/>
  <c r="J118" s="1"/>
  <c r="J59" s="1"/>
  <c r="J119"/>
  <c r="BI115"/>
  <c r="BH115"/>
  <c r="BG115"/>
  <c r="BF115"/>
  <c r="T115"/>
  <c r="R115"/>
  <c r="P115"/>
  <c r="BK115"/>
  <c r="J115"/>
  <c r="BE115" s="1"/>
  <c r="BI112"/>
  <c r="BH112"/>
  <c r="BG112"/>
  <c r="BF112"/>
  <c r="BE112"/>
  <c r="T112"/>
  <c r="R112"/>
  <c r="P112"/>
  <c r="BK112"/>
  <c r="J112"/>
  <c r="BI108"/>
  <c r="BH108"/>
  <c r="BG108"/>
  <c r="BF108"/>
  <c r="T108"/>
  <c r="R108"/>
  <c r="P108"/>
  <c r="BK108"/>
  <c r="J108"/>
  <c r="BE108" s="1"/>
  <c r="BI105"/>
  <c r="BH105"/>
  <c r="BG105"/>
  <c r="BF105"/>
  <c r="BE105"/>
  <c r="T105"/>
  <c r="R105"/>
  <c r="P105"/>
  <c r="BK105"/>
  <c r="J105"/>
  <c r="BI101"/>
  <c r="BH101"/>
  <c r="BG101"/>
  <c r="BF101"/>
  <c r="T101"/>
  <c r="R101"/>
  <c r="P101"/>
  <c r="BK101"/>
  <c r="J101"/>
  <c r="BE101" s="1"/>
  <c r="BI97"/>
  <c r="BH97"/>
  <c r="BG97"/>
  <c r="BF97"/>
  <c r="BE97"/>
  <c r="T97"/>
  <c r="R97"/>
  <c r="P97"/>
  <c r="BK97"/>
  <c r="J97"/>
  <c r="BI94"/>
  <c r="BH94"/>
  <c r="BG94"/>
  <c r="BF94"/>
  <c r="BE94"/>
  <c r="T94"/>
  <c r="R94"/>
  <c r="P94"/>
  <c r="BK94"/>
  <c r="J94"/>
  <c r="BI91"/>
  <c r="BH91"/>
  <c r="BG91"/>
  <c r="BF91"/>
  <c r="BE91"/>
  <c r="T91"/>
  <c r="R91"/>
  <c r="P91"/>
  <c r="BK91"/>
  <c r="J91"/>
  <c r="BI87"/>
  <c r="BH87"/>
  <c r="BG87"/>
  <c r="BF87"/>
  <c r="T87"/>
  <c r="R87"/>
  <c r="P87"/>
  <c r="BK87"/>
  <c r="J87"/>
  <c r="BE87" s="1"/>
  <c r="BI83"/>
  <c r="F34" s="1"/>
  <c r="BD54" i="1" s="1"/>
  <c r="BH83" i="4"/>
  <c r="F33" s="1"/>
  <c r="BC54" i="1" s="1"/>
  <c r="BG83" i="4"/>
  <c r="F32" s="1"/>
  <c r="BB54" i="1" s="1"/>
  <c r="BF83" i="4"/>
  <c r="F31" s="1"/>
  <c r="BA54" i="1" s="1"/>
  <c r="BE83" i="4"/>
  <c r="T83"/>
  <c r="T82" s="1"/>
  <c r="R83"/>
  <c r="R82" s="1"/>
  <c r="R81" s="1"/>
  <c r="R80" s="1"/>
  <c r="P83"/>
  <c r="P82" s="1"/>
  <c r="P81" s="1"/>
  <c r="P80" s="1"/>
  <c r="AU54" i="1" s="1"/>
  <c r="BK83" i="4"/>
  <c r="BK82" s="1"/>
  <c r="J83"/>
  <c r="J76"/>
  <c r="J74"/>
  <c r="F74"/>
  <c r="E72"/>
  <c r="J51"/>
  <c r="F49"/>
  <c r="E47"/>
  <c r="J18"/>
  <c r="E18"/>
  <c r="F77" s="1"/>
  <c r="J17"/>
  <c r="J15"/>
  <c r="E15"/>
  <c r="F76" s="1"/>
  <c r="J14"/>
  <c r="J12"/>
  <c r="J49" s="1"/>
  <c r="E7"/>
  <c r="E70" s="1"/>
  <c r="R208" i="3"/>
  <c r="BK203"/>
  <c r="J203" s="1"/>
  <c r="J61" s="1"/>
  <c r="AY53" i="1"/>
  <c r="AX53"/>
  <c r="BI209" i="3"/>
  <c r="BH209"/>
  <c r="BG209"/>
  <c r="BF209"/>
  <c r="BE209"/>
  <c r="T209"/>
  <c r="T208" s="1"/>
  <c r="R209"/>
  <c r="P209"/>
  <c r="P208" s="1"/>
  <c r="BK209"/>
  <c r="BK208" s="1"/>
  <c r="J208" s="1"/>
  <c r="J62" s="1"/>
  <c r="J209"/>
  <c r="BI204"/>
  <c r="BH204"/>
  <c r="BG204"/>
  <c r="BF204"/>
  <c r="T204"/>
  <c r="T203" s="1"/>
  <c r="R204"/>
  <c r="R203" s="1"/>
  <c r="P204"/>
  <c r="P203" s="1"/>
  <c r="BK204"/>
  <c r="J204"/>
  <c r="BE204" s="1"/>
  <c r="BI199"/>
  <c r="BH199"/>
  <c r="BG199"/>
  <c r="BF199"/>
  <c r="BE199"/>
  <c r="T199"/>
  <c r="R199"/>
  <c r="P199"/>
  <c r="BK199"/>
  <c r="J199"/>
  <c r="BI195"/>
  <c r="BH195"/>
  <c r="BG195"/>
  <c r="BF195"/>
  <c r="BE195"/>
  <c r="T195"/>
  <c r="T194" s="1"/>
  <c r="R195"/>
  <c r="R194" s="1"/>
  <c r="P195"/>
  <c r="P194" s="1"/>
  <c r="BK195"/>
  <c r="BK194" s="1"/>
  <c r="J194" s="1"/>
  <c r="J60" s="1"/>
  <c r="J195"/>
  <c r="BI190"/>
  <c r="BH190"/>
  <c r="BG190"/>
  <c r="BF190"/>
  <c r="T190"/>
  <c r="R190"/>
  <c r="P190"/>
  <c r="BK190"/>
  <c r="J190"/>
  <c r="BE190" s="1"/>
  <c r="BI186"/>
  <c r="BH186"/>
  <c r="BG186"/>
  <c r="BF186"/>
  <c r="T186"/>
  <c r="R186"/>
  <c r="P186"/>
  <c r="BK186"/>
  <c r="J186"/>
  <c r="BE186" s="1"/>
  <c r="BI182"/>
  <c r="BH182"/>
  <c r="BG182"/>
  <c r="BF182"/>
  <c r="BE182"/>
  <c r="T182"/>
  <c r="R182"/>
  <c r="P182"/>
  <c r="BK182"/>
  <c r="J182"/>
  <c r="BI178"/>
  <c r="BH178"/>
  <c r="BG178"/>
  <c r="BF178"/>
  <c r="T178"/>
  <c r="R178"/>
  <c r="P178"/>
  <c r="BK178"/>
  <c r="J178"/>
  <c r="BE178" s="1"/>
  <c r="BI174"/>
  <c r="BH174"/>
  <c r="BG174"/>
  <c r="BF174"/>
  <c r="BE174"/>
  <c r="T174"/>
  <c r="R174"/>
  <c r="P174"/>
  <c r="BK174"/>
  <c r="J174"/>
  <c r="BI170"/>
  <c r="BH170"/>
  <c r="BG170"/>
  <c r="BF170"/>
  <c r="T170"/>
  <c r="R170"/>
  <c r="P170"/>
  <c r="BK170"/>
  <c r="J170"/>
  <c r="BE170" s="1"/>
  <c r="BI166"/>
  <c r="BH166"/>
  <c r="BG166"/>
  <c r="BF166"/>
  <c r="BE166"/>
  <c r="T166"/>
  <c r="R166"/>
  <c r="P166"/>
  <c r="BK166"/>
  <c r="J166"/>
  <c r="BI162"/>
  <c r="BH162"/>
  <c r="BG162"/>
  <c r="BF162"/>
  <c r="T162"/>
  <c r="R162"/>
  <c r="P162"/>
  <c r="BK162"/>
  <c r="J162"/>
  <c r="BE162" s="1"/>
  <c r="BI158"/>
  <c r="BH158"/>
  <c r="BG158"/>
  <c r="BF158"/>
  <c r="BE158"/>
  <c r="T158"/>
  <c r="T157" s="1"/>
  <c r="R158"/>
  <c r="R157" s="1"/>
  <c r="P158"/>
  <c r="P157" s="1"/>
  <c r="BK158"/>
  <c r="BK157" s="1"/>
  <c r="J157" s="1"/>
  <c r="J59" s="1"/>
  <c r="J158"/>
  <c r="BI154"/>
  <c r="BH154"/>
  <c r="BG154"/>
  <c r="BF154"/>
  <c r="BE154"/>
  <c r="T154"/>
  <c r="R154"/>
  <c r="P154"/>
  <c r="BK154"/>
  <c r="J154"/>
  <c r="BI150"/>
  <c r="BH150"/>
  <c r="BG150"/>
  <c r="BF150"/>
  <c r="T150"/>
  <c r="R150"/>
  <c r="P150"/>
  <c r="BK150"/>
  <c r="J150"/>
  <c r="BE150" s="1"/>
  <c r="BI146"/>
  <c r="BH146"/>
  <c r="BG146"/>
  <c r="BF146"/>
  <c r="T146"/>
  <c r="R146"/>
  <c r="P146"/>
  <c r="BK146"/>
  <c r="J146"/>
  <c r="BE146" s="1"/>
  <c r="BI142"/>
  <c r="BH142"/>
  <c r="BG142"/>
  <c r="BF142"/>
  <c r="T142"/>
  <c r="R142"/>
  <c r="P142"/>
  <c r="BK142"/>
  <c r="J142"/>
  <c r="BE142" s="1"/>
  <c r="BI138"/>
  <c r="BH138"/>
  <c r="BG138"/>
  <c r="BF138"/>
  <c r="BE138"/>
  <c r="T138"/>
  <c r="R138"/>
  <c r="P138"/>
  <c r="BK138"/>
  <c r="J138"/>
  <c r="BI133"/>
  <c r="BH133"/>
  <c r="BG133"/>
  <c r="BF133"/>
  <c r="BE133"/>
  <c r="T133"/>
  <c r="R133"/>
  <c r="P133"/>
  <c r="BK133"/>
  <c r="J133"/>
  <c r="BI129"/>
  <c r="BH129"/>
  <c r="BG129"/>
  <c r="BF129"/>
  <c r="T129"/>
  <c r="R129"/>
  <c r="P129"/>
  <c r="BK129"/>
  <c r="J129"/>
  <c r="BE129" s="1"/>
  <c r="BI126"/>
  <c r="BH126"/>
  <c r="BG126"/>
  <c r="BF126"/>
  <c r="T126"/>
  <c r="R126"/>
  <c r="P126"/>
  <c r="BK126"/>
  <c r="J126"/>
  <c r="BE126" s="1"/>
  <c r="BI121"/>
  <c r="BH121"/>
  <c r="BG121"/>
  <c r="BF121"/>
  <c r="BE121"/>
  <c r="T121"/>
  <c r="R121"/>
  <c r="P121"/>
  <c r="BK121"/>
  <c r="J121"/>
  <c r="BI117"/>
  <c r="BH117"/>
  <c r="BG117"/>
  <c r="BF117"/>
  <c r="BE117"/>
  <c r="T117"/>
  <c r="R117"/>
  <c r="P117"/>
  <c r="BK117"/>
  <c r="J117"/>
  <c r="BI113"/>
  <c r="BH113"/>
  <c r="BG113"/>
  <c r="BF113"/>
  <c r="T113"/>
  <c r="R113"/>
  <c r="P113"/>
  <c r="BK113"/>
  <c r="J113"/>
  <c r="BE113" s="1"/>
  <c r="BI110"/>
  <c r="BH110"/>
  <c r="BG110"/>
  <c r="BF110"/>
  <c r="BE110"/>
  <c r="T110"/>
  <c r="R110"/>
  <c r="P110"/>
  <c r="BK110"/>
  <c r="J110"/>
  <c r="BI107"/>
  <c r="BH107"/>
  <c r="BG107"/>
  <c r="BF107"/>
  <c r="BE107"/>
  <c r="T107"/>
  <c r="R107"/>
  <c r="P107"/>
  <c r="BK107"/>
  <c r="J107"/>
  <c r="BI104"/>
  <c r="BH104"/>
  <c r="BG104"/>
  <c r="BF104"/>
  <c r="BE104"/>
  <c r="T104"/>
  <c r="R104"/>
  <c r="P104"/>
  <c r="BK104"/>
  <c r="J104"/>
  <c r="BI100"/>
  <c r="BH100"/>
  <c r="BG100"/>
  <c r="BF100"/>
  <c r="BE100"/>
  <c r="T100"/>
  <c r="R100"/>
  <c r="P100"/>
  <c r="BK100"/>
  <c r="J100"/>
  <c r="BI97"/>
  <c r="BH97"/>
  <c r="BG97"/>
  <c r="BF97"/>
  <c r="BE97"/>
  <c r="T97"/>
  <c r="R97"/>
  <c r="P97"/>
  <c r="BK97"/>
  <c r="J97"/>
  <c r="BI93"/>
  <c r="BH93"/>
  <c r="BG93"/>
  <c r="BF93"/>
  <c r="BE93"/>
  <c r="T93"/>
  <c r="R93"/>
  <c r="P93"/>
  <c r="BK93"/>
  <c r="J93"/>
  <c r="BI89"/>
  <c r="BH89"/>
  <c r="BG89"/>
  <c r="BF89"/>
  <c r="BE89"/>
  <c r="T89"/>
  <c r="R89"/>
  <c r="P89"/>
  <c r="BK89"/>
  <c r="J89"/>
  <c r="BI85"/>
  <c r="F34" s="1"/>
  <c r="BD53" i="1" s="1"/>
  <c r="BH85" i="3"/>
  <c r="F33" s="1"/>
  <c r="BC53" i="1" s="1"/>
  <c r="BG85" i="3"/>
  <c r="F32" s="1"/>
  <c r="BB53" i="1" s="1"/>
  <c r="BF85" i="3"/>
  <c r="F31" s="1"/>
  <c r="BA53" i="1" s="1"/>
  <c r="BE85" i="3"/>
  <c r="T85"/>
  <c r="T84" s="1"/>
  <c r="R85"/>
  <c r="R84" s="1"/>
  <c r="P85"/>
  <c r="P84" s="1"/>
  <c r="P83" s="1"/>
  <c r="P82" s="1"/>
  <c r="AU53" i="1" s="1"/>
  <c r="BK85" i="3"/>
  <c r="BK84" s="1"/>
  <c r="J85"/>
  <c r="J78"/>
  <c r="F78"/>
  <c r="F76"/>
  <c r="E74"/>
  <c r="J51"/>
  <c r="J49"/>
  <c r="F49"/>
  <c r="E47"/>
  <c r="J18"/>
  <c r="E18"/>
  <c r="F79" s="1"/>
  <c r="J17"/>
  <c r="J15"/>
  <c r="E15"/>
  <c r="F51" s="1"/>
  <c r="J14"/>
  <c r="J12"/>
  <c r="J76" s="1"/>
  <c r="E7"/>
  <c r="E72" s="1"/>
  <c r="AY52" i="1"/>
  <c r="AX52"/>
  <c r="BI101" i="2"/>
  <c r="BH101"/>
  <c r="BG101"/>
  <c r="BF101"/>
  <c r="BE101"/>
  <c r="T101"/>
  <c r="R101"/>
  <c r="P101"/>
  <c r="BK101"/>
  <c r="J101"/>
  <c r="BI99"/>
  <c r="BH99"/>
  <c r="BG99"/>
  <c r="BF99"/>
  <c r="BE99"/>
  <c r="T99"/>
  <c r="R99"/>
  <c r="P99"/>
  <c r="BK99"/>
  <c r="J99"/>
  <c r="BI97"/>
  <c r="BH97"/>
  <c r="BG97"/>
  <c r="BF97"/>
  <c r="BE97"/>
  <c r="T97"/>
  <c r="T96" s="1"/>
  <c r="R97"/>
  <c r="R96" s="1"/>
  <c r="P97"/>
  <c r="P96" s="1"/>
  <c r="BK97"/>
  <c r="BK96" s="1"/>
  <c r="J96" s="1"/>
  <c r="J60" s="1"/>
  <c r="J97"/>
  <c r="BI94"/>
  <c r="BH94"/>
  <c r="BG94"/>
  <c r="BF94"/>
  <c r="T94"/>
  <c r="R94"/>
  <c r="P94"/>
  <c r="BK94"/>
  <c r="J94"/>
  <c r="BE94" s="1"/>
  <c r="BI92"/>
  <c r="BH92"/>
  <c r="BG92"/>
  <c r="BF92"/>
  <c r="T92"/>
  <c r="T91" s="1"/>
  <c r="R92"/>
  <c r="R91" s="1"/>
  <c r="P92"/>
  <c r="P91" s="1"/>
  <c r="BK92"/>
  <c r="BK91" s="1"/>
  <c r="J91" s="1"/>
  <c r="J59" s="1"/>
  <c r="J92"/>
  <c r="BE92" s="1"/>
  <c r="BI89"/>
  <c r="BH89"/>
  <c r="BG89"/>
  <c r="BF89"/>
  <c r="BE89"/>
  <c r="T89"/>
  <c r="R89"/>
  <c r="P89"/>
  <c r="BK89"/>
  <c r="J89"/>
  <c r="BI86"/>
  <c r="BH86"/>
  <c r="BG86"/>
  <c r="BF86"/>
  <c r="BE86"/>
  <c r="T86"/>
  <c r="R86"/>
  <c r="P86"/>
  <c r="BK86"/>
  <c r="J86"/>
  <c r="BI83"/>
  <c r="F34" s="1"/>
  <c r="BD52" i="1" s="1"/>
  <c r="BH83" i="2"/>
  <c r="F33" s="1"/>
  <c r="BC52" i="1" s="1"/>
  <c r="BG83" i="2"/>
  <c r="F32" s="1"/>
  <c r="BB52" i="1" s="1"/>
  <c r="BF83" i="2"/>
  <c r="F31" s="1"/>
  <c r="BA52" i="1" s="1"/>
  <c r="BA51" s="1"/>
  <c r="BE83" i="2"/>
  <c r="T83"/>
  <c r="T82" s="1"/>
  <c r="T81" s="1"/>
  <c r="T80" s="1"/>
  <c r="R83"/>
  <c r="R82" s="1"/>
  <c r="P83"/>
  <c r="P82" s="1"/>
  <c r="BK83"/>
  <c r="BK82" s="1"/>
  <c r="J83"/>
  <c r="J76"/>
  <c r="F76"/>
  <c r="F74"/>
  <c r="E72"/>
  <c r="J51"/>
  <c r="F51"/>
  <c r="J49"/>
  <c r="F49"/>
  <c r="E47"/>
  <c r="J18"/>
  <c r="E18"/>
  <c r="F77" s="1"/>
  <c r="J17"/>
  <c r="J15"/>
  <c r="E15"/>
  <c r="J14"/>
  <c r="J12"/>
  <c r="J74" s="1"/>
  <c r="E7"/>
  <c r="E70" s="1"/>
  <c r="AS51" i="1"/>
  <c r="L47"/>
  <c r="AM46"/>
  <c r="L46"/>
  <c r="AM44"/>
  <c r="L44"/>
  <c r="L42"/>
  <c r="L41"/>
  <c r="R83" i="3" l="1"/>
  <c r="R82" s="1"/>
  <c r="T81" i="4"/>
  <c r="T80" s="1"/>
  <c r="BD51" i="1"/>
  <c r="W30" s="1"/>
  <c r="R81" i="2"/>
  <c r="R80" s="1"/>
  <c r="P81"/>
  <c r="P80" s="1"/>
  <c r="AU52" i="1" s="1"/>
  <c r="AU51" s="1"/>
  <c r="J84" i="3"/>
  <c r="J58" s="1"/>
  <c r="BK83"/>
  <c r="BK81" i="2"/>
  <c r="J82"/>
  <c r="J58" s="1"/>
  <c r="J82" i="4"/>
  <c r="J58" s="1"/>
  <c r="BK81"/>
  <c r="BC51" i="1"/>
  <c r="BB51"/>
  <c r="R81" i="5"/>
  <c r="R80" s="1"/>
  <c r="J82"/>
  <c r="J58" s="1"/>
  <c r="BK81"/>
  <c r="J30" i="2"/>
  <c r="AV52" i="1" s="1"/>
  <c r="AW51"/>
  <c r="AK27" s="1"/>
  <c r="W27"/>
  <c r="F30" i="5"/>
  <c r="AZ55" i="1" s="1"/>
  <c r="J30" i="5"/>
  <c r="AV55" i="1" s="1"/>
  <c r="AT55" s="1"/>
  <c r="F30" i="3"/>
  <c r="AZ53" i="1" s="1"/>
  <c r="T83" i="3"/>
  <c r="T82" s="1"/>
  <c r="F30" i="4"/>
  <c r="AZ54" i="1" s="1"/>
  <c r="F30" i="2"/>
  <c r="AZ52" i="1" s="1"/>
  <c r="F52" i="4"/>
  <c r="F52" i="5"/>
  <c r="J31" i="4"/>
  <c r="AW54" i="1" s="1"/>
  <c r="J31" i="5"/>
  <c r="AW55" i="1" s="1"/>
  <c r="E45" i="2"/>
  <c r="E45" i="3"/>
  <c r="F51" i="4"/>
  <c r="F51" i="5"/>
  <c r="J31" i="3"/>
  <c r="AW53" i="1" s="1"/>
  <c r="J30" i="4"/>
  <c r="AV54" i="1" s="1"/>
  <c r="AT54" s="1"/>
  <c r="J49" i="5"/>
  <c r="F52" i="2"/>
  <c r="F52" i="3"/>
  <c r="J31" i="2"/>
  <c r="AW52" i="1" s="1"/>
  <c r="J30" i="3"/>
  <c r="AV53" i="1" s="1"/>
  <c r="AT53" s="1"/>
  <c r="E45" i="4"/>
  <c r="E45" i="5"/>
  <c r="J81" l="1"/>
  <c r="J57" s="1"/>
  <c r="BK80"/>
  <c r="J80" s="1"/>
  <c r="J81" i="2"/>
  <c r="J57" s="1"/>
  <c r="BK80"/>
  <c r="J80" s="1"/>
  <c r="AZ51" i="1"/>
  <c r="AT52"/>
  <c r="W28"/>
  <c r="AX51"/>
  <c r="J81" i="4"/>
  <c r="J57" s="1"/>
  <c r="BK80"/>
  <c r="J80" s="1"/>
  <c r="W29" i="1"/>
  <c r="AY51"/>
  <c r="J83" i="3"/>
  <c r="J57" s="1"/>
  <c r="BK82"/>
  <c r="J82" s="1"/>
  <c r="J27" i="2" l="1"/>
  <c r="J56"/>
  <c r="AV51" i="1"/>
  <c r="W26"/>
  <c r="J27" i="3"/>
  <c r="J56"/>
  <c r="J27" i="4"/>
  <c r="J56"/>
  <c r="J27" i="5"/>
  <c r="J56"/>
  <c r="AT51" i="1" l="1"/>
  <c r="AK26"/>
  <c r="AG53"/>
  <c r="AN53" s="1"/>
  <c r="J36" i="3"/>
  <c r="J36" i="4"/>
  <c r="AG54" i="1"/>
  <c r="AN54" s="1"/>
  <c r="J36" i="5"/>
  <c r="AG55" i="1"/>
  <c r="AN55" s="1"/>
  <c r="AG52"/>
  <c r="J36" i="2"/>
  <c r="AG51" i="1" l="1"/>
  <c r="AN52"/>
  <c r="AN51" l="1"/>
  <c r="AK23"/>
  <c r="AK32" s="1"/>
</calcChain>
</file>

<file path=xl/sharedStrings.xml><?xml version="1.0" encoding="utf-8"?>
<sst xmlns="http://schemas.openxmlformats.org/spreadsheetml/2006/main" count="2852" uniqueCount="510">
  <si>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</si>
  <si>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</si>
  <si>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</si>
  <si>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</si>
  <si>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</si>
  <si>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</si>
  <si>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</si>
  <si>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{b9f87b91-e66c-4ab7-acc3-ad3d770881a1}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</si>
  <si>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</si>
  <si>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</si>
  <si>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</si>
  <si>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</si>
  <si>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</si>
  <si>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</si>
  <si>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</si>
  <si>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</si>
  <si>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</si>
  <si>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496/16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</si>
  <si>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</si>
  <si>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</si>
  <si>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Polní cesta VC6 v k.ú. Lužec nad Vltavou</t>
  </si>
  <si>
    <t>0,1</t>
  </si>
  <si>
    <t>KSO:</t>
  </si>
  <si>
    <t>CC-CZ:</t>
  </si>
  <si>
    <t>1</t>
  </si>
  <si>
    <t>Místo:</t>
  </si>
  <si>
    <t xml:space="preserve"> </t>
  </si>
  <si>
    <t>Datum:</t>
  </si>
  <si>
    <t>13.2.2017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</si>
  <si>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</si>
  <si>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</si>
  <si>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</si>
  <si>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</si>
  <si>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</si>
  <si>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</si>
  <si>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</si>
  <si>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</si>
  <si>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NDCon s.r.o.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</si>
  <si>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</si>
  <si>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</si>
  <si>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</si>
  <si>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</si>
  <si>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</si>
  <si>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</si>
  <si>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</si>
  <si>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</si>
  <si>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</si>
  <si>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</si>
  <si>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</si>
  <si>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</si>
  <si>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</si>
  <si>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</si>
  <si>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</si>
  <si>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</si>
  <si>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</si>
  <si>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</si>
  <si>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</si>
  <si>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</si>
  <si>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</si>
  <si>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</si>
  <si>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</si>
  <si>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</si>
  <si>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</si>
  <si>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</si>
  <si>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</si>
  <si>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</si>
  <si>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</si>
  <si>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</si>
  <si>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</si>
  <si>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</si>
  <si>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</si>
  <si>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</si>
  <si>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</si>
  <si>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</si>
  <si>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</si>
  <si>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</si>
  <si>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</si>
  <si>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</si>
  <si>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</si>
  <si>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496/16-0</t>
  </si>
  <si>
    <t>Vedlejší a ostatní rozpočtové náklady</t>
  </si>
  <si>
    <t>STA</t>
  </si>
  <si>
    <t>{1f8e9426-a692-464e-b241-518cde771d53}</t>
  </si>
  <si>
    <t>2</t>
  </si>
  <si>
    <t>496/16-1</t>
  </si>
  <si>
    <t>SO 101 Polní cesta VC6</t>
  </si>
  <si>
    <t>{703c9b68-9874-4ba9-9a75-1b45e6af7a35}</t>
  </si>
  <si>
    <t>496/16-2</t>
  </si>
  <si>
    <t>SO 101 výsadba</t>
  </si>
  <si>
    <t>{da12b94a-bb54-4af1-a685-df71c236d564}</t>
  </si>
  <si>
    <t>496/16-3</t>
  </si>
  <si>
    <t>SO 101 výsadba - následná 3 letá péče</t>
  </si>
  <si>
    <t>{2eb2e819-d8df-4dc9-9257-6d6ce166b15d}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</si>
  <si>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</si>
  <si>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</si>
  <si>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</si>
  <si>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</si>
  <si>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</si>
  <si>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</si>
  <si>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</si>
  <si>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496/16-0 - Vedlejší a ostatní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</si>
  <si>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</si>
  <si>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</si>
  <si>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</si>
  <si>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</si>
  <si>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</si>
  <si>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</si>
  <si>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</si>
  <si>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</si>
  <si>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</si>
  <si>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</si>
  <si>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</si>
  <si>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</si>
  <si>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</si>
  <si>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</si>
  <si>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</si>
  <si>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</si>
  <si>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</si>
  <si>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</si>
  <si>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</si>
  <si>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</si>
  <si>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</si>
  <si>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</si>
  <si>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</si>
  <si>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</si>
  <si>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</si>
  <si>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</si>
  <si>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</si>
  <si>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</si>
  <si>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</si>
  <si>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</si>
  <si>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011002000</t>
  </si>
  <si>
    <t>Průzkumné práce</t>
  </si>
  <si>
    <t>soubor</t>
  </si>
  <si>
    <t>CS ÚRS 2015 01</t>
  </si>
  <si>
    <t>1024</t>
  </si>
  <si>
    <t>1102105695</t>
  </si>
  <si>
    <t>PP</t>
  </si>
  <si>
    <t>P</t>
  </si>
  <si>
    <t>Poznámka k položce:
případné upřesnějící geotechnické rozbory, zjištění průběhu IS</t>
  </si>
  <si>
    <t>011314000</t>
  </si>
  <si>
    <t>Archeologický dohled</t>
  </si>
  <si>
    <t>1792841505</t>
  </si>
  <si>
    <t>Poznámka k položce:
zajištění archeologického dohledu organizací s oprávněním včetně dokladu ke koloudaci</t>
  </si>
  <si>
    <t>3</t>
  </si>
  <si>
    <t>012002000</t>
  </si>
  <si>
    <t>Geodetické práce - vytyčení</t>
  </si>
  <si>
    <t>2087574145</t>
  </si>
  <si>
    <t>geodetické práce - vytyčení</t>
  </si>
  <si>
    <t>VRN3</t>
  </si>
  <si>
    <t>Zařízení staveniště</t>
  </si>
  <si>
    <t>4</t>
  </si>
  <si>
    <t>030001000</t>
  </si>
  <si>
    <t>1298548495</t>
  </si>
  <si>
    <t>R.2.</t>
  </si>
  <si>
    <t>Dočasné dopravní značení</t>
  </si>
  <si>
    <t>-1902380513</t>
  </si>
  <si>
    <t>Dočasné dopravní značení po dobu stavby</t>
  </si>
  <si>
    <t>VRN4</t>
  </si>
  <si>
    <t>Inženýrská činnost</t>
  </si>
  <si>
    <t>6</t>
  </si>
  <si>
    <t>012303000</t>
  </si>
  <si>
    <t>Geodetické práce po výstavbě</t>
  </si>
  <si>
    <t>-1372478947</t>
  </si>
  <si>
    <t>zaměření skutečného provedení stavby</t>
  </si>
  <si>
    <t>7</t>
  </si>
  <si>
    <t>013254000</t>
  </si>
  <si>
    <t>Dokumentace skutečného provedení stavby</t>
  </si>
  <si>
    <t>paré</t>
  </si>
  <si>
    <t>-171164398</t>
  </si>
  <si>
    <t>8</t>
  </si>
  <si>
    <t>043002000</t>
  </si>
  <si>
    <t>Zkoušky a ostatní měření - hutnící zkoušky</t>
  </si>
  <si>
    <t>1287157189</t>
  </si>
  <si>
    <t>496/16-1 - SO 101 Polní cesta VC6</t>
  </si>
  <si>
    <t>HSV - Práce a dodávky HSV</t>
  </si>
  <si>
    <t xml:space="preserve">    1 - Zemní práce</t>
  </si>
  <si>
    <t xml:space="preserve">    5 - Komunikace</t>
  </si>
  <si>
    <t xml:space="preserve">    9 - Ostatní konstrukce a práce, bourání</t>
  </si>
  <si>
    <t xml:space="preserve">    93 - Různé dokončovací konstrukce a práce inženýrských staveb</t>
  </si>
  <si>
    <t xml:space="preserve">    998 - Přesun hmot</t>
  </si>
  <si>
    <t>HSV</t>
  </si>
  <si>
    <t>Práce a dodávky HSV</t>
  </si>
  <si>
    <t>Zemní práce</t>
  </si>
  <si>
    <t>121101103</t>
  </si>
  <si>
    <t>Sejmutí ornice s přemístěním na vzdálenost do 250 m</t>
  </si>
  <si>
    <t>m3</t>
  </si>
  <si>
    <t>CS ÚRS 2017 01</t>
  </si>
  <si>
    <t>751907239</t>
  </si>
  <si>
    <t>VV</t>
  </si>
  <si>
    <t>snímaná plocha * tl.ornice</t>
  </si>
  <si>
    <t>4469,01*0,2</t>
  </si>
  <si>
    <t>121100001RAB.1</t>
  </si>
  <si>
    <t>Naložení, odvoz a uložen přebytečné ornice do 10 km</t>
  </si>
  <si>
    <t>-244407507</t>
  </si>
  <si>
    <t>naložení, odvoz a uložení, odvoz do 10 km</t>
  </si>
  <si>
    <t>sejmutá-zpětně použitá ornice</t>
  </si>
  <si>
    <t>893,802-959,5*0,15</t>
  </si>
  <si>
    <t>122202202</t>
  </si>
  <si>
    <t>Odkopávky a prokopávky nezapažené pro silnice objemu do 1000 m3 v hornině tř. 3</t>
  </si>
  <si>
    <t>-991359385</t>
  </si>
  <si>
    <t>Odkopávky a prokopávky nezapažené pro silnice s přemístěním výkopku v příčných profilech na vzdálenost do 15 m nebo s naložením na dopravní prostředek v hornině tř. 3 přes 100 do 1 000 m3</t>
  </si>
  <si>
    <t>217,48</t>
  </si>
  <si>
    <t>změřeno v digitální verzi projektové dokumentace - funkce výpočtu zemních prací</t>
  </si>
  <si>
    <t>122202209</t>
  </si>
  <si>
    <t>Příplatek k odkopávkám a prokopávkám pro silnice v hornině tř. 3 za lepivost</t>
  </si>
  <si>
    <t>1530158883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</si>
  <si>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</si>
  <si>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217,48/3</t>
  </si>
  <si>
    <t>167101102</t>
  </si>
  <si>
    <t>Nakládání výkopku z hornin tř. 1 až 4 přes 100 m3</t>
  </si>
  <si>
    <t>669545228</t>
  </si>
  <si>
    <t>Nakládání, skládání a překládání neulehlého výkopku nebo sypaniny nakládání, množství přes 100 m3, z hornin tř. 1 až 4</t>
  </si>
  <si>
    <t>výkopek</t>
  </si>
  <si>
    <t>162701105</t>
  </si>
  <si>
    <t>Vodorovné přemístění do 10000 m výkopku/sypaniny z horniny tř. 1 až 4</t>
  </si>
  <si>
    <t>708243700</t>
  </si>
  <si>
    <t>Vodorovné přemístění výkopku nebo sypaniny po suchu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</si>
  <si>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</si>
  <si>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</si>
  <si>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844106134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</si>
  <si>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</si>
  <si>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217,48*10</t>
  </si>
  <si>
    <t>171101103</t>
  </si>
  <si>
    <t>Uložení sypaniny z hornin soudržných do násypů zhutněných do 100 % PS</t>
  </si>
  <si>
    <t>-2119379775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</si>
  <si>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</si>
  <si>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9</t>
  </si>
  <si>
    <t>171201201</t>
  </si>
  <si>
    <t>Uložení sypaniny na skládky</t>
  </si>
  <si>
    <t>-213371659</t>
  </si>
  <si>
    <t>přebytečný výkopek</t>
  </si>
  <si>
    <t>171201211</t>
  </si>
  <si>
    <t>Poplatek za uložení odpadu ze sypaniny na skládce (skládkovné)</t>
  </si>
  <si>
    <t>t</t>
  </si>
  <si>
    <t>-841977930</t>
  </si>
  <si>
    <t>Uložení sypaniny poplatek za uložení sypaniny na skládce (skládkovné)</t>
  </si>
  <si>
    <t>přepočet z m3 na t</t>
  </si>
  <si>
    <t>217,48*2</t>
  </si>
  <si>
    <t>11</t>
  </si>
  <si>
    <t>M</t>
  </si>
  <si>
    <t>583373450</t>
  </si>
  <si>
    <t>štěrkopísek (Světlá) frakce 0-32 (D)</t>
  </si>
  <si>
    <t>-2019478416</t>
  </si>
  <si>
    <t>kamenivo přírodní těžené pro stavební účely  PTK  (drobné, hrubé, štěrkopísky) štěrkopísky ČSN 72  1511-2 frakce   0-32  pískovna Světlá</t>
  </si>
  <si>
    <t>Poznámka k položce:
násypový materiál (přepočet z m3 na t)</t>
  </si>
  <si>
    <t>materiál pro dorovnání pláně po sejmutí ornice</t>
  </si>
  <si>
    <t>137,87*2</t>
  </si>
  <si>
    <t>12</t>
  </si>
  <si>
    <t>171101111</t>
  </si>
  <si>
    <t>Uložení sypaniny z hornin nesoudržných sypkých s vlhkostí l(d) 0,9 v aktivní zóně</t>
  </si>
  <si>
    <t>-461593193</t>
  </si>
  <si>
    <t>Uložení sypaniny do násypů s rozprostřením sypaniny ve vrstvách a s hrubým urovnáním zhutněných s uzavřením povrchu násypu z hornin nesoudržných sypkých s relativní ulehlostí I(d) 0,9 nebo v aktivní zóně</t>
  </si>
  <si>
    <t>137,87</t>
  </si>
  <si>
    <t>13</t>
  </si>
  <si>
    <t>181102302</t>
  </si>
  <si>
    <t>Úprava pláně v zářezech se zhutněním</t>
  </si>
  <si>
    <t>m2</t>
  </si>
  <si>
    <t>2122193320</t>
  </si>
  <si>
    <t>Úprava pláně na stavbách dálnic v zářezech mimo skalních se zhutněním</t>
  </si>
  <si>
    <t>plocha ŠD 0-63</t>
  </si>
  <si>
    <t>4085,21</t>
  </si>
  <si>
    <t>14</t>
  </si>
  <si>
    <t>122201402</t>
  </si>
  <si>
    <t>Vykopávky v zemníku na suchu v hornině tř. 3 objem do 1000 m3</t>
  </si>
  <si>
    <t>-1692250015</t>
  </si>
  <si>
    <t>Vykopávky v zemnících na suchu s přehozením výkopku na vzdálenost do 3 m nebo s naložením na dopravní prostředek v hornině tř. 3 přes 100 do 1 000 m3</t>
  </si>
  <si>
    <t>Poznámka k položce:
ornice</t>
  </si>
  <si>
    <t>naložení ornice z mezideponie</t>
  </si>
  <si>
    <t>959,5*0,15</t>
  </si>
  <si>
    <t>162301101</t>
  </si>
  <si>
    <t>Vodorovné přemístění do 500 m výkopku/sypaniny z horniny tř. 1 až 4</t>
  </si>
  <si>
    <t>-371281110</t>
  </si>
  <si>
    <t>Vodorovné přemístění výkopku nebo sypaniny po suchu na obvyklém dopravním prostředku, bez naložení výkopku, avšak se složením bez rozhrnutí z horniny tř. 1 až 4 na vzdálenost přes 50 do 500 m</t>
  </si>
  <si>
    <t>přesun ornice z deponie</t>
  </si>
  <si>
    <t>143,925</t>
  </si>
  <si>
    <t>16</t>
  </si>
  <si>
    <t>181151331</t>
  </si>
  <si>
    <t>Plošná úprava terénu přes 500 m2 zemina tř 1 až 4 nerovnosti do +/- 200 mm v rovinně a svahu do 1:5</t>
  </si>
  <si>
    <t>-890461023</t>
  </si>
  <si>
    <t>Plošná úprava terénu v zemině tř. 1 až 4 s urovnáním povrchu bez doplnění ornice souvislé plochy přes 500 m2 při nerovnostech terénu přes 150 do 200 mm v rovině nebo na svahu do 1:5</t>
  </si>
  <si>
    <t>úprava okolí cesty v rámci pozemku cesty</t>
  </si>
  <si>
    <t>2427,89</t>
  </si>
  <si>
    <t>17</t>
  </si>
  <si>
    <t>181301112</t>
  </si>
  <si>
    <t>Rozprostření ornice tl vrstvy do 150 mm pl přes 500 m2 v rovině nebo ve svahu do 1:5</t>
  </si>
  <si>
    <t>1024926822</t>
  </si>
  <si>
    <t>Rozprostření a urovnání ornice v rovině nebo ve svahu sklonu do 1:5 při souvislé ploše přes 500 m2, tl. vrstvy přes 100 do 150 mm</t>
  </si>
  <si>
    <t>Poznámka k položce:
změřeno funkcí měření ploch v elektronické dokumentaci</t>
  </si>
  <si>
    <t>959,5</t>
  </si>
  <si>
    <t>18</t>
  </si>
  <si>
    <t>181451121</t>
  </si>
  <si>
    <t>Založení lučního trávníku výsevem plochy přes 1000 m2 v rovině a ve svahu do 1:5</t>
  </si>
  <si>
    <t>-877496977</t>
  </si>
  <si>
    <t>Založení trávníku na půdě předem připravené plochy přes 1000 m2 výsevem včetně utažení lučního v rovině nebo na svahu do 1:5</t>
  </si>
  <si>
    <t>Poznámka k položce:
= změřeno v digitální verzi PD - funkce měření ploch</t>
  </si>
  <si>
    <t>2427,89+959,5</t>
  </si>
  <si>
    <t>19</t>
  </si>
  <si>
    <t>005724720</t>
  </si>
  <si>
    <t>osivo směs travní krajinná - rovinná</t>
  </si>
  <si>
    <t>kg</t>
  </si>
  <si>
    <t>-247171130</t>
  </si>
  <si>
    <t>osiva pícnin směsi travní balení obvykle 25 kg technická - rovinná (10 kg)</t>
  </si>
  <si>
    <t>3387,39*0,03</t>
  </si>
  <si>
    <t>Komunikace</t>
  </si>
  <si>
    <t>20</t>
  </si>
  <si>
    <t>561051121</t>
  </si>
  <si>
    <t>Zřízení podkladu ze zeminy upravené hydraulickými pojivy (Road Mix) tl do 350 mm plochy do 5000 m2</t>
  </si>
  <si>
    <t>-1625893650</t>
  </si>
  <si>
    <t>Zřízení podkladu ze zeminy upravené hydraulickými pojivy (systém Road Mix) vápnem, cementem nebo směsnými pojivy (materiál ve specifikaci) s rozprostřením, promísením, vlhčením, zhutněním a ošetřením vodou plochy přes 1 000 do 5 000 m2, tloušťka po zhutnění přes 300 do 350 mm</t>
  </si>
  <si>
    <t>Plocha pláně</t>
  </si>
  <si>
    <t>585301590</t>
  </si>
  <si>
    <t>vápnoCL 90-Q nehašené bal. 32 kg</t>
  </si>
  <si>
    <t>-1634075146</t>
  </si>
  <si>
    <t>vápna pro stavební účely mleté ČSN EN 459-1 CL 90 - Q  nehašené         bal. 25 kg</t>
  </si>
  <si>
    <t>Poznámka k položce:
materiál pro úpravu zemin</t>
  </si>
  <si>
    <t>4085,21*0,021</t>
  </si>
  <si>
    <t>22</t>
  </si>
  <si>
    <t>564851111-1</t>
  </si>
  <si>
    <t>Podklad ze štěrkodrtě ŠD tl 150 mm 0-32</t>
  </si>
  <si>
    <t>-279741667</t>
  </si>
  <si>
    <t>Podklad ze štěrkodrti ŠD s rozprostřením a zhutněním, po zhutnění tl. 150 mm</t>
  </si>
  <si>
    <t>ACP+rozšíření vrstvy</t>
  </si>
  <si>
    <t>3509,51+959,5*0,3</t>
  </si>
  <si>
    <t>23</t>
  </si>
  <si>
    <t>564851111-2</t>
  </si>
  <si>
    <t>Podklad ze štěrkodrtě ŠD tl 150 mm 0-63</t>
  </si>
  <si>
    <t>-449293641</t>
  </si>
  <si>
    <t>ŠD 0-32+rozšíření vrstvy</t>
  </si>
  <si>
    <t>3797,36+959,5*0,3</t>
  </si>
  <si>
    <t>24</t>
  </si>
  <si>
    <t>565155121</t>
  </si>
  <si>
    <t>Asfaltový beton vrstva podkladní ACP 16 (obalované kamenivo OKS) tl 70 mm š přes 3 m</t>
  </si>
  <si>
    <t>-2065487447</t>
  </si>
  <si>
    <t>Asfaltový beton vrstva podkladní ACP 16 (obalované kamenivo střednězrnné - OKS) s rozprostřením a zhutněním v pruhu šířky přes 3 m, po zhutnění tl. 70 mm</t>
  </si>
  <si>
    <t>plocha ACO</t>
  </si>
  <si>
    <t>3509,51</t>
  </si>
  <si>
    <t>25</t>
  </si>
  <si>
    <t>573211111-1</t>
  </si>
  <si>
    <t>Postřik živičný infiltrační z asfaltu v množství do 0,5 kg/m2</t>
  </si>
  <si>
    <t>1926517024</t>
  </si>
  <si>
    <t>Postřik živičný infiltrační bez posypu kamenivem z asfaltu silničního, v množství do 0,50 kg/m2</t>
  </si>
  <si>
    <t>plocha ACP</t>
  </si>
  <si>
    <t>26</t>
  </si>
  <si>
    <t>573211111-2</t>
  </si>
  <si>
    <t>Postřik živičný spojovací z asfaltu v množství do 0,5 kg/m2</t>
  </si>
  <si>
    <t>-1115476377</t>
  </si>
  <si>
    <t>27</t>
  </si>
  <si>
    <t>577133121</t>
  </si>
  <si>
    <t>Asfaltový beton vrstva obrusná ACO 8 (ABJ) tl 40 mm š přes 3 m z nemodifikovaného asfaltu</t>
  </si>
  <si>
    <t>-2136552775</t>
  </si>
  <si>
    <t>Asfaltový beton vrstva obrusná ACO 8 (ABJ) s rozprostřením a se zhutněním z nemodifikovaného asfaltu v pruhu šířky přes 3 m, po zhutnění tl. 40 mm</t>
  </si>
  <si>
    <t>délka * šířka +  sjezdy a výhybny</t>
  </si>
  <si>
    <t>959,5*3,5+151,26</t>
  </si>
  <si>
    <t>28</t>
  </si>
  <si>
    <t>R.3</t>
  </si>
  <si>
    <t>Vyplnění spár  živičnou zálivkou</t>
  </si>
  <si>
    <t>m</t>
  </si>
  <si>
    <t>1588704134</t>
  </si>
  <si>
    <t>Poznámka k položce:
výplň proříznuté spáry živičnou zálivkou v místě napojení na stávající vozovku</t>
  </si>
  <si>
    <t>26,5</t>
  </si>
  <si>
    <t>Ostatní konstrukce a práce, bourání</t>
  </si>
  <si>
    <t>29</t>
  </si>
  <si>
    <t>919112213</t>
  </si>
  <si>
    <t>Řezání spár pro vytvoření komůrky š 10 mm hl 25 mm pro těsnící zálivku v živičném krytu</t>
  </si>
  <si>
    <t>-1985225827</t>
  </si>
  <si>
    <t>Řezání dilatačních spár v živičném krytu vytvoření komůrky pro těsnící zálivku šířky 10 mm, hloubky 25 mm</t>
  </si>
  <si>
    <t>Poznámka k položce:
proříznutí spáry v místě napojení nového krytu</t>
  </si>
  <si>
    <t>30</t>
  </si>
  <si>
    <t>919735112</t>
  </si>
  <si>
    <t>Řezání stávajícího živičného krytu hl do 100 mm</t>
  </si>
  <si>
    <t>589415504</t>
  </si>
  <si>
    <t>Řezání stávajícího živičného krytu nebo podkladu hloubky přes 50 do 100 mm</t>
  </si>
  <si>
    <t>Poznámka k položce:
zaříznutí stávajícího krytu</t>
  </si>
  <si>
    <t>93</t>
  </si>
  <si>
    <t>Různé dokončovací konstrukce a práce inženýrských staveb</t>
  </si>
  <si>
    <t>31</t>
  </si>
  <si>
    <t>938909311</t>
  </si>
  <si>
    <t>Čištění vozovek metením strojně podkladu nebo krytu betonového nebo živičného</t>
  </si>
  <si>
    <t>-1033276073</t>
  </si>
  <si>
    <t>Čištění vozovek metením bláta, prachu nebo hlinitého nánosu s odklizením na hromady na vzdálenost do 20 m nebo naložením na dopravní prostředek strojně povrchu podkladu nebo krytu betonového nebo živičného</t>
  </si>
  <si>
    <t>Poznámka k položce:
opakované čištěšní stavajích silnic i nové vozovky</t>
  </si>
  <si>
    <t>čištění_vozovek</t>
  </si>
  <si>
    <t>25000</t>
  </si>
  <si>
    <t>998</t>
  </si>
  <si>
    <t>Přesun hmot</t>
  </si>
  <si>
    <t>32</t>
  </si>
  <si>
    <t>998225111</t>
  </si>
  <si>
    <t>Přesun hmot pro pozemní komunikace s krytem z kamene, monolitickým betonovým nebo živičným</t>
  </si>
  <si>
    <t>-116636331</t>
  </si>
  <si>
    <t>Přesun hmot pro komunikace s krytem z kameniva, monolitickým betonovým nebo živičným dopravní vzdálenost do 200 m jakékoliv délky objektu</t>
  </si>
  <si>
    <t xml:space="preserve">Poznámka k položce:
=pol.32+pol.33+pol.34+pol.37
</t>
  </si>
  <si>
    <t>496/16-2 - SO 101 výsadba</t>
  </si>
  <si>
    <t xml:space="preserve">    3 - Svislé a kompletní konstrukce</t>
  </si>
  <si>
    <t>183102134</t>
  </si>
  <si>
    <t>Hloubení jamek bez výměny půdy zeminy tř 1 až 4 objem do 0,125 m3 ve svahu do 1:2</t>
  </si>
  <si>
    <t>kus</t>
  </si>
  <si>
    <t>CS ÚRS 2015 02</t>
  </si>
  <si>
    <t>-196734832</t>
  </si>
  <si>
    <t>Hloubení jamek pro vysazování rostlin v zemině tř.1 až 4 bez výměny půdy na svahu přes 1:5 do 1:2, objemu přes 0,05 do 0,125 m3</t>
  </si>
  <si>
    <t>počet keřů</t>
  </si>
  <si>
    <t>54+90</t>
  </si>
  <si>
    <t>184102411</t>
  </si>
  <si>
    <t>Výsadba keře bez balu v do 1 m do jamky se zalitím ve svahu do 1:2</t>
  </si>
  <si>
    <t>CS ÚRS 2016 02</t>
  </si>
  <si>
    <t>-2112247798</t>
  </si>
  <si>
    <t>Výsadba keře bez balu do předem vyhloubené jamky se zalitím na svahu přes 1:5 do 1:2 výšky do 1 m v terénu</t>
  </si>
  <si>
    <t>bez+ růže</t>
  </si>
  <si>
    <t>026R</t>
  </si>
  <si>
    <t>Bez Černý (Sambucus nigra), vk 0,5, bez balu prostokořená</t>
  </si>
  <si>
    <t>1411642179</t>
  </si>
  <si>
    <t>Svída krvavá (Cornus sanguinea), vk 0,5, bez balu prostokořená</t>
  </si>
  <si>
    <t>54</t>
  </si>
  <si>
    <t>027R</t>
  </si>
  <si>
    <t>Růže šípková(Rosa canina), vk 0,6, bez balu prostokořená</t>
  </si>
  <si>
    <t>-845903433</t>
  </si>
  <si>
    <t>90</t>
  </si>
  <si>
    <t>184801122</t>
  </si>
  <si>
    <t>Ošetřování vysazených dřevin soliterních ve svahu do 1:2</t>
  </si>
  <si>
    <t>-166517886</t>
  </si>
  <si>
    <t>Ošetření vysazených dřevin solitérních na svahu přes 1:5 do 1:2</t>
  </si>
  <si>
    <t>počet dřevin</t>
  </si>
  <si>
    <t>184911432</t>
  </si>
  <si>
    <t>Mulčování rostlin kůrou tl. do 0,15 m ve svahu do 1:2</t>
  </si>
  <si>
    <t>-57446713</t>
  </si>
  <si>
    <t>Mulčování vysazených rostlin mulčovací kůrou, tl. přes 100 do 150 mm na svahu přes 1:5 do 1:2</t>
  </si>
  <si>
    <t>plocha keřů</t>
  </si>
  <si>
    <t>4,5*1,5*16</t>
  </si>
  <si>
    <t>103911000</t>
  </si>
  <si>
    <t>kůra mulčovací VL</t>
  </si>
  <si>
    <t>1681837121</t>
  </si>
  <si>
    <t>výrobky ostatní kůra mulčovací              VL</t>
  </si>
  <si>
    <t>108*0,15</t>
  </si>
  <si>
    <t>185804311</t>
  </si>
  <si>
    <t>Zalití rostlin vodou plocha do 20 m2</t>
  </si>
  <si>
    <t>526327399</t>
  </si>
  <si>
    <t>Zalití rostlin vodou plochy záhonů jednotlivě do 20 m2</t>
  </si>
  <si>
    <t>počet keřů*10l</t>
  </si>
  <si>
    <t>144*0,01</t>
  </si>
  <si>
    <t>185851121</t>
  </si>
  <si>
    <t>Dovoz vody pro zálivku rostlin za vzdálenost do 1000 m</t>
  </si>
  <si>
    <t>-865556099</t>
  </si>
  <si>
    <t>Dovoz vody pro zálivku rostlin na vzdálenost do 1000 m</t>
  </si>
  <si>
    <t>1,44</t>
  </si>
  <si>
    <t>185851129</t>
  </si>
  <si>
    <t>Příplatek k dovozu vody pro zálivku rostlin do 1000 m ZKD 1000 m</t>
  </si>
  <si>
    <t>726678905</t>
  </si>
  <si>
    <t>Dovoz vody pro zálivku rostlin Příplatek k ceně za každých dalších i započatých 1000 m</t>
  </si>
  <si>
    <t>9*1,44</t>
  </si>
  <si>
    <t>Svislé a kompletní konstrukce</t>
  </si>
  <si>
    <t>348951250</t>
  </si>
  <si>
    <t>Oplocení kultur v 1,5 m s drátěným pletivem</t>
  </si>
  <si>
    <t>-1783154361</t>
  </si>
  <si>
    <t>Oplocení lesních kultur dřevěnými kůly průměru do 120 mm, bez impregnace, v osové vzdálenosti 3 m, v oplocení výšky 1,5 m, s drátěným pletivem výšky 1 m a s dvěma řadami ocelového drátu taženého, průměru 3 mm</t>
  </si>
  <si>
    <t>obvod skupin</t>
  </si>
  <si>
    <t>12*16</t>
  </si>
  <si>
    <t>998231311</t>
  </si>
  <si>
    <t>Přesun hmot pro sadovnické a krajinářské úpravy vodorovně do 5000 m</t>
  </si>
  <si>
    <t>-751955389</t>
  </si>
  <si>
    <t>Přesun hmot pro sadovnické a krajinářské úpravy dopravní vzdálenost do 5000 m</t>
  </si>
  <si>
    <t>Zalití</t>
  </si>
  <si>
    <t>496/16-3 - SO 101 výsadba - následná 3 letá péče</t>
  </si>
  <si>
    <t xml:space="preserve">    1 - Následná péče 1. rok</t>
  </si>
  <si>
    <t xml:space="preserve">    2 - Následná péče 2.rok</t>
  </si>
  <si>
    <t xml:space="preserve">    3 - Následná péče 3. rok</t>
  </si>
  <si>
    <t>Následná péče 1. rok</t>
  </si>
  <si>
    <t>184852311-1</t>
  </si>
  <si>
    <t>Řez stromu výchovný špičáků a keřových stromů výšky do 4m</t>
  </si>
  <si>
    <t>-2103974152</t>
  </si>
  <si>
    <t>Řez stromů prováděný lezeckou technikou výchovný špičáky a keřové stromy, výšky do 4 m</t>
  </si>
  <si>
    <t>výchovný řez keřů</t>
  </si>
  <si>
    <t>185804514-1</t>
  </si>
  <si>
    <t>Odplevelení souvislých keřových skupin v rovině a svahu do 1:5</t>
  </si>
  <si>
    <t>-1190928109</t>
  </si>
  <si>
    <t>Odplevelení výsadeb v rovině nebo na svahu do 1:5 souvislých keřových skupin</t>
  </si>
  <si>
    <t>4 x ročně</t>
  </si>
  <si>
    <t>4*(54+90)</t>
  </si>
  <si>
    <t>185804312-1</t>
  </si>
  <si>
    <t>Zalití rostlin vodou plocha přes 20 m2</t>
  </si>
  <si>
    <t>1410527823</t>
  </si>
  <si>
    <t>Zalití rostlin vodou plochy záhonů jednotlivě přes 20 m2</t>
  </si>
  <si>
    <t>zalití 22x během prvního roku</t>
  </si>
  <si>
    <t>(144*0,01)*22</t>
  </si>
  <si>
    <t>185851121-1</t>
  </si>
  <si>
    <t>-620489137</t>
  </si>
  <si>
    <t>31,68</t>
  </si>
  <si>
    <t>185851129-1</t>
  </si>
  <si>
    <t>1950720455</t>
  </si>
  <si>
    <t>31,68*9</t>
  </si>
  <si>
    <t>Následná péče 2.rok</t>
  </si>
  <si>
    <t>-1569821865</t>
  </si>
  <si>
    <t>-793347588</t>
  </si>
  <si>
    <t>-2146315231</t>
  </si>
  <si>
    <t>zalití 6x během druhého roku</t>
  </si>
  <si>
    <t>(144*0,01)*6</t>
  </si>
  <si>
    <t>942324245</t>
  </si>
  <si>
    <t>8,64</t>
  </si>
  <si>
    <t>-402202442</t>
  </si>
  <si>
    <t>8,64*9</t>
  </si>
  <si>
    <t>Následná péče 3. rok</t>
  </si>
  <si>
    <t>-28279359</t>
  </si>
  <si>
    <t>570618391</t>
  </si>
  <si>
    <t>963108090</t>
  </si>
  <si>
    <t>zalití 6x během třetího roku</t>
  </si>
  <si>
    <t>-1917908061</t>
  </si>
  <si>
    <t>-1683841140</t>
  </si>
  <si>
    <t>Opravy oplocení</t>
  </si>
  <si>
    <t>-779804719</t>
  </si>
  <si>
    <t xml:space="preserve">Opravy poškozeného oplocení keřů. </t>
  </si>
  <si>
    <t>192/4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</si>
</sst>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7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8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7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22" xfId="0" applyNumberFormat="1" applyFont="1" applyBorder="1" applyAlignment="1">
      <alignment vertical="center"/>
    </xf>
    <xf numFmtId="4" fontId="28" fillId="0" borderId="23" xfId="0" applyNumberFormat="1" applyFont="1" applyBorder="1" applyAlignment="1">
      <alignment vertical="center"/>
    </xf>
    <xf numFmtId="166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5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5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6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0" fontId="5" fillId="0" borderId="23" xfId="0" applyFont="1" applyBorder="1" applyAlignment="1" applyProtection="1">
      <alignment vertical="center"/>
      <protection locked="0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31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2" fillId="0" borderId="15" xfId="0" applyNumberFormat="1" applyFont="1" applyBorder="1" applyAlignment="1"/>
    <xf numFmtId="166" fontId="32" fillId="0" borderId="16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4" borderId="27" xfId="0" applyNumberFormat="1" applyFont="1" applyFill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4" borderId="27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7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 wrapText="1"/>
    </xf>
    <xf numFmtId="0" fontId="35" fillId="0" borderId="0" xfId="0" applyFont="1" applyBorder="1" applyAlignment="1">
      <alignment horizontal="left" vertical="center" wrapText="1"/>
    </xf>
    <xf numFmtId="0" fontId="0" fillId="0" borderId="22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38" fillId="0" borderId="27" xfId="0" applyFont="1" applyBorder="1" applyAlignment="1" applyProtection="1">
      <alignment horizontal="center" vertical="center"/>
      <protection locked="0"/>
    </xf>
    <xf numFmtId="49" fontId="38" fillId="0" borderId="27" xfId="0" applyNumberFormat="1" applyFont="1" applyBorder="1" applyAlignment="1" applyProtection="1">
      <alignment horizontal="left" vertical="center" wrapText="1"/>
      <protection locked="0"/>
    </xf>
    <xf numFmtId="0" fontId="38" fillId="0" borderId="27" xfId="0" applyFont="1" applyBorder="1" applyAlignment="1" applyProtection="1">
      <alignment horizontal="left" vertical="center" wrapText="1"/>
      <protection locked="0"/>
    </xf>
    <xf numFmtId="0" fontId="38" fillId="0" borderId="27" xfId="0" applyFont="1" applyBorder="1" applyAlignment="1" applyProtection="1">
      <alignment horizontal="center" vertical="center" wrapText="1"/>
      <protection locked="0"/>
    </xf>
    <xf numFmtId="167" fontId="38" fillId="0" borderId="27" xfId="0" applyNumberFormat="1" applyFont="1" applyBorder="1" applyAlignment="1" applyProtection="1">
      <alignment vertical="center"/>
      <protection locked="0"/>
    </xf>
    <xf numFmtId="4" fontId="38" fillId="4" borderId="27" xfId="0" applyNumberFormat="1" applyFont="1" applyFill="1" applyBorder="1" applyAlignment="1" applyProtection="1">
      <alignment vertical="center"/>
      <protection locked="0"/>
    </xf>
    <xf numFmtId="4" fontId="38" fillId="0" borderId="27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8" fillId="4" borderId="27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36" fillId="0" borderId="0" xfId="0" applyFont="1" applyAlignment="1">
      <alignment vertical="center" wrapText="1"/>
    </xf>
    <xf numFmtId="0" fontId="39" fillId="0" borderId="0" xfId="0" applyFont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2" borderId="0" xfId="1" applyFont="1" applyFill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233" t="s">
        <v>8</v>
      </c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259" t="s">
        <v>17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K5" s="260"/>
      <c r="AL5" s="260"/>
      <c r="AM5" s="260"/>
      <c r="AN5" s="260"/>
      <c r="AO5" s="260"/>
      <c r="AP5" s="26"/>
      <c r="AQ5" s="28"/>
      <c r="BE5" s="257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261" t="s">
        <v>20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/>
      <c r="AP6" s="26"/>
      <c r="AQ6" s="28"/>
      <c r="BE6" s="258"/>
      <c r="BS6" s="21" t="s">
        <v>21</v>
      </c>
    </row>
    <row r="7" spans="1:74" ht="14.45" customHeight="1">
      <c r="B7" s="25"/>
      <c r="C7" s="26"/>
      <c r="D7" s="34" t="s">
        <v>22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23</v>
      </c>
      <c r="AL7" s="26"/>
      <c r="AM7" s="26"/>
      <c r="AN7" s="32" t="s">
        <v>5</v>
      </c>
      <c r="AO7" s="26"/>
      <c r="AP7" s="26"/>
      <c r="AQ7" s="28"/>
      <c r="BE7" s="258"/>
      <c r="BS7" s="21" t="s">
        <v>24</v>
      </c>
    </row>
    <row r="8" spans="1:74" ht="14.45" customHeight="1">
      <c r="B8" s="25"/>
      <c r="C8" s="26"/>
      <c r="D8" s="34" t="s">
        <v>25</v>
      </c>
      <c r="E8" s="26"/>
      <c r="F8" s="26"/>
      <c r="G8" s="26"/>
      <c r="H8" s="26"/>
      <c r="I8" s="26"/>
      <c r="J8" s="26"/>
      <c r="K8" s="32" t="s">
        <v>26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27</v>
      </c>
      <c r="AL8" s="26"/>
      <c r="AM8" s="26"/>
      <c r="AN8" s="35" t="s">
        <v>28</v>
      </c>
      <c r="AO8" s="26"/>
      <c r="AP8" s="26"/>
      <c r="AQ8" s="28"/>
      <c r="BE8" s="258"/>
      <c r="BS8" s="21" t="s">
        <v>29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258"/>
      <c r="BS9" s="21" t="s">
        <v>30</v>
      </c>
    </row>
    <row r="10" spans="1:74" ht="14.45" customHeight="1">
      <c r="B10" s="25"/>
      <c r="C10" s="26"/>
      <c r="D10" s="34" t="s">
        <v>31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32</v>
      </c>
      <c r="AL10" s="26"/>
      <c r="AM10" s="26"/>
      <c r="AN10" s="32" t="s">
        <v>5</v>
      </c>
      <c r="AO10" s="26"/>
      <c r="AP10" s="26"/>
      <c r="AQ10" s="28"/>
      <c r="BE10" s="258"/>
      <c r="BS10" s="21" t="s">
        <v>21</v>
      </c>
    </row>
    <row r="11" spans="1:74" ht="18.399999999999999" customHeight="1">
      <c r="B11" s="25"/>
      <c r="C11" s="26"/>
      <c r="D11" s="26"/>
      <c r="E11" s="32" t="s">
        <v>26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33</v>
      </c>
      <c r="AL11" s="26"/>
      <c r="AM11" s="26"/>
      <c r="AN11" s="32" t="s">
        <v>5</v>
      </c>
      <c r="AO11" s="26"/>
      <c r="AP11" s="26"/>
      <c r="AQ11" s="28"/>
      <c r="BE11" s="258"/>
      <c r="BS11" s="21" t="s">
        <v>21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258"/>
      <c r="BS12" s="21" t="s">
        <v>21</v>
      </c>
    </row>
    <row r="13" spans="1:74" ht="14.45" customHeight="1">
      <c r="B13" s="25"/>
      <c r="C13" s="26"/>
      <c r="D13" s="34" t="s">
        <v>34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32</v>
      </c>
      <c r="AL13" s="26"/>
      <c r="AM13" s="26"/>
      <c r="AN13" s="36" t="s">
        <v>35</v>
      </c>
      <c r="AO13" s="26"/>
      <c r="AP13" s="26"/>
      <c r="AQ13" s="28"/>
      <c r="BE13" s="258"/>
      <c r="BS13" s="21" t="s">
        <v>21</v>
      </c>
    </row>
    <row r="14" spans="1:74" ht="15">
      <c r="B14" s="25"/>
      <c r="C14" s="26"/>
      <c r="D14" s="26"/>
      <c r="E14" s="262" t="s">
        <v>35</v>
      </c>
      <c r="F14" s="263"/>
      <c r="G14" s="263"/>
      <c r="H14" s="263"/>
      <c r="I14" s="263"/>
      <c r="J14" s="263"/>
      <c r="K14" s="263"/>
      <c r="L14" s="263"/>
      <c r="M14" s="263"/>
      <c r="N14" s="263"/>
      <c r="O14" s="263"/>
      <c r="P14" s="263"/>
      <c r="Q14" s="263"/>
      <c r="R14" s="263"/>
      <c r="S14" s="263"/>
      <c r="T14" s="263"/>
      <c r="U14" s="263"/>
      <c r="V14" s="263"/>
      <c r="W14" s="263"/>
      <c r="X14" s="263"/>
      <c r="Y14" s="263"/>
      <c r="Z14" s="263"/>
      <c r="AA14" s="263"/>
      <c r="AB14" s="263"/>
      <c r="AC14" s="263"/>
      <c r="AD14" s="263"/>
      <c r="AE14" s="263"/>
      <c r="AF14" s="263"/>
      <c r="AG14" s="263"/>
      <c r="AH14" s="263"/>
      <c r="AI14" s="263"/>
      <c r="AJ14" s="263"/>
      <c r="AK14" s="34" t="s">
        <v>33</v>
      </c>
      <c r="AL14" s="26"/>
      <c r="AM14" s="26"/>
      <c r="AN14" s="36" t="s">
        <v>35</v>
      </c>
      <c r="AO14" s="26"/>
      <c r="AP14" s="26"/>
      <c r="AQ14" s="28"/>
      <c r="BE14" s="258"/>
      <c r="BS14" s="21" t="s">
        <v>21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258"/>
      <c r="BS15" s="21" t="s">
        <v>6</v>
      </c>
    </row>
    <row r="16" spans="1:74" ht="14.45" customHeight="1">
      <c r="B16" s="25"/>
      <c r="C16" s="26"/>
      <c r="D16" s="34" t="s">
        <v>36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32</v>
      </c>
      <c r="AL16" s="26"/>
      <c r="AM16" s="26"/>
      <c r="AN16" s="32" t="s">
        <v>5</v>
      </c>
      <c r="AO16" s="26"/>
      <c r="AP16" s="26"/>
      <c r="AQ16" s="28"/>
      <c r="BE16" s="258"/>
      <c r="BS16" s="21" t="s">
        <v>6</v>
      </c>
    </row>
    <row r="17" spans="2:71" ht="18.399999999999999" customHeight="1">
      <c r="B17" s="25"/>
      <c r="C17" s="26"/>
      <c r="D17" s="26"/>
      <c r="E17" s="32" t="s">
        <v>37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33</v>
      </c>
      <c r="AL17" s="26"/>
      <c r="AM17" s="26"/>
      <c r="AN17" s="32" t="s">
        <v>5</v>
      </c>
      <c r="AO17" s="26"/>
      <c r="AP17" s="26"/>
      <c r="AQ17" s="28"/>
      <c r="BE17" s="258"/>
      <c r="BS17" s="21" t="s">
        <v>38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258"/>
      <c r="BS18" s="21" t="s">
        <v>9</v>
      </c>
    </row>
    <row r="19" spans="2:71" ht="14.45" customHeight="1">
      <c r="B19" s="25"/>
      <c r="C19" s="26"/>
      <c r="D19" s="34" t="s">
        <v>39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258"/>
      <c r="BS19" s="21" t="s">
        <v>9</v>
      </c>
    </row>
    <row r="20" spans="2:71" ht="22.5" customHeight="1">
      <c r="B20" s="25"/>
      <c r="C20" s="26"/>
      <c r="D20" s="26"/>
      <c r="E20" s="264" t="s">
        <v>5</v>
      </c>
      <c r="F20" s="264"/>
      <c r="G20" s="264"/>
      <c r="H20" s="264"/>
      <c r="I20" s="264"/>
      <c r="J20" s="264"/>
      <c r="K20" s="264"/>
      <c r="L20" s="264"/>
      <c r="M20" s="264"/>
      <c r="N20" s="264"/>
      <c r="O20" s="264"/>
      <c r="P20" s="264"/>
      <c r="Q20" s="264"/>
      <c r="R20" s="264"/>
      <c r="S20" s="264"/>
      <c r="T20" s="264"/>
      <c r="U20" s="264"/>
      <c r="V20" s="264"/>
      <c r="W20" s="264"/>
      <c r="X20" s="264"/>
      <c r="Y20" s="264"/>
      <c r="Z20" s="264"/>
      <c r="AA20" s="264"/>
      <c r="AB20" s="264"/>
      <c r="AC20" s="264"/>
      <c r="AD20" s="264"/>
      <c r="AE20" s="264"/>
      <c r="AF20" s="264"/>
      <c r="AG20" s="264"/>
      <c r="AH20" s="264"/>
      <c r="AI20" s="264"/>
      <c r="AJ20" s="264"/>
      <c r="AK20" s="264"/>
      <c r="AL20" s="264"/>
      <c r="AM20" s="264"/>
      <c r="AN20" s="264"/>
      <c r="AO20" s="26"/>
      <c r="AP20" s="26"/>
      <c r="AQ20" s="28"/>
      <c r="BE20" s="258"/>
      <c r="BS20" s="21" t="s">
        <v>6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258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258"/>
    </row>
    <row r="23" spans="2:71" s="1" customFormat="1" ht="25.9" customHeight="1">
      <c r="B23" s="38"/>
      <c r="C23" s="39"/>
      <c r="D23" s="40" t="s">
        <v>40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265">
        <f>ROUND(AG51,2)</f>
        <v>0</v>
      </c>
      <c r="AL23" s="266"/>
      <c r="AM23" s="266"/>
      <c r="AN23" s="266"/>
      <c r="AO23" s="266"/>
      <c r="AP23" s="39"/>
      <c r="AQ23" s="42"/>
      <c r="BE23" s="258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258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267" t="s">
        <v>41</v>
      </c>
      <c r="M25" s="267"/>
      <c r="N25" s="267"/>
      <c r="O25" s="267"/>
      <c r="P25" s="39"/>
      <c r="Q25" s="39"/>
      <c r="R25" s="39"/>
      <c r="S25" s="39"/>
      <c r="T25" s="39"/>
      <c r="U25" s="39"/>
      <c r="V25" s="39"/>
      <c r="W25" s="267" t="s">
        <v>42</v>
      </c>
      <c r="X25" s="267"/>
      <c r="Y25" s="267"/>
      <c r="Z25" s="267"/>
      <c r="AA25" s="267"/>
      <c r="AB25" s="267"/>
      <c r="AC25" s="267"/>
      <c r="AD25" s="267"/>
      <c r="AE25" s="267"/>
      <c r="AF25" s="39"/>
      <c r="AG25" s="39"/>
      <c r="AH25" s="39"/>
      <c r="AI25" s="39"/>
      <c r="AJ25" s="39"/>
      <c r="AK25" s="267" t="s">
        <v>43</v>
      </c>
      <c r="AL25" s="267"/>
      <c r="AM25" s="267"/>
      <c r="AN25" s="267"/>
      <c r="AO25" s="267"/>
      <c r="AP25" s="39"/>
      <c r="AQ25" s="42"/>
      <c r="BE25" s="258"/>
    </row>
    <row r="26" spans="2:71" s="2" customFormat="1" ht="14.45" customHeight="1">
      <c r="B26" s="44"/>
      <c r="C26" s="45"/>
      <c r="D26" s="46" t="s">
        <v>44</v>
      </c>
      <c r="E26" s="45"/>
      <c r="F26" s="46" t="s">
        <v>45</v>
      </c>
      <c r="G26" s="45"/>
      <c r="H26" s="45"/>
      <c r="I26" s="45"/>
      <c r="J26" s="45"/>
      <c r="K26" s="45"/>
      <c r="L26" s="250">
        <v>0.21</v>
      </c>
      <c r="M26" s="251"/>
      <c r="N26" s="251"/>
      <c r="O26" s="251"/>
      <c r="P26" s="45"/>
      <c r="Q26" s="45"/>
      <c r="R26" s="45"/>
      <c r="S26" s="45"/>
      <c r="T26" s="45"/>
      <c r="U26" s="45"/>
      <c r="V26" s="45"/>
      <c r="W26" s="252">
        <f>ROUND(AZ51,2)</f>
        <v>0</v>
      </c>
      <c r="X26" s="251"/>
      <c r="Y26" s="251"/>
      <c r="Z26" s="251"/>
      <c r="AA26" s="251"/>
      <c r="AB26" s="251"/>
      <c r="AC26" s="251"/>
      <c r="AD26" s="251"/>
      <c r="AE26" s="251"/>
      <c r="AF26" s="45"/>
      <c r="AG26" s="45"/>
      <c r="AH26" s="45"/>
      <c r="AI26" s="45"/>
      <c r="AJ26" s="45"/>
      <c r="AK26" s="252">
        <f>ROUND(AV51,2)</f>
        <v>0</v>
      </c>
      <c r="AL26" s="251"/>
      <c r="AM26" s="251"/>
      <c r="AN26" s="251"/>
      <c r="AO26" s="251"/>
      <c r="AP26" s="45"/>
      <c r="AQ26" s="47"/>
      <c r="BE26" s="258"/>
    </row>
    <row r="27" spans="2:71" s="2" customFormat="1" ht="14.45" customHeight="1">
      <c r="B27" s="44"/>
      <c r="C27" s="45"/>
      <c r="D27" s="45"/>
      <c r="E27" s="45"/>
      <c r="F27" s="46" t="s">
        <v>46</v>
      </c>
      <c r="G27" s="45"/>
      <c r="H27" s="45"/>
      <c r="I27" s="45"/>
      <c r="J27" s="45"/>
      <c r="K27" s="45"/>
      <c r="L27" s="250">
        <v>0.15</v>
      </c>
      <c r="M27" s="251"/>
      <c r="N27" s="251"/>
      <c r="O27" s="251"/>
      <c r="P27" s="45"/>
      <c r="Q27" s="45"/>
      <c r="R27" s="45"/>
      <c r="S27" s="45"/>
      <c r="T27" s="45"/>
      <c r="U27" s="45"/>
      <c r="V27" s="45"/>
      <c r="W27" s="252">
        <f>ROUND(BA51,2)</f>
        <v>0</v>
      </c>
      <c r="X27" s="251"/>
      <c r="Y27" s="251"/>
      <c r="Z27" s="251"/>
      <c r="AA27" s="251"/>
      <c r="AB27" s="251"/>
      <c r="AC27" s="251"/>
      <c r="AD27" s="251"/>
      <c r="AE27" s="251"/>
      <c r="AF27" s="45"/>
      <c r="AG27" s="45"/>
      <c r="AH27" s="45"/>
      <c r="AI27" s="45"/>
      <c r="AJ27" s="45"/>
      <c r="AK27" s="252">
        <f>ROUND(AW51,2)</f>
        <v>0</v>
      </c>
      <c r="AL27" s="251"/>
      <c r="AM27" s="251"/>
      <c r="AN27" s="251"/>
      <c r="AO27" s="251"/>
      <c r="AP27" s="45"/>
      <c r="AQ27" s="47"/>
      <c r="BE27" s="258"/>
    </row>
    <row r="28" spans="2:71" s="2" customFormat="1" ht="14.45" hidden="1" customHeight="1">
      <c r="B28" s="44"/>
      <c r="C28" s="45"/>
      <c r="D28" s="45"/>
      <c r="E28" s="45"/>
      <c r="F28" s="46" t="s">
        <v>47</v>
      </c>
      <c r="G28" s="45"/>
      <c r="H28" s="45"/>
      <c r="I28" s="45"/>
      <c r="J28" s="45"/>
      <c r="K28" s="45"/>
      <c r="L28" s="250">
        <v>0.21</v>
      </c>
      <c r="M28" s="251"/>
      <c r="N28" s="251"/>
      <c r="O28" s="251"/>
      <c r="P28" s="45"/>
      <c r="Q28" s="45"/>
      <c r="R28" s="45"/>
      <c r="S28" s="45"/>
      <c r="T28" s="45"/>
      <c r="U28" s="45"/>
      <c r="V28" s="45"/>
      <c r="W28" s="252">
        <f>ROUND(BB51,2)</f>
        <v>0</v>
      </c>
      <c r="X28" s="251"/>
      <c r="Y28" s="251"/>
      <c r="Z28" s="251"/>
      <c r="AA28" s="251"/>
      <c r="AB28" s="251"/>
      <c r="AC28" s="251"/>
      <c r="AD28" s="251"/>
      <c r="AE28" s="251"/>
      <c r="AF28" s="45"/>
      <c r="AG28" s="45"/>
      <c r="AH28" s="45"/>
      <c r="AI28" s="45"/>
      <c r="AJ28" s="45"/>
      <c r="AK28" s="252">
        <v>0</v>
      </c>
      <c r="AL28" s="251"/>
      <c r="AM28" s="251"/>
      <c r="AN28" s="251"/>
      <c r="AO28" s="251"/>
      <c r="AP28" s="45"/>
      <c r="AQ28" s="47"/>
      <c r="BE28" s="258"/>
    </row>
    <row r="29" spans="2:71" s="2" customFormat="1" ht="14.45" hidden="1" customHeight="1">
      <c r="B29" s="44"/>
      <c r="C29" s="45"/>
      <c r="D29" s="45"/>
      <c r="E29" s="45"/>
      <c r="F29" s="46" t="s">
        <v>48</v>
      </c>
      <c r="G29" s="45"/>
      <c r="H29" s="45"/>
      <c r="I29" s="45"/>
      <c r="J29" s="45"/>
      <c r="K29" s="45"/>
      <c r="L29" s="250">
        <v>0.15</v>
      </c>
      <c r="M29" s="251"/>
      <c r="N29" s="251"/>
      <c r="O29" s="251"/>
      <c r="P29" s="45"/>
      <c r="Q29" s="45"/>
      <c r="R29" s="45"/>
      <c r="S29" s="45"/>
      <c r="T29" s="45"/>
      <c r="U29" s="45"/>
      <c r="V29" s="45"/>
      <c r="W29" s="252">
        <f>ROUND(BC51,2)</f>
        <v>0</v>
      </c>
      <c r="X29" s="251"/>
      <c r="Y29" s="251"/>
      <c r="Z29" s="251"/>
      <c r="AA29" s="251"/>
      <c r="AB29" s="251"/>
      <c r="AC29" s="251"/>
      <c r="AD29" s="251"/>
      <c r="AE29" s="251"/>
      <c r="AF29" s="45"/>
      <c r="AG29" s="45"/>
      <c r="AH29" s="45"/>
      <c r="AI29" s="45"/>
      <c r="AJ29" s="45"/>
      <c r="AK29" s="252">
        <v>0</v>
      </c>
      <c r="AL29" s="251"/>
      <c r="AM29" s="251"/>
      <c r="AN29" s="251"/>
      <c r="AO29" s="251"/>
      <c r="AP29" s="45"/>
      <c r="AQ29" s="47"/>
      <c r="BE29" s="258"/>
    </row>
    <row r="30" spans="2:71" s="2" customFormat="1" ht="14.45" hidden="1" customHeight="1">
      <c r="B30" s="44"/>
      <c r="C30" s="45"/>
      <c r="D30" s="45"/>
      <c r="E30" s="45"/>
      <c r="F30" s="46" t="s">
        <v>49</v>
      </c>
      <c r="G30" s="45"/>
      <c r="H30" s="45"/>
      <c r="I30" s="45"/>
      <c r="J30" s="45"/>
      <c r="K30" s="45"/>
      <c r="L30" s="250">
        <v>0</v>
      </c>
      <c r="M30" s="251"/>
      <c r="N30" s="251"/>
      <c r="O30" s="251"/>
      <c r="P30" s="45"/>
      <c r="Q30" s="45"/>
      <c r="R30" s="45"/>
      <c r="S30" s="45"/>
      <c r="T30" s="45"/>
      <c r="U30" s="45"/>
      <c r="V30" s="45"/>
      <c r="W30" s="252">
        <f>ROUND(BD51,2)</f>
        <v>0</v>
      </c>
      <c r="X30" s="251"/>
      <c r="Y30" s="251"/>
      <c r="Z30" s="251"/>
      <c r="AA30" s="251"/>
      <c r="AB30" s="251"/>
      <c r="AC30" s="251"/>
      <c r="AD30" s="251"/>
      <c r="AE30" s="251"/>
      <c r="AF30" s="45"/>
      <c r="AG30" s="45"/>
      <c r="AH30" s="45"/>
      <c r="AI30" s="45"/>
      <c r="AJ30" s="45"/>
      <c r="AK30" s="252">
        <v>0</v>
      </c>
      <c r="AL30" s="251"/>
      <c r="AM30" s="251"/>
      <c r="AN30" s="251"/>
      <c r="AO30" s="251"/>
      <c r="AP30" s="45"/>
      <c r="AQ30" s="47"/>
      <c r="BE30" s="258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258"/>
    </row>
    <row r="32" spans="2:71" s="1" customFormat="1" ht="25.9" customHeight="1">
      <c r="B32" s="38"/>
      <c r="C32" s="48"/>
      <c r="D32" s="49" t="s">
        <v>50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51</v>
      </c>
      <c r="U32" s="50"/>
      <c r="V32" s="50"/>
      <c r="W32" s="50"/>
      <c r="X32" s="253" t="s">
        <v>52</v>
      </c>
      <c r="Y32" s="254"/>
      <c r="Z32" s="254"/>
      <c r="AA32" s="254"/>
      <c r="AB32" s="254"/>
      <c r="AC32" s="50"/>
      <c r="AD32" s="50"/>
      <c r="AE32" s="50"/>
      <c r="AF32" s="50"/>
      <c r="AG32" s="50"/>
      <c r="AH32" s="50"/>
      <c r="AI32" s="50"/>
      <c r="AJ32" s="50"/>
      <c r="AK32" s="255">
        <f>SUM(AK23:AK30)</f>
        <v>0</v>
      </c>
      <c r="AL32" s="254"/>
      <c r="AM32" s="254"/>
      <c r="AN32" s="254"/>
      <c r="AO32" s="256"/>
      <c r="AP32" s="48"/>
      <c r="AQ32" s="52"/>
      <c r="BE32" s="258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53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496/16</v>
      </c>
      <c r="AR41" s="59"/>
    </row>
    <row r="42" spans="2:56" s="4" customFormat="1" ht="36.950000000000003" customHeight="1">
      <c r="B42" s="61"/>
      <c r="C42" s="62" t="s">
        <v>19</v>
      </c>
      <c r="L42" s="238" t="str">
        <f>K6</f>
        <v>Polní cesta VC6 v k.ú. Lužec nad Vltavou</v>
      </c>
      <c r="M42" s="239"/>
      <c r="N42" s="239"/>
      <c r="O42" s="239"/>
      <c r="P42" s="239"/>
      <c r="Q42" s="239"/>
      <c r="R42" s="239"/>
      <c r="S42" s="239"/>
      <c r="T42" s="239"/>
      <c r="U42" s="239"/>
      <c r="V42" s="239"/>
      <c r="W42" s="239"/>
      <c r="X42" s="239"/>
      <c r="Y42" s="239"/>
      <c r="Z42" s="239"/>
      <c r="AA42" s="239"/>
      <c r="AB42" s="239"/>
      <c r="AC42" s="239"/>
      <c r="AD42" s="239"/>
      <c r="AE42" s="239"/>
      <c r="AF42" s="239"/>
      <c r="AG42" s="239"/>
      <c r="AH42" s="239"/>
      <c r="AI42" s="239"/>
      <c r="AJ42" s="239"/>
      <c r="AK42" s="239"/>
      <c r="AL42" s="239"/>
      <c r="AM42" s="239"/>
      <c r="AN42" s="239"/>
      <c r="AO42" s="239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25</v>
      </c>
      <c r="L44" s="63" t="str">
        <f>IF(K8="","",K8)</f>
        <v xml:space="preserve"> </v>
      </c>
      <c r="AI44" s="60" t="s">
        <v>27</v>
      </c>
      <c r="AM44" s="240" t="str">
        <f>IF(AN8= "","",AN8)</f>
        <v>13.2.2017</v>
      </c>
      <c r="AN44" s="240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31</v>
      </c>
      <c r="L46" s="3" t="str">
        <f>IF(E11= "","",E11)</f>
        <v xml:space="preserve"> </v>
      </c>
      <c r="AI46" s="60" t="s">
        <v>36</v>
      </c>
      <c r="AM46" s="241" t="str">
        <f>IF(E17="","",E17)</f>
        <v>NDCon s.r.o.</v>
      </c>
      <c r="AN46" s="241"/>
      <c r="AO46" s="241"/>
      <c r="AP46" s="241"/>
      <c r="AR46" s="38"/>
      <c r="AS46" s="242" t="s">
        <v>54</v>
      </c>
      <c r="AT46" s="243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34</v>
      </c>
      <c r="L47" s="3" t="str">
        <f>IF(E14= "Vyplň údaj","",E14)</f>
        <v/>
      </c>
      <c r="AR47" s="38"/>
      <c r="AS47" s="244"/>
      <c r="AT47" s="245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244"/>
      <c r="AT48" s="245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246" t="s">
        <v>55</v>
      </c>
      <c r="D49" s="247"/>
      <c r="E49" s="247"/>
      <c r="F49" s="247"/>
      <c r="G49" s="247"/>
      <c r="H49" s="68"/>
      <c r="I49" s="248" t="s">
        <v>56</v>
      </c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9" t="s">
        <v>57</v>
      </c>
      <c r="AH49" s="247"/>
      <c r="AI49" s="247"/>
      <c r="AJ49" s="247"/>
      <c r="AK49" s="247"/>
      <c r="AL49" s="247"/>
      <c r="AM49" s="247"/>
      <c r="AN49" s="248" t="s">
        <v>58</v>
      </c>
      <c r="AO49" s="247"/>
      <c r="AP49" s="247"/>
      <c r="AQ49" s="69" t="s">
        <v>59</v>
      </c>
      <c r="AR49" s="38"/>
      <c r="AS49" s="70" t="s">
        <v>60</v>
      </c>
      <c r="AT49" s="71" t="s">
        <v>61</v>
      </c>
      <c r="AU49" s="71" t="s">
        <v>62</v>
      </c>
      <c r="AV49" s="71" t="s">
        <v>63</v>
      </c>
      <c r="AW49" s="71" t="s">
        <v>64</v>
      </c>
      <c r="AX49" s="71" t="s">
        <v>65</v>
      </c>
      <c r="AY49" s="71" t="s">
        <v>66</v>
      </c>
      <c r="AZ49" s="71" t="s">
        <v>67</v>
      </c>
      <c r="BA49" s="71" t="s">
        <v>68</v>
      </c>
      <c r="BB49" s="71" t="s">
        <v>69</v>
      </c>
      <c r="BC49" s="71" t="s">
        <v>70</v>
      </c>
      <c r="BD49" s="72" t="s">
        <v>71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72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231">
        <f>ROUND(SUM(AG52:AG55),2)</f>
        <v>0</v>
      </c>
      <c r="AH51" s="231"/>
      <c r="AI51" s="231"/>
      <c r="AJ51" s="231"/>
      <c r="AK51" s="231"/>
      <c r="AL51" s="231"/>
      <c r="AM51" s="231"/>
      <c r="AN51" s="232">
        <f>SUM(AG51,AT51)</f>
        <v>0</v>
      </c>
      <c r="AO51" s="232"/>
      <c r="AP51" s="232"/>
      <c r="AQ51" s="76" t="s">
        <v>5</v>
      </c>
      <c r="AR51" s="61"/>
      <c r="AS51" s="77">
        <f>ROUND(SUM(AS52:AS55),2)</f>
        <v>0</v>
      </c>
      <c r="AT51" s="78">
        <f>ROUND(SUM(AV51:AW51),2)</f>
        <v>0</v>
      </c>
      <c r="AU51" s="79">
        <f>ROUND(SUM(AU52:AU55),5)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>ROUND(SUM(AZ52:AZ55),2)</f>
        <v>0</v>
      </c>
      <c r="BA51" s="78">
        <f>ROUND(SUM(BA52:BA55),2)</f>
        <v>0</v>
      </c>
      <c r="BB51" s="78">
        <f>ROUND(SUM(BB52:BB55),2)</f>
        <v>0</v>
      </c>
      <c r="BC51" s="78">
        <f>ROUND(SUM(BC52:BC55),2)</f>
        <v>0</v>
      </c>
      <c r="BD51" s="80">
        <f>ROUND(SUM(BD52:BD55),2)</f>
        <v>0</v>
      </c>
      <c r="BS51" s="62" t="s">
        <v>73</v>
      </c>
      <c r="BT51" s="62" t="s">
        <v>74</v>
      </c>
      <c r="BU51" s="81" t="s">
        <v>75</v>
      </c>
      <c r="BV51" s="62" t="s">
        <v>76</v>
      </c>
      <c r="BW51" s="62" t="s">
        <v>7</v>
      </c>
      <c r="BX51" s="62" t="s">
        <v>77</v>
      </c>
      <c r="CL51" s="62" t="s">
        <v>5</v>
      </c>
    </row>
    <row r="52" spans="1:91" s="5" customFormat="1" ht="37.5" customHeight="1">
      <c r="A52" s="82" t="s">
        <v>78</v>
      </c>
      <c r="B52" s="83"/>
      <c r="C52" s="84"/>
      <c r="D52" s="237" t="s">
        <v>79</v>
      </c>
      <c r="E52" s="237"/>
      <c r="F52" s="237"/>
      <c r="G52" s="237"/>
      <c r="H52" s="237"/>
      <c r="I52" s="85"/>
      <c r="J52" s="237" t="s">
        <v>80</v>
      </c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37"/>
      <c r="Z52" s="237"/>
      <c r="AA52" s="237"/>
      <c r="AB52" s="237"/>
      <c r="AC52" s="237"/>
      <c r="AD52" s="237"/>
      <c r="AE52" s="237"/>
      <c r="AF52" s="237"/>
      <c r="AG52" s="235">
        <f>'496-16-0 - Vedlejší a ost...'!J27</f>
        <v>0</v>
      </c>
      <c r="AH52" s="236"/>
      <c r="AI52" s="236"/>
      <c r="AJ52" s="236"/>
      <c r="AK52" s="236"/>
      <c r="AL52" s="236"/>
      <c r="AM52" s="236"/>
      <c r="AN52" s="235">
        <f>SUM(AG52,AT52)</f>
        <v>0</v>
      </c>
      <c r="AO52" s="236"/>
      <c r="AP52" s="236"/>
      <c r="AQ52" s="86" t="s">
        <v>81</v>
      </c>
      <c r="AR52" s="83"/>
      <c r="AS52" s="87">
        <v>0</v>
      </c>
      <c r="AT52" s="88">
        <f>ROUND(SUM(AV52:AW52),2)</f>
        <v>0</v>
      </c>
      <c r="AU52" s="89">
        <f>'496-16-0 - Vedlejší a ost...'!P80</f>
        <v>0</v>
      </c>
      <c r="AV52" s="88">
        <f>'496-16-0 - Vedlejší a ost...'!J30</f>
        <v>0</v>
      </c>
      <c r="AW52" s="88">
        <f>'496-16-0 - Vedlejší a ost...'!J31</f>
        <v>0</v>
      </c>
      <c r="AX52" s="88">
        <f>'496-16-0 - Vedlejší a ost...'!J32</f>
        <v>0</v>
      </c>
      <c r="AY52" s="88">
        <f>'496-16-0 - Vedlejší a ost...'!J33</f>
        <v>0</v>
      </c>
      <c r="AZ52" s="88">
        <f>'496-16-0 - Vedlejší a ost...'!F30</f>
        <v>0</v>
      </c>
      <c r="BA52" s="88">
        <f>'496-16-0 - Vedlejší a ost...'!F31</f>
        <v>0</v>
      </c>
      <c r="BB52" s="88">
        <f>'496-16-0 - Vedlejší a ost...'!F32</f>
        <v>0</v>
      </c>
      <c r="BC52" s="88">
        <f>'496-16-0 - Vedlejší a ost...'!F33</f>
        <v>0</v>
      </c>
      <c r="BD52" s="90">
        <f>'496-16-0 - Vedlejší a ost...'!F34</f>
        <v>0</v>
      </c>
      <c r="BT52" s="91" t="s">
        <v>24</v>
      </c>
      <c r="BV52" s="91" t="s">
        <v>76</v>
      </c>
      <c r="BW52" s="91" t="s">
        <v>82</v>
      </c>
      <c r="BX52" s="91" t="s">
        <v>7</v>
      </c>
      <c r="CL52" s="91" t="s">
        <v>5</v>
      </c>
      <c r="CM52" s="91" t="s">
        <v>83</v>
      </c>
    </row>
    <row r="53" spans="1:91" s="5" customFormat="1" ht="37.5" customHeight="1">
      <c r="A53" s="82" t="s">
        <v>78</v>
      </c>
      <c r="B53" s="83"/>
      <c r="C53" s="84"/>
      <c r="D53" s="237" t="s">
        <v>84</v>
      </c>
      <c r="E53" s="237"/>
      <c r="F53" s="237"/>
      <c r="G53" s="237"/>
      <c r="H53" s="237"/>
      <c r="I53" s="85"/>
      <c r="J53" s="237" t="s">
        <v>85</v>
      </c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  <c r="W53" s="237"/>
      <c r="X53" s="237"/>
      <c r="Y53" s="237"/>
      <c r="Z53" s="237"/>
      <c r="AA53" s="237"/>
      <c r="AB53" s="237"/>
      <c r="AC53" s="237"/>
      <c r="AD53" s="237"/>
      <c r="AE53" s="237"/>
      <c r="AF53" s="237"/>
      <c r="AG53" s="235">
        <f>'496-16-1 - SO 101 Polní c...'!J27</f>
        <v>0</v>
      </c>
      <c r="AH53" s="236"/>
      <c r="AI53" s="236"/>
      <c r="AJ53" s="236"/>
      <c r="AK53" s="236"/>
      <c r="AL53" s="236"/>
      <c r="AM53" s="236"/>
      <c r="AN53" s="235">
        <f>SUM(AG53,AT53)</f>
        <v>0</v>
      </c>
      <c r="AO53" s="236"/>
      <c r="AP53" s="236"/>
      <c r="AQ53" s="86" t="s">
        <v>81</v>
      </c>
      <c r="AR53" s="83"/>
      <c r="AS53" s="87">
        <v>0</v>
      </c>
      <c r="AT53" s="88">
        <f>ROUND(SUM(AV53:AW53),2)</f>
        <v>0</v>
      </c>
      <c r="AU53" s="89">
        <f>'496-16-1 - SO 101 Polní c...'!P82</f>
        <v>0</v>
      </c>
      <c r="AV53" s="88">
        <f>'496-16-1 - SO 101 Polní c...'!J30</f>
        <v>0</v>
      </c>
      <c r="AW53" s="88">
        <f>'496-16-1 - SO 101 Polní c...'!J31</f>
        <v>0</v>
      </c>
      <c r="AX53" s="88">
        <f>'496-16-1 - SO 101 Polní c...'!J32</f>
        <v>0</v>
      </c>
      <c r="AY53" s="88">
        <f>'496-16-1 - SO 101 Polní c...'!J33</f>
        <v>0</v>
      </c>
      <c r="AZ53" s="88">
        <f>'496-16-1 - SO 101 Polní c...'!F30</f>
        <v>0</v>
      </c>
      <c r="BA53" s="88">
        <f>'496-16-1 - SO 101 Polní c...'!F31</f>
        <v>0</v>
      </c>
      <c r="BB53" s="88">
        <f>'496-16-1 - SO 101 Polní c...'!F32</f>
        <v>0</v>
      </c>
      <c r="BC53" s="88">
        <f>'496-16-1 - SO 101 Polní c...'!F33</f>
        <v>0</v>
      </c>
      <c r="BD53" s="90">
        <f>'496-16-1 - SO 101 Polní c...'!F34</f>
        <v>0</v>
      </c>
      <c r="BT53" s="91" t="s">
        <v>24</v>
      </c>
      <c r="BV53" s="91" t="s">
        <v>76</v>
      </c>
      <c r="BW53" s="91" t="s">
        <v>86</v>
      </c>
      <c r="BX53" s="91" t="s">
        <v>7</v>
      </c>
      <c r="CL53" s="91" t="s">
        <v>5</v>
      </c>
      <c r="CM53" s="91" t="s">
        <v>83</v>
      </c>
    </row>
    <row r="54" spans="1:91" s="5" customFormat="1" ht="37.5" customHeight="1">
      <c r="A54" s="82" t="s">
        <v>78</v>
      </c>
      <c r="B54" s="83"/>
      <c r="C54" s="84"/>
      <c r="D54" s="237" t="s">
        <v>87</v>
      </c>
      <c r="E54" s="237"/>
      <c r="F54" s="237"/>
      <c r="G54" s="237"/>
      <c r="H54" s="237"/>
      <c r="I54" s="85"/>
      <c r="J54" s="237" t="s">
        <v>88</v>
      </c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  <c r="W54" s="237"/>
      <c r="X54" s="237"/>
      <c r="Y54" s="237"/>
      <c r="Z54" s="237"/>
      <c r="AA54" s="237"/>
      <c r="AB54" s="237"/>
      <c r="AC54" s="237"/>
      <c r="AD54" s="237"/>
      <c r="AE54" s="237"/>
      <c r="AF54" s="237"/>
      <c r="AG54" s="235">
        <f>'496-16-2 - SO 101 výsadba'!J27</f>
        <v>0</v>
      </c>
      <c r="AH54" s="236"/>
      <c r="AI54" s="236"/>
      <c r="AJ54" s="236"/>
      <c r="AK54" s="236"/>
      <c r="AL54" s="236"/>
      <c r="AM54" s="236"/>
      <c r="AN54" s="235">
        <f>SUM(AG54,AT54)</f>
        <v>0</v>
      </c>
      <c r="AO54" s="236"/>
      <c r="AP54" s="236"/>
      <c r="AQ54" s="86" t="s">
        <v>81</v>
      </c>
      <c r="AR54" s="83"/>
      <c r="AS54" s="87">
        <v>0</v>
      </c>
      <c r="AT54" s="88">
        <f>ROUND(SUM(AV54:AW54),2)</f>
        <v>0</v>
      </c>
      <c r="AU54" s="89">
        <f>'496-16-2 - SO 101 výsadba'!P80</f>
        <v>0</v>
      </c>
      <c r="AV54" s="88">
        <f>'496-16-2 - SO 101 výsadba'!J30</f>
        <v>0</v>
      </c>
      <c r="AW54" s="88">
        <f>'496-16-2 - SO 101 výsadba'!J31</f>
        <v>0</v>
      </c>
      <c r="AX54" s="88">
        <f>'496-16-2 - SO 101 výsadba'!J32</f>
        <v>0</v>
      </c>
      <c r="AY54" s="88">
        <f>'496-16-2 - SO 101 výsadba'!J33</f>
        <v>0</v>
      </c>
      <c r="AZ54" s="88">
        <f>'496-16-2 - SO 101 výsadba'!F30</f>
        <v>0</v>
      </c>
      <c r="BA54" s="88">
        <f>'496-16-2 - SO 101 výsadba'!F31</f>
        <v>0</v>
      </c>
      <c r="BB54" s="88">
        <f>'496-16-2 - SO 101 výsadba'!F32</f>
        <v>0</v>
      </c>
      <c r="BC54" s="88">
        <f>'496-16-2 - SO 101 výsadba'!F33</f>
        <v>0</v>
      </c>
      <c r="BD54" s="90">
        <f>'496-16-2 - SO 101 výsadba'!F34</f>
        <v>0</v>
      </c>
      <c r="BT54" s="91" t="s">
        <v>24</v>
      </c>
      <c r="BV54" s="91" t="s">
        <v>76</v>
      </c>
      <c r="BW54" s="91" t="s">
        <v>89</v>
      </c>
      <c r="BX54" s="91" t="s">
        <v>7</v>
      </c>
      <c r="CL54" s="91" t="s">
        <v>5</v>
      </c>
      <c r="CM54" s="91" t="s">
        <v>83</v>
      </c>
    </row>
    <row r="55" spans="1:91" s="5" customFormat="1" ht="37.5" customHeight="1">
      <c r="A55" s="82" t="s">
        <v>78</v>
      </c>
      <c r="B55" s="83"/>
      <c r="C55" s="84"/>
      <c r="D55" s="237" t="s">
        <v>90</v>
      </c>
      <c r="E55" s="237"/>
      <c r="F55" s="237"/>
      <c r="G55" s="237"/>
      <c r="H55" s="237"/>
      <c r="I55" s="85"/>
      <c r="J55" s="237" t="s">
        <v>91</v>
      </c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  <c r="W55" s="237"/>
      <c r="X55" s="237"/>
      <c r="Y55" s="237"/>
      <c r="Z55" s="237"/>
      <c r="AA55" s="237"/>
      <c r="AB55" s="237"/>
      <c r="AC55" s="237"/>
      <c r="AD55" s="237"/>
      <c r="AE55" s="237"/>
      <c r="AF55" s="237"/>
      <c r="AG55" s="235">
        <f>'496-16-3 - SO 101 výsadba...'!J27</f>
        <v>0</v>
      </c>
      <c r="AH55" s="236"/>
      <c r="AI55" s="236"/>
      <c r="AJ55" s="236"/>
      <c r="AK55" s="236"/>
      <c r="AL55" s="236"/>
      <c r="AM55" s="236"/>
      <c r="AN55" s="235">
        <f>SUM(AG55,AT55)</f>
        <v>0</v>
      </c>
      <c r="AO55" s="236"/>
      <c r="AP55" s="236"/>
      <c r="AQ55" s="86" t="s">
        <v>81</v>
      </c>
      <c r="AR55" s="83"/>
      <c r="AS55" s="92">
        <v>0</v>
      </c>
      <c r="AT55" s="93">
        <f>ROUND(SUM(AV55:AW55),2)</f>
        <v>0</v>
      </c>
      <c r="AU55" s="94">
        <f>'496-16-3 - SO 101 výsadba...'!P80</f>
        <v>0</v>
      </c>
      <c r="AV55" s="93">
        <f>'496-16-3 - SO 101 výsadba...'!J30</f>
        <v>0</v>
      </c>
      <c r="AW55" s="93">
        <f>'496-16-3 - SO 101 výsadba...'!J31</f>
        <v>0</v>
      </c>
      <c r="AX55" s="93">
        <f>'496-16-3 - SO 101 výsadba...'!J32</f>
        <v>0</v>
      </c>
      <c r="AY55" s="93">
        <f>'496-16-3 - SO 101 výsadba...'!J33</f>
        <v>0</v>
      </c>
      <c r="AZ55" s="93">
        <f>'496-16-3 - SO 101 výsadba...'!F30</f>
        <v>0</v>
      </c>
      <c r="BA55" s="93">
        <f>'496-16-3 - SO 101 výsadba...'!F31</f>
        <v>0</v>
      </c>
      <c r="BB55" s="93">
        <f>'496-16-3 - SO 101 výsadba...'!F32</f>
        <v>0</v>
      </c>
      <c r="BC55" s="93">
        <f>'496-16-3 - SO 101 výsadba...'!F33</f>
        <v>0</v>
      </c>
      <c r="BD55" s="95">
        <f>'496-16-3 - SO 101 výsadba...'!F34</f>
        <v>0</v>
      </c>
      <c r="BT55" s="91" t="s">
        <v>24</v>
      </c>
      <c r="BV55" s="91" t="s">
        <v>76</v>
      </c>
      <c r="BW55" s="91" t="s">
        <v>92</v>
      </c>
      <c r="BX55" s="91" t="s">
        <v>7</v>
      </c>
      <c r="CL55" s="91" t="s">
        <v>5</v>
      </c>
      <c r="CM55" s="91" t="s">
        <v>83</v>
      </c>
    </row>
    <row r="56" spans="1:91" s="1" customFormat="1" ht="30" customHeight="1">
      <c r="B56" s="38"/>
      <c r="AR56" s="38"/>
    </row>
    <row r="57" spans="1:91" s="1" customFormat="1" ht="6.95" customHeight="1"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8"/>
    </row>
  </sheetData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496-16-0 - Vedlejší a ost...'!C2" display="/"/>
    <hyperlink ref="A53" location="'496-16-1 - SO 101 Polní c...'!C2" display="/"/>
    <hyperlink ref="A54" location="'496-16-2 - SO 101 výsadba'!C2" display="/"/>
    <hyperlink ref="A55" location="'496-16-3 - SO 101 výsadba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7"/>
      <c r="C1" s="97"/>
      <c r="D1" s="98" t="s">
        <v>1</v>
      </c>
      <c r="E1" s="97"/>
      <c r="F1" s="99" t="s">
        <v>93</v>
      </c>
      <c r="G1" s="271" t="s">
        <v>94</v>
      </c>
      <c r="H1" s="271"/>
      <c r="I1" s="100"/>
      <c r="J1" s="99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33" t="s">
        <v>8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21" t="s">
        <v>82</v>
      </c>
    </row>
    <row r="3" spans="1:70" ht="6.95" customHeight="1">
      <c r="B3" s="22"/>
      <c r="C3" s="23"/>
      <c r="D3" s="23"/>
      <c r="E3" s="23"/>
      <c r="F3" s="23"/>
      <c r="G3" s="23"/>
      <c r="H3" s="23"/>
      <c r="I3" s="101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02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2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2"/>
      <c r="J6" s="26"/>
      <c r="K6" s="28"/>
    </row>
    <row r="7" spans="1:70" ht="22.5" customHeight="1">
      <c r="B7" s="25"/>
      <c r="C7" s="26"/>
      <c r="D7" s="26"/>
      <c r="E7" s="272" t="str">
        <f>'Rekapitulace stavby'!K6</f>
        <v>Polní cesta VC6 v k.ú. Lužec nad Vltavou</v>
      </c>
      <c r="F7" s="273"/>
      <c r="G7" s="273"/>
      <c r="H7" s="273"/>
      <c r="I7" s="102"/>
      <c r="J7" s="26"/>
      <c r="K7" s="28"/>
    </row>
    <row r="8" spans="1:70" s="1" customFormat="1" ht="15">
      <c r="B8" s="38"/>
      <c r="C8" s="39"/>
      <c r="D8" s="34" t="s">
        <v>99</v>
      </c>
      <c r="E8" s="39"/>
      <c r="F8" s="39"/>
      <c r="G8" s="39"/>
      <c r="H8" s="39"/>
      <c r="I8" s="103"/>
      <c r="J8" s="39"/>
      <c r="K8" s="42"/>
    </row>
    <row r="9" spans="1:70" s="1" customFormat="1" ht="36.950000000000003" customHeight="1">
      <c r="B9" s="38"/>
      <c r="C9" s="39"/>
      <c r="D9" s="39"/>
      <c r="E9" s="274" t="s">
        <v>100</v>
      </c>
      <c r="F9" s="275"/>
      <c r="G9" s="275"/>
      <c r="H9" s="275"/>
      <c r="I9" s="103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3"/>
      <c r="J10" s="39"/>
      <c r="K10" s="42"/>
    </row>
    <row r="11" spans="1:70" s="1" customFormat="1" ht="14.45" customHeight="1">
      <c r="B11" s="38"/>
      <c r="C11" s="39"/>
      <c r="D11" s="34" t="s">
        <v>22</v>
      </c>
      <c r="E11" s="39"/>
      <c r="F11" s="32" t="s">
        <v>5</v>
      </c>
      <c r="G11" s="39"/>
      <c r="H11" s="39"/>
      <c r="I11" s="104" t="s">
        <v>23</v>
      </c>
      <c r="J11" s="32" t="s">
        <v>5</v>
      </c>
      <c r="K11" s="42"/>
    </row>
    <row r="12" spans="1:70" s="1" customFormat="1" ht="14.45" customHeight="1">
      <c r="B12" s="38"/>
      <c r="C12" s="39"/>
      <c r="D12" s="34" t="s">
        <v>25</v>
      </c>
      <c r="E12" s="39"/>
      <c r="F12" s="32" t="s">
        <v>26</v>
      </c>
      <c r="G12" s="39"/>
      <c r="H12" s="39"/>
      <c r="I12" s="104" t="s">
        <v>27</v>
      </c>
      <c r="J12" s="105" t="str">
        <f>'Rekapitulace stavby'!AN8</f>
        <v>13.2.2017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3"/>
      <c r="J13" s="39"/>
      <c r="K13" s="42"/>
    </row>
    <row r="14" spans="1:70" s="1" customFormat="1" ht="14.45" customHeight="1">
      <c r="B14" s="38"/>
      <c r="C14" s="39"/>
      <c r="D14" s="34" t="s">
        <v>31</v>
      </c>
      <c r="E14" s="39"/>
      <c r="F14" s="39"/>
      <c r="G14" s="39"/>
      <c r="H14" s="39"/>
      <c r="I14" s="104" t="s">
        <v>32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 xml:space="preserve"> </v>
      </c>
      <c r="F15" s="39"/>
      <c r="G15" s="39"/>
      <c r="H15" s="39"/>
      <c r="I15" s="104" t="s">
        <v>33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3"/>
      <c r="J16" s="39"/>
      <c r="K16" s="42"/>
    </row>
    <row r="17" spans="2:11" s="1" customFormat="1" ht="14.45" customHeight="1">
      <c r="B17" s="38"/>
      <c r="C17" s="39"/>
      <c r="D17" s="34" t="s">
        <v>34</v>
      </c>
      <c r="E17" s="39"/>
      <c r="F17" s="39"/>
      <c r="G17" s="39"/>
      <c r="H17" s="39"/>
      <c r="I17" s="104" t="s">
        <v>32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04" t="s">
        <v>33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3"/>
      <c r="J19" s="39"/>
      <c r="K19" s="42"/>
    </row>
    <row r="20" spans="2:11" s="1" customFormat="1" ht="14.45" customHeight="1">
      <c r="B20" s="38"/>
      <c r="C20" s="39"/>
      <c r="D20" s="34" t="s">
        <v>36</v>
      </c>
      <c r="E20" s="39"/>
      <c r="F20" s="39"/>
      <c r="G20" s="39"/>
      <c r="H20" s="39"/>
      <c r="I20" s="104" t="s">
        <v>32</v>
      </c>
      <c r="J20" s="32" t="s">
        <v>5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04" t="s">
        <v>33</v>
      </c>
      <c r="J21" s="32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3"/>
      <c r="J22" s="39"/>
      <c r="K22" s="42"/>
    </row>
    <row r="23" spans="2:11" s="1" customFormat="1" ht="14.45" customHeight="1">
      <c r="B23" s="38"/>
      <c r="C23" s="39"/>
      <c r="D23" s="34" t="s">
        <v>39</v>
      </c>
      <c r="E23" s="39"/>
      <c r="F23" s="39"/>
      <c r="G23" s="39"/>
      <c r="H23" s="39"/>
      <c r="I23" s="103"/>
      <c r="J23" s="39"/>
      <c r="K23" s="42"/>
    </row>
    <row r="24" spans="2:11" s="6" customFormat="1" ht="22.5" customHeight="1">
      <c r="B24" s="106"/>
      <c r="C24" s="107"/>
      <c r="D24" s="107"/>
      <c r="E24" s="264" t="s">
        <v>5</v>
      </c>
      <c r="F24" s="264"/>
      <c r="G24" s="264"/>
      <c r="H24" s="264"/>
      <c r="I24" s="108"/>
      <c r="J24" s="107"/>
      <c r="K24" s="109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3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0"/>
      <c r="J26" s="65"/>
      <c r="K26" s="111"/>
    </row>
    <row r="27" spans="2:11" s="1" customFormat="1" ht="25.35" customHeight="1">
      <c r="B27" s="38"/>
      <c r="C27" s="39"/>
      <c r="D27" s="112" t="s">
        <v>40</v>
      </c>
      <c r="E27" s="39"/>
      <c r="F27" s="39"/>
      <c r="G27" s="39"/>
      <c r="H27" s="39"/>
      <c r="I27" s="103"/>
      <c r="J27" s="113">
        <f>ROUND(J80,2)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0"/>
      <c r="J28" s="65"/>
      <c r="K28" s="111"/>
    </row>
    <row r="29" spans="2:11" s="1" customFormat="1" ht="14.45" customHeight="1">
      <c r="B29" s="38"/>
      <c r="C29" s="39"/>
      <c r="D29" s="39"/>
      <c r="E29" s="39"/>
      <c r="F29" s="43" t="s">
        <v>42</v>
      </c>
      <c r="G29" s="39"/>
      <c r="H29" s="39"/>
      <c r="I29" s="114" t="s">
        <v>41</v>
      </c>
      <c r="J29" s="43" t="s">
        <v>43</v>
      </c>
      <c r="K29" s="42"/>
    </row>
    <row r="30" spans="2:11" s="1" customFormat="1" ht="14.45" customHeight="1">
      <c r="B30" s="38"/>
      <c r="C30" s="39"/>
      <c r="D30" s="46" t="s">
        <v>44</v>
      </c>
      <c r="E30" s="46" t="s">
        <v>45</v>
      </c>
      <c r="F30" s="115">
        <f>ROUND(SUM(BE80:BE102), 2)</f>
        <v>0</v>
      </c>
      <c r="G30" s="39"/>
      <c r="H30" s="39"/>
      <c r="I30" s="116">
        <v>0.21</v>
      </c>
      <c r="J30" s="115">
        <f>ROUND(ROUND((SUM(BE80:BE102)),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46</v>
      </c>
      <c r="F31" s="115">
        <f>ROUND(SUM(BF80:BF102), 2)</f>
        <v>0</v>
      </c>
      <c r="G31" s="39"/>
      <c r="H31" s="39"/>
      <c r="I31" s="116">
        <v>0.15</v>
      </c>
      <c r="J31" s="115">
        <f>ROUND(ROUND((SUM(BF80:BF102)),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47</v>
      </c>
      <c r="F32" s="115">
        <f>ROUND(SUM(BG80:BG102), 2)</f>
        <v>0</v>
      </c>
      <c r="G32" s="39"/>
      <c r="H32" s="39"/>
      <c r="I32" s="116">
        <v>0.21</v>
      </c>
      <c r="J32" s="115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48</v>
      </c>
      <c r="F33" s="115">
        <f>ROUND(SUM(BH80:BH102), 2)</f>
        <v>0</v>
      </c>
      <c r="G33" s="39"/>
      <c r="H33" s="39"/>
      <c r="I33" s="116">
        <v>0.15</v>
      </c>
      <c r="J33" s="115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49</v>
      </c>
      <c r="F34" s="115">
        <f>ROUND(SUM(BI80:BI102), 2)</f>
        <v>0</v>
      </c>
      <c r="G34" s="39"/>
      <c r="H34" s="39"/>
      <c r="I34" s="116">
        <v>0</v>
      </c>
      <c r="J34" s="115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3"/>
      <c r="J35" s="39"/>
      <c r="K35" s="42"/>
    </row>
    <row r="36" spans="2:11" s="1" customFormat="1" ht="25.35" customHeight="1">
      <c r="B36" s="38"/>
      <c r="C36" s="117"/>
      <c r="D36" s="118" t="s">
        <v>50</v>
      </c>
      <c r="E36" s="68"/>
      <c r="F36" s="68"/>
      <c r="G36" s="119" t="s">
        <v>51</v>
      </c>
      <c r="H36" s="120" t="s">
        <v>52</v>
      </c>
      <c r="I36" s="121"/>
      <c r="J36" s="122">
        <f>SUM(J27:J34)</f>
        <v>0</v>
      </c>
      <c r="K36" s="123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4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5"/>
      <c r="J41" s="57"/>
      <c r="K41" s="126"/>
    </row>
    <row r="42" spans="2:11" s="1" customFormat="1" ht="36.950000000000003" customHeight="1">
      <c r="B42" s="38"/>
      <c r="C42" s="27" t="s">
        <v>101</v>
      </c>
      <c r="D42" s="39"/>
      <c r="E42" s="39"/>
      <c r="F42" s="39"/>
      <c r="G42" s="39"/>
      <c r="H42" s="39"/>
      <c r="I42" s="103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3"/>
      <c r="J43" s="39"/>
      <c r="K43" s="42"/>
    </row>
    <row r="44" spans="2:11" s="1" customFormat="1" ht="14.45" customHeight="1">
      <c r="B44" s="38"/>
      <c r="C44" s="34" t="s">
        <v>19</v>
      </c>
      <c r="D44" s="39"/>
      <c r="E44" s="39"/>
      <c r="F44" s="39"/>
      <c r="G44" s="39"/>
      <c r="H44" s="39"/>
      <c r="I44" s="103"/>
      <c r="J44" s="39"/>
      <c r="K44" s="42"/>
    </row>
    <row r="45" spans="2:11" s="1" customFormat="1" ht="22.5" customHeight="1">
      <c r="B45" s="38"/>
      <c r="C45" s="39"/>
      <c r="D45" s="39"/>
      <c r="E45" s="272" t="str">
        <f>E7</f>
        <v>Polní cesta VC6 v k.ú. Lužec nad Vltavou</v>
      </c>
      <c r="F45" s="273"/>
      <c r="G45" s="273"/>
      <c r="H45" s="273"/>
      <c r="I45" s="103"/>
      <c r="J45" s="39"/>
      <c r="K45" s="42"/>
    </row>
    <row r="46" spans="2:11" s="1" customFormat="1" ht="14.45" customHeight="1">
      <c r="B46" s="38"/>
      <c r="C46" s="34" t="s">
        <v>99</v>
      </c>
      <c r="D46" s="39"/>
      <c r="E46" s="39"/>
      <c r="F46" s="39"/>
      <c r="G46" s="39"/>
      <c r="H46" s="39"/>
      <c r="I46" s="103"/>
      <c r="J46" s="39"/>
      <c r="K46" s="42"/>
    </row>
    <row r="47" spans="2:11" s="1" customFormat="1" ht="23.25" customHeight="1">
      <c r="B47" s="38"/>
      <c r="C47" s="39"/>
      <c r="D47" s="39"/>
      <c r="E47" s="274" t="str">
        <f>E9</f>
        <v>496/16-0 - Vedlejší a ostatní rozpočtové náklady</v>
      </c>
      <c r="F47" s="275"/>
      <c r="G47" s="275"/>
      <c r="H47" s="275"/>
      <c r="I47" s="103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3"/>
      <c r="J48" s="39"/>
      <c r="K48" s="42"/>
    </row>
    <row r="49" spans="2:47" s="1" customFormat="1" ht="18" customHeight="1">
      <c r="B49" s="38"/>
      <c r="C49" s="34" t="s">
        <v>25</v>
      </c>
      <c r="D49" s="39"/>
      <c r="E49" s="39"/>
      <c r="F49" s="32" t="str">
        <f>F12</f>
        <v xml:space="preserve"> </v>
      </c>
      <c r="G49" s="39"/>
      <c r="H49" s="39"/>
      <c r="I49" s="104" t="s">
        <v>27</v>
      </c>
      <c r="J49" s="105" t="str">
        <f>IF(J12="","",J12)</f>
        <v>13.2.2017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3"/>
      <c r="J50" s="39"/>
      <c r="K50" s="42"/>
    </row>
    <row r="51" spans="2:47" s="1" customFormat="1" ht="15">
      <c r="B51" s="38"/>
      <c r="C51" s="34" t="s">
        <v>31</v>
      </c>
      <c r="D51" s="39"/>
      <c r="E51" s="39"/>
      <c r="F51" s="32" t="str">
        <f>E15</f>
        <v xml:space="preserve"> </v>
      </c>
      <c r="G51" s="39"/>
      <c r="H51" s="39"/>
      <c r="I51" s="104" t="s">
        <v>36</v>
      </c>
      <c r="J51" s="32" t="str">
        <f>E21</f>
        <v>NDCon s.r.o.</v>
      </c>
      <c r="K51" s="42"/>
    </row>
    <row r="52" spans="2:47" s="1" customFormat="1" ht="14.45" customHeight="1">
      <c r="B52" s="38"/>
      <c r="C52" s="34" t="s">
        <v>34</v>
      </c>
      <c r="D52" s="39"/>
      <c r="E52" s="39"/>
      <c r="F52" s="32" t="str">
        <f>IF(E18="","",E18)</f>
        <v/>
      </c>
      <c r="G52" s="39"/>
      <c r="H52" s="39"/>
      <c r="I52" s="103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3"/>
      <c r="J53" s="39"/>
      <c r="K53" s="42"/>
    </row>
    <row r="54" spans="2:47" s="1" customFormat="1" ht="29.25" customHeight="1">
      <c r="B54" s="38"/>
      <c r="C54" s="127" t="s">
        <v>102</v>
      </c>
      <c r="D54" s="117"/>
      <c r="E54" s="117"/>
      <c r="F54" s="117"/>
      <c r="G54" s="117"/>
      <c r="H54" s="117"/>
      <c r="I54" s="128"/>
      <c r="J54" s="129" t="s">
        <v>103</v>
      </c>
      <c r="K54" s="13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3"/>
      <c r="J55" s="39"/>
      <c r="K55" s="42"/>
    </row>
    <row r="56" spans="2:47" s="1" customFormat="1" ht="29.25" customHeight="1">
      <c r="B56" s="38"/>
      <c r="C56" s="131" t="s">
        <v>104</v>
      </c>
      <c r="D56" s="39"/>
      <c r="E56" s="39"/>
      <c r="F56" s="39"/>
      <c r="G56" s="39"/>
      <c r="H56" s="39"/>
      <c r="I56" s="103"/>
      <c r="J56" s="113">
        <f>J80</f>
        <v>0</v>
      </c>
      <c r="K56" s="42"/>
      <c r="AU56" s="21" t="s">
        <v>105</v>
      </c>
    </row>
    <row r="57" spans="2:47" s="7" customFormat="1" ht="24.95" customHeight="1">
      <c r="B57" s="132"/>
      <c r="C57" s="133"/>
      <c r="D57" s="134" t="s">
        <v>106</v>
      </c>
      <c r="E57" s="135"/>
      <c r="F57" s="135"/>
      <c r="G57" s="135"/>
      <c r="H57" s="135"/>
      <c r="I57" s="136"/>
      <c r="J57" s="137">
        <f>J81</f>
        <v>0</v>
      </c>
      <c r="K57" s="138"/>
    </row>
    <row r="58" spans="2:47" s="8" customFormat="1" ht="19.899999999999999" customHeight="1">
      <c r="B58" s="139"/>
      <c r="C58" s="140"/>
      <c r="D58" s="141" t="s">
        <v>107</v>
      </c>
      <c r="E58" s="142"/>
      <c r="F58" s="142"/>
      <c r="G58" s="142"/>
      <c r="H58" s="142"/>
      <c r="I58" s="143"/>
      <c r="J58" s="144">
        <f>J82</f>
        <v>0</v>
      </c>
      <c r="K58" s="145"/>
    </row>
    <row r="59" spans="2:47" s="8" customFormat="1" ht="19.899999999999999" customHeight="1">
      <c r="B59" s="139"/>
      <c r="C59" s="140"/>
      <c r="D59" s="141" t="s">
        <v>108</v>
      </c>
      <c r="E59" s="142"/>
      <c r="F59" s="142"/>
      <c r="G59" s="142"/>
      <c r="H59" s="142"/>
      <c r="I59" s="143"/>
      <c r="J59" s="144">
        <f>J91</f>
        <v>0</v>
      </c>
      <c r="K59" s="145"/>
    </row>
    <row r="60" spans="2:47" s="8" customFormat="1" ht="19.899999999999999" customHeight="1">
      <c r="B60" s="139"/>
      <c r="C60" s="140"/>
      <c r="D60" s="141" t="s">
        <v>109</v>
      </c>
      <c r="E60" s="142"/>
      <c r="F60" s="142"/>
      <c r="G60" s="142"/>
      <c r="H60" s="142"/>
      <c r="I60" s="143"/>
      <c r="J60" s="144">
        <f>J96</f>
        <v>0</v>
      </c>
      <c r="K60" s="145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03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24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25"/>
      <c r="J66" s="57"/>
      <c r="K66" s="57"/>
      <c r="L66" s="38"/>
    </row>
    <row r="67" spans="2:63" s="1" customFormat="1" ht="36.950000000000003" customHeight="1">
      <c r="B67" s="38"/>
      <c r="C67" s="58" t="s">
        <v>110</v>
      </c>
      <c r="L67" s="38"/>
    </row>
    <row r="68" spans="2:63" s="1" customFormat="1" ht="6.95" customHeight="1">
      <c r="B68" s="38"/>
      <c r="L68" s="38"/>
    </row>
    <row r="69" spans="2:63" s="1" customFormat="1" ht="14.45" customHeight="1">
      <c r="B69" s="38"/>
      <c r="C69" s="60" t="s">
        <v>19</v>
      </c>
      <c r="L69" s="38"/>
    </row>
    <row r="70" spans="2:63" s="1" customFormat="1" ht="22.5" customHeight="1">
      <c r="B70" s="38"/>
      <c r="E70" s="268" t="str">
        <f>E7</f>
        <v>Polní cesta VC6 v k.ú. Lužec nad Vltavou</v>
      </c>
      <c r="F70" s="269"/>
      <c r="G70" s="269"/>
      <c r="H70" s="269"/>
      <c r="L70" s="38"/>
    </row>
    <row r="71" spans="2:63" s="1" customFormat="1" ht="14.45" customHeight="1">
      <c r="B71" s="38"/>
      <c r="C71" s="60" t="s">
        <v>99</v>
      </c>
      <c r="L71" s="38"/>
    </row>
    <row r="72" spans="2:63" s="1" customFormat="1" ht="23.25" customHeight="1">
      <c r="B72" s="38"/>
      <c r="E72" s="238" t="str">
        <f>E9</f>
        <v>496/16-0 - Vedlejší a ostatní rozpočtové náklady</v>
      </c>
      <c r="F72" s="270"/>
      <c r="G72" s="270"/>
      <c r="H72" s="270"/>
      <c r="L72" s="38"/>
    </row>
    <row r="73" spans="2:63" s="1" customFormat="1" ht="6.95" customHeight="1">
      <c r="B73" s="38"/>
      <c r="L73" s="38"/>
    </row>
    <row r="74" spans="2:63" s="1" customFormat="1" ht="18" customHeight="1">
      <c r="B74" s="38"/>
      <c r="C74" s="60" t="s">
        <v>25</v>
      </c>
      <c r="F74" s="146" t="str">
        <f>F12</f>
        <v xml:space="preserve"> </v>
      </c>
      <c r="I74" s="147" t="s">
        <v>27</v>
      </c>
      <c r="J74" s="64" t="str">
        <f>IF(J12="","",J12)</f>
        <v>13.2.2017</v>
      </c>
      <c r="L74" s="38"/>
    </row>
    <row r="75" spans="2:63" s="1" customFormat="1" ht="6.95" customHeight="1">
      <c r="B75" s="38"/>
      <c r="L75" s="38"/>
    </row>
    <row r="76" spans="2:63" s="1" customFormat="1" ht="15">
      <c r="B76" s="38"/>
      <c r="C76" s="60" t="s">
        <v>31</v>
      </c>
      <c r="F76" s="146" t="str">
        <f>E15</f>
        <v xml:space="preserve"> </v>
      </c>
      <c r="I76" s="147" t="s">
        <v>36</v>
      </c>
      <c r="J76" s="146" t="str">
        <f>E21</f>
        <v>NDCon s.r.o.</v>
      </c>
      <c r="L76" s="38"/>
    </row>
    <row r="77" spans="2:63" s="1" customFormat="1" ht="14.45" customHeight="1">
      <c r="B77" s="38"/>
      <c r="C77" s="60" t="s">
        <v>34</v>
      </c>
      <c r="F77" s="146" t="str">
        <f>IF(E18="","",E18)</f>
        <v/>
      </c>
      <c r="L77" s="38"/>
    </row>
    <row r="78" spans="2:63" s="1" customFormat="1" ht="10.35" customHeight="1">
      <c r="B78" s="38"/>
      <c r="L78" s="38"/>
    </row>
    <row r="79" spans="2:63" s="9" customFormat="1" ht="29.25" customHeight="1">
      <c r="B79" s="148"/>
      <c r="C79" s="149" t="s">
        <v>111</v>
      </c>
      <c r="D79" s="150" t="s">
        <v>59</v>
      </c>
      <c r="E79" s="150" t="s">
        <v>55</v>
      </c>
      <c r="F79" s="150" t="s">
        <v>112</v>
      </c>
      <c r="G79" s="150" t="s">
        <v>113</v>
      </c>
      <c r="H79" s="150" t="s">
        <v>114</v>
      </c>
      <c r="I79" s="151" t="s">
        <v>115</v>
      </c>
      <c r="J79" s="150" t="s">
        <v>103</v>
      </c>
      <c r="K79" s="152" t="s">
        <v>116</v>
      </c>
      <c r="L79" s="148"/>
      <c r="M79" s="70" t="s">
        <v>117</v>
      </c>
      <c r="N79" s="71" t="s">
        <v>44</v>
      </c>
      <c r="O79" s="71" t="s">
        <v>118</v>
      </c>
      <c r="P79" s="71" t="s">
        <v>119</v>
      </c>
      <c r="Q79" s="71" t="s">
        <v>120</v>
      </c>
      <c r="R79" s="71" t="s">
        <v>121</v>
      </c>
      <c r="S79" s="71" t="s">
        <v>122</v>
      </c>
      <c r="T79" s="72" t="s">
        <v>123</v>
      </c>
    </row>
    <row r="80" spans="2:63" s="1" customFormat="1" ht="29.25" customHeight="1">
      <c r="B80" s="38"/>
      <c r="C80" s="74" t="s">
        <v>104</v>
      </c>
      <c r="J80" s="153">
        <f>BK80</f>
        <v>0</v>
      </c>
      <c r="L80" s="38"/>
      <c r="M80" s="73"/>
      <c r="N80" s="65"/>
      <c r="O80" s="65"/>
      <c r="P80" s="154">
        <f>P81</f>
        <v>0</v>
      </c>
      <c r="Q80" s="65"/>
      <c r="R80" s="154">
        <f>R81</f>
        <v>0</v>
      </c>
      <c r="S80" s="65"/>
      <c r="T80" s="155">
        <f>T81</f>
        <v>0</v>
      </c>
      <c r="AT80" s="21" t="s">
        <v>73</v>
      </c>
      <c r="AU80" s="21" t="s">
        <v>105</v>
      </c>
      <c r="BK80" s="156">
        <f>BK81</f>
        <v>0</v>
      </c>
    </row>
    <row r="81" spans="2:65" s="10" customFormat="1" ht="37.35" customHeight="1">
      <c r="B81" s="157"/>
      <c r="D81" s="158" t="s">
        <v>73</v>
      </c>
      <c r="E81" s="159" t="s">
        <v>124</v>
      </c>
      <c r="F81" s="159" t="s">
        <v>125</v>
      </c>
      <c r="I81" s="160"/>
      <c r="J81" s="161">
        <f>BK81</f>
        <v>0</v>
      </c>
      <c r="L81" s="157"/>
      <c r="M81" s="162"/>
      <c r="N81" s="163"/>
      <c r="O81" s="163"/>
      <c r="P81" s="164">
        <f>P82+P91+P96</f>
        <v>0</v>
      </c>
      <c r="Q81" s="163"/>
      <c r="R81" s="164">
        <f>R82+R91+R96</f>
        <v>0</v>
      </c>
      <c r="S81" s="163"/>
      <c r="T81" s="165">
        <f>T82+T91+T96</f>
        <v>0</v>
      </c>
      <c r="AR81" s="158" t="s">
        <v>126</v>
      </c>
      <c r="AT81" s="166" t="s">
        <v>73</v>
      </c>
      <c r="AU81" s="166" t="s">
        <v>74</v>
      </c>
      <c r="AY81" s="158" t="s">
        <v>127</v>
      </c>
      <c r="BK81" s="167">
        <f>BK82+BK91+BK96</f>
        <v>0</v>
      </c>
    </row>
    <row r="82" spans="2:65" s="10" customFormat="1" ht="19.899999999999999" customHeight="1">
      <c r="B82" s="157"/>
      <c r="D82" s="168" t="s">
        <v>73</v>
      </c>
      <c r="E82" s="169" t="s">
        <v>128</v>
      </c>
      <c r="F82" s="169" t="s">
        <v>129</v>
      </c>
      <c r="I82" s="160"/>
      <c r="J82" s="170">
        <f>BK82</f>
        <v>0</v>
      </c>
      <c r="L82" s="157"/>
      <c r="M82" s="162"/>
      <c r="N82" s="163"/>
      <c r="O82" s="163"/>
      <c r="P82" s="164">
        <f>SUM(P83:P90)</f>
        <v>0</v>
      </c>
      <c r="Q82" s="163"/>
      <c r="R82" s="164">
        <f>SUM(R83:R90)</f>
        <v>0</v>
      </c>
      <c r="S82" s="163"/>
      <c r="T82" s="165">
        <f>SUM(T83:T90)</f>
        <v>0</v>
      </c>
      <c r="AR82" s="158" t="s">
        <v>126</v>
      </c>
      <c r="AT82" s="166" t="s">
        <v>73</v>
      </c>
      <c r="AU82" s="166" t="s">
        <v>24</v>
      </c>
      <c r="AY82" s="158" t="s">
        <v>127</v>
      </c>
      <c r="BK82" s="167">
        <f>SUM(BK83:BK90)</f>
        <v>0</v>
      </c>
    </row>
    <row r="83" spans="2:65" s="1" customFormat="1" ht="22.5" customHeight="1">
      <c r="B83" s="171"/>
      <c r="C83" s="172" t="s">
        <v>24</v>
      </c>
      <c r="D83" s="172" t="s">
        <v>130</v>
      </c>
      <c r="E83" s="173" t="s">
        <v>131</v>
      </c>
      <c r="F83" s="174" t="s">
        <v>132</v>
      </c>
      <c r="G83" s="175" t="s">
        <v>133</v>
      </c>
      <c r="H83" s="176">
        <v>1</v>
      </c>
      <c r="I83" s="177"/>
      <c r="J83" s="178">
        <f>ROUND(I83*H83,2)</f>
        <v>0</v>
      </c>
      <c r="K83" s="174" t="s">
        <v>134</v>
      </c>
      <c r="L83" s="38"/>
      <c r="M83" s="179" t="s">
        <v>5</v>
      </c>
      <c r="N83" s="180" t="s">
        <v>45</v>
      </c>
      <c r="O83" s="39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AR83" s="21" t="s">
        <v>135</v>
      </c>
      <c r="AT83" s="21" t="s">
        <v>130</v>
      </c>
      <c r="AU83" s="21" t="s">
        <v>83</v>
      </c>
      <c r="AY83" s="21" t="s">
        <v>127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21" t="s">
        <v>24</v>
      </c>
      <c r="BK83" s="183">
        <f>ROUND(I83*H83,2)</f>
        <v>0</v>
      </c>
      <c r="BL83" s="21" t="s">
        <v>135</v>
      </c>
      <c r="BM83" s="21" t="s">
        <v>136</v>
      </c>
    </row>
    <row r="84" spans="2:65" s="1" customFormat="1">
      <c r="B84" s="38"/>
      <c r="D84" s="184" t="s">
        <v>137</v>
      </c>
      <c r="F84" s="185" t="s">
        <v>132</v>
      </c>
      <c r="I84" s="186"/>
      <c r="L84" s="38"/>
      <c r="M84" s="187"/>
      <c r="N84" s="39"/>
      <c r="O84" s="39"/>
      <c r="P84" s="39"/>
      <c r="Q84" s="39"/>
      <c r="R84" s="39"/>
      <c r="S84" s="39"/>
      <c r="T84" s="67"/>
      <c r="AT84" s="21" t="s">
        <v>137</v>
      </c>
      <c r="AU84" s="21" t="s">
        <v>83</v>
      </c>
    </row>
    <row r="85" spans="2:65" s="1" customFormat="1" ht="27">
      <c r="B85" s="38"/>
      <c r="D85" s="188" t="s">
        <v>138</v>
      </c>
      <c r="F85" s="189" t="s">
        <v>139</v>
      </c>
      <c r="I85" s="186"/>
      <c r="L85" s="38"/>
      <c r="M85" s="187"/>
      <c r="N85" s="39"/>
      <c r="O85" s="39"/>
      <c r="P85" s="39"/>
      <c r="Q85" s="39"/>
      <c r="R85" s="39"/>
      <c r="S85" s="39"/>
      <c r="T85" s="67"/>
      <c r="AT85" s="21" t="s">
        <v>138</v>
      </c>
      <c r="AU85" s="21" t="s">
        <v>83</v>
      </c>
    </row>
    <row r="86" spans="2:65" s="1" customFormat="1" ht="22.5" customHeight="1">
      <c r="B86" s="171"/>
      <c r="C86" s="172" t="s">
        <v>83</v>
      </c>
      <c r="D86" s="172" t="s">
        <v>130</v>
      </c>
      <c r="E86" s="173" t="s">
        <v>140</v>
      </c>
      <c r="F86" s="174" t="s">
        <v>141</v>
      </c>
      <c r="G86" s="175" t="s">
        <v>133</v>
      </c>
      <c r="H86" s="176">
        <v>1</v>
      </c>
      <c r="I86" s="177"/>
      <c r="J86" s="178">
        <f>ROUND(I86*H86,2)</f>
        <v>0</v>
      </c>
      <c r="K86" s="174" t="s">
        <v>134</v>
      </c>
      <c r="L86" s="38"/>
      <c r="M86" s="179" t="s">
        <v>5</v>
      </c>
      <c r="N86" s="180" t="s">
        <v>45</v>
      </c>
      <c r="O86" s="39"/>
      <c r="P86" s="181">
        <f>O86*H86</f>
        <v>0</v>
      </c>
      <c r="Q86" s="181">
        <v>0</v>
      </c>
      <c r="R86" s="181">
        <f>Q86*H86</f>
        <v>0</v>
      </c>
      <c r="S86" s="181">
        <v>0</v>
      </c>
      <c r="T86" s="182">
        <f>S86*H86</f>
        <v>0</v>
      </c>
      <c r="AR86" s="21" t="s">
        <v>135</v>
      </c>
      <c r="AT86" s="21" t="s">
        <v>130</v>
      </c>
      <c r="AU86" s="21" t="s">
        <v>83</v>
      </c>
      <c r="AY86" s="21" t="s">
        <v>127</v>
      </c>
      <c r="BE86" s="183">
        <f>IF(N86="základní",J86,0)</f>
        <v>0</v>
      </c>
      <c r="BF86" s="183">
        <f>IF(N86="snížená",J86,0)</f>
        <v>0</v>
      </c>
      <c r="BG86" s="183">
        <f>IF(N86="zákl. přenesená",J86,0)</f>
        <v>0</v>
      </c>
      <c r="BH86" s="183">
        <f>IF(N86="sníž. přenesená",J86,0)</f>
        <v>0</v>
      </c>
      <c r="BI86" s="183">
        <f>IF(N86="nulová",J86,0)</f>
        <v>0</v>
      </c>
      <c r="BJ86" s="21" t="s">
        <v>24</v>
      </c>
      <c r="BK86" s="183">
        <f>ROUND(I86*H86,2)</f>
        <v>0</v>
      </c>
      <c r="BL86" s="21" t="s">
        <v>135</v>
      </c>
      <c r="BM86" s="21" t="s">
        <v>142</v>
      </c>
    </row>
    <row r="87" spans="2:65" s="1" customFormat="1">
      <c r="B87" s="38"/>
      <c r="D87" s="184" t="s">
        <v>137</v>
      </c>
      <c r="F87" s="185" t="s">
        <v>141</v>
      </c>
      <c r="I87" s="186"/>
      <c r="L87" s="38"/>
      <c r="M87" s="187"/>
      <c r="N87" s="39"/>
      <c r="O87" s="39"/>
      <c r="P87" s="39"/>
      <c r="Q87" s="39"/>
      <c r="R87" s="39"/>
      <c r="S87" s="39"/>
      <c r="T87" s="67"/>
      <c r="AT87" s="21" t="s">
        <v>137</v>
      </c>
      <c r="AU87" s="21" t="s">
        <v>83</v>
      </c>
    </row>
    <row r="88" spans="2:65" s="1" customFormat="1" ht="27">
      <c r="B88" s="38"/>
      <c r="D88" s="188" t="s">
        <v>138</v>
      </c>
      <c r="F88" s="189" t="s">
        <v>143</v>
      </c>
      <c r="I88" s="186"/>
      <c r="L88" s="38"/>
      <c r="M88" s="187"/>
      <c r="N88" s="39"/>
      <c r="O88" s="39"/>
      <c r="P88" s="39"/>
      <c r="Q88" s="39"/>
      <c r="R88" s="39"/>
      <c r="S88" s="39"/>
      <c r="T88" s="67"/>
      <c r="AT88" s="21" t="s">
        <v>138</v>
      </c>
      <c r="AU88" s="21" t="s">
        <v>83</v>
      </c>
    </row>
    <row r="89" spans="2:65" s="1" customFormat="1" ht="22.5" customHeight="1">
      <c r="B89" s="171"/>
      <c r="C89" s="172" t="s">
        <v>144</v>
      </c>
      <c r="D89" s="172" t="s">
        <v>130</v>
      </c>
      <c r="E89" s="173" t="s">
        <v>145</v>
      </c>
      <c r="F89" s="174" t="s">
        <v>146</v>
      </c>
      <c r="G89" s="175" t="s">
        <v>133</v>
      </c>
      <c r="H89" s="176">
        <v>1</v>
      </c>
      <c r="I89" s="177"/>
      <c r="J89" s="178">
        <f>ROUND(I89*H89,2)</f>
        <v>0</v>
      </c>
      <c r="K89" s="174" t="s">
        <v>134</v>
      </c>
      <c r="L89" s="38"/>
      <c r="M89" s="179" t="s">
        <v>5</v>
      </c>
      <c r="N89" s="180" t="s">
        <v>45</v>
      </c>
      <c r="O89" s="39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1" t="s">
        <v>135</v>
      </c>
      <c r="AT89" s="21" t="s">
        <v>130</v>
      </c>
      <c r="AU89" s="21" t="s">
        <v>83</v>
      </c>
      <c r="AY89" s="21" t="s">
        <v>127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1" t="s">
        <v>24</v>
      </c>
      <c r="BK89" s="183">
        <f>ROUND(I89*H89,2)</f>
        <v>0</v>
      </c>
      <c r="BL89" s="21" t="s">
        <v>135</v>
      </c>
      <c r="BM89" s="21" t="s">
        <v>147</v>
      </c>
    </row>
    <row r="90" spans="2:65" s="1" customFormat="1">
      <c r="B90" s="38"/>
      <c r="D90" s="184" t="s">
        <v>137</v>
      </c>
      <c r="F90" s="185" t="s">
        <v>148</v>
      </c>
      <c r="I90" s="186"/>
      <c r="L90" s="38"/>
      <c r="M90" s="187"/>
      <c r="N90" s="39"/>
      <c r="O90" s="39"/>
      <c r="P90" s="39"/>
      <c r="Q90" s="39"/>
      <c r="R90" s="39"/>
      <c r="S90" s="39"/>
      <c r="T90" s="67"/>
      <c r="AT90" s="21" t="s">
        <v>137</v>
      </c>
      <c r="AU90" s="21" t="s">
        <v>83</v>
      </c>
    </row>
    <row r="91" spans="2:65" s="10" customFormat="1" ht="29.85" customHeight="1">
      <c r="B91" s="157"/>
      <c r="D91" s="168" t="s">
        <v>73</v>
      </c>
      <c r="E91" s="169" t="s">
        <v>149</v>
      </c>
      <c r="F91" s="169" t="s">
        <v>150</v>
      </c>
      <c r="I91" s="160"/>
      <c r="J91" s="170">
        <f>BK91</f>
        <v>0</v>
      </c>
      <c r="L91" s="157"/>
      <c r="M91" s="162"/>
      <c r="N91" s="163"/>
      <c r="O91" s="163"/>
      <c r="P91" s="164">
        <f>SUM(P92:P95)</f>
        <v>0</v>
      </c>
      <c r="Q91" s="163"/>
      <c r="R91" s="164">
        <f>SUM(R92:R95)</f>
        <v>0</v>
      </c>
      <c r="S91" s="163"/>
      <c r="T91" s="165">
        <f>SUM(T92:T95)</f>
        <v>0</v>
      </c>
      <c r="AR91" s="158" t="s">
        <v>126</v>
      </c>
      <c r="AT91" s="166" t="s">
        <v>73</v>
      </c>
      <c r="AU91" s="166" t="s">
        <v>24</v>
      </c>
      <c r="AY91" s="158" t="s">
        <v>127</v>
      </c>
      <c r="BK91" s="167">
        <f>SUM(BK92:BK95)</f>
        <v>0</v>
      </c>
    </row>
    <row r="92" spans="2:65" s="1" customFormat="1" ht="22.5" customHeight="1">
      <c r="B92" s="171"/>
      <c r="C92" s="172" t="s">
        <v>151</v>
      </c>
      <c r="D92" s="172" t="s">
        <v>130</v>
      </c>
      <c r="E92" s="173" t="s">
        <v>152</v>
      </c>
      <c r="F92" s="174" t="s">
        <v>150</v>
      </c>
      <c r="G92" s="175" t="s">
        <v>133</v>
      </c>
      <c r="H92" s="176">
        <v>1</v>
      </c>
      <c r="I92" s="177"/>
      <c r="J92" s="178">
        <f>ROUND(I92*H92,2)</f>
        <v>0</v>
      </c>
      <c r="K92" s="174" t="s">
        <v>134</v>
      </c>
      <c r="L92" s="38"/>
      <c r="M92" s="179" t="s">
        <v>5</v>
      </c>
      <c r="N92" s="180" t="s">
        <v>45</v>
      </c>
      <c r="O92" s="39"/>
      <c r="P92" s="181">
        <f>O92*H92</f>
        <v>0</v>
      </c>
      <c r="Q92" s="181">
        <v>0</v>
      </c>
      <c r="R92" s="181">
        <f>Q92*H92</f>
        <v>0</v>
      </c>
      <c r="S92" s="181">
        <v>0</v>
      </c>
      <c r="T92" s="182">
        <f>S92*H92</f>
        <v>0</v>
      </c>
      <c r="AR92" s="21" t="s">
        <v>135</v>
      </c>
      <c r="AT92" s="21" t="s">
        <v>130</v>
      </c>
      <c r="AU92" s="21" t="s">
        <v>83</v>
      </c>
      <c r="AY92" s="21" t="s">
        <v>127</v>
      </c>
      <c r="BE92" s="183">
        <f>IF(N92="základní",J92,0)</f>
        <v>0</v>
      </c>
      <c r="BF92" s="183">
        <f>IF(N92="snížená",J92,0)</f>
        <v>0</v>
      </c>
      <c r="BG92" s="183">
        <f>IF(N92="zákl. přenesená",J92,0)</f>
        <v>0</v>
      </c>
      <c r="BH92" s="183">
        <f>IF(N92="sníž. přenesená",J92,0)</f>
        <v>0</v>
      </c>
      <c r="BI92" s="183">
        <f>IF(N92="nulová",J92,0)</f>
        <v>0</v>
      </c>
      <c r="BJ92" s="21" t="s">
        <v>24</v>
      </c>
      <c r="BK92" s="183">
        <f>ROUND(I92*H92,2)</f>
        <v>0</v>
      </c>
      <c r="BL92" s="21" t="s">
        <v>135</v>
      </c>
      <c r="BM92" s="21" t="s">
        <v>153</v>
      </c>
    </row>
    <row r="93" spans="2:65" s="1" customFormat="1">
      <c r="B93" s="38"/>
      <c r="D93" s="188" t="s">
        <v>137</v>
      </c>
      <c r="F93" s="190" t="s">
        <v>150</v>
      </c>
      <c r="I93" s="186"/>
      <c r="L93" s="38"/>
      <c r="M93" s="187"/>
      <c r="N93" s="39"/>
      <c r="O93" s="39"/>
      <c r="P93" s="39"/>
      <c r="Q93" s="39"/>
      <c r="R93" s="39"/>
      <c r="S93" s="39"/>
      <c r="T93" s="67"/>
      <c r="AT93" s="21" t="s">
        <v>137</v>
      </c>
      <c r="AU93" s="21" t="s">
        <v>83</v>
      </c>
    </row>
    <row r="94" spans="2:65" s="1" customFormat="1" ht="22.5" customHeight="1">
      <c r="B94" s="171"/>
      <c r="C94" s="172" t="s">
        <v>126</v>
      </c>
      <c r="D94" s="172" t="s">
        <v>130</v>
      </c>
      <c r="E94" s="173" t="s">
        <v>154</v>
      </c>
      <c r="F94" s="174" t="s">
        <v>155</v>
      </c>
      <c r="G94" s="175" t="s">
        <v>133</v>
      </c>
      <c r="H94" s="176">
        <v>1</v>
      </c>
      <c r="I94" s="177"/>
      <c r="J94" s="178">
        <f>ROUND(I94*H94,2)</f>
        <v>0</v>
      </c>
      <c r="K94" s="174" t="s">
        <v>5</v>
      </c>
      <c r="L94" s="38"/>
      <c r="M94" s="179" t="s">
        <v>5</v>
      </c>
      <c r="N94" s="180" t="s">
        <v>45</v>
      </c>
      <c r="O94" s="39"/>
      <c r="P94" s="181">
        <f>O94*H94</f>
        <v>0</v>
      </c>
      <c r="Q94" s="181">
        <v>0</v>
      </c>
      <c r="R94" s="181">
        <f>Q94*H94</f>
        <v>0</v>
      </c>
      <c r="S94" s="181">
        <v>0</v>
      </c>
      <c r="T94" s="182">
        <f>S94*H94</f>
        <v>0</v>
      </c>
      <c r="AR94" s="21" t="s">
        <v>135</v>
      </c>
      <c r="AT94" s="21" t="s">
        <v>130</v>
      </c>
      <c r="AU94" s="21" t="s">
        <v>83</v>
      </c>
      <c r="AY94" s="21" t="s">
        <v>127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21" t="s">
        <v>24</v>
      </c>
      <c r="BK94" s="183">
        <f>ROUND(I94*H94,2)</f>
        <v>0</v>
      </c>
      <c r="BL94" s="21" t="s">
        <v>135</v>
      </c>
      <c r="BM94" s="21" t="s">
        <v>156</v>
      </c>
    </row>
    <row r="95" spans="2:65" s="1" customFormat="1">
      <c r="B95" s="38"/>
      <c r="D95" s="184" t="s">
        <v>137</v>
      </c>
      <c r="F95" s="185" t="s">
        <v>157</v>
      </c>
      <c r="I95" s="186"/>
      <c r="L95" s="38"/>
      <c r="M95" s="187"/>
      <c r="N95" s="39"/>
      <c r="O95" s="39"/>
      <c r="P95" s="39"/>
      <c r="Q95" s="39"/>
      <c r="R95" s="39"/>
      <c r="S95" s="39"/>
      <c r="T95" s="67"/>
      <c r="AT95" s="21" t="s">
        <v>137</v>
      </c>
      <c r="AU95" s="21" t="s">
        <v>83</v>
      </c>
    </row>
    <row r="96" spans="2:65" s="10" customFormat="1" ht="29.85" customHeight="1">
      <c r="B96" s="157"/>
      <c r="D96" s="168" t="s">
        <v>73</v>
      </c>
      <c r="E96" s="169" t="s">
        <v>158</v>
      </c>
      <c r="F96" s="169" t="s">
        <v>159</v>
      </c>
      <c r="I96" s="160"/>
      <c r="J96" s="170">
        <f>BK96</f>
        <v>0</v>
      </c>
      <c r="L96" s="157"/>
      <c r="M96" s="162"/>
      <c r="N96" s="163"/>
      <c r="O96" s="163"/>
      <c r="P96" s="164">
        <f>SUM(P97:P102)</f>
        <v>0</v>
      </c>
      <c r="Q96" s="163"/>
      <c r="R96" s="164">
        <f>SUM(R97:R102)</f>
        <v>0</v>
      </c>
      <c r="S96" s="163"/>
      <c r="T96" s="165">
        <f>SUM(T97:T102)</f>
        <v>0</v>
      </c>
      <c r="AR96" s="158" t="s">
        <v>126</v>
      </c>
      <c r="AT96" s="166" t="s">
        <v>73</v>
      </c>
      <c r="AU96" s="166" t="s">
        <v>24</v>
      </c>
      <c r="AY96" s="158" t="s">
        <v>127</v>
      </c>
      <c r="BK96" s="167">
        <f>SUM(BK97:BK102)</f>
        <v>0</v>
      </c>
    </row>
    <row r="97" spans="2:65" s="1" customFormat="1" ht="22.5" customHeight="1">
      <c r="B97" s="171"/>
      <c r="C97" s="172" t="s">
        <v>160</v>
      </c>
      <c r="D97" s="172" t="s">
        <v>130</v>
      </c>
      <c r="E97" s="173" t="s">
        <v>161</v>
      </c>
      <c r="F97" s="174" t="s">
        <v>162</v>
      </c>
      <c r="G97" s="175" t="s">
        <v>133</v>
      </c>
      <c r="H97" s="176">
        <v>1</v>
      </c>
      <c r="I97" s="177"/>
      <c r="J97" s="178">
        <f>ROUND(I97*H97,2)</f>
        <v>0</v>
      </c>
      <c r="K97" s="174" t="s">
        <v>134</v>
      </c>
      <c r="L97" s="38"/>
      <c r="M97" s="179" t="s">
        <v>5</v>
      </c>
      <c r="N97" s="180" t="s">
        <v>45</v>
      </c>
      <c r="O97" s="39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1" t="s">
        <v>135</v>
      </c>
      <c r="AT97" s="21" t="s">
        <v>130</v>
      </c>
      <c r="AU97" s="21" t="s">
        <v>83</v>
      </c>
      <c r="AY97" s="21" t="s">
        <v>127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1" t="s">
        <v>24</v>
      </c>
      <c r="BK97" s="183">
        <f>ROUND(I97*H97,2)</f>
        <v>0</v>
      </c>
      <c r="BL97" s="21" t="s">
        <v>135</v>
      </c>
      <c r="BM97" s="21" t="s">
        <v>163</v>
      </c>
    </row>
    <row r="98" spans="2:65" s="1" customFormat="1">
      <c r="B98" s="38"/>
      <c r="D98" s="188" t="s">
        <v>137</v>
      </c>
      <c r="F98" s="190" t="s">
        <v>164</v>
      </c>
      <c r="I98" s="186"/>
      <c r="L98" s="38"/>
      <c r="M98" s="187"/>
      <c r="N98" s="39"/>
      <c r="O98" s="39"/>
      <c r="P98" s="39"/>
      <c r="Q98" s="39"/>
      <c r="R98" s="39"/>
      <c r="S98" s="39"/>
      <c r="T98" s="67"/>
      <c r="AT98" s="21" t="s">
        <v>137</v>
      </c>
      <c r="AU98" s="21" t="s">
        <v>83</v>
      </c>
    </row>
    <row r="99" spans="2:65" s="1" customFormat="1" ht="22.5" customHeight="1">
      <c r="B99" s="171"/>
      <c r="C99" s="172" t="s">
        <v>165</v>
      </c>
      <c r="D99" s="172" t="s">
        <v>130</v>
      </c>
      <c r="E99" s="173" t="s">
        <v>166</v>
      </c>
      <c r="F99" s="174" t="s">
        <v>167</v>
      </c>
      <c r="G99" s="175" t="s">
        <v>168</v>
      </c>
      <c r="H99" s="176">
        <v>4</v>
      </c>
      <c r="I99" s="177"/>
      <c r="J99" s="178">
        <f>ROUND(I99*H99,2)</f>
        <v>0</v>
      </c>
      <c r="K99" s="174" t="s">
        <v>134</v>
      </c>
      <c r="L99" s="38"/>
      <c r="M99" s="179" t="s">
        <v>5</v>
      </c>
      <c r="N99" s="180" t="s">
        <v>45</v>
      </c>
      <c r="O99" s="39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21" t="s">
        <v>135</v>
      </c>
      <c r="AT99" s="21" t="s">
        <v>130</v>
      </c>
      <c r="AU99" s="21" t="s">
        <v>83</v>
      </c>
      <c r="AY99" s="21" t="s">
        <v>127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1" t="s">
        <v>24</v>
      </c>
      <c r="BK99" s="183">
        <f>ROUND(I99*H99,2)</f>
        <v>0</v>
      </c>
      <c r="BL99" s="21" t="s">
        <v>135</v>
      </c>
      <c r="BM99" s="21" t="s">
        <v>169</v>
      </c>
    </row>
    <row r="100" spans="2:65" s="1" customFormat="1">
      <c r="B100" s="38"/>
      <c r="D100" s="188" t="s">
        <v>137</v>
      </c>
      <c r="F100" s="190" t="s">
        <v>167</v>
      </c>
      <c r="I100" s="186"/>
      <c r="L100" s="38"/>
      <c r="M100" s="187"/>
      <c r="N100" s="39"/>
      <c r="O100" s="39"/>
      <c r="P100" s="39"/>
      <c r="Q100" s="39"/>
      <c r="R100" s="39"/>
      <c r="S100" s="39"/>
      <c r="T100" s="67"/>
      <c r="AT100" s="21" t="s">
        <v>137</v>
      </c>
      <c r="AU100" s="21" t="s">
        <v>83</v>
      </c>
    </row>
    <row r="101" spans="2:65" s="1" customFormat="1" ht="22.5" customHeight="1">
      <c r="B101" s="171"/>
      <c r="C101" s="172" t="s">
        <v>170</v>
      </c>
      <c r="D101" s="172" t="s">
        <v>130</v>
      </c>
      <c r="E101" s="173" t="s">
        <v>171</v>
      </c>
      <c r="F101" s="174" t="s">
        <v>172</v>
      </c>
      <c r="G101" s="175" t="s">
        <v>133</v>
      </c>
      <c r="H101" s="176">
        <v>1</v>
      </c>
      <c r="I101" s="177"/>
      <c r="J101" s="178">
        <f>ROUND(I101*H101,2)</f>
        <v>0</v>
      </c>
      <c r="K101" s="174" t="s">
        <v>134</v>
      </c>
      <c r="L101" s="38"/>
      <c r="M101" s="179" t="s">
        <v>5</v>
      </c>
      <c r="N101" s="180" t="s">
        <v>45</v>
      </c>
      <c r="O101" s="39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AR101" s="21" t="s">
        <v>135</v>
      </c>
      <c r="AT101" s="21" t="s">
        <v>130</v>
      </c>
      <c r="AU101" s="21" t="s">
        <v>83</v>
      </c>
      <c r="AY101" s="21" t="s">
        <v>127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21" t="s">
        <v>24</v>
      </c>
      <c r="BK101" s="183">
        <f>ROUND(I101*H101,2)</f>
        <v>0</v>
      </c>
      <c r="BL101" s="21" t="s">
        <v>135</v>
      </c>
      <c r="BM101" s="21" t="s">
        <v>173</v>
      </c>
    </row>
    <row r="102" spans="2:65" s="1" customFormat="1">
      <c r="B102" s="38"/>
      <c r="D102" s="184" t="s">
        <v>137</v>
      </c>
      <c r="F102" s="185" t="s">
        <v>172</v>
      </c>
      <c r="I102" s="186"/>
      <c r="L102" s="38"/>
      <c r="M102" s="191"/>
      <c r="N102" s="192"/>
      <c r="O102" s="192"/>
      <c r="P102" s="192"/>
      <c r="Q102" s="192"/>
      <c r="R102" s="192"/>
      <c r="S102" s="192"/>
      <c r="T102" s="193"/>
      <c r="AT102" s="21" t="s">
        <v>137</v>
      </c>
      <c r="AU102" s="21" t="s">
        <v>83</v>
      </c>
    </row>
    <row r="103" spans="2:65" s="1" customFormat="1" ht="6.95" customHeight="1">
      <c r="B103" s="53"/>
      <c r="C103" s="54"/>
      <c r="D103" s="54"/>
      <c r="E103" s="54"/>
      <c r="F103" s="54"/>
      <c r="G103" s="54"/>
      <c r="H103" s="54"/>
      <c r="I103" s="124"/>
      <c r="J103" s="54"/>
      <c r="K103" s="54"/>
      <c r="L103" s="38"/>
    </row>
  </sheetData>
  <autoFilter ref="C79:K102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1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7"/>
      <c r="C1" s="97"/>
      <c r="D1" s="98" t="s">
        <v>1</v>
      </c>
      <c r="E1" s="97"/>
      <c r="F1" s="99" t="s">
        <v>93</v>
      </c>
      <c r="G1" s="271" t="s">
        <v>94</v>
      </c>
      <c r="H1" s="271"/>
      <c r="I1" s="100"/>
      <c r="J1" s="99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33" t="s">
        <v>8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21" t="s">
        <v>86</v>
      </c>
    </row>
    <row r="3" spans="1:70" ht="6.95" customHeight="1">
      <c r="B3" s="22"/>
      <c r="C3" s="23"/>
      <c r="D3" s="23"/>
      <c r="E3" s="23"/>
      <c r="F3" s="23"/>
      <c r="G3" s="23"/>
      <c r="H3" s="23"/>
      <c r="I3" s="101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02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2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2"/>
      <c r="J6" s="26"/>
      <c r="K6" s="28"/>
    </row>
    <row r="7" spans="1:70" ht="22.5" customHeight="1">
      <c r="B7" s="25"/>
      <c r="C7" s="26"/>
      <c r="D7" s="26"/>
      <c r="E7" s="272" t="str">
        <f>'Rekapitulace stavby'!K6</f>
        <v>Polní cesta VC6 v k.ú. Lužec nad Vltavou</v>
      </c>
      <c r="F7" s="273"/>
      <c r="G7" s="273"/>
      <c r="H7" s="273"/>
      <c r="I7" s="102"/>
      <c r="J7" s="26"/>
      <c r="K7" s="28"/>
    </row>
    <row r="8" spans="1:70" s="1" customFormat="1" ht="15">
      <c r="B8" s="38"/>
      <c r="C8" s="39"/>
      <c r="D8" s="34" t="s">
        <v>99</v>
      </c>
      <c r="E8" s="39"/>
      <c r="F8" s="39"/>
      <c r="G8" s="39"/>
      <c r="H8" s="39"/>
      <c r="I8" s="103"/>
      <c r="J8" s="39"/>
      <c r="K8" s="42"/>
    </row>
    <row r="9" spans="1:70" s="1" customFormat="1" ht="36.950000000000003" customHeight="1">
      <c r="B9" s="38"/>
      <c r="C9" s="39"/>
      <c r="D9" s="39"/>
      <c r="E9" s="274" t="s">
        <v>174</v>
      </c>
      <c r="F9" s="275"/>
      <c r="G9" s="275"/>
      <c r="H9" s="275"/>
      <c r="I9" s="103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3"/>
      <c r="J10" s="39"/>
      <c r="K10" s="42"/>
    </row>
    <row r="11" spans="1:70" s="1" customFormat="1" ht="14.45" customHeight="1">
      <c r="B11" s="38"/>
      <c r="C11" s="39"/>
      <c r="D11" s="34" t="s">
        <v>22</v>
      </c>
      <c r="E11" s="39"/>
      <c r="F11" s="32" t="s">
        <v>5</v>
      </c>
      <c r="G11" s="39"/>
      <c r="H11" s="39"/>
      <c r="I11" s="104" t="s">
        <v>23</v>
      </c>
      <c r="J11" s="32" t="s">
        <v>5</v>
      </c>
      <c r="K11" s="42"/>
    </row>
    <row r="12" spans="1:70" s="1" customFormat="1" ht="14.45" customHeight="1">
      <c r="B12" s="38"/>
      <c r="C12" s="39"/>
      <c r="D12" s="34" t="s">
        <v>25</v>
      </c>
      <c r="E12" s="39"/>
      <c r="F12" s="32" t="s">
        <v>26</v>
      </c>
      <c r="G12" s="39"/>
      <c r="H12" s="39"/>
      <c r="I12" s="104" t="s">
        <v>27</v>
      </c>
      <c r="J12" s="105" t="str">
        <f>'Rekapitulace stavby'!AN8</f>
        <v>13.2.2017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3"/>
      <c r="J13" s="39"/>
      <c r="K13" s="42"/>
    </row>
    <row r="14" spans="1:70" s="1" customFormat="1" ht="14.45" customHeight="1">
      <c r="B14" s="38"/>
      <c r="C14" s="39"/>
      <c r="D14" s="34" t="s">
        <v>31</v>
      </c>
      <c r="E14" s="39"/>
      <c r="F14" s="39"/>
      <c r="G14" s="39"/>
      <c r="H14" s="39"/>
      <c r="I14" s="104" t="s">
        <v>32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 xml:space="preserve"> </v>
      </c>
      <c r="F15" s="39"/>
      <c r="G15" s="39"/>
      <c r="H15" s="39"/>
      <c r="I15" s="104" t="s">
        <v>33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3"/>
      <c r="J16" s="39"/>
      <c r="K16" s="42"/>
    </row>
    <row r="17" spans="2:11" s="1" customFormat="1" ht="14.45" customHeight="1">
      <c r="B17" s="38"/>
      <c r="C17" s="39"/>
      <c r="D17" s="34" t="s">
        <v>34</v>
      </c>
      <c r="E17" s="39"/>
      <c r="F17" s="39"/>
      <c r="G17" s="39"/>
      <c r="H17" s="39"/>
      <c r="I17" s="104" t="s">
        <v>32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04" t="s">
        <v>33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3"/>
      <c r="J19" s="39"/>
      <c r="K19" s="42"/>
    </row>
    <row r="20" spans="2:11" s="1" customFormat="1" ht="14.45" customHeight="1">
      <c r="B20" s="38"/>
      <c r="C20" s="39"/>
      <c r="D20" s="34" t="s">
        <v>36</v>
      </c>
      <c r="E20" s="39"/>
      <c r="F20" s="39"/>
      <c r="G20" s="39"/>
      <c r="H20" s="39"/>
      <c r="I20" s="104" t="s">
        <v>32</v>
      </c>
      <c r="J20" s="32" t="s">
        <v>5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04" t="s">
        <v>33</v>
      </c>
      <c r="J21" s="32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3"/>
      <c r="J22" s="39"/>
      <c r="K22" s="42"/>
    </row>
    <row r="23" spans="2:11" s="1" customFormat="1" ht="14.45" customHeight="1">
      <c r="B23" s="38"/>
      <c r="C23" s="39"/>
      <c r="D23" s="34" t="s">
        <v>39</v>
      </c>
      <c r="E23" s="39"/>
      <c r="F23" s="39"/>
      <c r="G23" s="39"/>
      <c r="H23" s="39"/>
      <c r="I23" s="103"/>
      <c r="J23" s="39"/>
      <c r="K23" s="42"/>
    </row>
    <row r="24" spans="2:11" s="6" customFormat="1" ht="22.5" customHeight="1">
      <c r="B24" s="106"/>
      <c r="C24" s="107"/>
      <c r="D24" s="107"/>
      <c r="E24" s="264" t="s">
        <v>5</v>
      </c>
      <c r="F24" s="264"/>
      <c r="G24" s="264"/>
      <c r="H24" s="264"/>
      <c r="I24" s="108"/>
      <c r="J24" s="107"/>
      <c r="K24" s="109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3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0"/>
      <c r="J26" s="65"/>
      <c r="K26" s="111"/>
    </row>
    <row r="27" spans="2:11" s="1" customFormat="1" ht="25.35" customHeight="1">
      <c r="B27" s="38"/>
      <c r="C27" s="39"/>
      <c r="D27" s="112" t="s">
        <v>40</v>
      </c>
      <c r="E27" s="39"/>
      <c r="F27" s="39"/>
      <c r="G27" s="39"/>
      <c r="H27" s="39"/>
      <c r="I27" s="103"/>
      <c r="J27" s="113">
        <f>ROUND(J82,2)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0"/>
      <c r="J28" s="65"/>
      <c r="K28" s="111"/>
    </row>
    <row r="29" spans="2:11" s="1" customFormat="1" ht="14.45" customHeight="1">
      <c r="B29" s="38"/>
      <c r="C29" s="39"/>
      <c r="D29" s="39"/>
      <c r="E29" s="39"/>
      <c r="F29" s="43" t="s">
        <v>42</v>
      </c>
      <c r="G29" s="39"/>
      <c r="H29" s="39"/>
      <c r="I29" s="114" t="s">
        <v>41</v>
      </c>
      <c r="J29" s="43" t="s">
        <v>43</v>
      </c>
      <c r="K29" s="42"/>
    </row>
    <row r="30" spans="2:11" s="1" customFormat="1" ht="14.45" customHeight="1">
      <c r="B30" s="38"/>
      <c r="C30" s="39"/>
      <c r="D30" s="46" t="s">
        <v>44</v>
      </c>
      <c r="E30" s="46" t="s">
        <v>45</v>
      </c>
      <c r="F30" s="115">
        <f>ROUND(SUM(BE82:BE211), 2)</f>
        <v>0</v>
      </c>
      <c r="G30" s="39"/>
      <c r="H30" s="39"/>
      <c r="I30" s="116">
        <v>0.21</v>
      </c>
      <c r="J30" s="115">
        <f>ROUND(ROUND((SUM(BE82:BE211)),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46</v>
      </c>
      <c r="F31" s="115">
        <f>ROUND(SUM(BF82:BF211), 2)</f>
        <v>0</v>
      </c>
      <c r="G31" s="39"/>
      <c r="H31" s="39"/>
      <c r="I31" s="116">
        <v>0.15</v>
      </c>
      <c r="J31" s="115">
        <f>ROUND(ROUND((SUM(BF82:BF211)),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47</v>
      </c>
      <c r="F32" s="115">
        <f>ROUND(SUM(BG82:BG211), 2)</f>
        <v>0</v>
      </c>
      <c r="G32" s="39"/>
      <c r="H32" s="39"/>
      <c r="I32" s="116">
        <v>0.21</v>
      </c>
      <c r="J32" s="115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48</v>
      </c>
      <c r="F33" s="115">
        <f>ROUND(SUM(BH82:BH211), 2)</f>
        <v>0</v>
      </c>
      <c r="G33" s="39"/>
      <c r="H33" s="39"/>
      <c r="I33" s="116">
        <v>0.15</v>
      </c>
      <c r="J33" s="115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49</v>
      </c>
      <c r="F34" s="115">
        <f>ROUND(SUM(BI82:BI211), 2)</f>
        <v>0</v>
      </c>
      <c r="G34" s="39"/>
      <c r="H34" s="39"/>
      <c r="I34" s="116">
        <v>0</v>
      </c>
      <c r="J34" s="115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3"/>
      <c r="J35" s="39"/>
      <c r="K35" s="42"/>
    </row>
    <row r="36" spans="2:11" s="1" customFormat="1" ht="25.35" customHeight="1">
      <c r="B36" s="38"/>
      <c r="C36" s="117"/>
      <c r="D36" s="118" t="s">
        <v>50</v>
      </c>
      <c r="E36" s="68"/>
      <c r="F36" s="68"/>
      <c r="G36" s="119" t="s">
        <v>51</v>
      </c>
      <c r="H36" s="120" t="s">
        <v>52</v>
      </c>
      <c r="I36" s="121"/>
      <c r="J36" s="122">
        <f>SUM(J27:J34)</f>
        <v>0</v>
      </c>
      <c r="K36" s="123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4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5"/>
      <c r="J41" s="57"/>
      <c r="K41" s="126"/>
    </row>
    <row r="42" spans="2:11" s="1" customFormat="1" ht="36.950000000000003" customHeight="1">
      <c r="B42" s="38"/>
      <c r="C42" s="27" t="s">
        <v>101</v>
      </c>
      <c r="D42" s="39"/>
      <c r="E42" s="39"/>
      <c r="F42" s="39"/>
      <c r="G42" s="39"/>
      <c r="H42" s="39"/>
      <c r="I42" s="103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3"/>
      <c r="J43" s="39"/>
      <c r="K43" s="42"/>
    </row>
    <row r="44" spans="2:11" s="1" customFormat="1" ht="14.45" customHeight="1">
      <c r="B44" s="38"/>
      <c r="C44" s="34" t="s">
        <v>19</v>
      </c>
      <c r="D44" s="39"/>
      <c r="E44" s="39"/>
      <c r="F44" s="39"/>
      <c r="G44" s="39"/>
      <c r="H44" s="39"/>
      <c r="I44" s="103"/>
      <c r="J44" s="39"/>
      <c r="K44" s="42"/>
    </row>
    <row r="45" spans="2:11" s="1" customFormat="1" ht="22.5" customHeight="1">
      <c r="B45" s="38"/>
      <c r="C45" s="39"/>
      <c r="D45" s="39"/>
      <c r="E45" s="272" t="str">
        <f>E7</f>
        <v>Polní cesta VC6 v k.ú. Lužec nad Vltavou</v>
      </c>
      <c r="F45" s="273"/>
      <c r="G45" s="273"/>
      <c r="H45" s="273"/>
      <c r="I45" s="103"/>
      <c r="J45" s="39"/>
      <c r="K45" s="42"/>
    </row>
    <row r="46" spans="2:11" s="1" customFormat="1" ht="14.45" customHeight="1">
      <c r="B46" s="38"/>
      <c r="C46" s="34" t="s">
        <v>99</v>
      </c>
      <c r="D46" s="39"/>
      <c r="E46" s="39"/>
      <c r="F46" s="39"/>
      <c r="G46" s="39"/>
      <c r="H46" s="39"/>
      <c r="I46" s="103"/>
      <c r="J46" s="39"/>
      <c r="K46" s="42"/>
    </row>
    <row r="47" spans="2:11" s="1" customFormat="1" ht="23.25" customHeight="1">
      <c r="B47" s="38"/>
      <c r="C47" s="39"/>
      <c r="D47" s="39"/>
      <c r="E47" s="274" t="str">
        <f>E9</f>
        <v>496/16-1 - SO 101 Polní cesta VC6</v>
      </c>
      <c r="F47" s="275"/>
      <c r="G47" s="275"/>
      <c r="H47" s="275"/>
      <c r="I47" s="103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3"/>
      <c r="J48" s="39"/>
      <c r="K48" s="42"/>
    </row>
    <row r="49" spans="2:47" s="1" customFormat="1" ht="18" customHeight="1">
      <c r="B49" s="38"/>
      <c r="C49" s="34" t="s">
        <v>25</v>
      </c>
      <c r="D49" s="39"/>
      <c r="E49" s="39"/>
      <c r="F49" s="32" t="str">
        <f>F12</f>
        <v xml:space="preserve"> </v>
      </c>
      <c r="G49" s="39"/>
      <c r="H49" s="39"/>
      <c r="I49" s="104" t="s">
        <v>27</v>
      </c>
      <c r="J49" s="105" t="str">
        <f>IF(J12="","",J12)</f>
        <v>13.2.2017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3"/>
      <c r="J50" s="39"/>
      <c r="K50" s="42"/>
    </row>
    <row r="51" spans="2:47" s="1" customFormat="1" ht="15">
      <c r="B51" s="38"/>
      <c r="C51" s="34" t="s">
        <v>31</v>
      </c>
      <c r="D51" s="39"/>
      <c r="E51" s="39"/>
      <c r="F51" s="32" t="str">
        <f>E15</f>
        <v xml:space="preserve"> </v>
      </c>
      <c r="G51" s="39"/>
      <c r="H51" s="39"/>
      <c r="I51" s="104" t="s">
        <v>36</v>
      </c>
      <c r="J51" s="32" t="str">
        <f>E21</f>
        <v>NDCon s.r.o.</v>
      </c>
      <c r="K51" s="42"/>
    </row>
    <row r="52" spans="2:47" s="1" customFormat="1" ht="14.45" customHeight="1">
      <c r="B52" s="38"/>
      <c r="C52" s="34" t="s">
        <v>34</v>
      </c>
      <c r="D52" s="39"/>
      <c r="E52" s="39"/>
      <c r="F52" s="32" t="str">
        <f>IF(E18="","",E18)</f>
        <v/>
      </c>
      <c r="G52" s="39"/>
      <c r="H52" s="39"/>
      <c r="I52" s="103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3"/>
      <c r="J53" s="39"/>
      <c r="K53" s="42"/>
    </row>
    <row r="54" spans="2:47" s="1" customFormat="1" ht="29.25" customHeight="1">
      <c r="B54" s="38"/>
      <c r="C54" s="127" t="s">
        <v>102</v>
      </c>
      <c r="D54" s="117"/>
      <c r="E54" s="117"/>
      <c r="F54" s="117"/>
      <c r="G54" s="117"/>
      <c r="H54" s="117"/>
      <c r="I54" s="128"/>
      <c r="J54" s="129" t="s">
        <v>103</v>
      </c>
      <c r="K54" s="13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3"/>
      <c r="J55" s="39"/>
      <c r="K55" s="42"/>
    </row>
    <row r="56" spans="2:47" s="1" customFormat="1" ht="29.25" customHeight="1">
      <c r="B56" s="38"/>
      <c r="C56" s="131" t="s">
        <v>104</v>
      </c>
      <c r="D56" s="39"/>
      <c r="E56" s="39"/>
      <c r="F56" s="39"/>
      <c r="G56" s="39"/>
      <c r="H56" s="39"/>
      <c r="I56" s="103"/>
      <c r="J56" s="113">
        <f>J82</f>
        <v>0</v>
      </c>
      <c r="K56" s="42"/>
      <c r="AU56" s="21" t="s">
        <v>105</v>
      </c>
    </row>
    <row r="57" spans="2:47" s="7" customFormat="1" ht="24.95" customHeight="1">
      <c r="B57" s="132"/>
      <c r="C57" s="133"/>
      <c r="D57" s="134" t="s">
        <v>175</v>
      </c>
      <c r="E57" s="135"/>
      <c r="F57" s="135"/>
      <c r="G57" s="135"/>
      <c r="H57" s="135"/>
      <c r="I57" s="136"/>
      <c r="J57" s="137">
        <f>J83</f>
        <v>0</v>
      </c>
      <c r="K57" s="138"/>
    </row>
    <row r="58" spans="2:47" s="8" customFormat="1" ht="19.899999999999999" customHeight="1">
      <c r="B58" s="139"/>
      <c r="C58" s="140"/>
      <c r="D58" s="141" t="s">
        <v>176</v>
      </c>
      <c r="E58" s="142"/>
      <c r="F58" s="142"/>
      <c r="G58" s="142"/>
      <c r="H58" s="142"/>
      <c r="I58" s="143"/>
      <c r="J58" s="144">
        <f>J84</f>
        <v>0</v>
      </c>
      <c r="K58" s="145"/>
    </row>
    <row r="59" spans="2:47" s="8" customFormat="1" ht="19.899999999999999" customHeight="1">
      <c r="B59" s="139"/>
      <c r="C59" s="140"/>
      <c r="D59" s="141" t="s">
        <v>177</v>
      </c>
      <c r="E59" s="142"/>
      <c r="F59" s="142"/>
      <c r="G59" s="142"/>
      <c r="H59" s="142"/>
      <c r="I59" s="143"/>
      <c r="J59" s="144">
        <f>J157</f>
        <v>0</v>
      </c>
      <c r="K59" s="145"/>
    </row>
    <row r="60" spans="2:47" s="8" customFormat="1" ht="19.899999999999999" customHeight="1">
      <c r="B60" s="139"/>
      <c r="C60" s="140"/>
      <c r="D60" s="141" t="s">
        <v>178</v>
      </c>
      <c r="E60" s="142"/>
      <c r="F60" s="142"/>
      <c r="G60" s="142"/>
      <c r="H60" s="142"/>
      <c r="I60" s="143"/>
      <c r="J60" s="144">
        <f>J194</f>
        <v>0</v>
      </c>
      <c r="K60" s="145"/>
    </row>
    <row r="61" spans="2:47" s="8" customFormat="1" ht="19.899999999999999" customHeight="1">
      <c r="B61" s="139"/>
      <c r="C61" s="140"/>
      <c r="D61" s="141" t="s">
        <v>179</v>
      </c>
      <c r="E61" s="142"/>
      <c r="F61" s="142"/>
      <c r="G61" s="142"/>
      <c r="H61" s="142"/>
      <c r="I61" s="143"/>
      <c r="J61" s="144">
        <f>J203</f>
        <v>0</v>
      </c>
      <c r="K61" s="145"/>
    </row>
    <row r="62" spans="2:47" s="8" customFormat="1" ht="19.899999999999999" customHeight="1">
      <c r="B62" s="139"/>
      <c r="C62" s="140"/>
      <c r="D62" s="141" t="s">
        <v>180</v>
      </c>
      <c r="E62" s="142"/>
      <c r="F62" s="142"/>
      <c r="G62" s="142"/>
      <c r="H62" s="142"/>
      <c r="I62" s="143"/>
      <c r="J62" s="144">
        <f>J208</f>
        <v>0</v>
      </c>
      <c r="K62" s="145"/>
    </row>
    <row r="63" spans="2:47" s="1" customFormat="1" ht="21.75" customHeight="1">
      <c r="B63" s="38"/>
      <c r="C63" s="39"/>
      <c r="D63" s="39"/>
      <c r="E63" s="39"/>
      <c r="F63" s="39"/>
      <c r="G63" s="39"/>
      <c r="H63" s="39"/>
      <c r="I63" s="103"/>
      <c r="J63" s="39"/>
      <c r="K63" s="42"/>
    </row>
    <row r="64" spans="2:47" s="1" customFormat="1" ht="6.95" customHeight="1">
      <c r="B64" s="53"/>
      <c r="C64" s="54"/>
      <c r="D64" s="54"/>
      <c r="E64" s="54"/>
      <c r="F64" s="54"/>
      <c r="G64" s="54"/>
      <c r="H64" s="54"/>
      <c r="I64" s="124"/>
      <c r="J64" s="54"/>
      <c r="K64" s="5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25"/>
      <c r="J68" s="57"/>
      <c r="K68" s="57"/>
      <c r="L68" s="38"/>
    </row>
    <row r="69" spans="2:12" s="1" customFormat="1" ht="36.950000000000003" customHeight="1">
      <c r="B69" s="38"/>
      <c r="C69" s="58" t="s">
        <v>110</v>
      </c>
      <c r="L69" s="38"/>
    </row>
    <row r="70" spans="2:12" s="1" customFormat="1" ht="6.95" customHeight="1">
      <c r="B70" s="38"/>
      <c r="L70" s="38"/>
    </row>
    <row r="71" spans="2:12" s="1" customFormat="1" ht="14.45" customHeight="1">
      <c r="B71" s="38"/>
      <c r="C71" s="60" t="s">
        <v>19</v>
      </c>
      <c r="L71" s="38"/>
    </row>
    <row r="72" spans="2:12" s="1" customFormat="1" ht="22.5" customHeight="1">
      <c r="B72" s="38"/>
      <c r="E72" s="268" t="str">
        <f>E7</f>
        <v>Polní cesta VC6 v k.ú. Lužec nad Vltavou</v>
      </c>
      <c r="F72" s="269"/>
      <c r="G72" s="269"/>
      <c r="H72" s="269"/>
      <c r="L72" s="38"/>
    </row>
    <row r="73" spans="2:12" s="1" customFormat="1" ht="14.45" customHeight="1">
      <c r="B73" s="38"/>
      <c r="C73" s="60" t="s">
        <v>99</v>
      </c>
      <c r="L73" s="38"/>
    </row>
    <row r="74" spans="2:12" s="1" customFormat="1" ht="23.25" customHeight="1">
      <c r="B74" s="38"/>
      <c r="E74" s="238" t="str">
        <f>E9</f>
        <v>496/16-1 - SO 101 Polní cesta VC6</v>
      </c>
      <c r="F74" s="270"/>
      <c r="G74" s="270"/>
      <c r="H74" s="270"/>
      <c r="L74" s="38"/>
    </row>
    <row r="75" spans="2:12" s="1" customFormat="1" ht="6.95" customHeight="1">
      <c r="B75" s="38"/>
      <c r="L75" s="38"/>
    </row>
    <row r="76" spans="2:12" s="1" customFormat="1" ht="18" customHeight="1">
      <c r="B76" s="38"/>
      <c r="C76" s="60" t="s">
        <v>25</v>
      </c>
      <c r="F76" s="146" t="str">
        <f>F12</f>
        <v xml:space="preserve"> </v>
      </c>
      <c r="I76" s="147" t="s">
        <v>27</v>
      </c>
      <c r="J76" s="64" t="str">
        <f>IF(J12="","",J12)</f>
        <v>13.2.2017</v>
      </c>
      <c r="L76" s="38"/>
    </row>
    <row r="77" spans="2:12" s="1" customFormat="1" ht="6.95" customHeight="1">
      <c r="B77" s="38"/>
      <c r="L77" s="38"/>
    </row>
    <row r="78" spans="2:12" s="1" customFormat="1" ht="15">
      <c r="B78" s="38"/>
      <c r="C78" s="60" t="s">
        <v>31</v>
      </c>
      <c r="F78" s="146" t="str">
        <f>E15</f>
        <v xml:space="preserve"> </v>
      </c>
      <c r="I78" s="147" t="s">
        <v>36</v>
      </c>
      <c r="J78" s="146" t="str">
        <f>E21</f>
        <v>NDCon s.r.o.</v>
      </c>
      <c r="L78" s="38"/>
    </row>
    <row r="79" spans="2:12" s="1" customFormat="1" ht="14.45" customHeight="1">
      <c r="B79" s="38"/>
      <c r="C79" s="60" t="s">
        <v>34</v>
      </c>
      <c r="F79" s="146" t="str">
        <f>IF(E18="","",E18)</f>
        <v/>
      </c>
      <c r="L79" s="38"/>
    </row>
    <row r="80" spans="2:12" s="1" customFormat="1" ht="10.35" customHeight="1">
      <c r="B80" s="38"/>
      <c r="L80" s="38"/>
    </row>
    <row r="81" spans="2:65" s="9" customFormat="1" ht="29.25" customHeight="1">
      <c r="B81" s="148"/>
      <c r="C81" s="149" t="s">
        <v>111</v>
      </c>
      <c r="D81" s="150" t="s">
        <v>59</v>
      </c>
      <c r="E81" s="150" t="s">
        <v>55</v>
      </c>
      <c r="F81" s="150" t="s">
        <v>112</v>
      </c>
      <c r="G81" s="150" t="s">
        <v>113</v>
      </c>
      <c r="H81" s="150" t="s">
        <v>114</v>
      </c>
      <c r="I81" s="151" t="s">
        <v>115</v>
      </c>
      <c r="J81" s="150" t="s">
        <v>103</v>
      </c>
      <c r="K81" s="152" t="s">
        <v>116</v>
      </c>
      <c r="L81" s="148"/>
      <c r="M81" s="70" t="s">
        <v>117</v>
      </c>
      <c r="N81" s="71" t="s">
        <v>44</v>
      </c>
      <c r="O81" s="71" t="s">
        <v>118</v>
      </c>
      <c r="P81" s="71" t="s">
        <v>119</v>
      </c>
      <c r="Q81" s="71" t="s">
        <v>120</v>
      </c>
      <c r="R81" s="71" t="s">
        <v>121</v>
      </c>
      <c r="S81" s="71" t="s">
        <v>122</v>
      </c>
      <c r="T81" s="72" t="s">
        <v>123</v>
      </c>
    </row>
    <row r="82" spans="2:65" s="1" customFormat="1" ht="29.25" customHeight="1">
      <c r="B82" s="38"/>
      <c r="C82" s="74" t="s">
        <v>104</v>
      </c>
      <c r="J82" s="153">
        <f>BK82</f>
        <v>0</v>
      </c>
      <c r="L82" s="38"/>
      <c r="M82" s="73"/>
      <c r="N82" s="65"/>
      <c r="O82" s="65"/>
      <c r="P82" s="154">
        <f>P83</f>
        <v>0</v>
      </c>
      <c r="Q82" s="65"/>
      <c r="R82" s="154">
        <f>R83</f>
        <v>2568.3726678000003</v>
      </c>
      <c r="S82" s="65"/>
      <c r="T82" s="155">
        <f>T83</f>
        <v>500</v>
      </c>
      <c r="AT82" s="21" t="s">
        <v>73</v>
      </c>
      <c r="AU82" s="21" t="s">
        <v>105</v>
      </c>
      <c r="BK82" s="156">
        <f>BK83</f>
        <v>0</v>
      </c>
    </row>
    <row r="83" spans="2:65" s="10" customFormat="1" ht="37.35" customHeight="1">
      <c r="B83" s="157"/>
      <c r="D83" s="158" t="s">
        <v>73</v>
      </c>
      <c r="E83" s="159" t="s">
        <v>181</v>
      </c>
      <c r="F83" s="159" t="s">
        <v>182</v>
      </c>
      <c r="I83" s="160"/>
      <c r="J83" s="161">
        <f>BK83</f>
        <v>0</v>
      </c>
      <c r="L83" s="157"/>
      <c r="M83" s="162"/>
      <c r="N83" s="163"/>
      <c r="O83" s="163"/>
      <c r="P83" s="164">
        <f>P84+P157+P194+P203+P208</f>
        <v>0</v>
      </c>
      <c r="Q83" s="163"/>
      <c r="R83" s="164">
        <f>R84+R157+R194+R203+R208</f>
        <v>2568.3726678000003</v>
      </c>
      <c r="S83" s="163"/>
      <c r="T83" s="165">
        <f>T84+T157+T194+T203+T208</f>
        <v>500</v>
      </c>
      <c r="AR83" s="158" t="s">
        <v>24</v>
      </c>
      <c r="AT83" s="166" t="s">
        <v>73</v>
      </c>
      <c r="AU83" s="166" t="s">
        <v>74</v>
      </c>
      <c r="AY83" s="158" t="s">
        <v>127</v>
      </c>
      <c r="BK83" s="167">
        <f>BK84+BK157+BK194+BK203+BK208</f>
        <v>0</v>
      </c>
    </row>
    <row r="84" spans="2:65" s="10" customFormat="1" ht="19.899999999999999" customHeight="1">
      <c r="B84" s="157"/>
      <c r="D84" s="168" t="s">
        <v>73</v>
      </c>
      <c r="E84" s="169" t="s">
        <v>24</v>
      </c>
      <c r="F84" s="169" t="s">
        <v>183</v>
      </c>
      <c r="I84" s="160"/>
      <c r="J84" s="170">
        <f>BK84</f>
        <v>0</v>
      </c>
      <c r="L84" s="157"/>
      <c r="M84" s="162"/>
      <c r="N84" s="163"/>
      <c r="O84" s="163"/>
      <c r="P84" s="164">
        <f>SUM(P85:P156)</f>
        <v>0</v>
      </c>
      <c r="Q84" s="163"/>
      <c r="R84" s="164">
        <f>SUM(R85:R156)</f>
        <v>275.84162200000003</v>
      </c>
      <c r="S84" s="163"/>
      <c r="T84" s="165">
        <f>SUM(T85:T156)</f>
        <v>0</v>
      </c>
      <c r="AR84" s="158" t="s">
        <v>24</v>
      </c>
      <c r="AT84" s="166" t="s">
        <v>73</v>
      </c>
      <c r="AU84" s="166" t="s">
        <v>24</v>
      </c>
      <c r="AY84" s="158" t="s">
        <v>127</v>
      </c>
      <c r="BK84" s="167">
        <f>SUM(BK85:BK156)</f>
        <v>0</v>
      </c>
    </row>
    <row r="85" spans="2:65" s="1" customFormat="1" ht="22.5" customHeight="1">
      <c r="B85" s="171"/>
      <c r="C85" s="172" t="s">
        <v>24</v>
      </c>
      <c r="D85" s="172" t="s">
        <v>130</v>
      </c>
      <c r="E85" s="173" t="s">
        <v>184</v>
      </c>
      <c r="F85" s="174" t="s">
        <v>185</v>
      </c>
      <c r="G85" s="175" t="s">
        <v>186</v>
      </c>
      <c r="H85" s="176">
        <v>893.80200000000002</v>
      </c>
      <c r="I85" s="177"/>
      <c r="J85" s="178">
        <f>ROUND(I85*H85,2)</f>
        <v>0</v>
      </c>
      <c r="K85" s="174" t="s">
        <v>187</v>
      </c>
      <c r="L85" s="38"/>
      <c r="M85" s="179" t="s">
        <v>5</v>
      </c>
      <c r="N85" s="180" t="s">
        <v>45</v>
      </c>
      <c r="O85" s="39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AR85" s="21" t="s">
        <v>151</v>
      </c>
      <c r="AT85" s="21" t="s">
        <v>130</v>
      </c>
      <c r="AU85" s="21" t="s">
        <v>83</v>
      </c>
      <c r="AY85" s="21" t="s">
        <v>127</v>
      </c>
      <c r="BE85" s="183">
        <f>IF(N85="základní",J85,0)</f>
        <v>0</v>
      </c>
      <c r="BF85" s="183">
        <f>IF(N85="snížená",J85,0)</f>
        <v>0</v>
      </c>
      <c r="BG85" s="183">
        <f>IF(N85="zákl. přenesená",J85,0)</f>
        <v>0</v>
      </c>
      <c r="BH85" s="183">
        <f>IF(N85="sníž. přenesená",J85,0)</f>
        <v>0</v>
      </c>
      <c r="BI85" s="183">
        <f>IF(N85="nulová",J85,0)</f>
        <v>0</v>
      </c>
      <c r="BJ85" s="21" t="s">
        <v>24</v>
      </c>
      <c r="BK85" s="183">
        <f>ROUND(I85*H85,2)</f>
        <v>0</v>
      </c>
      <c r="BL85" s="21" t="s">
        <v>151</v>
      </c>
      <c r="BM85" s="21" t="s">
        <v>188</v>
      </c>
    </row>
    <row r="86" spans="2:65" s="1" customFormat="1">
      <c r="B86" s="38"/>
      <c r="D86" s="184" t="s">
        <v>137</v>
      </c>
      <c r="F86" s="185" t="s">
        <v>185</v>
      </c>
      <c r="I86" s="186"/>
      <c r="L86" s="38"/>
      <c r="M86" s="187"/>
      <c r="N86" s="39"/>
      <c r="O86" s="39"/>
      <c r="P86" s="39"/>
      <c r="Q86" s="39"/>
      <c r="R86" s="39"/>
      <c r="S86" s="39"/>
      <c r="T86" s="67"/>
      <c r="AT86" s="21" t="s">
        <v>137</v>
      </c>
      <c r="AU86" s="21" t="s">
        <v>83</v>
      </c>
    </row>
    <row r="87" spans="2:65" s="11" customFormat="1">
      <c r="B87" s="194"/>
      <c r="D87" s="184" t="s">
        <v>189</v>
      </c>
      <c r="E87" s="195" t="s">
        <v>5</v>
      </c>
      <c r="F87" s="196" t="s">
        <v>190</v>
      </c>
      <c r="H87" s="197" t="s">
        <v>5</v>
      </c>
      <c r="I87" s="198"/>
      <c r="L87" s="194"/>
      <c r="M87" s="199"/>
      <c r="N87" s="200"/>
      <c r="O87" s="200"/>
      <c r="P87" s="200"/>
      <c r="Q87" s="200"/>
      <c r="R87" s="200"/>
      <c r="S87" s="200"/>
      <c r="T87" s="201"/>
      <c r="AT87" s="197" t="s">
        <v>189</v>
      </c>
      <c r="AU87" s="197" t="s">
        <v>83</v>
      </c>
      <c r="AV87" s="11" t="s">
        <v>24</v>
      </c>
      <c r="AW87" s="11" t="s">
        <v>38</v>
      </c>
      <c r="AX87" s="11" t="s">
        <v>74</v>
      </c>
      <c r="AY87" s="197" t="s">
        <v>127</v>
      </c>
    </row>
    <row r="88" spans="2:65" s="12" customFormat="1">
      <c r="B88" s="202"/>
      <c r="D88" s="188" t="s">
        <v>189</v>
      </c>
      <c r="E88" s="203" t="s">
        <v>5</v>
      </c>
      <c r="F88" s="204" t="s">
        <v>191</v>
      </c>
      <c r="H88" s="205">
        <v>893.80200000000002</v>
      </c>
      <c r="I88" s="206"/>
      <c r="L88" s="202"/>
      <c r="M88" s="207"/>
      <c r="N88" s="208"/>
      <c r="O88" s="208"/>
      <c r="P88" s="208"/>
      <c r="Q88" s="208"/>
      <c r="R88" s="208"/>
      <c r="S88" s="208"/>
      <c r="T88" s="209"/>
      <c r="AT88" s="210" t="s">
        <v>189</v>
      </c>
      <c r="AU88" s="210" t="s">
        <v>83</v>
      </c>
      <c r="AV88" s="12" t="s">
        <v>83</v>
      </c>
      <c r="AW88" s="12" t="s">
        <v>38</v>
      </c>
      <c r="AX88" s="12" t="s">
        <v>24</v>
      </c>
      <c r="AY88" s="210" t="s">
        <v>127</v>
      </c>
    </row>
    <row r="89" spans="2:65" s="1" customFormat="1" ht="22.5" customHeight="1">
      <c r="B89" s="171"/>
      <c r="C89" s="172" t="s">
        <v>83</v>
      </c>
      <c r="D89" s="172" t="s">
        <v>130</v>
      </c>
      <c r="E89" s="173" t="s">
        <v>192</v>
      </c>
      <c r="F89" s="174" t="s">
        <v>193</v>
      </c>
      <c r="G89" s="175" t="s">
        <v>186</v>
      </c>
      <c r="H89" s="176">
        <v>749.87699999999995</v>
      </c>
      <c r="I89" s="177"/>
      <c r="J89" s="178">
        <f>ROUND(I89*H89,2)</f>
        <v>0</v>
      </c>
      <c r="K89" s="174" t="s">
        <v>5</v>
      </c>
      <c r="L89" s="38"/>
      <c r="M89" s="179" t="s">
        <v>5</v>
      </c>
      <c r="N89" s="180" t="s">
        <v>45</v>
      </c>
      <c r="O89" s="39"/>
      <c r="P89" s="181">
        <f>O89*H89</f>
        <v>0</v>
      </c>
      <c r="Q89" s="181">
        <v>0</v>
      </c>
      <c r="R89" s="181">
        <f>Q89*H89</f>
        <v>0</v>
      </c>
      <c r="S89" s="181">
        <v>0</v>
      </c>
      <c r="T89" s="182">
        <f>S89*H89</f>
        <v>0</v>
      </c>
      <c r="AR89" s="21" t="s">
        <v>151</v>
      </c>
      <c r="AT89" s="21" t="s">
        <v>130</v>
      </c>
      <c r="AU89" s="21" t="s">
        <v>83</v>
      </c>
      <c r="AY89" s="21" t="s">
        <v>127</v>
      </c>
      <c r="BE89" s="183">
        <f>IF(N89="základní",J89,0)</f>
        <v>0</v>
      </c>
      <c r="BF89" s="183">
        <f>IF(N89="snížená",J89,0)</f>
        <v>0</v>
      </c>
      <c r="BG89" s="183">
        <f>IF(N89="zákl. přenesená",J89,0)</f>
        <v>0</v>
      </c>
      <c r="BH89" s="183">
        <f>IF(N89="sníž. přenesená",J89,0)</f>
        <v>0</v>
      </c>
      <c r="BI89" s="183">
        <f>IF(N89="nulová",J89,0)</f>
        <v>0</v>
      </c>
      <c r="BJ89" s="21" t="s">
        <v>24</v>
      </c>
      <c r="BK89" s="183">
        <f>ROUND(I89*H89,2)</f>
        <v>0</v>
      </c>
      <c r="BL89" s="21" t="s">
        <v>151</v>
      </c>
      <c r="BM89" s="21" t="s">
        <v>194</v>
      </c>
    </row>
    <row r="90" spans="2:65" s="1" customFormat="1">
      <c r="B90" s="38"/>
      <c r="D90" s="184" t="s">
        <v>137</v>
      </c>
      <c r="F90" s="185" t="s">
        <v>195</v>
      </c>
      <c r="I90" s="186"/>
      <c r="L90" s="38"/>
      <c r="M90" s="187"/>
      <c r="N90" s="39"/>
      <c r="O90" s="39"/>
      <c r="P90" s="39"/>
      <c r="Q90" s="39"/>
      <c r="R90" s="39"/>
      <c r="S90" s="39"/>
      <c r="T90" s="67"/>
      <c r="AT90" s="21" t="s">
        <v>137</v>
      </c>
      <c r="AU90" s="21" t="s">
        <v>83</v>
      </c>
    </row>
    <row r="91" spans="2:65" s="11" customFormat="1">
      <c r="B91" s="194"/>
      <c r="D91" s="184" t="s">
        <v>189</v>
      </c>
      <c r="E91" s="195" t="s">
        <v>5</v>
      </c>
      <c r="F91" s="196" t="s">
        <v>196</v>
      </c>
      <c r="H91" s="197" t="s">
        <v>5</v>
      </c>
      <c r="I91" s="198"/>
      <c r="L91" s="194"/>
      <c r="M91" s="199"/>
      <c r="N91" s="200"/>
      <c r="O91" s="200"/>
      <c r="P91" s="200"/>
      <c r="Q91" s="200"/>
      <c r="R91" s="200"/>
      <c r="S91" s="200"/>
      <c r="T91" s="201"/>
      <c r="AT91" s="197" t="s">
        <v>189</v>
      </c>
      <c r="AU91" s="197" t="s">
        <v>83</v>
      </c>
      <c r="AV91" s="11" t="s">
        <v>24</v>
      </c>
      <c r="AW91" s="11" t="s">
        <v>38</v>
      </c>
      <c r="AX91" s="11" t="s">
        <v>74</v>
      </c>
      <c r="AY91" s="197" t="s">
        <v>127</v>
      </c>
    </row>
    <row r="92" spans="2:65" s="12" customFormat="1">
      <c r="B92" s="202"/>
      <c r="D92" s="188" t="s">
        <v>189</v>
      </c>
      <c r="E92" s="203" t="s">
        <v>5</v>
      </c>
      <c r="F92" s="204" t="s">
        <v>197</v>
      </c>
      <c r="H92" s="205">
        <v>749.87699999999995</v>
      </c>
      <c r="I92" s="206"/>
      <c r="L92" s="202"/>
      <c r="M92" s="207"/>
      <c r="N92" s="208"/>
      <c r="O92" s="208"/>
      <c r="P92" s="208"/>
      <c r="Q92" s="208"/>
      <c r="R92" s="208"/>
      <c r="S92" s="208"/>
      <c r="T92" s="209"/>
      <c r="AT92" s="210" t="s">
        <v>189</v>
      </c>
      <c r="AU92" s="210" t="s">
        <v>83</v>
      </c>
      <c r="AV92" s="12" t="s">
        <v>83</v>
      </c>
      <c r="AW92" s="12" t="s">
        <v>38</v>
      </c>
      <c r="AX92" s="12" t="s">
        <v>24</v>
      </c>
      <c r="AY92" s="210" t="s">
        <v>127</v>
      </c>
    </row>
    <row r="93" spans="2:65" s="1" customFormat="1" ht="22.5" customHeight="1">
      <c r="B93" s="171"/>
      <c r="C93" s="172" t="s">
        <v>144</v>
      </c>
      <c r="D93" s="172" t="s">
        <v>130</v>
      </c>
      <c r="E93" s="173" t="s">
        <v>198</v>
      </c>
      <c r="F93" s="174" t="s">
        <v>199</v>
      </c>
      <c r="G93" s="175" t="s">
        <v>186</v>
      </c>
      <c r="H93" s="176">
        <v>217.48</v>
      </c>
      <c r="I93" s="177"/>
      <c r="J93" s="178">
        <f>ROUND(I93*H93,2)</f>
        <v>0</v>
      </c>
      <c r="K93" s="174" t="s">
        <v>187</v>
      </c>
      <c r="L93" s="38"/>
      <c r="M93" s="179" t="s">
        <v>5</v>
      </c>
      <c r="N93" s="180" t="s">
        <v>45</v>
      </c>
      <c r="O93" s="39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21" t="s">
        <v>151</v>
      </c>
      <c r="AT93" s="21" t="s">
        <v>130</v>
      </c>
      <c r="AU93" s="21" t="s">
        <v>83</v>
      </c>
      <c r="AY93" s="21" t="s">
        <v>127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1" t="s">
        <v>24</v>
      </c>
      <c r="BK93" s="183">
        <f>ROUND(I93*H93,2)</f>
        <v>0</v>
      </c>
      <c r="BL93" s="21" t="s">
        <v>151</v>
      </c>
      <c r="BM93" s="21" t="s">
        <v>200</v>
      </c>
    </row>
    <row r="94" spans="2:65" s="1" customFormat="1" ht="27">
      <c r="B94" s="38"/>
      <c r="D94" s="184" t="s">
        <v>137</v>
      </c>
      <c r="F94" s="185" t="s">
        <v>201</v>
      </c>
      <c r="I94" s="186"/>
      <c r="L94" s="38"/>
      <c r="M94" s="187"/>
      <c r="N94" s="39"/>
      <c r="O94" s="39"/>
      <c r="P94" s="39"/>
      <c r="Q94" s="39"/>
      <c r="R94" s="39"/>
      <c r="S94" s="39"/>
      <c r="T94" s="67"/>
      <c r="AT94" s="21" t="s">
        <v>137</v>
      </c>
      <c r="AU94" s="21" t="s">
        <v>83</v>
      </c>
    </row>
    <row r="95" spans="2:65" s="12" customFormat="1">
      <c r="B95" s="202"/>
      <c r="D95" s="184" t="s">
        <v>189</v>
      </c>
      <c r="E95" s="210" t="s">
        <v>5</v>
      </c>
      <c r="F95" s="211" t="s">
        <v>202</v>
      </c>
      <c r="H95" s="212">
        <v>217.48</v>
      </c>
      <c r="I95" s="206"/>
      <c r="L95" s="202"/>
      <c r="M95" s="207"/>
      <c r="N95" s="208"/>
      <c r="O95" s="208"/>
      <c r="P95" s="208"/>
      <c r="Q95" s="208"/>
      <c r="R95" s="208"/>
      <c r="S95" s="208"/>
      <c r="T95" s="209"/>
      <c r="AT95" s="210" t="s">
        <v>189</v>
      </c>
      <c r="AU95" s="210" t="s">
        <v>83</v>
      </c>
      <c r="AV95" s="12" t="s">
        <v>83</v>
      </c>
      <c r="AW95" s="12" t="s">
        <v>38</v>
      </c>
      <c r="AX95" s="12" t="s">
        <v>24</v>
      </c>
      <c r="AY95" s="210" t="s">
        <v>127</v>
      </c>
    </row>
    <row r="96" spans="2:65" s="11" customFormat="1">
      <c r="B96" s="194"/>
      <c r="D96" s="188" t="s">
        <v>189</v>
      </c>
      <c r="E96" s="213" t="s">
        <v>5</v>
      </c>
      <c r="F96" s="214" t="s">
        <v>203</v>
      </c>
      <c r="H96" s="215" t="s">
        <v>5</v>
      </c>
      <c r="I96" s="198"/>
      <c r="L96" s="194"/>
      <c r="M96" s="199"/>
      <c r="N96" s="200"/>
      <c r="O96" s="200"/>
      <c r="P96" s="200"/>
      <c r="Q96" s="200"/>
      <c r="R96" s="200"/>
      <c r="S96" s="200"/>
      <c r="T96" s="201"/>
      <c r="AT96" s="197" t="s">
        <v>189</v>
      </c>
      <c r="AU96" s="197" t="s">
        <v>83</v>
      </c>
      <c r="AV96" s="11" t="s">
        <v>24</v>
      </c>
      <c r="AW96" s="11" t="s">
        <v>38</v>
      </c>
      <c r="AX96" s="11" t="s">
        <v>74</v>
      </c>
      <c r="AY96" s="197" t="s">
        <v>127</v>
      </c>
    </row>
    <row r="97" spans="2:65" s="1" customFormat="1" ht="22.5" customHeight="1">
      <c r="B97" s="171"/>
      <c r="C97" s="172" t="s">
        <v>151</v>
      </c>
      <c r="D97" s="172" t="s">
        <v>130</v>
      </c>
      <c r="E97" s="173" t="s">
        <v>204</v>
      </c>
      <c r="F97" s="174" t="s">
        <v>205</v>
      </c>
      <c r="G97" s="175" t="s">
        <v>186</v>
      </c>
      <c r="H97" s="176">
        <v>72.492999999999995</v>
      </c>
      <c r="I97" s="177"/>
      <c r="J97" s="178">
        <f>ROUND(I97*H97,2)</f>
        <v>0</v>
      </c>
      <c r="K97" s="174" t="s">
        <v>187</v>
      </c>
      <c r="L97" s="38"/>
      <c r="M97" s="179" t="s">
        <v>5</v>
      </c>
      <c r="N97" s="180" t="s">
        <v>45</v>
      </c>
      <c r="O97" s="39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1" t="s">
        <v>151</v>
      </c>
      <c r="AT97" s="21" t="s">
        <v>130</v>
      </c>
      <c r="AU97" s="21" t="s">
        <v>83</v>
      </c>
      <c r="AY97" s="21" t="s">
        <v>127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1" t="s">
        <v>24</v>
      </c>
      <c r="BK97" s="183">
        <f>ROUND(I97*H97,2)</f>
        <v>0</v>
      </c>
      <c r="BL97" s="21" t="s">
        <v>151</v>
      </c>
      <c r="BM97" s="21" t="s">
        <v>206</v>
      </c>
    </row>
    <row r="98" spans="2:65" s="1" customFormat="1" ht="40.5">
      <c r="B98" s="38"/>
      <c r="D98" s="184" t="s">
        <v>137</v>
      </c>
      <c r="F98" s="185" t="s">
        <v>207</v>
      </c>
      <c r="I98" s="186"/>
      <c r="L98" s="38"/>
      <c r="M98" s="187"/>
      <c r="N98" s="39"/>
      <c r="O98" s="39"/>
      <c r="P98" s="39"/>
      <c r="Q98" s="39"/>
      <c r="R98" s="39"/>
      <c r="S98" s="39"/>
      <c r="T98" s="67"/>
      <c r="AT98" s="21" t="s">
        <v>137</v>
      </c>
      <c r="AU98" s="21" t="s">
        <v>83</v>
      </c>
    </row>
    <row r="99" spans="2:65" s="12" customFormat="1">
      <c r="B99" s="202"/>
      <c r="D99" s="188" t="s">
        <v>189</v>
      </c>
      <c r="E99" s="203" t="s">
        <v>5</v>
      </c>
      <c r="F99" s="204" t="s">
        <v>208</v>
      </c>
      <c r="H99" s="205">
        <v>72.492999999999995</v>
      </c>
      <c r="I99" s="206"/>
      <c r="L99" s="202"/>
      <c r="M99" s="207"/>
      <c r="N99" s="208"/>
      <c r="O99" s="208"/>
      <c r="P99" s="208"/>
      <c r="Q99" s="208"/>
      <c r="R99" s="208"/>
      <c r="S99" s="208"/>
      <c r="T99" s="209"/>
      <c r="AT99" s="210" t="s">
        <v>189</v>
      </c>
      <c r="AU99" s="210" t="s">
        <v>83</v>
      </c>
      <c r="AV99" s="12" t="s">
        <v>83</v>
      </c>
      <c r="AW99" s="12" t="s">
        <v>38</v>
      </c>
      <c r="AX99" s="12" t="s">
        <v>24</v>
      </c>
      <c r="AY99" s="210" t="s">
        <v>127</v>
      </c>
    </row>
    <row r="100" spans="2:65" s="1" customFormat="1" ht="22.5" customHeight="1">
      <c r="B100" s="171"/>
      <c r="C100" s="172" t="s">
        <v>126</v>
      </c>
      <c r="D100" s="172" t="s">
        <v>130</v>
      </c>
      <c r="E100" s="173" t="s">
        <v>209</v>
      </c>
      <c r="F100" s="174" t="s">
        <v>210</v>
      </c>
      <c r="G100" s="175" t="s">
        <v>186</v>
      </c>
      <c r="H100" s="176">
        <v>217.48</v>
      </c>
      <c r="I100" s="177"/>
      <c r="J100" s="178">
        <f>ROUND(I100*H100,2)</f>
        <v>0</v>
      </c>
      <c r="K100" s="174" t="s">
        <v>187</v>
      </c>
      <c r="L100" s="38"/>
      <c r="M100" s="179" t="s">
        <v>5</v>
      </c>
      <c r="N100" s="180" t="s">
        <v>45</v>
      </c>
      <c r="O100" s="39"/>
      <c r="P100" s="181">
        <f>O100*H100</f>
        <v>0</v>
      </c>
      <c r="Q100" s="181">
        <v>0</v>
      </c>
      <c r="R100" s="181">
        <f>Q100*H100</f>
        <v>0</v>
      </c>
      <c r="S100" s="181">
        <v>0</v>
      </c>
      <c r="T100" s="182">
        <f>S100*H100</f>
        <v>0</v>
      </c>
      <c r="AR100" s="21" t="s">
        <v>151</v>
      </c>
      <c r="AT100" s="21" t="s">
        <v>130</v>
      </c>
      <c r="AU100" s="21" t="s">
        <v>83</v>
      </c>
      <c r="AY100" s="21" t="s">
        <v>127</v>
      </c>
      <c r="BE100" s="183">
        <f>IF(N100="základní",J100,0)</f>
        <v>0</v>
      </c>
      <c r="BF100" s="183">
        <f>IF(N100="snížená",J100,0)</f>
        <v>0</v>
      </c>
      <c r="BG100" s="183">
        <f>IF(N100="zákl. přenesená",J100,0)</f>
        <v>0</v>
      </c>
      <c r="BH100" s="183">
        <f>IF(N100="sníž. přenesená",J100,0)</f>
        <v>0</v>
      </c>
      <c r="BI100" s="183">
        <f>IF(N100="nulová",J100,0)</f>
        <v>0</v>
      </c>
      <c r="BJ100" s="21" t="s">
        <v>24</v>
      </c>
      <c r="BK100" s="183">
        <f>ROUND(I100*H100,2)</f>
        <v>0</v>
      </c>
      <c r="BL100" s="21" t="s">
        <v>151</v>
      </c>
      <c r="BM100" s="21" t="s">
        <v>211</v>
      </c>
    </row>
    <row r="101" spans="2:65" s="1" customFormat="1" ht="27">
      <c r="B101" s="38"/>
      <c r="D101" s="184" t="s">
        <v>137</v>
      </c>
      <c r="F101" s="185" t="s">
        <v>212</v>
      </c>
      <c r="I101" s="186"/>
      <c r="L101" s="38"/>
      <c r="M101" s="187"/>
      <c r="N101" s="39"/>
      <c r="O101" s="39"/>
      <c r="P101" s="39"/>
      <c r="Q101" s="39"/>
      <c r="R101" s="39"/>
      <c r="S101" s="39"/>
      <c r="T101" s="67"/>
      <c r="AT101" s="21" t="s">
        <v>137</v>
      </c>
      <c r="AU101" s="21" t="s">
        <v>83</v>
      </c>
    </row>
    <row r="102" spans="2:65" s="11" customFormat="1">
      <c r="B102" s="194"/>
      <c r="D102" s="184" t="s">
        <v>189</v>
      </c>
      <c r="E102" s="195" t="s">
        <v>5</v>
      </c>
      <c r="F102" s="196" t="s">
        <v>213</v>
      </c>
      <c r="H102" s="197" t="s">
        <v>5</v>
      </c>
      <c r="I102" s="198"/>
      <c r="L102" s="194"/>
      <c r="M102" s="199"/>
      <c r="N102" s="200"/>
      <c r="O102" s="200"/>
      <c r="P102" s="200"/>
      <c r="Q102" s="200"/>
      <c r="R102" s="200"/>
      <c r="S102" s="200"/>
      <c r="T102" s="201"/>
      <c r="AT102" s="197" t="s">
        <v>189</v>
      </c>
      <c r="AU102" s="197" t="s">
        <v>83</v>
      </c>
      <c r="AV102" s="11" t="s">
        <v>24</v>
      </c>
      <c r="AW102" s="11" t="s">
        <v>38</v>
      </c>
      <c r="AX102" s="11" t="s">
        <v>74</v>
      </c>
      <c r="AY102" s="197" t="s">
        <v>127</v>
      </c>
    </row>
    <row r="103" spans="2:65" s="12" customFormat="1">
      <c r="B103" s="202"/>
      <c r="D103" s="188" t="s">
        <v>189</v>
      </c>
      <c r="E103" s="203" t="s">
        <v>5</v>
      </c>
      <c r="F103" s="204" t="s">
        <v>202</v>
      </c>
      <c r="H103" s="205">
        <v>217.48</v>
      </c>
      <c r="I103" s="206"/>
      <c r="L103" s="202"/>
      <c r="M103" s="207"/>
      <c r="N103" s="208"/>
      <c r="O103" s="208"/>
      <c r="P103" s="208"/>
      <c r="Q103" s="208"/>
      <c r="R103" s="208"/>
      <c r="S103" s="208"/>
      <c r="T103" s="209"/>
      <c r="AT103" s="210" t="s">
        <v>189</v>
      </c>
      <c r="AU103" s="210" t="s">
        <v>83</v>
      </c>
      <c r="AV103" s="12" t="s">
        <v>83</v>
      </c>
      <c r="AW103" s="12" t="s">
        <v>38</v>
      </c>
      <c r="AX103" s="12" t="s">
        <v>24</v>
      </c>
      <c r="AY103" s="210" t="s">
        <v>127</v>
      </c>
    </row>
    <row r="104" spans="2:65" s="1" customFormat="1" ht="22.5" customHeight="1">
      <c r="B104" s="171"/>
      <c r="C104" s="172" t="s">
        <v>160</v>
      </c>
      <c r="D104" s="172" t="s">
        <v>130</v>
      </c>
      <c r="E104" s="173" t="s">
        <v>214</v>
      </c>
      <c r="F104" s="174" t="s">
        <v>215</v>
      </c>
      <c r="G104" s="175" t="s">
        <v>186</v>
      </c>
      <c r="H104" s="176">
        <v>217.48</v>
      </c>
      <c r="I104" s="177"/>
      <c r="J104" s="178">
        <f>ROUND(I104*H104,2)</f>
        <v>0</v>
      </c>
      <c r="K104" s="174" t="s">
        <v>187</v>
      </c>
      <c r="L104" s="38"/>
      <c r="M104" s="179" t="s">
        <v>5</v>
      </c>
      <c r="N104" s="180" t="s">
        <v>45</v>
      </c>
      <c r="O104" s="39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AR104" s="21" t="s">
        <v>151</v>
      </c>
      <c r="AT104" s="21" t="s">
        <v>130</v>
      </c>
      <c r="AU104" s="21" t="s">
        <v>83</v>
      </c>
      <c r="AY104" s="21" t="s">
        <v>127</v>
      </c>
      <c r="BE104" s="183">
        <f>IF(N104="základní",J104,0)</f>
        <v>0</v>
      </c>
      <c r="BF104" s="183">
        <f>IF(N104="snížená",J104,0)</f>
        <v>0</v>
      </c>
      <c r="BG104" s="183">
        <f>IF(N104="zákl. přenesená",J104,0)</f>
        <v>0</v>
      </c>
      <c r="BH104" s="183">
        <f>IF(N104="sníž. přenesená",J104,0)</f>
        <v>0</v>
      </c>
      <c r="BI104" s="183">
        <f>IF(N104="nulová",J104,0)</f>
        <v>0</v>
      </c>
      <c r="BJ104" s="21" t="s">
        <v>24</v>
      </c>
      <c r="BK104" s="183">
        <f>ROUND(I104*H104,2)</f>
        <v>0</v>
      </c>
      <c r="BL104" s="21" t="s">
        <v>151</v>
      </c>
      <c r="BM104" s="21" t="s">
        <v>216</v>
      </c>
    </row>
    <row r="105" spans="2:65" s="1" customFormat="1" ht="40.5">
      <c r="B105" s="38"/>
      <c r="D105" s="184" t="s">
        <v>137</v>
      </c>
      <c r="F105" s="185" t="s">
        <v>217</v>
      </c>
      <c r="I105" s="186"/>
      <c r="L105" s="38"/>
      <c r="M105" s="187"/>
      <c r="N105" s="39"/>
      <c r="O105" s="39"/>
      <c r="P105" s="39"/>
      <c r="Q105" s="39"/>
      <c r="R105" s="39"/>
      <c r="S105" s="39"/>
      <c r="T105" s="67"/>
      <c r="AT105" s="21" t="s">
        <v>137</v>
      </c>
      <c r="AU105" s="21" t="s">
        <v>83</v>
      </c>
    </row>
    <row r="106" spans="2:65" s="12" customFormat="1">
      <c r="B106" s="202"/>
      <c r="D106" s="188" t="s">
        <v>189</v>
      </c>
      <c r="E106" s="203" t="s">
        <v>5</v>
      </c>
      <c r="F106" s="204" t="s">
        <v>202</v>
      </c>
      <c r="H106" s="205">
        <v>217.48</v>
      </c>
      <c r="I106" s="206"/>
      <c r="L106" s="202"/>
      <c r="M106" s="207"/>
      <c r="N106" s="208"/>
      <c r="O106" s="208"/>
      <c r="P106" s="208"/>
      <c r="Q106" s="208"/>
      <c r="R106" s="208"/>
      <c r="S106" s="208"/>
      <c r="T106" s="209"/>
      <c r="AT106" s="210" t="s">
        <v>189</v>
      </c>
      <c r="AU106" s="210" t="s">
        <v>83</v>
      </c>
      <c r="AV106" s="12" t="s">
        <v>83</v>
      </c>
      <c r="AW106" s="12" t="s">
        <v>38</v>
      </c>
      <c r="AX106" s="12" t="s">
        <v>24</v>
      </c>
      <c r="AY106" s="210" t="s">
        <v>127</v>
      </c>
    </row>
    <row r="107" spans="2:65" s="1" customFormat="1" ht="31.5" customHeight="1">
      <c r="B107" s="171"/>
      <c r="C107" s="172" t="s">
        <v>165</v>
      </c>
      <c r="D107" s="172" t="s">
        <v>130</v>
      </c>
      <c r="E107" s="173" t="s">
        <v>218</v>
      </c>
      <c r="F107" s="174" t="s">
        <v>219</v>
      </c>
      <c r="G107" s="175" t="s">
        <v>186</v>
      </c>
      <c r="H107" s="176">
        <v>2174.8000000000002</v>
      </c>
      <c r="I107" s="177"/>
      <c r="J107" s="178">
        <f>ROUND(I107*H107,2)</f>
        <v>0</v>
      </c>
      <c r="K107" s="174" t="s">
        <v>187</v>
      </c>
      <c r="L107" s="38"/>
      <c r="M107" s="179" t="s">
        <v>5</v>
      </c>
      <c r="N107" s="180" t="s">
        <v>45</v>
      </c>
      <c r="O107" s="39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21" t="s">
        <v>151</v>
      </c>
      <c r="AT107" s="21" t="s">
        <v>130</v>
      </c>
      <c r="AU107" s="21" t="s">
        <v>83</v>
      </c>
      <c r="AY107" s="21" t="s">
        <v>127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21" t="s">
        <v>24</v>
      </c>
      <c r="BK107" s="183">
        <f>ROUND(I107*H107,2)</f>
        <v>0</v>
      </c>
      <c r="BL107" s="21" t="s">
        <v>151</v>
      </c>
      <c r="BM107" s="21" t="s">
        <v>220</v>
      </c>
    </row>
    <row r="108" spans="2:65" s="1" customFormat="1" ht="40.5">
      <c r="B108" s="38"/>
      <c r="D108" s="184" t="s">
        <v>137</v>
      </c>
      <c r="F108" s="185" t="s">
        <v>221</v>
      </c>
      <c r="I108" s="186"/>
      <c r="L108" s="38"/>
      <c r="M108" s="187"/>
      <c r="N108" s="39"/>
      <c r="O108" s="39"/>
      <c r="P108" s="39"/>
      <c r="Q108" s="39"/>
      <c r="R108" s="39"/>
      <c r="S108" s="39"/>
      <c r="T108" s="67"/>
      <c r="AT108" s="21" t="s">
        <v>137</v>
      </c>
      <c r="AU108" s="21" t="s">
        <v>83</v>
      </c>
    </row>
    <row r="109" spans="2:65" s="12" customFormat="1">
      <c r="B109" s="202"/>
      <c r="D109" s="188" t="s">
        <v>189</v>
      </c>
      <c r="E109" s="203" t="s">
        <v>5</v>
      </c>
      <c r="F109" s="204" t="s">
        <v>222</v>
      </c>
      <c r="H109" s="205">
        <v>2174.8000000000002</v>
      </c>
      <c r="I109" s="206"/>
      <c r="L109" s="202"/>
      <c r="M109" s="207"/>
      <c r="N109" s="208"/>
      <c r="O109" s="208"/>
      <c r="P109" s="208"/>
      <c r="Q109" s="208"/>
      <c r="R109" s="208"/>
      <c r="S109" s="208"/>
      <c r="T109" s="209"/>
      <c r="AT109" s="210" t="s">
        <v>189</v>
      </c>
      <c r="AU109" s="210" t="s">
        <v>83</v>
      </c>
      <c r="AV109" s="12" t="s">
        <v>83</v>
      </c>
      <c r="AW109" s="12" t="s">
        <v>38</v>
      </c>
      <c r="AX109" s="12" t="s">
        <v>24</v>
      </c>
      <c r="AY109" s="210" t="s">
        <v>127</v>
      </c>
    </row>
    <row r="110" spans="2:65" s="1" customFormat="1" ht="22.5" customHeight="1">
      <c r="B110" s="171"/>
      <c r="C110" s="172" t="s">
        <v>170</v>
      </c>
      <c r="D110" s="172" t="s">
        <v>130</v>
      </c>
      <c r="E110" s="173" t="s">
        <v>223</v>
      </c>
      <c r="F110" s="174" t="s">
        <v>224</v>
      </c>
      <c r="G110" s="175" t="s">
        <v>186</v>
      </c>
      <c r="H110" s="176">
        <v>217.48</v>
      </c>
      <c r="I110" s="177"/>
      <c r="J110" s="178">
        <f>ROUND(I110*H110,2)</f>
        <v>0</v>
      </c>
      <c r="K110" s="174" t="s">
        <v>187</v>
      </c>
      <c r="L110" s="38"/>
      <c r="M110" s="179" t="s">
        <v>5</v>
      </c>
      <c r="N110" s="180" t="s">
        <v>45</v>
      </c>
      <c r="O110" s="39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AR110" s="21" t="s">
        <v>151</v>
      </c>
      <c r="AT110" s="21" t="s">
        <v>130</v>
      </c>
      <c r="AU110" s="21" t="s">
        <v>83</v>
      </c>
      <c r="AY110" s="21" t="s">
        <v>127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21" t="s">
        <v>24</v>
      </c>
      <c r="BK110" s="183">
        <f>ROUND(I110*H110,2)</f>
        <v>0</v>
      </c>
      <c r="BL110" s="21" t="s">
        <v>151</v>
      </c>
      <c r="BM110" s="21" t="s">
        <v>225</v>
      </c>
    </row>
    <row r="111" spans="2:65" s="1" customFormat="1" ht="40.5">
      <c r="B111" s="38"/>
      <c r="D111" s="184" t="s">
        <v>137</v>
      </c>
      <c r="F111" s="185" t="s">
        <v>226</v>
      </c>
      <c r="I111" s="186"/>
      <c r="L111" s="38"/>
      <c r="M111" s="187"/>
      <c r="N111" s="39"/>
      <c r="O111" s="39"/>
      <c r="P111" s="39"/>
      <c r="Q111" s="39"/>
      <c r="R111" s="39"/>
      <c r="S111" s="39"/>
      <c r="T111" s="67"/>
      <c r="AT111" s="21" t="s">
        <v>137</v>
      </c>
      <c r="AU111" s="21" t="s">
        <v>83</v>
      </c>
    </row>
    <row r="112" spans="2:65" s="12" customFormat="1">
      <c r="B112" s="202"/>
      <c r="D112" s="188" t="s">
        <v>189</v>
      </c>
      <c r="E112" s="203" t="s">
        <v>5</v>
      </c>
      <c r="F112" s="204" t="s">
        <v>202</v>
      </c>
      <c r="H112" s="205">
        <v>217.48</v>
      </c>
      <c r="I112" s="206"/>
      <c r="L112" s="202"/>
      <c r="M112" s="207"/>
      <c r="N112" s="208"/>
      <c r="O112" s="208"/>
      <c r="P112" s="208"/>
      <c r="Q112" s="208"/>
      <c r="R112" s="208"/>
      <c r="S112" s="208"/>
      <c r="T112" s="209"/>
      <c r="AT112" s="210" t="s">
        <v>189</v>
      </c>
      <c r="AU112" s="210" t="s">
        <v>83</v>
      </c>
      <c r="AV112" s="12" t="s">
        <v>83</v>
      </c>
      <c r="AW112" s="12" t="s">
        <v>38</v>
      </c>
      <c r="AX112" s="12" t="s">
        <v>24</v>
      </c>
      <c r="AY112" s="210" t="s">
        <v>127</v>
      </c>
    </row>
    <row r="113" spans="2:65" s="1" customFormat="1" ht="22.5" customHeight="1">
      <c r="B113" s="171"/>
      <c r="C113" s="172" t="s">
        <v>227</v>
      </c>
      <c r="D113" s="172" t="s">
        <v>130</v>
      </c>
      <c r="E113" s="173" t="s">
        <v>228</v>
      </c>
      <c r="F113" s="174" t="s">
        <v>229</v>
      </c>
      <c r="G113" s="175" t="s">
        <v>186</v>
      </c>
      <c r="H113" s="176">
        <v>217.48</v>
      </c>
      <c r="I113" s="177"/>
      <c r="J113" s="178">
        <f>ROUND(I113*H113,2)</f>
        <v>0</v>
      </c>
      <c r="K113" s="174" t="s">
        <v>187</v>
      </c>
      <c r="L113" s="38"/>
      <c r="M113" s="179" t="s">
        <v>5</v>
      </c>
      <c r="N113" s="180" t="s">
        <v>45</v>
      </c>
      <c r="O113" s="39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AR113" s="21" t="s">
        <v>151</v>
      </c>
      <c r="AT113" s="21" t="s">
        <v>130</v>
      </c>
      <c r="AU113" s="21" t="s">
        <v>83</v>
      </c>
      <c r="AY113" s="21" t="s">
        <v>127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21" t="s">
        <v>24</v>
      </c>
      <c r="BK113" s="183">
        <f>ROUND(I113*H113,2)</f>
        <v>0</v>
      </c>
      <c r="BL113" s="21" t="s">
        <v>151</v>
      </c>
      <c r="BM113" s="21" t="s">
        <v>230</v>
      </c>
    </row>
    <row r="114" spans="2:65" s="1" customFormat="1">
      <c r="B114" s="38"/>
      <c r="D114" s="184" t="s">
        <v>137</v>
      </c>
      <c r="F114" s="185" t="s">
        <v>229</v>
      </c>
      <c r="I114" s="186"/>
      <c r="L114" s="38"/>
      <c r="M114" s="187"/>
      <c r="N114" s="39"/>
      <c r="O114" s="39"/>
      <c r="P114" s="39"/>
      <c r="Q114" s="39"/>
      <c r="R114" s="39"/>
      <c r="S114" s="39"/>
      <c r="T114" s="67"/>
      <c r="AT114" s="21" t="s">
        <v>137</v>
      </c>
      <c r="AU114" s="21" t="s">
        <v>83</v>
      </c>
    </row>
    <row r="115" spans="2:65" s="11" customFormat="1">
      <c r="B115" s="194"/>
      <c r="D115" s="184" t="s">
        <v>189</v>
      </c>
      <c r="E115" s="195" t="s">
        <v>5</v>
      </c>
      <c r="F115" s="196" t="s">
        <v>231</v>
      </c>
      <c r="H115" s="197" t="s">
        <v>5</v>
      </c>
      <c r="I115" s="198"/>
      <c r="L115" s="194"/>
      <c r="M115" s="199"/>
      <c r="N115" s="200"/>
      <c r="O115" s="200"/>
      <c r="P115" s="200"/>
      <c r="Q115" s="200"/>
      <c r="R115" s="200"/>
      <c r="S115" s="200"/>
      <c r="T115" s="201"/>
      <c r="AT115" s="197" t="s">
        <v>189</v>
      </c>
      <c r="AU115" s="197" t="s">
        <v>83</v>
      </c>
      <c r="AV115" s="11" t="s">
        <v>24</v>
      </c>
      <c r="AW115" s="11" t="s">
        <v>38</v>
      </c>
      <c r="AX115" s="11" t="s">
        <v>74</v>
      </c>
      <c r="AY115" s="197" t="s">
        <v>127</v>
      </c>
    </row>
    <row r="116" spans="2:65" s="12" customFormat="1">
      <c r="B116" s="202"/>
      <c r="D116" s="188" t="s">
        <v>189</v>
      </c>
      <c r="E116" s="203" t="s">
        <v>5</v>
      </c>
      <c r="F116" s="204" t="s">
        <v>202</v>
      </c>
      <c r="H116" s="205">
        <v>217.48</v>
      </c>
      <c r="I116" s="206"/>
      <c r="L116" s="202"/>
      <c r="M116" s="207"/>
      <c r="N116" s="208"/>
      <c r="O116" s="208"/>
      <c r="P116" s="208"/>
      <c r="Q116" s="208"/>
      <c r="R116" s="208"/>
      <c r="S116" s="208"/>
      <c r="T116" s="209"/>
      <c r="AT116" s="210" t="s">
        <v>189</v>
      </c>
      <c r="AU116" s="210" t="s">
        <v>83</v>
      </c>
      <c r="AV116" s="12" t="s">
        <v>83</v>
      </c>
      <c r="AW116" s="12" t="s">
        <v>38</v>
      </c>
      <c r="AX116" s="12" t="s">
        <v>24</v>
      </c>
      <c r="AY116" s="210" t="s">
        <v>127</v>
      </c>
    </row>
    <row r="117" spans="2:65" s="1" customFormat="1" ht="22.5" customHeight="1">
      <c r="B117" s="171"/>
      <c r="C117" s="172" t="s">
        <v>29</v>
      </c>
      <c r="D117" s="172" t="s">
        <v>130</v>
      </c>
      <c r="E117" s="173" t="s">
        <v>232</v>
      </c>
      <c r="F117" s="174" t="s">
        <v>233</v>
      </c>
      <c r="G117" s="175" t="s">
        <v>234</v>
      </c>
      <c r="H117" s="176">
        <v>434.96</v>
      </c>
      <c r="I117" s="177"/>
      <c r="J117" s="178">
        <f>ROUND(I117*H117,2)</f>
        <v>0</v>
      </c>
      <c r="K117" s="174" t="s">
        <v>187</v>
      </c>
      <c r="L117" s="38"/>
      <c r="M117" s="179" t="s">
        <v>5</v>
      </c>
      <c r="N117" s="180" t="s">
        <v>45</v>
      </c>
      <c r="O117" s="39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AR117" s="21" t="s">
        <v>151</v>
      </c>
      <c r="AT117" s="21" t="s">
        <v>130</v>
      </c>
      <c r="AU117" s="21" t="s">
        <v>83</v>
      </c>
      <c r="AY117" s="21" t="s">
        <v>127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21" t="s">
        <v>24</v>
      </c>
      <c r="BK117" s="183">
        <f>ROUND(I117*H117,2)</f>
        <v>0</v>
      </c>
      <c r="BL117" s="21" t="s">
        <v>151</v>
      </c>
      <c r="BM117" s="21" t="s">
        <v>235</v>
      </c>
    </row>
    <row r="118" spans="2:65" s="1" customFormat="1">
      <c r="B118" s="38"/>
      <c r="D118" s="184" t="s">
        <v>137</v>
      </c>
      <c r="F118" s="185" t="s">
        <v>236</v>
      </c>
      <c r="I118" s="186"/>
      <c r="L118" s="38"/>
      <c r="M118" s="187"/>
      <c r="N118" s="39"/>
      <c r="O118" s="39"/>
      <c r="P118" s="39"/>
      <c r="Q118" s="39"/>
      <c r="R118" s="39"/>
      <c r="S118" s="39"/>
      <c r="T118" s="67"/>
      <c r="AT118" s="21" t="s">
        <v>137</v>
      </c>
      <c r="AU118" s="21" t="s">
        <v>83</v>
      </c>
    </row>
    <row r="119" spans="2:65" s="11" customFormat="1">
      <c r="B119" s="194"/>
      <c r="D119" s="184" t="s">
        <v>189</v>
      </c>
      <c r="E119" s="195" t="s">
        <v>5</v>
      </c>
      <c r="F119" s="196" t="s">
        <v>237</v>
      </c>
      <c r="H119" s="197" t="s">
        <v>5</v>
      </c>
      <c r="I119" s="198"/>
      <c r="L119" s="194"/>
      <c r="M119" s="199"/>
      <c r="N119" s="200"/>
      <c r="O119" s="200"/>
      <c r="P119" s="200"/>
      <c r="Q119" s="200"/>
      <c r="R119" s="200"/>
      <c r="S119" s="200"/>
      <c r="T119" s="201"/>
      <c r="AT119" s="197" t="s">
        <v>189</v>
      </c>
      <c r="AU119" s="197" t="s">
        <v>83</v>
      </c>
      <c r="AV119" s="11" t="s">
        <v>24</v>
      </c>
      <c r="AW119" s="11" t="s">
        <v>38</v>
      </c>
      <c r="AX119" s="11" t="s">
        <v>74</v>
      </c>
      <c r="AY119" s="197" t="s">
        <v>127</v>
      </c>
    </row>
    <row r="120" spans="2:65" s="12" customFormat="1">
      <c r="B120" s="202"/>
      <c r="D120" s="188" t="s">
        <v>189</v>
      </c>
      <c r="E120" s="203" t="s">
        <v>5</v>
      </c>
      <c r="F120" s="204" t="s">
        <v>238</v>
      </c>
      <c r="H120" s="205">
        <v>434.96</v>
      </c>
      <c r="I120" s="206"/>
      <c r="L120" s="202"/>
      <c r="M120" s="207"/>
      <c r="N120" s="208"/>
      <c r="O120" s="208"/>
      <c r="P120" s="208"/>
      <c r="Q120" s="208"/>
      <c r="R120" s="208"/>
      <c r="S120" s="208"/>
      <c r="T120" s="209"/>
      <c r="AT120" s="210" t="s">
        <v>189</v>
      </c>
      <c r="AU120" s="210" t="s">
        <v>83</v>
      </c>
      <c r="AV120" s="12" t="s">
        <v>83</v>
      </c>
      <c r="AW120" s="12" t="s">
        <v>38</v>
      </c>
      <c r="AX120" s="12" t="s">
        <v>24</v>
      </c>
      <c r="AY120" s="210" t="s">
        <v>127</v>
      </c>
    </row>
    <row r="121" spans="2:65" s="1" customFormat="1" ht="22.5" customHeight="1">
      <c r="B121" s="171"/>
      <c r="C121" s="216" t="s">
        <v>239</v>
      </c>
      <c r="D121" s="216" t="s">
        <v>240</v>
      </c>
      <c r="E121" s="217" t="s">
        <v>241</v>
      </c>
      <c r="F121" s="218" t="s">
        <v>242</v>
      </c>
      <c r="G121" s="219" t="s">
        <v>234</v>
      </c>
      <c r="H121" s="220">
        <v>275.74</v>
      </c>
      <c r="I121" s="221"/>
      <c r="J121" s="222">
        <f>ROUND(I121*H121,2)</f>
        <v>0</v>
      </c>
      <c r="K121" s="218" t="s">
        <v>134</v>
      </c>
      <c r="L121" s="223"/>
      <c r="M121" s="224" t="s">
        <v>5</v>
      </c>
      <c r="N121" s="225" t="s">
        <v>45</v>
      </c>
      <c r="O121" s="39"/>
      <c r="P121" s="181">
        <f>O121*H121</f>
        <v>0</v>
      </c>
      <c r="Q121" s="181">
        <v>1</v>
      </c>
      <c r="R121" s="181">
        <f>Q121*H121</f>
        <v>275.74</v>
      </c>
      <c r="S121" s="181">
        <v>0</v>
      </c>
      <c r="T121" s="182">
        <f>S121*H121</f>
        <v>0</v>
      </c>
      <c r="AR121" s="21" t="s">
        <v>170</v>
      </c>
      <c r="AT121" s="21" t="s">
        <v>240</v>
      </c>
      <c r="AU121" s="21" t="s">
        <v>83</v>
      </c>
      <c r="AY121" s="21" t="s">
        <v>127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21" t="s">
        <v>24</v>
      </c>
      <c r="BK121" s="183">
        <f>ROUND(I121*H121,2)</f>
        <v>0</v>
      </c>
      <c r="BL121" s="21" t="s">
        <v>151</v>
      </c>
      <c r="BM121" s="21" t="s">
        <v>243</v>
      </c>
    </row>
    <row r="122" spans="2:65" s="1" customFormat="1" ht="27">
      <c r="B122" s="38"/>
      <c r="D122" s="184" t="s">
        <v>137</v>
      </c>
      <c r="F122" s="185" t="s">
        <v>244</v>
      </c>
      <c r="I122" s="186"/>
      <c r="L122" s="38"/>
      <c r="M122" s="187"/>
      <c r="N122" s="39"/>
      <c r="O122" s="39"/>
      <c r="P122" s="39"/>
      <c r="Q122" s="39"/>
      <c r="R122" s="39"/>
      <c r="S122" s="39"/>
      <c r="T122" s="67"/>
      <c r="AT122" s="21" t="s">
        <v>137</v>
      </c>
      <c r="AU122" s="21" t="s">
        <v>83</v>
      </c>
    </row>
    <row r="123" spans="2:65" s="1" customFormat="1" ht="27">
      <c r="B123" s="38"/>
      <c r="D123" s="184" t="s">
        <v>138</v>
      </c>
      <c r="F123" s="226" t="s">
        <v>245</v>
      </c>
      <c r="I123" s="186"/>
      <c r="L123" s="38"/>
      <c r="M123" s="187"/>
      <c r="N123" s="39"/>
      <c r="O123" s="39"/>
      <c r="P123" s="39"/>
      <c r="Q123" s="39"/>
      <c r="R123" s="39"/>
      <c r="S123" s="39"/>
      <c r="T123" s="67"/>
      <c r="AT123" s="21" t="s">
        <v>138</v>
      </c>
      <c r="AU123" s="21" t="s">
        <v>83</v>
      </c>
    </row>
    <row r="124" spans="2:65" s="11" customFormat="1">
      <c r="B124" s="194"/>
      <c r="D124" s="184" t="s">
        <v>189</v>
      </c>
      <c r="E124" s="195" t="s">
        <v>5</v>
      </c>
      <c r="F124" s="196" t="s">
        <v>246</v>
      </c>
      <c r="H124" s="197" t="s">
        <v>5</v>
      </c>
      <c r="I124" s="198"/>
      <c r="L124" s="194"/>
      <c r="M124" s="199"/>
      <c r="N124" s="200"/>
      <c r="O124" s="200"/>
      <c r="P124" s="200"/>
      <c r="Q124" s="200"/>
      <c r="R124" s="200"/>
      <c r="S124" s="200"/>
      <c r="T124" s="201"/>
      <c r="AT124" s="197" t="s">
        <v>189</v>
      </c>
      <c r="AU124" s="197" t="s">
        <v>83</v>
      </c>
      <c r="AV124" s="11" t="s">
        <v>24</v>
      </c>
      <c r="AW124" s="11" t="s">
        <v>38</v>
      </c>
      <c r="AX124" s="11" t="s">
        <v>74</v>
      </c>
      <c r="AY124" s="197" t="s">
        <v>127</v>
      </c>
    </row>
    <row r="125" spans="2:65" s="12" customFormat="1">
      <c r="B125" s="202"/>
      <c r="D125" s="188" t="s">
        <v>189</v>
      </c>
      <c r="E125" s="203" t="s">
        <v>5</v>
      </c>
      <c r="F125" s="204" t="s">
        <v>247</v>
      </c>
      <c r="H125" s="205">
        <v>275.74</v>
      </c>
      <c r="I125" s="206"/>
      <c r="L125" s="202"/>
      <c r="M125" s="207"/>
      <c r="N125" s="208"/>
      <c r="O125" s="208"/>
      <c r="P125" s="208"/>
      <c r="Q125" s="208"/>
      <c r="R125" s="208"/>
      <c r="S125" s="208"/>
      <c r="T125" s="209"/>
      <c r="AT125" s="210" t="s">
        <v>189</v>
      </c>
      <c r="AU125" s="210" t="s">
        <v>83</v>
      </c>
      <c r="AV125" s="12" t="s">
        <v>83</v>
      </c>
      <c r="AW125" s="12" t="s">
        <v>38</v>
      </c>
      <c r="AX125" s="12" t="s">
        <v>24</v>
      </c>
      <c r="AY125" s="210" t="s">
        <v>127</v>
      </c>
    </row>
    <row r="126" spans="2:65" s="1" customFormat="1" ht="22.5" customHeight="1">
      <c r="B126" s="171"/>
      <c r="C126" s="172" t="s">
        <v>248</v>
      </c>
      <c r="D126" s="172" t="s">
        <v>130</v>
      </c>
      <c r="E126" s="173" t="s">
        <v>249</v>
      </c>
      <c r="F126" s="174" t="s">
        <v>250</v>
      </c>
      <c r="G126" s="175" t="s">
        <v>186</v>
      </c>
      <c r="H126" s="176">
        <v>137.87</v>
      </c>
      <c r="I126" s="177"/>
      <c r="J126" s="178">
        <f>ROUND(I126*H126,2)</f>
        <v>0</v>
      </c>
      <c r="K126" s="174" t="s">
        <v>187</v>
      </c>
      <c r="L126" s="38"/>
      <c r="M126" s="179" t="s">
        <v>5</v>
      </c>
      <c r="N126" s="180" t="s">
        <v>45</v>
      </c>
      <c r="O126" s="39"/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AR126" s="21" t="s">
        <v>151</v>
      </c>
      <c r="AT126" s="21" t="s">
        <v>130</v>
      </c>
      <c r="AU126" s="21" t="s">
        <v>83</v>
      </c>
      <c r="AY126" s="21" t="s">
        <v>127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21" t="s">
        <v>24</v>
      </c>
      <c r="BK126" s="183">
        <f>ROUND(I126*H126,2)</f>
        <v>0</v>
      </c>
      <c r="BL126" s="21" t="s">
        <v>151</v>
      </c>
      <c r="BM126" s="21" t="s">
        <v>251</v>
      </c>
    </row>
    <row r="127" spans="2:65" s="1" customFormat="1" ht="40.5">
      <c r="B127" s="38"/>
      <c r="D127" s="184" t="s">
        <v>137</v>
      </c>
      <c r="F127" s="185" t="s">
        <v>252</v>
      </c>
      <c r="I127" s="186"/>
      <c r="L127" s="38"/>
      <c r="M127" s="187"/>
      <c r="N127" s="39"/>
      <c r="O127" s="39"/>
      <c r="P127" s="39"/>
      <c r="Q127" s="39"/>
      <c r="R127" s="39"/>
      <c r="S127" s="39"/>
      <c r="T127" s="67"/>
      <c r="AT127" s="21" t="s">
        <v>137</v>
      </c>
      <c r="AU127" s="21" t="s">
        <v>83</v>
      </c>
    </row>
    <row r="128" spans="2:65" s="12" customFormat="1">
      <c r="B128" s="202"/>
      <c r="D128" s="188" t="s">
        <v>189</v>
      </c>
      <c r="E128" s="203" t="s">
        <v>5</v>
      </c>
      <c r="F128" s="204" t="s">
        <v>253</v>
      </c>
      <c r="H128" s="205">
        <v>137.87</v>
      </c>
      <c r="I128" s="206"/>
      <c r="L128" s="202"/>
      <c r="M128" s="207"/>
      <c r="N128" s="208"/>
      <c r="O128" s="208"/>
      <c r="P128" s="208"/>
      <c r="Q128" s="208"/>
      <c r="R128" s="208"/>
      <c r="S128" s="208"/>
      <c r="T128" s="209"/>
      <c r="AT128" s="210" t="s">
        <v>189</v>
      </c>
      <c r="AU128" s="210" t="s">
        <v>83</v>
      </c>
      <c r="AV128" s="12" t="s">
        <v>83</v>
      </c>
      <c r="AW128" s="12" t="s">
        <v>38</v>
      </c>
      <c r="AX128" s="12" t="s">
        <v>24</v>
      </c>
      <c r="AY128" s="210" t="s">
        <v>127</v>
      </c>
    </row>
    <row r="129" spans="2:65" s="1" customFormat="1" ht="22.5" customHeight="1">
      <c r="B129" s="171"/>
      <c r="C129" s="172" t="s">
        <v>254</v>
      </c>
      <c r="D129" s="172" t="s">
        <v>130</v>
      </c>
      <c r="E129" s="173" t="s">
        <v>255</v>
      </c>
      <c r="F129" s="174" t="s">
        <v>256</v>
      </c>
      <c r="G129" s="175" t="s">
        <v>257</v>
      </c>
      <c r="H129" s="176">
        <v>4085.21</v>
      </c>
      <c r="I129" s="177"/>
      <c r="J129" s="178">
        <f>ROUND(I129*H129,2)</f>
        <v>0</v>
      </c>
      <c r="K129" s="174" t="s">
        <v>187</v>
      </c>
      <c r="L129" s="38"/>
      <c r="M129" s="179" t="s">
        <v>5</v>
      </c>
      <c r="N129" s="180" t="s">
        <v>45</v>
      </c>
      <c r="O129" s="39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21" t="s">
        <v>151</v>
      </c>
      <c r="AT129" s="21" t="s">
        <v>130</v>
      </c>
      <c r="AU129" s="21" t="s">
        <v>83</v>
      </c>
      <c r="AY129" s="21" t="s">
        <v>127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21" t="s">
        <v>24</v>
      </c>
      <c r="BK129" s="183">
        <f>ROUND(I129*H129,2)</f>
        <v>0</v>
      </c>
      <c r="BL129" s="21" t="s">
        <v>151</v>
      </c>
      <c r="BM129" s="21" t="s">
        <v>258</v>
      </c>
    </row>
    <row r="130" spans="2:65" s="1" customFormat="1">
      <c r="B130" s="38"/>
      <c r="D130" s="184" t="s">
        <v>137</v>
      </c>
      <c r="F130" s="185" t="s">
        <v>259</v>
      </c>
      <c r="I130" s="186"/>
      <c r="L130" s="38"/>
      <c r="M130" s="187"/>
      <c r="N130" s="39"/>
      <c r="O130" s="39"/>
      <c r="P130" s="39"/>
      <c r="Q130" s="39"/>
      <c r="R130" s="39"/>
      <c r="S130" s="39"/>
      <c r="T130" s="67"/>
      <c r="AT130" s="21" t="s">
        <v>137</v>
      </c>
      <c r="AU130" s="21" t="s">
        <v>83</v>
      </c>
    </row>
    <row r="131" spans="2:65" s="11" customFormat="1">
      <c r="B131" s="194"/>
      <c r="D131" s="184" t="s">
        <v>189</v>
      </c>
      <c r="E131" s="195" t="s">
        <v>5</v>
      </c>
      <c r="F131" s="196" t="s">
        <v>260</v>
      </c>
      <c r="H131" s="197" t="s">
        <v>5</v>
      </c>
      <c r="I131" s="198"/>
      <c r="L131" s="194"/>
      <c r="M131" s="199"/>
      <c r="N131" s="200"/>
      <c r="O131" s="200"/>
      <c r="P131" s="200"/>
      <c r="Q131" s="200"/>
      <c r="R131" s="200"/>
      <c r="S131" s="200"/>
      <c r="T131" s="201"/>
      <c r="AT131" s="197" t="s">
        <v>189</v>
      </c>
      <c r="AU131" s="197" t="s">
        <v>83</v>
      </c>
      <c r="AV131" s="11" t="s">
        <v>24</v>
      </c>
      <c r="AW131" s="11" t="s">
        <v>38</v>
      </c>
      <c r="AX131" s="11" t="s">
        <v>74</v>
      </c>
      <c r="AY131" s="197" t="s">
        <v>127</v>
      </c>
    </row>
    <row r="132" spans="2:65" s="12" customFormat="1">
      <c r="B132" s="202"/>
      <c r="D132" s="188" t="s">
        <v>189</v>
      </c>
      <c r="E132" s="203" t="s">
        <v>5</v>
      </c>
      <c r="F132" s="204" t="s">
        <v>261</v>
      </c>
      <c r="H132" s="205">
        <v>4085.21</v>
      </c>
      <c r="I132" s="206"/>
      <c r="L132" s="202"/>
      <c r="M132" s="207"/>
      <c r="N132" s="208"/>
      <c r="O132" s="208"/>
      <c r="P132" s="208"/>
      <c r="Q132" s="208"/>
      <c r="R132" s="208"/>
      <c r="S132" s="208"/>
      <c r="T132" s="209"/>
      <c r="AT132" s="210" t="s">
        <v>189</v>
      </c>
      <c r="AU132" s="210" t="s">
        <v>83</v>
      </c>
      <c r="AV132" s="12" t="s">
        <v>83</v>
      </c>
      <c r="AW132" s="12" t="s">
        <v>38</v>
      </c>
      <c r="AX132" s="12" t="s">
        <v>24</v>
      </c>
      <c r="AY132" s="210" t="s">
        <v>127</v>
      </c>
    </row>
    <row r="133" spans="2:65" s="1" customFormat="1" ht="22.5" customHeight="1">
      <c r="B133" s="171"/>
      <c r="C133" s="172" t="s">
        <v>262</v>
      </c>
      <c r="D133" s="172" t="s">
        <v>130</v>
      </c>
      <c r="E133" s="173" t="s">
        <v>263</v>
      </c>
      <c r="F133" s="174" t="s">
        <v>264</v>
      </c>
      <c r="G133" s="175" t="s">
        <v>186</v>
      </c>
      <c r="H133" s="176">
        <v>143.92500000000001</v>
      </c>
      <c r="I133" s="177"/>
      <c r="J133" s="178">
        <f>ROUND(I133*H133,2)</f>
        <v>0</v>
      </c>
      <c r="K133" s="174" t="s">
        <v>187</v>
      </c>
      <c r="L133" s="38"/>
      <c r="M133" s="179" t="s">
        <v>5</v>
      </c>
      <c r="N133" s="180" t="s">
        <v>45</v>
      </c>
      <c r="O133" s="39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21" t="s">
        <v>151</v>
      </c>
      <c r="AT133" s="21" t="s">
        <v>130</v>
      </c>
      <c r="AU133" s="21" t="s">
        <v>83</v>
      </c>
      <c r="AY133" s="21" t="s">
        <v>127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21" t="s">
        <v>24</v>
      </c>
      <c r="BK133" s="183">
        <f>ROUND(I133*H133,2)</f>
        <v>0</v>
      </c>
      <c r="BL133" s="21" t="s">
        <v>151</v>
      </c>
      <c r="BM133" s="21" t="s">
        <v>265</v>
      </c>
    </row>
    <row r="134" spans="2:65" s="1" customFormat="1" ht="27">
      <c r="B134" s="38"/>
      <c r="D134" s="184" t="s">
        <v>137</v>
      </c>
      <c r="F134" s="185" t="s">
        <v>266</v>
      </c>
      <c r="I134" s="186"/>
      <c r="L134" s="38"/>
      <c r="M134" s="187"/>
      <c r="N134" s="39"/>
      <c r="O134" s="39"/>
      <c r="P134" s="39"/>
      <c r="Q134" s="39"/>
      <c r="R134" s="39"/>
      <c r="S134" s="39"/>
      <c r="T134" s="67"/>
      <c r="AT134" s="21" t="s">
        <v>137</v>
      </c>
      <c r="AU134" s="21" t="s">
        <v>83</v>
      </c>
    </row>
    <row r="135" spans="2:65" s="1" customFormat="1" ht="27">
      <c r="B135" s="38"/>
      <c r="D135" s="184" t="s">
        <v>138</v>
      </c>
      <c r="F135" s="226" t="s">
        <v>267</v>
      </c>
      <c r="I135" s="186"/>
      <c r="L135" s="38"/>
      <c r="M135" s="187"/>
      <c r="N135" s="39"/>
      <c r="O135" s="39"/>
      <c r="P135" s="39"/>
      <c r="Q135" s="39"/>
      <c r="R135" s="39"/>
      <c r="S135" s="39"/>
      <c r="T135" s="67"/>
      <c r="AT135" s="21" t="s">
        <v>138</v>
      </c>
      <c r="AU135" s="21" t="s">
        <v>83</v>
      </c>
    </row>
    <row r="136" spans="2:65" s="11" customFormat="1">
      <c r="B136" s="194"/>
      <c r="D136" s="184" t="s">
        <v>189</v>
      </c>
      <c r="E136" s="195" t="s">
        <v>5</v>
      </c>
      <c r="F136" s="196" t="s">
        <v>268</v>
      </c>
      <c r="H136" s="197" t="s">
        <v>5</v>
      </c>
      <c r="I136" s="198"/>
      <c r="L136" s="194"/>
      <c r="M136" s="199"/>
      <c r="N136" s="200"/>
      <c r="O136" s="200"/>
      <c r="P136" s="200"/>
      <c r="Q136" s="200"/>
      <c r="R136" s="200"/>
      <c r="S136" s="200"/>
      <c r="T136" s="201"/>
      <c r="AT136" s="197" t="s">
        <v>189</v>
      </c>
      <c r="AU136" s="197" t="s">
        <v>83</v>
      </c>
      <c r="AV136" s="11" t="s">
        <v>24</v>
      </c>
      <c r="AW136" s="11" t="s">
        <v>38</v>
      </c>
      <c r="AX136" s="11" t="s">
        <v>74</v>
      </c>
      <c r="AY136" s="197" t="s">
        <v>127</v>
      </c>
    </row>
    <row r="137" spans="2:65" s="12" customFormat="1">
      <c r="B137" s="202"/>
      <c r="D137" s="188" t="s">
        <v>189</v>
      </c>
      <c r="E137" s="203" t="s">
        <v>5</v>
      </c>
      <c r="F137" s="204" t="s">
        <v>269</v>
      </c>
      <c r="H137" s="205">
        <v>143.92500000000001</v>
      </c>
      <c r="I137" s="206"/>
      <c r="L137" s="202"/>
      <c r="M137" s="207"/>
      <c r="N137" s="208"/>
      <c r="O137" s="208"/>
      <c r="P137" s="208"/>
      <c r="Q137" s="208"/>
      <c r="R137" s="208"/>
      <c r="S137" s="208"/>
      <c r="T137" s="209"/>
      <c r="AT137" s="210" t="s">
        <v>189</v>
      </c>
      <c r="AU137" s="210" t="s">
        <v>83</v>
      </c>
      <c r="AV137" s="12" t="s">
        <v>83</v>
      </c>
      <c r="AW137" s="12" t="s">
        <v>38</v>
      </c>
      <c r="AX137" s="12" t="s">
        <v>24</v>
      </c>
      <c r="AY137" s="210" t="s">
        <v>127</v>
      </c>
    </row>
    <row r="138" spans="2:65" s="1" customFormat="1" ht="22.5" customHeight="1">
      <c r="B138" s="171"/>
      <c r="C138" s="172" t="s">
        <v>11</v>
      </c>
      <c r="D138" s="172" t="s">
        <v>130</v>
      </c>
      <c r="E138" s="173" t="s">
        <v>270</v>
      </c>
      <c r="F138" s="174" t="s">
        <v>271</v>
      </c>
      <c r="G138" s="175" t="s">
        <v>186</v>
      </c>
      <c r="H138" s="176">
        <v>143.92500000000001</v>
      </c>
      <c r="I138" s="177"/>
      <c r="J138" s="178">
        <f>ROUND(I138*H138,2)</f>
        <v>0</v>
      </c>
      <c r="K138" s="174" t="s">
        <v>187</v>
      </c>
      <c r="L138" s="38"/>
      <c r="M138" s="179" t="s">
        <v>5</v>
      </c>
      <c r="N138" s="180" t="s">
        <v>45</v>
      </c>
      <c r="O138" s="39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AR138" s="21" t="s">
        <v>151</v>
      </c>
      <c r="AT138" s="21" t="s">
        <v>130</v>
      </c>
      <c r="AU138" s="21" t="s">
        <v>83</v>
      </c>
      <c r="AY138" s="21" t="s">
        <v>127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21" t="s">
        <v>24</v>
      </c>
      <c r="BK138" s="183">
        <f>ROUND(I138*H138,2)</f>
        <v>0</v>
      </c>
      <c r="BL138" s="21" t="s">
        <v>151</v>
      </c>
      <c r="BM138" s="21" t="s">
        <v>272</v>
      </c>
    </row>
    <row r="139" spans="2:65" s="1" customFormat="1" ht="40.5">
      <c r="B139" s="38"/>
      <c r="D139" s="184" t="s">
        <v>137</v>
      </c>
      <c r="F139" s="185" t="s">
        <v>273</v>
      </c>
      <c r="I139" s="186"/>
      <c r="L139" s="38"/>
      <c r="M139" s="187"/>
      <c r="N139" s="39"/>
      <c r="O139" s="39"/>
      <c r="P139" s="39"/>
      <c r="Q139" s="39"/>
      <c r="R139" s="39"/>
      <c r="S139" s="39"/>
      <c r="T139" s="67"/>
      <c r="AT139" s="21" t="s">
        <v>137</v>
      </c>
      <c r="AU139" s="21" t="s">
        <v>83</v>
      </c>
    </row>
    <row r="140" spans="2:65" s="11" customFormat="1">
      <c r="B140" s="194"/>
      <c r="D140" s="184" t="s">
        <v>189</v>
      </c>
      <c r="E140" s="195" t="s">
        <v>5</v>
      </c>
      <c r="F140" s="196" t="s">
        <v>274</v>
      </c>
      <c r="H140" s="197" t="s">
        <v>5</v>
      </c>
      <c r="I140" s="198"/>
      <c r="L140" s="194"/>
      <c r="M140" s="199"/>
      <c r="N140" s="200"/>
      <c r="O140" s="200"/>
      <c r="P140" s="200"/>
      <c r="Q140" s="200"/>
      <c r="R140" s="200"/>
      <c r="S140" s="200"/>
      <c r="T140" s="201"/>
      <c r="AT140" s="197" t="s">
        <v>189</v>
      </c>
      <c r="AU140" s="197" t="s">
        <v>83</v>
      </c>
      <c r="AV140" s="11" t="s">
        <v>24</v>
      </c>
      <c r="AW140" s="11" t="s">
        <v>38</v>
      </c>
      <c r="AX140" s="11" t="s">
        <v>74</v>
      </c>
      <c r="AY140" s="197" t="s">
        <v>127</v>
      </c>
    </row>
    <row r="141" spans="2:65" s="12" customFormat="1">
      <c r="B141" s="202"/>
      <c r="D141" s="188" t="s">
        <v>189</v>
      </c>
      <c r="E141" s="203" t="s">
        <v>5</v>
      </c>
      <c r="F141" s="204" t="s">
        <v>275</v>
      </c>
      <c r="H141" s="205">
        <v>143.92500000000001</v>
      </c>
      <c r="I141" s="206"/>
      <c r="L141" s="202"/>
      <c r="M141" s="207"/>
      <c r="N141" s="208"/>
      <c r="O141" s="208"/>
      <c r="P141" s="208"/>
      <c r="Q141" s="208"/>
      <c r="R141" s="208"/>
      <c r="S141" s="208"/>
      <c r="T141" s="209"/>
      <c r="AT141" s="210" t="s">
        <v>189</v>
      </c>
      <c r="AU141" s="210" t="s">
        <v>83</v>
      </c>
      <c r="AV141" s="12" t="s">
        <v>83</v>
      </c>
      <c r="AW141" s="12" t="s">
        <v>38</v>
      </c>
      <c r="AX141" s="12" t="s">
        <v>24</v>
      </c>
      <c r="AY141" s="210" t="s">
        <v>127</v>
      </c>
    </row>
    <row r="142" spans="2:65" s="1" customFormat="1" ht="31.5" customHeight="1">
      <c r="B142" s="171"/>
      <c r="C142" s="172" t="s">
        <v>276</v>
      </c>
      <c r="D142" s="172" t="s">
        <v>130</v>
      </c>
      <c r="E142" s="173" t="s">
        <v>277</v>
      </c>
      <c r="F142" s="174" t="s">
        <v>278</v>
      </c>
      <c r="G142" s="175" t="s">
        <v>257</v>
      </c>
      <c r="H142" s="176">
        <v>2427.89</v>
      </c>
      <c r="I142" s="177"/>
      <c r="J142" s="178">
        <f>ROUND(I142*H142,2)</f>
        <v>0</v>
      </c>
      <c r="K142" s="174" t="s">
        <v>187</v>
      </c>
      <c r="L142" s="38"/>
      <c r="M142" s="179" t="s">
        <v>5</v>
      </c>
      <c r="N142" s="180" t="s">
        <v>45</v>
      </c>
      <c r="O142" s="39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AR142" s="21" t="s">
        <v>151</v>
      </c>
      <c r="AT142" s="21" t="s">
        <v>130</v>
      </c>
      <c r="AU142" s="21" t="s">
        <v>83</v>
      </c>
      <c r="AY142" s="21" t="s">
        <v>127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21" t="s">
        <v>24</v>
      </c>
      <c r="BK142" s="183">
        <f>ROUND(I142*H142,2)</f>
        <v>0</v>
      </c>
      <c r="BL142" s="21" t="s">
        <v>151</v>
      </c>
      <c r="BM142" s="21" t="s">
        <v>279</v>
      </c>
    </row>
    <row r="143" spans="2:65" s="1" customFormat="1" ht="27">
      <c r="B143" s="38"/>
      <c r="D143" s="184" t="s">
        <v>137</v>
      </c>
      <c r="F143" s="185" t="s">
        <v>280</v>
      </c>
      <c r="I143" s="186"/>
      <c r="L143" s="38"/>
      <c r="M143" s="187"/>
      <c r="N143" s="39"/>
      <c r="O143" s="39"/>
      <c r="P143" s="39"/>
      <c r="Q143" s="39"/>
      <c r="R143" s="39"/>
      <c r="S143" s="39"/>
      <c r="T143" s="67"/>
      <c r="AT143" s="21" t="s">
        <v>137</v>
      </c>
      <c r="AU143" s="21" t="s">
        <v>83</v>
      </c>
    </row>
    <row r="144" spans="2:65" s="11" customFormat="1">
      <c r="B144" s="194"/>
      <c r="D144" s="184" t="s">
        <v>189</v>
      </c>
      <c r="E144" s="195" t="s">
        <v>5</v>
      </c>
      <c r="F144" s="196" t="s">
        <v>281</v>
      </c>
      <c r="H144" s="197" t="s">
        <v>5</v>
      </c>
      <c r="I144" s="198"/>
      <c r="L144" s="194"/>
      <c r="M144" s="199"/>
      <c r="N144" s="200"/>
      <c r="O144" s="200"/>
      <c r="P144" s="200"/>
      <c r="Q144" s="200"/>
      <c r="R144" s="200"/>
      <c r="S144" s="200"/>
      <c r="T144" s="201"/>
      <c r="AT144" s="197" t="s">
        <v>189</v>
      </c>
      <c r="AU144" s="197" t="s">
        <v>83</v>
      </c>
      <c r="AV144" s="11" t="s">
        <v>24</v>
      </c>
      <c r="AW144" s="11" t="s">
        <v>38</v>
      </c>
      <c r="AX144" s="11" t="s">
        <v>74</v>
      </c>
      <c r="AY144" s="197" t="s">
        <v>127</v>
      </c>
    </row>
    <row r="145" spans="2:65" s="12" customFormat="1">
      <c r="B145" s="202"/>
      <c r="D145" s="188" t="s">
        <v>189</v>
      </c>
      <c r="E145" s="203" t="s">
        <v>5</v>
      </c>
      <c r="F145" s="204" t="s">
        <v>282</v>
      </c>
      <c r="H145" s="205">
        <v>2427.89</v>
      </c>
      <c r="I145" s="206"/>
      <c r="L145" s="202"/>
      <c r="M145" s="207"/>
      <c r="N145" s="208"/>
      <c r="O145" s="208"/>
      <c r="P145" s="208"/>
      <c r="Q145" s="208"/>
      <c r="R145" s="208"/>
      <c r="S145" s="208"/>
      <c r="T145" s="209"/>
      <c r="AT145" s="210" t="s">
        <v>189</v>
      </c>
      <c r="AU145" s="210" t="s">
        <v>83</v>
      </c>
      <c r="AV145" s="12" t="s">
        <v>83</v>
      </c>
      <c r="AW145" s="12" t="s">
        <v>38</v>
      </c>
      <c r="AX145" s="12" t="s">
        <v>24</v>
      </c>
      <c r="AY145" s="210" t="s">
        <v>127</v>
      </c>
    </row>
    <row r="146" spans="2:65" s="1" customFormat="1" ht="22.5" customHeight="1">
      <c r="B146" s="171"/>
      <c r="C146" s="172" t="s">
        <v>283</v>
      </c>
      <c r="D146" s="172" t="s">
        <v>130</v>
      </c>
      <c r="E146" s="173" t="s">
        <v>284</v>
      </c>
      <c r="F146" s="174" t="s">
        <v>285</v>
      </c>
      <c r="G146" s="175" t="s">
        <v>257</v>
      </c>
      <c r="H146" s="176">
        <v>959.5</v>
      </c>
      <c r="I146" s="177"/>
      <c r="J146" s="178">
        <f>ROUND(I146*H146,2)</f>
        <v>0</v>
      </c>
      <c r="K146" s="174" t="s">
        <v>187</v>
      </c>
      <c r="L146" s="38"/>
      <c r="M146" s="179" t="s">
        <v>5</v>
      </c>
      <c r="N146" s="180" t="s">
        <v>45</v>
      </c>
      <c r="O146" s="39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21" t="s">
        <v>151</v>
      </c>
      <c r="AT146" s="21" t="s">
        <v>130</v>
      </c>
      <c r="AU146" s="21" t="s">
        <v>83</v>
      </c>
      <c r="AY146" s="21" t="s">
        <v>127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21" t="s">
        <v>24</v>
      </c>
      <c r="BK146" s="183">
        <f>ROUND(I146*H146,2)</f>
        <v>0</v>
      </c>
      <c r="BL146" s="21" t="s">
        <v>151</v>
      </c>
      <c r="BM146" s="21" t="s">
        <v>286</v>
      </c>
    </row>
    <row r="147" spans="2:65" s="1" customFormat="1" ht="27">
      <c r="B147" s="38"/>
      <c r="D147" s="184" t="s">
        <v>137</v>
      </c>
      <c r="F147" s="185" t="s">
        <v>287</v>
      </c>
      <c r="I147" s="186"/>
      <c r="L147" s="38"/>
      <c r="M147" s="187"/>
      <c r="N147" s="39"/>
      <c r="O147" s="39"/>
      <c r="P147" s="39"/>
      <c r="Q147" s="39"/>
      <c r="R147" s="39"/>
      <c r="S147" s="39"/>
      <c r="T147" s="67"/>
      <c r="AT147" s="21" t="s">
        <v>137</v>
      </c>
      <c r="AU147" s="21" t="s">
        <v>83</v>
      </c>
    </row>
    <row r="148" spans="2:65" s="1" customFormat="1" ht="27">
      <c r="B148" s="38"/>
      <c r="D148" s="184" t="s">
        <v>138</v>
      </c>
      <c r="F148" s="226" t="s">
        <v>288</v>
      </c>
      <c r="I148" s="186"/>
      <c r="L148" s="38"/>
      <c r="M148" s="187"/>
      <c r="N148" s="39"/>
      <c r="O148" s="39"/>
      <c r="P148" s="39"/>
      <c r="Q148" s="39"/>
      <c r="R148" s="39"/>
      <c r="S148" s="39"/>
      <c r="T148" s="67"/>
      <c r="AT148" s="21" t="s">
        <v>138</v>
      </c>
      <c r="AU148" s="21" t="s">
        <v>83</v>
      </c>
    </row>
    <row r="149" spans="2:65" s="12" customFormat="1">
      <c r="B149" s="202"/>
      <c r="D149" s="188" t="s">
        <v>189</v>
      </c>
      <c r="E149" s="203" t="s">
        <v>5</v>
      </c>
      <c r="F149" s="204" t="s">
        <v>289</v>
      </c>
      <c r="H149" s="205">
        <v>959.5</v>
      </c>
      <c r="I149" s="206"/>
      <c r="L149" s="202"/>
      <c r="M149" s="207"/>
      <c r="N149" s="208"/>
      <c r="O149" s="208"/>
      <c r="P149" s="208"/>
      <c r="Q149" s="208"/>
      <c r="R149" s="208"/>
      <c r="S149" s="208"/>
      <c r="T149" s="209"/>
      <c r="AT149" s="210" t="s">
        <v>189</v>
      </c>
      <c r="AU149" s="210" t="s">
        <v>83</v>
      </c>
      <c r="AV149" s="12" t="s">
        <v>83</v>
      </c>
      <c r="AW149" s="12" t="s">
        <v>38</v>
      </c>
      <c r="AX149" s="12" t="s">
        <v>24</v>
      </c>
      <c r="AY149" s="210" t="s">
        <v>127</v>
      </c>
    </row>
    <row r="150" spans="2:65" s="1" customFormat="1" ht="22.5" customHeight="1">
      <c r="B150" s="171"/>
      <c r="C150" s="172" t="s">
        <v>290</v>
      </c>
      <c r="D150" s="172" t="s">
        <v>130</v>
      </c>
      <c r="E150" s="173" t="s">
        <v>291</v>
      </c>
      <c r="F150" s="174" t="s">
        <v>292</v>
      </c>
      <c r="G150" s="175" t="s">
        <v>257</v>
      </c>
      <c r="H150" s="176">
        <v>3387.39</v>
      </c>
      <c r="I150" s="177"/>
      <c r="J150" s="178">
        <f>ROUND(I150*H150,2)</f>
        <v>0</v>
      </c>
      <c r="K150" s="174" t="s">
        <v>187</v>
      </c>
      <c r="L150" s="38"/>
      <c r="M150" s="179" t="s">
        <v>5</v>
      </c>
      <c r="N150" s="180" t="s">
        <v>45</v>
      </c>
      <c r="O150" s="39"/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AR150" s="21" t="s">
        <v>151</v>
      </c>
      <c r="AT150" s="21" t="s">
        <v>130</v>
      </c>
      <c r="AU150" s="21" t="s">
        <v>83</v>
      </c>
      <c r="AY150" s="21" t="s">
        <v>127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21" t="s">
        <v>24</v>
      </c>
      <c r="BK150" s="183">
        <f>ROUND(I150*H150,2)</f>
        <v>0</v>
      </c>
      <c r="BL150" s="21" t="s">
        <v>151</v>
      </c>
      <c r="BM150" s="21" t="s">
        <v>293</v>
      </c>
    </row>
    <row r="151" spans="2:65" s="1" customFormat="1" ht="27">
      <c r="B151" s="38"/>
      <c r="D151" s="184" t="s">
        <v>137</v>
      </c>
      <c r="F151" s="185" t="s">
        <v>294</v>
      </c>
      <c r="I151" s="186"/>
      <c r="L151" s="38"/>
      <c r="M151" s="187"/>
      <c r="N151" s="39"/>
      <c r="O151" s="39"/>
      <c r="P151" s="39"/>
      <c r="Q151" s="39"/>
      <c r="R151" s="39"/>
      <c r="S151" s="39"/>
      <c r="T151" s="67"/>
      <c r="AT151" s="21" t="s">
        <v>137</v>
      </c>
      <c r="AU151" s="21" t="s">
        <v>83</v>
      </c>
    </row>
    <row r="152" spans="2:65" s="1" customFormat="1" ht="27">
      <c r="B152" s="38"/>
      <c r="D152" s="184" t="s">
        <v>138</v>
      </c>
      <c r="F152" s="226" t="s">
        <v>295</v>
      </c>
      <c r="I152" s="186"/>
      <c r="L152" s="38"/>
      <c r="M152" s="187"/>
      <c r="N152" s="39"/>
      <c r="O152" s="39"/>
      <c r="P152" s="39"/>
      <c r="Q152" s="39"/>
      <c r="R152" s="39"/>
      <c r="S152" s="39"/>
      <c r="T152" s="67"/>
      <c r="AT152" s="21" t="s">
        <v>138</v>
      </c>
      <c r="AU152" s="21" t="s">
        <v>83</v>
      </c>
    </row>
    <row r="153" spans="2:65" s="12" customFormat="1">
      <c r="B153" s="202"/>
      <c r="D153" s="188" t="s">
        <v>189</v>
      </c>
      <c r="E153" s="203" t="s">
        <v>5</v>
      </c>
      <c r="F153" s="204" t="s">
        <v>296</v>
      </c>
      <c r="H153" s="205">
        <v>3387.39</v>
      </c>
      <c r="I153" s="206"/>
      <c r="L153" s="202"/>
      <c r="M153" s="207"/>
      <c r="N153" s="208"/>
      <c r="O153" s="208"/>
      <c r="P153" s="208"/>
      <c r="Q153" s="208"/>
      <c r="R153" s="208"/>
      <c r="S153" s="208"/>
      <c r="T153" s="209"/>
      <c r="AT153" s="210" t="s">
        <v>189</v>
      </c>
      <c r="AU153" s="210" t="s">
        <v>83</v>
      </c>
      <c r="AV153" s="12" t="s">
        <v>83</v>
      </c>
      <c r="AW153" s="12" t="s">
        <v>38</v>
      </c>
      <c r="AX153" s="12" t="s">
        <v>24</v>
      </c>
      <c r="AY153" s="210" t="s">
        <v>127</v>
      </c>
    </row>
    <row r="154" spans="2:65" s="1" customFormat="1" ht="22.5" customHeight="1">
      <c r="B154" s="171"/>
      <c r="C154" s="216" t="s">
        <v>297</v>
      </c>
      <c r="D154" s="216" t="s">
        <v>240</v>
      </c>
      <c r="E154" s="217" t="s">
        <v>298</v>
      </c>
      <c r="F154" s="218" t="s">
        <v>299</v>
      </c>
      <c r="G154" s="219" t="s">
        <v>300</v>
      </c>
      <c r="H154" s="220">
        <v>101.622</v>
      </c>
      <c r="I154" s="221"/>
      <c r="J154" s="222">
        <f>ROUND(I154*H154,2)</f>
        <v>0</v>
      </c>
      <c r="K154" s="218" t="s">
        <v>187</v>
      </c>
      <c r="L154" s="223"/>
      <c r="M154" s="224" t="s">
        <v>5</v>
      </c>
      <c r="N154" s="225" t="s">
        <v>45</v>
      </c>
      <c r="O154" s="39"/>
      <c r="P154" s="181">
        <f>O154*H154</f>
        <v>0</v>
      </c>
      <c r="Q154" s="181">
        <v>1E-3</v>
      </c>
      <c r="R154" s="181">
        <f>Q154*H154</f>
        <v>0.101622</v>
      </c>
      <c r="S154" s="181">
        <v>0</v>
      </c>
      <c r="T154" s="182">
        <f>S154*H154</f>
        <v>0</v>
      </c>
      <c r="AR154" s="21" t="s">
        <v>170</v>
      </c>
      <c r="AT154" s="21" t="s">
        <v>240</v>
      </c>
      <c r="AU154" s="21" t="s">
        <v>83</v>
      </c>
      <c r="AY154" s="21" t="s">
        <v>127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21" t="s">
        <v>24</v>
      </c>
      <c r="BK154" s="183">
        <f>ROUND(I154*H154,2)</f>
        <v>0</v>
      </c>
      <c r="BL154" s="21" t="s">
        <v>151</v>
      </c>
      <c r="BM154" s="21" t="s">
        <v>301</v>
      </c>
    </row>
    <row r="155" spans="2:65" s="1" customFormat="1">
      <c r="B155" s="38"/>
      <c r="D155" s="184" t="s">
        <v>137</v>
      </c>
      <c r="F155" s="185" t="s">
        <v>302</v>
      </c>
      <c r="I155" s="186"/>
      <c r="L155" s="38"/>
      <c r="M155" s="187"/>
      <c r="N155" s="39"/>
      <c r="O155" s="39"/>
      <c r="P155" s="39"/>
      <c r="Q155" s="39"/>
      <c r="R155" s="39"/>
      <c r="S155" s="39"/>
      <c r="T155" s="67"/>
      <c r="AT155" s="21" t="s">
        <v>137</v>
      </c>
      <c r="AU155" s="21" t="s">
        <v>83</v>
      </c>
    </row>
    <row r="156" spans="2:65" s="12" customFormat="1">
      <c r="B156" s="202"/>
      <c r="D156" s="184" t="s">
        <v>189</v>
      </c>
      <c r="E156" s="210" t="s">
        <v>5</v>
      </c>
      <c r="F156" s="211" t="s">
        <v>303</v>
      </c>
      <c r="H156" s="212">
        <v>101.622</v>
      </c>
      <c r="I156" s="206"/>
      <c r="L156" s="202"/>
      <c r="M156" s="207"/>
      <c r="N156" s="208"/>
      <c r="O156" s="208"/>
      <c r="P156" s="208"/>
      <c r="Q156" s="208"/>
      <c r="R156" s="208"/>
      <c r="S156" s="208"/>
      <c r="T156" s="209"/>
      <c r="AT156" s="210" t="s">
        <v>189</v>
      </c>
      <c r="AU156" s="210" t="s">
        <v>83</v>
      </c>
      <c r="AV156" s="12" t="s">
        <v>83</v>
      </c>
      <c r="AW156" s="12" t="s">
        <v>38</v>
      </c>
      <c r="AX156" s="12" t="s">
        <v>24</v>
      </c>
      <c r="AY156" s="210" t="s">
        <v>127</v>
      </c>
    </row>
    <row r="157" spans="2:65" s="10" customFormat="1" ht="29.85" customHeight="1">
      <c r="B157" s="157"/>
      <c r="D157" s="168" t="s">
        <v>73</v>
      </c>
      <c r="E157" s="169" t="s">
        <v>126</v>
      </c>
      <c r="F157" s="169" t="s">
        <v>304</v>
      </c>
      <c r="I157" s="160"/>
      <c r="J157" s="170">
        <f>BK157</f>
        <v>0</v>
      </c>
      <c r="L157" s="157"/>
      <c r="M157" s="162"/>
      <c r="N157" s="163"/>
      <c r="O157" s="163"/>
      <c r="P157" s="164">
        <f>SUM(P158:P193)</f>
        <v>0</v>
      </c>
      <c r="Q157" s="163"/>
      <c r="R157" s="164">
        <f>SUM(R158:R193)</f>
        <v>2292.5310458000004</v>
      </c>
      <c r="S157" s="163"/>
      <c r="T157" s="165">
        <f>SUM(T158:T193)</f>
        <v>0</v>
      </c>
      <c r="AR157" s="158" t="s">
        <v>24</v>
      </c>
      <c r="AT157" s="166" t="s">
        <v>73</v>
      </c>
      <c r="AU157" s="166" t="s">
        <v>24</v>
      </c>
      <c r="AY157" s="158" t="s">
        <v>127</v>
      </c>
      <c r="BK157" s="167">
        <f>SUM(BK158:BK193)</f>
        <v>0</v>
      </c>
    </row>
    <row r="158" spans="2:65" s="1" customFormat="1" ht="31.5" customHeight="1">
      <c r="B158" s="171"/>
      <c r="C158" s="172" t="s">
        <v>305</v>
      </c>
      <c r="D158" s="172" t="s">
        <v>130</v>
      </c>
      <c r="E158" s="173" t="s">
        <v>306</v>
      </c>
      <c r="F158" s="174" t="s">
        <v>307</v>
      </c>
      <c r="G158" s="175" t="s">
        <v>257</v>
      </c>
      <c r="H158" s="176">
        <v>4085.21</v>
      </c>
      <c r="I158" s="177"/>
      <c r="J158" s="178">
        <f>ROUND(I158*H158,2)</f>
        <v>0</v>
      </c>
      <c r="K158" s="174" t="s">
        <v>187</v>
      </c>
      <c r="L158" s="38"/>
      <c r="M158" s="179" t="s">
        <v>5</v>
      </c>
      <c r="N158" s="180" t="s">
        <v>45</v>
      </c>
      <c r="O158" s="39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AR158" s="21" t="s">
        <v>151</v>
      </c>
      <c r="AT158" s="21" t="s">
        <v>130</v>
      </c>
      <c r="AU158" s="21" t="s">
        <v>83</v>
      </c>
      <c r="AY158" s="21" t="s">
        <v>127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21" t="s">
        <v>24</v>
      </c>
      <c r="BK158" s="183">
        <f>ROUND(I158*H158,2)</f>
        <v>0</v>
      </c>
      <c r="BL158" s="21" t="s">
        <v>151</v>
      </c>
      <c r="BM158" s="21" t="s">
        <v>308</v>
      </c>
    </row>
    <row r="159" spans="2:65" s="1" customFormat="1" ht="40.5">
      <c r="B159" s="38"/>
      <c r="D159" s="184" t="s">
        <v>137</v>
      </c>
      <c r="F159" s="185" t="s">
        <v>309</v>
      </c>
      <c r="I159" s="186"/>
      <c r="L159" s="38"/>
      <c r="M159" s="187"/>
      <c r="N159" s="39"/>
      <c r="O159" s="39"/>
      <c r="P159" s="39"/>
      <c r="Q159" s="39"/>
      <c r="R159" s="39"/>
      <c r="S159" s="39"/>
      <c r="T159" s="67"/>
      <c r="AT159" s="21" t="s">
        <v>137</v>
      </c>
      <c r="AU159" s="21" t="s">
        <v>83</v>
      </c>
    </row>
    <row r="160" spans="2:65" s="11" customFormat="1">
      <c r="B160" s="194"/>
      <c r="D160" s="184" t="s">
        <v>189</v>
      </c>
      <c r="E160" s="195" t="s">
        <v>5</v>
      </c>
      <c r="F160" s="196" t="s">
        <v>310</v>
      </c>
      <c r="H160" s="197" t="s">
        <v>5</v>
      </c>
      <c r="I160" s="198"/>
      <c r="L160" s="194"/>
      <c r="M160" s="199"/>
      <c r="N160" s="200"/>
      <c r="O160" s="200"/>
      <c r="P160" s="200"/>
      <c r="Q160" s="200"/>
      <c r="R160" s="200"/>
      <c r="S160" s="200"/>
      <c r="T160" s="201"/>
      <c r="AT160" s="197" t="s">
        <v>189</v>
      </c>
      <c r="AU160" s="197" t="s">
        <v>83</v>
      </c>
      <c r="AV160" s="11" t="s">
        <v>24</v>
      </c>
      <c r="AW160" s="11" t="s">
        <v>38</v>
      </c>
      <c r="AX160" s="11" t="s">
        <v>74</v>
      </c>
      <c r="AY160" s="197" t="s">
        <v>127</v>
      </c>
    </row>
    <row r="161" spans="2:65" s="12" customFormat="1">
      <c r="B161" s="202"/>
      <c r="D161" s="188" t="s">
        <v>189</v>
      </c>
      <c r="E161" s="203" t="s">
        <v>5</v>
      </c>
      <c r="F161" s="204" t="s">
        <v>261</v>
      </c>
      <c r="H161" s="205">
        <v>4085.21</v>
      </c>
      <c r="I161" s="206"/>
      <c r="L161" s="202"/>
      <c r="M161" s="207"/>
      <c r="N161" s="208"/>
      <c r="O161" s="208"/>
      <c r="P161" s="208"/>
      <c r="Q161" s="208"/>
      <c r="R161" s="208"/>
      <c r="S161" s="208"/>
      <c r="T161" s="209"/>
      <c r="AT161" s="210" t="s">
        <v>189</v>
      </c>
      <c r="AU161" s="210" t="s">
        <v>83</v>
      </c>
      <c r="AV161" s="12" t="s">
        <v>83</v>
      </c>
      <c r="AW161" s="12" t="s">
        <v>38</v>
      </c>
      <c r="AX161" s="12" t="s">
        <v>24</v>
      </c>
      <c r="AY161" s="210" t="s">
        <v>127</v>
      </c>
    </row>
    <row r="162" spans="2:65" s="1" customFormat="1" ht="22.5" customHeight="1">
      <c r="B162" s="171"/>
      <c r="C162" s="216" t="s">
        <v>10</v>
      </c>
      <c r="D162" s="216" t="s">
        <v>240</v>
      </c>
      <c r="E162" s="217" t="s">
        <v>311</v>
      </c>
      <c r="F162" s="218" t="s">
        <v>312</v>
      </c>
      <c r="G162" s="219" t="s">
        <v>234</v>
      </c>
      <c r="H162" s="220">
        <v>85.789000000000001</v>
      </c>
      <c r="I162" s="221"/>
      <c r="J162" s="222">
        <f>ROUND(I162*H162,2)</f>
        <v>0</v>
      </c>
      <c r="K162" s="218" t="s">
        <v>187</v>
      </c>
      <c r="L162" s="223"/>
      <c r="M162" s="224" t="s">
        <v>5</v>
      </c>
      <c r="N162" s="225" t="s">
        <v>45</v>
      </c>
      <c r="O162" s="39"/>
      <c r="P162" s="181">
        <f>O162*H162</f>
        <v>0</v>
      </c>
      <c r="Q162" s="181">
        <v>1</v>
      </c>
      <c r="R162" s="181">
        <f>Q162*H162</f>
        <v>85.789000000000001</v>
      </c>
      <c r="S162" s="181">
        <v>0</v>
      </c>
      <c r="T162" s="182">
        <f>S162*H162</f>
        <v>0</v>
      </c>
      <c r="AR162" s="21" t="s">
        <v>170</v>
      </c>
      <c r="AT162" s="21" t="s">
        <v>240</v>
      </c>
      <c r="AU162" s="21" t="s">
        <v>83</v>
      </c>
      <c r="AY162" s="21" t="s">
        <v>127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21" t="s">
        <v>24</v>
      </c>
      <c r="BK162" s="183">
        <f>ROUND(I162*H162,2)</f>
        <v>0</v>
      </c>
      <c r="BL162" s="21" t="s">
        <v>151</v>
      </c>
      <c r="BM162" s="21" t="s">
        <v>313</v>
      </c>
    </row>
    <row r="163" spans="2:65" s="1" customFormat="1">
      <c r="B163" s="38"/>
      <c r="D163" s="184" t="s">
        <v>137</v>
      </c>
      <c r="F163" s="185" t="s">
        <v>314</v>
      </c>
      <c r="I163" s="186"/>
      <c r="L163" s="38"/>
      <c r="M163" s="187"/>
      <c r="N163" s="39"/>
      <c r="O163" s="39"/>
      <c r="P163" s="39"/>
      <c r="Q163" s="39"/>
      <c r="R163" s="39"/>
      <c r="S163" s="39"/>
      <c r="T163" s="67"/>
      <c r="AT163" s="21" t="s">
        <v>137</v>
      </c>
      <c r="AU163" s="21" t="s">
        <v>83</v>
      </c>
    </row>
    <row r="164" spans="2:65" s="1" customFormat="1" ht="27">
      <c r="B164" s="38"/>
      <c r="D164" s="184" t="s">
        <v>138</v>
      </c>
      <c r="F164" s="226" t="s">
        <v>315</v>
      </c>
      <c r="I164" s="186"/>
      <c r="L164" s="38"/>
      <c r="M164" s="187"/>
      <c r="N164" s="39"/>
      <c r="O164" s="39"/>
      <c r="P164" s="39"/>
      <c r="Q164" s="39"/>
      <c r="R164" s="39"/>
      <c r="S164" s="39"/>
      <c r="T164" s="67"/>
      <c r="AT164" s="21" t="s">
        <v>138</v>
      </c>
      <c r="AU164" s="21" t="s">
        <v>83</v>
      </c>
    </row>
    <row r="165" spans="2:65" s="12" customFormat="1">
      <c r="B165" s="202"/>
      <c r="D165" s="188" t="s">
        <v>189</v>
      </c>
      <c r="E165" s="203" t="s">
        <v>5</v>
      </c>
      <c r="F165" s="204" t="s">
        <v>316</v>
      </c>
      <c r="H165" s="205">
        <v>85.789000000000001</v>
      </c>
      <c r="I165" s="206"/>
      <c r="L165" s="202"/>
      <c r="M165" s="207"/>
      <c r="N165" s="208"/>
      <c r="O165" s="208"/>
      <c r="P165" s="208"/>
      <c r="Q165" s="208"/>
      <c r="R165" s="208"/>
      <c r="S165" s="208"/>
      <c r="T165" s="209"/>
      <c r="AT165" s="210" t="s">
        <v>189</v>
      </c>
      <c r="AU165" s="210" t="s">
        <v>83</v>
      </c>
      <c r="AV165" s="12" t="s">
        <v>83</v>
      </c>
      <c r="AW165" s="12" t="s">
        <v>38</v>
      </c>
      <c r="AX165" s="12" t="s">
        <v>24</v>
      </c>
      <c r="AY165" s="210" t="s">
        <v>127</v>
      </c>
    </row>
    <row r="166" spans="2:65" s="1" customFormat="1" ht="22.5" customHeight="1">
      <c r="B166" s="171"/>
      <c r="C166" s="172" t="s">
        <v>317</v>
      </c>
      <c r="D166" s="172" t="s">
        <v>130</v>
      </c>
      <c r="E166" s="173" t="s">
        <v>318</v>
      </c>
      <c r="F166" s="174" t="s">
        <v>319</v>
      </c>
      <c r="G166" s="175" t="s">
        <v>257</v>
      </c>
      <c r="H166" s="176">
        <v>3797.36</v>
      </c>
      <c r="I166" s="177"/>
      <c r="J166" s="178">
        <f>ROUND(I166*H166,2)</f>
        <v>0</v>
      </c>
      <c r="K166" s="174" t="s">
        <v>5</v>
      </c>
      <c r="L166" s="38"/>
      <c r="M166" s="179" t="s">
        <v>5</v>
      </c>
      <c r="N166" s="180" t="s">
        <v>45</v>
      </c>
      <c r="O166" s="39"/>
      <c r="P166" s="181">
        <f>O166*H166</f>
        <v>0</v>
      </c>
      <c r="Q166" s="181">
        <v>0.27994000000000002</v>
      </c>
      <c r="R166" s="181">
        <f>Q166*H166</f>
        <v>1063.0329584000001</v>
      </c>
      <c r="S166" s="181">
        <v>0</v>
      </c>
      <c r="T166" s="182">
        <f>S166*H166</f>
        <v>0</v>
      </c>
      <c r="AR166" s="21" t="s">
        <v>151</v>
      </c>
      <c r="AT166" s="21" t="s">
        <v>130</v>
      </c>
      <c r="AU166" s="21" t="s">
        <v>83</v>
      </c>
      <c r="AY166" s="21" t="s">
        <v>127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21" t="s">
        <v>24</v>
      </c>
      <c r="BK166" s="183">
        <f>ROUND(I166*H166,2)</f>
        <v>0</v>
      </c>
      <c r="BL166" s="21" t="s">
        <v>151</v>
      </c>
      <c r="BM166" s="21" t="s">
        <v>320</v>
      </c>
    </row>
    <row r="167" spans="2:65" s="1" customFormat="1">
      <c r="B167" s="38"/>
      <c r="D167" s="184" t="s">
        <v>137</v>
      </c>
      <c r="F167" s="185" t="s">
        <v>321</v>
      </c>
      <c r="I167" s="186"/>
      <c r="L167" s="38"/>
      <c r="M167" s="187"/>
      <c r="N167" s="39"/>
      <c r="O167" s="39"/>
      <c r="P167" s="39"/>
      <c r="Q167" s="39"/>
      <c r="R167" s="39"/>
      <c r="S167" s="39"/>
      <c r="T167" s="67"/>
      <c r="AT167" s="21" t="s">
        <v>137</v>
      </c>
      <c r="AU167" s="21" t="s">
        <v>83</v>
      </c>
    </row>
    <row r="168" spans="2:65" s="11" customFormat="1">
      <c r="B168" s="194"/>
      <c r="D168" s="184" t="s">
        <v>189</v>
      </c>
      <c r="E168" s="195" t="s">
        <v>5</v>
      </c>
      <c r="F168" s="196" t="s">
        <v>322</v>
      </c>
      <c r="H168" s="197" t="s">
        <v>5</v>
      </c>
      <c r="I168" s="198"/>
      <c r="L168" s="194"/>
      <c r="M168" s="199"/>
      <c r="N168" s="200"/>
      <c r="O168" s="200"/>
      <c r="P168" s="200"/>
      <c r="Q168" s="200"/>
      <c r="R168" s="200"/>
      <c r="S168" s="200"/>
      <c r="T168" s="201"/>
      <c r="AT168" s="197" t="s">
        <v>189</v>
      </c>
      <c r="AU168" s="197" t="s">
        <v>83</v>
      </c>
      <c r="AV168" s="11" t="s">
        <v>24</v>
      </c>
      <c r="AW168" s="11" t="s">
        <v>38</v>
      </c>
      <c r="AX168" s="11" t="s">
        <v>74</v>
      </c>
      <c r="AY168" s="197" t="s">
        <v>127</v>
      </c>
    </row>
    <row r="169" spans="2:65" s="12" customFormat="1">
      <c r="B169" s="202"/>
      <c r="D169" s="188" t="s">
        <v>189</v>
      </c>
      <c r="E169" s="203" t="s">
        <v>5</v>
      </c>
      <c r="F169" s="204" t="s">
        <v>323</v>
      </c>
      <c r="H169" s="205">
        <v>3797.36</v>
      </c>
      <c r="I169" s="206"/>
      <c r="L169" s="202"/>
      <c r="M169" s="207"/>
      <c r="N169" s="208"/>
      <c r="O169" s="208"/>
      <c r="P169" s="208"/>
      <c r="Q169" s="208"/>
      <c r="R169" s="208"/>
      <c r="S169" s="208"/>
      <c r="T169" s="209"/>
      <c r="AT169" s="210" t="s">
        <v>189</v>
      </c>
      <c r="AU169" s="210" t="s">
        <v>83</v>
      </c>
      <c r="AV169" s="12" t="s">
        <v>83</v>
      </c>
      <c r="AW169" s="12" t="s">
        <v>38</v>
      </c>
      <c r="AX169" s="12" t="s">
        <v>24</v>
      </c>
      <c r="AY169" s="210" t="s">
        <v>127</v>
      </c>
    </row>
    <row r="170" spans="2:65" s="1" customFormat="1" ht="22.5" customHeight="1">
      <c r="B170" s="171"/>
      <c r="C170" s="172" t="s">
        <v>324</v>
      </c>
      <c r="D170" s="172" t="s">
        <v>130</v>
      </c>
      <c r="E170" s="173" t="s">
        <v>325</v>
      </c>
      <c r="F170" s="174" t="s">
        <v>326</v>
      </c>
      <c r="G170" s="175" t="s">
        <v>257</v>
      </c>
      <c r="H170" s="176">
        <v>4085.21</v>
      </c>
      <c r="I170" s="177"/>
      <c r="J170" s="178">
        <f>ROUND(I170*H170,2)</f>
        <v>0</v>
      </c>
      <c r="K170" s="174" t="s">
        <v>5</v>
      </c>
      <c r="L170" s="38"/>
      <c r="M170" s="179" t="s">
        <v>5</v>
      </c>
      <c r="N170" s="180" t="s">
        <v>45</v>
      </c>
      <c r="O170" s="39"/>
      <c r="P170" s="181">
        <f>O170*H170</f>
        <v>0</v>
      </c>
      <c r="Q170" s="181">
        <v>0.27994000000000002</v>
      </c>
      <c r="R170" s="181">
        <f>Q170*H170</f>
        <v>1143.6136874000001</v>
      </c>
      <c r="S170" s="181">
        <v>0</v>
      </c>
      <c r="T170" s="182">
        <f>S170*H170</f>
        <v>0</v>
      </c>
      <c r="AR170" s="21" t="s">
        <v>151</v>
      </c>
      <c r="AT170" s="21" t="s">
        <v>130</v>
      </c>
      <c r="AU170" s="21" t="s">
        <v>83</v>
      </c>
      <c r="AY170" s="21" t="s">
        <v>127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21" t="s">
        <v>24</v>
      </c>
      <c r="BK170" s="183">
        <f>ROUND(I170*H170,2)</f>
        <v>0</v>
      </c>
      <c r="BL170" s="21" t="s">
        <v>151</v>
      </c>
      <c r="BM170" s="21" t="s">
        <v>327</v>
      </c>
    </row>
    <row r="171" spans="2:65" s="1" customFormat="1">
      <c r="B171" s="38"/>
      <c r="D171" s="184" t="s">
        <v>137</v>
      </c>
      <c r="F171" s="185" t="s">
        <v>321</v>
      </c>
      <c r="I171" s="186"/>
      <c r="L171" s="38"/>
      <c r="M171" s="187"/>
      <c r="N171" s="39"/>
      <c r="O171" s="39"/>
      <c r="P171" s="39"/>
      <c r="Q171" s="39"/>
      <c r="R171" s="39"/>
      <c r="S171" s="39"/>
      <c r="T171" s="67"/>
      <c r="AT171" s="21" t="s">
        <v>137</v>
      </c>
      <c r="AU171" s="21" t="s">
        <v>83</v>
      </c>
    </row>
    <row r="172" spans="2:65" s="11" customFormat="1">
      <c r="B172" s="194"/>
      <c r="D172" s="184" t="s">
        <v>189</v>
      </c>
      <c r="E172" s="195" t="s">
        <v>5</v>
      </c>
      <c r="F172" s="196" t="s">
        <v>328</v>
      </c>
      <c r="H172" s="197" t="s">
        <v>5</v>
      </c>
      <c r="I172" s="198"/>
      <c r="L172" s="194"/>
      <c r="M172" s="199"/>
      <c r="N172" s="200"/>
      <c r="O172" s="200"/>
      <c r="P172" s="200"/>
      <c r="Q172" s="200"/>
      <c r="R172" s="200"/>
      <c r="S172" s="200"/>
      <c r="T172" s="201"/>
      <c r="AT172" s="197" t="s">
        <v>189</v>
      </c>
      <c r="AU172" s="197" t="s">
        <v>83</v>
      </c>
      <c r="AV172" s="11" t="s">
        <v>24</v>
      </c>
      <c r="AW172" s="11" t="s">
        <v>38</v>
      </c>
      <c r="AX172" s="11" t="s">
        <v>74</v>
      </c>
      <c r="AY172" s="197" t="s">
        <v>127</v>
      </c>
    </row>
    <row r="173" spans="2:65" s="12" customFormat="1">
      <c r="B173" s="202"/>
      <c r="D173" s="188" t="s">
        <v>189</v>
      </c>
      <c r="E173" s="203" t="s">
        <v>5</v>
      </c>
      <c r="F173" s="204" t="s">
        <v>329</v>
      </c>
      <c r="H173" s="205">
        <v>4085.21</v>
      </c>
      <c r="I173" s="206"/>
      <c r="L173" s="202"/>
      <c r="M173" s="207"/>
      <c r="N173" s="208"/>
      <c r="O173" s="208"/>
      <c r="P173" s="208"/>
      <c r="Q173" s="208"/>
      <c r="R173" s="208"/>
      <c r="S173" s="208"/>
      <c r="T173" s="209"/>
      <c r="AT173" s="210" t="s">
        <v>189</v>
      </c>
      <c r="AU173" s="210" t="s">
        <v>83</v>
      </c>
      <c r="AV173" s="12" t="s">
        <v>83</v>
      </c>
      <c r="AW173" s="12" t="s">
        <v>38</v>
      </c>
      <c r="AX173" s="12" t="s">
        <v>24</v>
      </c>
      <c r="AY173" s="210" t="s">
        <v>127</v>
      </c>
    </row>
    <row r="174" spans="2:65" s="1" customFormat="1" ht="22.5" customHeight="1">
      <c r="B174" s="171"/>
      <c r="C174" s="172" t="s">
        <v>330</v>
      </c>
      <c r="D174" s="172" t="s">
        <v>130</v>
      </c>
      <c r="E174" s="173" t="s">
        <v>331</v>
      </c>
      <c r="F174" s="174" t="s">
        <v>332</v>
      </c>
      <c r="G174" s="175" t="s">
        <v>257</v>
      </c>
      <c r="H174" s="176">
        <v>3509.51</v>
      </c>
      <c r="I174" s="177"/>
      <c r="J174" s="178">
        <f>ROUND(I174*H174,2)</f>
        <v>0</v>
      </c>
      <c r="K174" s="174" t="s">
        <v>187</v>
      </c>
      <c r="L174" s="38"/>
      <c r="M174" s="179" t="s">
        <v>5</v>
      </c>
      <c r="N174" s="180" t="s">
        <v>45</v>
      </c>
      <c r="O174" s="39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AR174" s="21" t="s">
        <v>151</v>
      </c>
      <c r="AT174" s="21" t="s">
        <v>130</v>
      </c>
      <c r="AU174" s="21" t="s">
        <v>83</v>
      </c>
      <c r="AY174" s="21" t="s">
        <v>127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21" t="s">
        <v>24</v>
      </c>
      <c r="BK174" s="183">
        <f>ROUND(I174*H174,2)</f>
        <v>0</v>
      </c>
      <c r="BL174" s="21" t="s">
        <v>151</v>
      </c>
      <c r="BM174" s="21" t="s">
        <v>333</v>
      </c>
    </row>
    <row r="175" spans="2:65" s="1" customFormat="1" ht="27">
      <c r="B175" s="38"/>
      <c r="D175" s="184" t="s">
        <v>137</v>
      </c>
      <c r="F175" s="185" t="s">
        <v>334</v>
      </c>
      <c r="I175" s="186"/>
      <c r="L175" s="38"/>
      <c r="M175" s="187"/>
      <c r="N175" s="39"/>
      <c r="O175" s="39"/>
      <c r="P175" s="39"/>
      <c r="Q175" s="39"/>
      <c r="R175" s="39"/>
      <c r="S175" s="39"/>
      <c r="T175" s="67"/>
      <c r="AT175" s="21" t="s">
        <v>137</v>
      </c>
      <c r="AU175" s="21" t="s">
        <v>83</v>
      </c>
    </row>
    <row r="176" spans="2:65" s="11" customFormat="1">
      <c r="B176" s="194"/>
      <c r="D176" s="184" t="s">
        <v>189</v>
      </c>
      <c r="E176" s="195" t="s">
        <v>5</v>
      </c>
      <c r="F176" s="196" t="s">
        <v>335</v>
      </c>
      <c r="H176" s="197" t="s">
        <v>5</v>
      </c>
      <c r="I176" s="198"/>
      <c r="L176" s="194"/>
      <c r="M176" s="199"/>
      <c r="N176" s="200"/>
      <c r="O176" s="200"/>
      <c r="P176" s="200"/>
      <c r="Q176" s="200"/>
      <c r="R176" s="200"/>
      <c r="S176" s="200"/>
      <c r="T176" s="201"/>
      <c r="AT176" s="197" t="s">
        <v>189</v>
      </c>
      <c r="AU176" s="197" t="s">
        <v>83</v>
      </c>
      <c r="AV176" s="11" t="s">
        <v>24</v>
      </c>
      <c r="AW176" s="11" t="s">
        <v>38</v>
      </c>
      <c r="AX176" s="11" t="s">
        <v>74</v>
      </c>
      <c r="AY176" s="197" t="s">
        <v>127</v>
      </c>
    </row>
    <row r="177" spans="2:65" s="12" customFormat="1">
      <c r="B177" s="202"/>
      <c r="D177" s="188" t="s">
        <v>189</v>
      </c>
      <c r="E177" s="203" t="s">
        <v>5</v>
      </c>
      <c r="F177" s="204" t="s">
        <v>336</v>
      </c>
      <c r="H177" s="205">
        <v>3509.51</v>
      </c>
      <c r="I177" s="206"/>
      <c r="L177" s="202"/>
      <c r="M177" s="207"/>
      <c r="N177" s="208"/>
      <c r="O177" s="208"/>
      <c r="P177" s="208"/>
      <c r="Q177" s="208"/>
      <c r="R177" s="208"/>
      <c r="S177" s="208"/>
      <c r="T177" s="209"/>
      <c r="AT177" s="210" t="s">
        <v>189</v>
      </c>
      <c r="AU177" s="210" t="s">
        <v>83</v>
      </c>
      <c r="AV177" s="12" t="s">
        <v>83</v>
      </c>
      <c r="AW177" s="12" t="s">
        <v>38</v>
      </c>
      <c r="AX177" s="12" t="s">
        <v>24</v>
      </c>
      <c r="AY177" s="210" t="s">
        <v>127</v>
      </c>
    </row>
    <row r="178" spans="2:65" s="1" customFormat="1" ht="22.5" customHeight="1">
      <c r="B178" s="171"/>
      <c r="C178" s="172" t="s">
        <v>337</v>
      </c>
      <c r="D178" s="172" t="s">
        <v>130</v>
      </c>
      <c r="E178" s="173" t="s">
        <v>338</v>
      </c>
      <c r="F178" s="174" t="s">
        <v>339</v>
      </c>
      <c r="G178" s="175" t="s">
        <v>257</v>
      </c>
      <c r="H178" s="176">
        <v>3509.51</v>
      </c>
      <c r="I178" s="177"/>
      <c r="J178" s="178">
        <f>ROUND(I178*H178,2)</f>
        <v>0</v>
      </c>
      <c r="K178" s="174" t="s">
        <v>5</v>
      </c>
      <c r="L178" s="38"/>
      <c r="M178" s="179" t="s">
        <v>5</v>
      </c>
      <c r="N178" s="180" t="s">
        <v>45</v>
      </c>
      <c r="O178" s="39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AR178" s="21" t="s">
        <v>151</v>
      </c>
      <c r="AT178" s="21" t="s">
        <v>130</v>
      </c>
      <c r="AU178" s="21" t="s">
        <v>83</v>
      </c>
      <c r="AY178" s="21" t="s">
        <v>127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21" t="s">
        <v>24</v>
      </c>
      <c r="BK178" s="183">
        <f>ROUND(I178*H178,2)</f>
        <v>0</v>
      </c>
      <c r="BL178" s="21" t="s">
        <v>151</v>
      </c>
      <c r="BM178" s="21" t="s">
        <v>340</v>
      </c>
    </row>
    <row r="179" spans="2:65" s="1" customFormat="1">
      <c r="B179" s="38"/>
      <c r="D179" s="184" t="s">
        <v>137</v>
      </c>
      <c r="F179" s="185" t="s">
        <v>341</v>
      </c>
      <c r="I179" s="186"/>
      <c r="L179" s="38"/>
      <c r="M179" s="187"/>
      <c r="N179" s="39"/>
      <c r="O179" s="39"/>
      <c r="P179" s="39"/>
      <c r="Q179" s="39"/>
      <c r="R179" s="39"/>
      <c r="S179" s="39"/>
      <c r="T179" s="67"/>
      <c r="AT179" s="21" t="s">
        <v>137</v>
      </c>
      <c r="AU179" s="21" t="s">
        <v>83</v>
      </c>
    </row>
    <row r="180" spans="2:65" s="11" customFormat="1">
      <c r="B180" s="194"/>
      <c r="D180" s="184" t="s">
        <v>189</v>
      </c>
      <c r="E180" s="195" t="s">
        <v>5</v>
      </c>
      <c r="F180" s="196" t="s">
        <v>342</v>
      </c>
      <c r="H180" s="197" t="s">
        <v>5</v>
      </c>
      <c r="I180" s="198"/>
      <c r="L180" s="194"/>
      <c r="M180" s="199"/>
      <c r="N180" s="200"/>
      <c r="O180" s="200"/>
      <c r="P180" s="200"/>
      <c r="Q180" s="200"/>
      <c r="R180" s="200"/>
      <c r="S180" s="200"/>
      <c r="T180" s="201"/>
      <c r="AT180" s="197" t="s">
        <v>189</v>
      </c>
      <c r="AU180" s="197" t="s">
        <v>83</v>
      </c>
      <c r="AV180" s="11" t="s">
        <v>24</v>
      </c>
      <c r="AW180" s="11" t="s">
        <v>38</v>
      </c>
      <c r="AX180" s="11" t="s">
        <v>74</v>
      </c>
      <c r="AY180" s="197" t="s">
        <v>127</v>
      </c>
    </row>
    <row r="181" spans="2:65" s="12" customFormat="1">
      <c r="B181" s="202"/>
      <c r="D181" s="188" t="s">
        <v>189</v>
      </c>
      <c r="E181" s="203" t="s">
        <v>5</v>
      </c>
      <c r="F181" s="204" t="s">
        <v>336</v>
      </c>
      <c r="H181" s="205">
        <v>3509.51</v>
      </c>
      <c r="I181" s="206"/>
      <c r="L181" s="202"/>
      <c r="M181" s="207"/>
      <c r="N181" s="208"/>
      <c r="O181" s="208"/>
      <c r="P181" s="208"/>
      <c r="Q181" s="208"/>
      <c r="R181" s="208"/>
      <c r="S181" s="208"/>
      <c r="T181" s="209"/>
      <c r="AT181" s="210" t="s">
        <v>189</v>
      </c>
      <c r="AU181" s="210" t="s">
        <v>83</v>
      </c>
      <c r="AV181" s="12" t="s">
        <v>83</v>
      </c>
      <c r="AW181" s="12" t="s">
        <v>38</v>
      </c>
      <c r="AX181" s="12" t="s">
        <v>24</v>
      </c>
      <c r="AY181" s="210" t="s">
        <v>127</v>
      </c>
    </row>
    <row r="182" spans="2:65" s="1" customFormat="1" ht="22.5" customHeight="1">
      <c r="B182" s="171"/>
      <c r="C182" s="172" t="s">
        <v>343</v>
      </c>
      <c r="D182" s="172" t="s">
        <v>130</v>
      </c>
      <c r="E182" s="173" t="s">
        <v>344</v>
      </c>
      <c r="F182" s="174" t="s">
        <v>345</v>
      </c>
      <c r="G182" s="175" t="s">
        <v>257</v>
      </c>
      <c r="H182" s="176">
        <v>3509.51</v>
      </c>
      <c r="I182" s="177"/>
      <c r="J182" s="178">
        <f>ROUND(I182*H182,2)</f>
        <v>0</v>
      </c>
      <c r="K182" s="174" t="s">
        <v>5</v>
      </c>
      <c r="L182" s="38"/>
      <c r="M182" s="179" t="s">
        <v>5</v>
      </c>
      <c r="N182" s="180" t="s">
        <v>45</v>
      </c>
      <c r="O182" s="39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AR182" s="21" t="s">
        <v>151</v>
      </c>
      <c r="AT182" s="21" t="s">
        <v>130</v>
      </c>
      <c r="AU182" s="21" t="s">
        <v>83</v>
      </c>
      <c r="AY182" s="21" t="s">
        <v>127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21" t="s">
        <v>24</v>
      </c>
      <c r="BK182" s="183">
        <f>ROUND(I182*H182,2)</f>
        <v>0</v>
      </c>
      <c r="BL182" s="21" t="s">
        <v>151</v>
      </c>
      <c r="BM182" s="21" t="s">
        <v>346</v>
      </c>
    </row>
    <row r="183" spans="2:65" s="1" customFormat="1">
      <c r="B183" s="38"/>
      <c r="D183" s="184" t="s">
        <v>137</v>
      </c>
      <c r="F183" s="185" t="s">
        <v>341</v>
      </c>
      <c r="I183" s="186"/>
      <c r="L183" s="38"/>
      <c r="M183" s="187"/>
      <c r="N183" s="39"/>
      <c r="O183" s="39"/>
      <c r="P183" s="39"/>
      <c r="Q183" s="39"/>
      <c r="R183" s="39"/>
      <c r="S183" s="39"/>
      <c r="T183" s="67"/>
      <c r="AT183" s="21" t="s">
        <v>137</v>
      </c>
      <c r="AU183" s="21" t="s">
        <v>83</v>
      </c>
    </row>
    <row r="184" spans="2:65" s="11" customFormat="1">
      <c r="B184" s="194"/>
      <c r="D184" s="184" t="s">
        <v>189</v>
      </c>
      <c r="E184" s="195" t="s">
        <v>5</v>
      </c>
      <c r="F184" s="196" t="s">
        <v>335</v>
      </c>
      <c r="H184" s="197" t="s">
        <v>5</v>
      </c>
      <c r="I184" s="198"/>
      <c r="L184" s="194"/>
      <c r="M184" s="199"/>
      <c r="N184" s="200"/>
      <c r="O184" s="200"/>
      <c r="P184" s="200"/>
      <c r="Q184" s="200"/>
      <c r="R184" s="200"/>
      <c r="S184" s="200"/>
      <c r="T184" s="201"/>
      <c r="AT184" s="197" t="s">
        <v>189</v>
      </c>
      <c r="AU184" s="197" t="s">
        <v>83</v>
      </c>
      <c r="AV184" s="11" t="s">
        <v>24</v>
      </c>
      <c r="AW184" s="11" t="s">
        <v>38</v>
      </c>
      <c r="AX184" s="11" t="s">
        <v>74</v>
      </c>
      <c r="AY184" s="197" t="s">
        <v>127</v>
      </c>
    </row>
    <row r="185" spans="2:65" s="12" customFormat="1">
      <c r="B185" s="202"/>
      <c r="D185" s="188" t="s">
        <v>189</v>
      </c>
      <c r="E185" s="203" t="s">
        <v>5</v>
      </c>
      <c r="F185" s="204" t="s">
        <v>336</v>
      </c>
      <c r="H185" s="205">
        <v>3509.51</v>
      </c>
      <c r="I185" s="206"/>
      <c r="L185" s="202"/>
      <c r="M185" s="207"/>
      <c r="N185" s="208"/>
      <c r="O185" s="208"/>
      <c r="P185" s="208"/>
      <c r="Q185" s="208"/>
      <c r="R185" s="208"/>
      <c r="S185" s="208"/>
      <c r="T185" s="209"/>
      <c r="AT185" s="210" t="s">
        <v>189</v>
      </c>
      <c r="AU185" s="210" t="s">
        <v>83</v>
      </c>
      <c r="AV185" s="12" t="s">
        <v>83</v>
      </c>
      <c r="AW185" s="12" t="s">
        <v>38</v>
      </c>
      <c r="AX185" s="12" t="s">
        <v>24</v>
      </c>
      <c r="AY185" s="210" t="s">
        <v>127</v>
      </c>
    </row>
    <row r="186" spans="2:65" s="1" customFormat="1" ht="31.5" customHeight="1">
      <c r="B186" s="171"/>
      <c r="C186" s="172" t="s">
        <v>347</v>
      </c>
      <c r="D186" s="172" t="s">
        <v>130</v>
      </c>
      <c r="E186" s="173" t="s">
        <v>348</v>
      </c>
      <c r="F186" s="174" t="s">
        <v>349</v>
      </c>
      <c r="G186" s="175" t="s">
        <v>257</v>
      </c>
      <c r="H186" s="176">
        <v>3509.51</v>
      </c>
      <c r="I186" s="177"/>
      <c r="J186" s="178">
        <f>ROUND(I186*H186,2)</f>
        <v>0</v>
      </c>
      <c r="K186" s="174" t="s">
        <v>187</v>
      </c>
      <c r="L186" s="38"/>
      <c r="M186" s="179" t="s">
        <v>5</v>
      </c>
      <c r="N186" s="180" t="s">
        <v>45</v>
      </c>
      <c r="O186" s="39"/>
      <c r="P186" s="181">
        <f>O186*H186</f>
        <v>0</v>
      </c>
      <c r="Q186" s="181">
        <v>0</v>
      </c>
      <c r="R186" s="181">
        <f>Q186*H186</f>
        <v>0</v>
      </c>
      <c r="S186" s="181">
        <v>0</v>
      </c>
      <c r="T186" s="182">
        <f>S186*H186</f>
        <v>0</v>
      </c>
      <c r="AR186" s="21" t="s">
        <v>151</v>
      </c>
      <c r="AT186" s="21" t="s">
        <v>130</v>
      </c>
      <c r="AU186" s="21" t="s">
        <v>83</v>
      </c>
      <c r="AY186" s="21" t="s">
        <v>127</v>
      </c>
      <c r="BE186" s="183">
        <f>IF(N186="základní",J186,0)</f>
        <v>0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21" t="s">
        <v>24</v>
      </c>
      <c r="BK186" s="183">
        <f>ROUND(I186*H186,2)</f>
        <v>0</v>
      </c>
      <c r="BL186" s="21" t="s">
        <v>151</v>
      </c>
      <c r="BM186" s="21" t="s">
        <v>350</v>
      </c>
    </row>
    <row r="187" spans="2:65" s="1" customFormat="1" ht="27">
      <c r="B187" s="38"/>
      <c r="D187" s="184" t="s">
        <v>137</v>
      </c>
      <c r="F187" s="185" t="s">
        <v>351</v>
      </c>
      <c r="I187" s="186"/>
      <c r="L187" s="38"/>
      <c r="M187" s="187"/>
      <c r="N187" s="39"/>
      <c r="O187" s="39"/>
      <c r="P187" s="39"/>
      <c r="Q187" s="39"/>
      <c r="R187" s="39"/>
      <c r="S187" s="39"/>
      <c r="T187" s="67"/>
      <c r="AT187" s="21" t="s">
        <v>137</v>
      </c>
      <c r="AU187" s="21" t="s">
        <v>83</v>
      </c>
    </row>
    <row r="188" spans="2:65" s="11" customFormat="1">
      <c r="B188" s="194"/>
      <c r="D188" s="184" t="s">
        <v>189</v>
      </c>
      <c r="E188" s="195" t="s">
        <v>5</v>
      </c>
      <c r="F188" s="196" t="s">
        <v>352</v>
      </c>
      <c r="H188" s="197" t="s">
        <v>5</v>
      </c>
      <c r="I188" s="198"/>
      <c r="L188" s="194"/>
      <c r="M188" s="199"/>
      <c r="N188" s="200"/>
      <c r="O188" s="200"/>
      <c r="P188" s="200"/>
      <c r="Q188" s="200"/>
      <c r="R188" s="200"/>
      <c r="S188" s="200"/>
      <c r="T188" s="201"/>
      <c r="AT188" s="197" t="s">
        <v>189</v>
      </c>
      <c r="AU188" s="197" t="s">
        <v>83</v>
      </c>
      <c r="AV188" s="11" t="s">
        <v>24</v>
      </c>
      <c r="AW188" s="11" t="s">
        <v>38</v>
      </c>
      <c r="AX188" s="11" t="s">
        <v>74</v>
      </c>
      <c r="AY188" s="197" t="s">
        <v>127</v>
      </c>
    </row>
    <row r="189" spans="2:65" s="12" customFormat="1">
      <c r="B189" s="202"/>
      <c r="D189" s="188" t="s">
        <v>189</v>
      </c>
      <c r="E189" s="203" t="s">
        <v>5</v>
      </c>
      <c r="F189" s="204" t="s">
        <v>353</v>
      </c>
      <c r="H189" s="205">
        <v>3509.51</v>
      </c>
      <c r="I189" s="206"/>
      <c r="L189" s="202"/>
      <c r="M189" s="207"/>
      <c r="N189" s="208"/>
      <c r="O189" s="208"/>
      <c r="P189" s="208"/>
      <c r="Q189" s="208"/>
      <c r="R189" s="208"/>
      <c r="S189" s="208"/>
      <c r="T189" s="209"/>
      <c r="AT189" s="210" t="s">
        <v>189</v>
      </c>
      <c r="AU189" s="210" t="s">
        <v>83</v>
      </c>
      <c r="AV189" s="12" t="s">
        <v>83</v>
      </c>
      <c r="AW189" s="12" t="s">
        <v>38</v>
      </c>
      <c r="AX189" s="12" t="s">
        <v>24</v>
      </c>
      <c r="AY189" s="210" t="s">
        <v>127</v>
      </c>
    </row>
    <row r="190" spans="2:65" s="1" customFormat="1" ht="22.5" customHeight="1">
      <c r="B190" s="171"/>
      <c r="C190" s="172" t="s">
        <v>354</v>
      </c>
      <c r="D190" s="172" t="s">
        <v>130</v>
      </c>
      <c r="E190" s="173" t="s">
        <v>355</v>
      </c>
      <c r="F190" s="174" t="s">
        <v>356</v>
      </c>
      <c r="G190" s="175" t="s">
        <v>357</v>
      </c>
      <c r="H190" s="176">
        <v>26.5</v>
      </c>
      <c r="I190" s="177"/>
      <c r="J190" s="178">
        <f>ROUND(I190*H190,2)</f>
        <v>0</v>
      </c>
      <c r="K190" s="174" t="s">
        <v>5</v>
      </c>
      <c r="L190" s="38"/>
      <c r="M190" s="179" t="s">
        <v>5</v>
      </c>
      <c r="N190" s="180" t="s">
        <v>45</v>
      </c>
      <c r="O190" s="39"/>
      <c r="P190" s="181">
        <f>O190*H190</f>
        <v>0</v>
      </c>
      <c r="Q190" s="181">
        <v>3.5999999999999999E-3</v>
      </c>
      <c r="R190" s="181">
        <f>Q190*H190</f>
        <v>9.5399999999999999E-2</v>
      </c>
      <c r="S190" s="181">
        <v>0</v>
      </c>
      <c r="T190" s="182">
        <f>S190*H190</f>
        <v>0</v>
      </c>
      <c r="AR190" s="21" t="s">
        <v>151</v>
      </c>
      <c r="AT190" s="21" t="s">
        <v>130</v>
      </c>
      <c r="AU190" s="21" t="s">
        <v>83</v>
      </c>
      <c r="AY190" s="21" t="s">
        <v>127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21" t="s">
        <v>24</v>
      </c>
      <c r="BK190" s="183">
        <f>ROUND(I190*H190,2)</f>
        <v>0</v>
      </c>
      <c r="BL190" s="21" t="s">
        <v>151</v>
      </c>
      <c r="BM190" s="21" t="s">
        <v>358</v>
      </c>
    </row>
    <row r="191" spans="2:65" s="1" customFormat="1">
      <c r="B191" s="38"/>
      <c r="D191" s="184" t="s">
        <v>137</v>
      </c>
      <c r="F191" s="185" t="s">
        <v>356</v>
      </c>
      <c r="I191" s="186"/>
      <c r="L191" s="38"/>
      <c r="M191" s="187"/>
      <c r="N191" s="39"/>
      <c r="O191" s="39"/>
      <c r="P191" s="39"/>
      <c r="Q191" s="39"/>
      <c r="R191" s="39"/>
      <c r="S191" s="39"/>
      <c r="T191" s="67"/>
      <c r="AT191" s="21" t="s">
        <v>137</v>
      </c>
      <c r="AU191" s="21" t="s">
        <v>83</v>
      </c>
    </row>
    <row r="192" spans="2:65" s="1" customFormat="1" ht="27">
      <c r="B192" s="38"/>
      <c r="D192" s="184" t="s">
        <v>138</v>
      </c>
      <c r="F192" s="226" t="s">
        <v>359</v>
      </c>
      <c r="I192" s="186"/>
      <c r="L192" s="38"/>
      <c r="M192" s="187"/>
      <c r="N192" s="39"/>
      <c r="O192" s="39"/>
      <c r="P192" s="39"/>
      <c r="Q192" s="39"/>
      <c r="R192" s="39"/>
      <c r="S192" s="39"/>
      <c r="T192" s="67"/>
      <c r="AT192" s="21" t="s">
        <v>138</v>
      </c>
      <c r="AU192" s="21" t="s">
        <v>83</v>
      </c>
    </row>
    <row r="193" spans="2:65" s="12" customFormat="1">
      <c r="B193" s="202"/>
      <c r="D193" s="184" t="s">
        <v>189</v>
      </c>
      <c r="E193" s="210" t="s">
        <v>5</v>
      </c>
      <c r="F193" s="211" t="s">
        <v>360</v>
      </c>
      <c r="H193" s="212">
        <v>26.5</v>
      </c>
      <c r="I193" s="206"/>
      <c r="L193" s="202"/>
      <c r="M193" s="207"/>
      <c r="N193" s="208"/>
      <c r="O193" s="208"/>
      <c r="P193" s="208"/>
      <c r="Q193" s="208"/>
      <c r="R193" s="208"/>
      <c r="S193" s="208"/>
      <c r="T193" s="209"/>
      <c r="AT193" s="210" t="s">
        <v>189</v>
      </c>
      <c r="AU193" s="210" t="s">
        <v>83</v>
      </c>
      <c r="AV193" s="12" t="s">
        <v>83</v>
      </c>
      <c r="AW193" s="12" t="s">
        <v>38</v>
      </c>
      <c r="AX193" s="12" t="s">
        <v>24</v>
      </c>
      <c r="AY193" s="210" t="s">
        <v>127</v>
      </c>
    </row>
    <row r="194" spans="2:65" s="10" customFormat="1" ht="29.85" customHeight="1">
      <c r="B194" s="157"/>
      <c r="D194" s="168" t="s">
        <v>73</v>
      </c>
      <c r="E194" s="169" t="s">
        <v>227</v>
      </c>
      <c r="F194" s="169" t="s">
        <v>361</v>
      </c>
      <c r="I194" s="160"/>
      <c r="J194" s="170">
        <f>BK194</f>
        <v>0</v>
      </c>
      <c r="L194" s="157"/>
      <c r="M194" s="162"/>
      <c r="N194" s="163"/>
      <c r="O194" s="163"/>
      <c r="P194" s="164">
        <f>SUM(P195:P202)</f>
        <v>0</v>
      </c>
      <c r="Q194" s="163"/>
      <c r="R194" s="164">
        <f>SUM(R195:R202)</f>
        <v>0</v>
      </c>
      <c r="S194" s="163"/>
      <c r="T194" s="165">
        <f>SUM(T195:T202)</f>
        <v>0</v>
      </c>
      <c r="AR194" s="158" t="s">
        <v>24</v>
      </c>
      <c r="AT194" s="166" t="s">
        <v>73</v>
      </c>
      <c r="AU194" s="166" t="s">
        <v>24</v>
      </c>
      <c r="AY194" s="158" t="s">
        <v>127</v>
      </c>
      <c r="BK194" s="167">
        <f>SUM(BK195:BK202)</f>
        <v>0</v>
      </c>
    </row>
    <row r="195" spans="2:65" s="1" customFormat="1" ht="31.5" customHeight="1">
      <c r="B195" s="171"/>
      <c r="C195" s="172" t="s">
        <v>362</v>
      </c>
      <c r="D195" s="172" t="s">
        <v>130</v>
      </c>
      <c r="E195" s="173" t="s">
        <v>363</v>
      </c>
      <c r="F195" s="174" t="s">
        <v>364</v>
      </c>
      <c r="G195" s="175" t="s">
        <v>357</v>
      </c>
      <c r="H195" s="176">
        <v>26.5</v>
      </c>
      <c r="I195" s="177"/>
      <c r="J195" s="178">
        <f>ROUND(I195*H195,2)</f>
        <v>0</v>
      </c>
      <c r="K195" s="174" t="s">
        <v>187</v>
      </c>
      <c r="L195" s="38"/>
      <c r="M195" s="179" t="s">
        <v>5</v>
      </c>
      <c r="N195" s="180" t="s">
        <v>45</v>
      </c>
      <c r="O195" s="39"/>
      <c r="P195" s="181">
        <f>O195*H195</f>
        <v>0</v>
      </c>
      <c r="Q195" s="181">
        <v>0</v>
      </c>
      <c r="R195" s="181">
        <f>Q195*H195</f>
        <v>0</v>
      </c>
      <c r="S195" s="181">
        <v>0</v>
      </c>
      <c r="T195" s="182">
        <f>S195*H195</f>
        <v>0</v>
      </c>
      <c r="AR195" s="21" t="s">
        <v>151</v>
      </c>
      <c r="AT195" s="21" t="s">
        <v>130</v>
      </c>
      <c r="AU195" s="21" t="s">
        <v>83</v>
      </c>
      <c r="AY195" s="21" t="s">
        <v>127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21" t="s">
        <v>24</v>
      </c>
      <c r="BK195" s="183">
        <f>ROUND(I195*H195,2)</f>
        <v>0</v>
      </c>
      <c r="BL195" s="21" t="s">
        <v>151</v>
      </c>
      <c r="BM195" s="21" t="s">
        <v>365</v>
      </c>
    </row>
    <row r="196" spans="2:65" s="1" customFormat="1" ht="27">
      <c r="B196" s="38"/>
      <c r="D196" s="184" t="s">
        <v>137</v>
      </c>
      <c r="F196" s="185" t="s">
        <v>366</v>
      </c>
      <c r="I196" s="186"/>
      <c r="L196" s="38"/>
      <c r="M196" s="187"/>
      <c r="N196" s="39"/>
      <c r="O196" s="39"/>
      <c r="P196" s="39"/>
      <c r="Q196" s="39"/>
      <c r="R196" s="39"/>
      <c r="S196" s="39"/>
      <c r="T196" s="67"/>
      <c r="AT196" s="21" t="s">
        <v>137</v>
      </c>
      <c r="AU196" s="21" t="s">
        <v>83</v>
      </c>
    </row>
    <row r="197" spans="2:65" s="1" customFormat="1" ht="27">
      <c r="B197" s="38"/>
      <c r="D197" s="184" t="s">
        <v>138</v>
      </c>
      <c r="F197" s="226" t="s">
        <v>367</v>
      </c>
      <c r="I197" s="186"/>
      <c r="L197" s="38"/>
      <c r="M197" s="187"/>
      <c r="N197" s="39"/>
      <c r="O197" s="39"/>
      <c r="P197" s="39"/>
      <c r="Q197" s="39"/>
      <c r="R197" s="39"/>
      <c r="S197" s="39"/>
      <c r="T197" s="67"/>
      <c r="AT197" s="21" t="s">
        <v>138</v>
      </c>
      <c r="AU197" s="21" t="s">
        <v>83</v>
      </c>
    </row>
    <row r="198" spans="2:65" s="12" customFormat="1">
      <c r="B198" s="202"/>
      <c r="D198" s="188" t="s">
        <v>189</v>
      </c>
      <c r="E198" s="203" t="s">
        <v>5</v>
      </c>
      <c r="F198" s="204" t="s">
        <v>360</v>
      </c>
      <c r="H198" s="205">
        <v>26.5</v>
      </c>
      <c r="I198" s="206"/>
      <c r="L198" s="202"/>
      <c r="M198" s="207"/>
      <c r="N198" s="208"/>
      <c r="O198" s="208"/>
      <c r="P198" s="208"/>
      <c r="Q198" s="208"/>
      <c r="R198" s="208"/>
      <c r="S198" s="208"/>
      <c r="T198" s="209"/>
      <c r="AT198" s="210" t="s">
        <v>189</v>
      </c>
      <c r="AU198" s="210" t="s">
        <v>83</v>
      </c>
      <c r="AV198" s="12" t="s">
        <v>83</v>
      </c>
      <c r="AW198" s="12" t="s">
        <v>38</v>
      </c>
      <c r="AX198" s="12" t="s">
        <v>24</v>
      </c>
      <c r="AY198" s="210" t="s">
        <v>127</v>
      </c>
    </row>
    <row r="199" spans="2:65" s="1" customFormat="1" ht="22.5" customHeight="1">
      <c r="B199" s="171"/>
      <c r="C199" s="172" t="s">
        <v>368</v>
      </c>
      <c r="D199" s="172" t="s">
        <v>130</v>
      </c>
      <c r="E199" s="173" t="s">
        <v>369</v>
      </c>
      <c r="F199" s="174" t="s">
        <v>370</v>
      </c>
      <c r="G199" s="175" t="s">
        <v>357</v>
      </c>
      <c r="H199" s="176">
        <v>26.5</v>
      </c>
      <c r="I199" s="177"/>
      <c r="J199" s="178">
        <f>ROUND(I199*H199,2)</f>
        <v>0</v>
      </c>
      <c r="K199" s="174" t="s">
        <v>187</v>
      </c>
      <c r="L199" s="38"/>
      <c r="M199" s="179" t="s">
        <v>5</v>
      </c>
      <c r="N199" s="180" t="s">
        <v>45</v>
      </c>
      <c r="O199" s="39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AR199" s="21" t="s">
        <v>151</v>
      </c>
      <c r="AT199" s="21" t="s">
        <v>130</v>
      </c>
      <c r="AU199" s="21" t="s">
        <v>83</v>
      </c>
      <c r="AY199" s="21" t="s">
        <v>127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21" t="s">
        <v>24</v>
      </c>
      <c r="BK199" s="183">
        <f>ROUND(I199*H199,2)</f>
        <v>0</v>
      </c>
      <c r="BL199" s="21" t="s">
        <v>151</v>
      </c>
      <c r="BM199" s="21" t="s">
        <v>371</v>
      </c>
    </row>
    <row r="200" spans="2:65" s="1" customFormat="1">
      <c r="B200" s="38"/>
      <c r="D200" s="184" t="s">
        <v>137</v>
      </c>
      <c r="F200" s="185" t="s">
        <v>372</v>
      </c>
      <c r="I200" s="186"/>
      <c r="L200" s="38"/>
      <c r="M200" s="187"/>
      <c r="N200" s="39"/>
      <c r="O200" s="39"/>
      <c r="P200" s="39"/>
      <c r="Q200" s="39"/>
      <c r="R200" s="39"/>
      <c r="S200" s="39"/>
      <c r="T200" s="67"/>
      <c r="AT200" s="21" t="s">
        <v>137</v>
      </c>
      <c r="AU200" s="21" t="s">
        <v>83</v>
      </c>
    </row>
    <row r="201" spans="2:65" s="1" customFormat="1" ht="27">
      <c r="B201" s="38"/>
      <c r="D201" s="184" t="s">
        <v>138</v>
      </c>
      <c r="F201" s="226" t="s">
        <v>373</v>
      </c>
      <c r="I201" s="186"/>
      <c r="L201" s="38"/>
      <c r="M201" s="187"/>
      <c r="N201" s="39"/>
      <c r="O201" s="39"/>
      <c r="P201" s="39"/>
      <c r="Q201" s="39"/>
      <c r="R201" s="39"/>
      <c r="S201" s="39"/>
      <c r="T201" s="67"/>
      <c r="AT201" s="21" t="s">
        <v>138</v>
      </c>
      <c r="AU201" s="21" t="s">
        <v>83</v>
      </c>
    </row>
    <row r="202" spans="2:65" s="12" customFormat="1">
      <c r="B202" s="202"/>
      <c r="D202" s="184" t="s">
        <v>189</v>
      </c>
      <c r="E202" s="210" t="s">
        <v>5</v>
      </c>
      <c r="F202" s="211" t="s">
        <v>360</v>
      </c>
      <c r="H202" s="212">
        <v>26.5</v>
      </c>
      <c r="I202" s="206"/>
      <c r="L202" s="202"/>
      <c r="M202" s="207"/>
      <c r="N202" s="208"/>
      <c r="O202" s="208"/>
      <c r="P202" s="208"/>
      <c r="Q202" s="208"/>
      <c r="R202" s="208"/>
      <c r="S202" s="208"/>
      <c r="T202" s="209"/>
      <c r="AT202" s="210" t="s">
        <v>189</v>
      </c>
      <c r="AU202" s="210" t="s">
        <v>83</v>
      </c>
      <c r="AV202" s="12" t="s">
        <v>83</v>
      </c>
      <c r="AW202" s="12" t="s">
        <v>38</v>
      </c>
      <c r="AX202" s="12" t="s">
        <v>24</v>
      </c>
      <c r="AY202" s="210" t="s">
        <v>127</v>
      </c>
    </row>
    <row r="203" spans="2:65" s="10" customFormat="1" ht="29.85" customHeight="1">
      <c r="B203" s="157"/>
      <c r="D203" s="168" t="s">
        <v>73</v>
      </c>
      <c r="E203" s="169" t="s">
        <v>374</v>
      </c>
      <c r="F203" s="169" t="s">
        <v>375</v>
      </c>
      <c r="I203" s="160"/>
      <c r="J203" s="170">
        <f>BK203</f>
        <v>0</v>
      </c>
      <c r="L203" s="157"/>
      <c r="M203" s="162"/>
      <c r="N203" s="163"/>
      <c r="O203" s="163"/>
      <c r="P203" s="164">
        <f>SUM(P204:P207)</f>
        <v>0</v>
      </c>
      <c r="Q203" s="163"/>
      <c r="R203" s="164">
        <f>SUM(R204:R207)</f>
        <v>0</v>
      </c>
      <c r="S203" s="163"/>
      <c r="T203" s="165">
        <f>SUM(T204:T207)</f>
        <v>500</v>
      </c>
      <c r="AR203" s="158" t="s">
        <v>24</v>
      </c>
      <c r="AT203" s="166" t="s">
        <v>73</v>
      </c>
      <c r="AU203" s="166" t="s">
        <v>24</v>
      </c>
      <c r="AY203" s="158" t="s">
        <v>127</v>
      </c>
      <c r="BK203" s="167">
        <f>SUM(BK204:BK207)</f>
        <v>0</v>
      </c>
    </row>
    <row r="204" spans="2:65" s="1" customFormat="1" ht="22.5" customHeight="1">
      <c r="B204" s="171"/>
      <c r="C204" s="172" t="s">
        <v>376</v>
      </c>
      <c r="D204" s="172" t="s">
        <v>130</v>
      </c>
      <c r="E204" s="173" t="s">
        <v>377</v>
      </c>
      <c r="F204" s="174" t="s">
        <v>378</v>
      </c>
      <c r="G204" s="175" t="s">
        <v>257</v>
      </c>
      <c r="H204" s="176">
        <v>25000</v>
      </c>
      <c r="I204" s="177"/>
      <c r="J204" s="178">
        <f>ROUND(I204*H204,2)</f>
        <v>0</v>
      </c>
      <c r="K204" s="174" t="s">
        <v>187</v>
      </c>
      <c r="L204" s="38"/>
      <c r="M204" s="179" t="s">
        <v>5</v>
      </c>
      <c r="N204" s="180" t="s">
        <v>45</v>
      </c>
      <c r="O204" s="39"/>
      <c r="P204" s="181">
        <f>O204*H204</f>
        <v>0</v>
      </c>
      <c r="Q204" s="181">
        <v>0</v>
      </c>
      <c r="R204" s="181">
        <f>Q204*H204</f>
        <v>0</v>
      </c>
      <c r="S204" s="181">
        <v>0.02</v>
      </c>
      <c r="T204" s="182">
        <f>S204*H204</f>
        <v>500</v>
      </c>
      <c r="AR204" s="21" t="s">
        <v>151</v>
      </c>
      <c r="AT204" s="21" t="s">
        <v>130</v>
      </c>
      <c r="AU204" s="21" t="s">
        <v>83</v>
      </c>
      <c r="AY204" s="21" t="s">
        <v>127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21" t="s">
        <v>24</v>
      </c>
      <c r="BK204" s="183">
        <f>ROUND(I204*H204,2)</f>
        <v>0</v>
      </c>
      <c r="BL204" s="21" t="s">
        <v>151</v>
      </c>
      <c r="BM204" s="21" t="s">
        <v>379</v>
      </c>
    </row>
    <row r="205" spans="2:65" s="1" customFormat="1" ht="40.5">
      <c r="B205" s="38"/>
      <c r="D205" s="184" t="s">
        <v>137</v>
      </c>
      <c r="F205" s="185" t="s">
        <v>380</v>
      </c>
      <c r="I205" s="186"/>
      <c r="L205" s="38"/>
      <c r="M205" s="187"/>
      <c r="N205" s="39"/>
      <c r="O205" s="39"/>
      <c r="P205" s="39"/>
      <c r="Q205" s="39"/>
      <c r="R205" s="39"/>
      <c r="S205" s="39"/>
      <c r="T205" s="67"/>
      <c r="AT205" s="21" t="s">
        <v>137</v>
      </c>
      <c r="AU205" s="21" t="s">
        <v>83</v>
      </c>
    </row>
    <row r="206" spans="2:65" s="1" customFormat="1" ht="27">
      <c r="B206" s="38"/>
      <c r="D206" s="184" t="s">
        <v>138</v>
      </c>
      <c r="F206" s="226" t="s">
        <v>381</v>
      </c>
      <c r="I206" s="186"/>
      <c r="L206" s="38"/>
      <c r="M206" s="187"/>
      <c r="N206" s="39"/>
      <c r="O206" s="39"/>
      <c r="P206" s="39"/>
      <c r="Q206" s="39"/>
      <c r="R206" s="39"/>
      <c r="S206" s="39"/>
      <c r="T206" s="67"/>
      <c r="AT206" s="21" t="s">
        <v>138</v>
      </c>
      <c r="AU206" s="21" t="s">
        <v>83</v>
      </c>
    </row>
    <row r="207" spans="2:65" s="12" customFormat="1">
      <c r="B207" s="202"/>
      <c r="D207" s="184" t="s">
        <v>189</v>
      </c>
      <c r="E207" s="210" t="s">
        <v>382</v>
      </c>
      <c r="F207" s="211" t="s">
        <v>383</v>
      </c>
      <c r="H207" s="212">
        <v>25000</v>
      </c>
      <c r="I207" s="206"/>
      <c r="L207" s="202"/>
      <c r="M207" s="207"/>
      <c r="N207" s="208"/>
      <c r="O207" s="208"/>
      <c r="P207" s="208"/>
      <c r="Q207" s="208"/>
      <c r="R207" s="208"/>
      <c r="S207" s="208"/>
      <c r="T207" s="209"/>
      <c r="AT207" s="210" t="s">
        <v>189</v>
      </c>
      <c r="AU207" s="210" t="s">
        <v>83</v>
      </c>
      <c r="AV207" s="12" t="s">
        <v>83</v>
      </c>
      <c r="AW207" s="12" t="s">
        <v>38</v>
      </c>
      <c r="AX207" s="12" t="s">
        <v>24</v>
      </c>
      <c r="AY207" s="210" t="s">
        <v>127</v>
      </c>
    </row>
    <row r="208" spans="2:65" s="10" customFormat="1" ht="29.85" customHeight="1">
      <c r="B208" s="157"/>
      <c r="D208" s="168" t="s">
        <v>73</v>
      </c>
      <c r="E208" s="169" t="s">
        <v>384</v>
      </c>
      <c r="F208" s="169" t="s">
        <v>385</v>
      </c>
      <c r="I208" s="160"/>
      <c r="J208" s="170">
        <f>BK208</f>
        <v>0</v>
      </c>
      <c r="L208" s="157"/>
      <c r="M208" s="162"/>
      <c r="N208" s="163"/>
      <c r="O208" s="163"/>
      <c r="P208" s="164">
        <f>SUM(P209:P211)</f>
        <v>0</v>
      </c>
      <c r="Q208" s="163"/>
      <c r="R208" s="164">
        <f>SUM(R209:R211)</f>
        <v>0</v>
      </c>
      <c r="S208" s="163"/>
      <c r="T208" s="165">
        <f>SUM(T209:T211)</f>
        <v>0</v>
      </c>
      <c r="AR208" s="158" t="s">
        <v>24</v>
      </c>
      <c r="AT208" s="166" t="s">
        <v>73</v>
      </c>
      <c r="AU208" s="166" t="s">
        <v>24</v>
      </c>
      <c r="AY208" s="158" t="s">
        <v>127</v>
      </c>
      <c r="BK208" s="167">
        <f>SUM(BK209:BK211)</f>
        <v>0</v>
      </c>
    </row>
    <row r="209" spans="2:65" s="1" customFormat="1" ht="31.5" customHeight="1">
      <c r="B209" s="171"/>
      <c r="C209" s="172" t="s">
        <v>386</v>
      </c>
      <c r="D209" s="172" t="s">
        <v>130</v>
      </c>
      <c r="E209" s="173" t="s">
        <v>387</v>
      </c>
      <c r="F209" s="174" t="s">
        <v>388</v>
      </c>
      <c r="G209" s="175" t="s">
        <v>234</v>
      </c>
      <c r="H209" s="176">
        <v>2568.373</v>
      </c>
      <c r="I209" s="177"/>
      <c r="J209" s="178">
        <f>ROUND(I209*H209,2)</f>
        <v>0</v>
      </c>
      <c r="K209" s="174" t="s">
        <v>187</v>
      </c>
      <c r="L209" s="38"/>
      <c r="M209" s="179" t="s">
        <v>5</v>
      </c>
      <c r="N209" s="180" t="s">
        <v>45</v>
      </c>
      <c r="O209" s="39"/>
      <c r="P209" s="181">
        <f>O209*H209</f>
        <v>0</v>
      </c>
      <c r="Q209" s="181">
        <v>0</v>
      </c>
      <c r="R209" s="181">
        <f>Q209*H209</f>
        <v>0</v>
      </c>
      <c r="S209" s="181">
        <v>0</v>
      </c>
      <c r="T209" s="182">
        <f>S209*H209</f>
        <v>0</v>
      </c>
      <c r="AR209" s="21" t="s">
        <v>151</v>
      </c>
      <c r="AT209" s="21" t="s">
        <v>130</v>
      </c>
      <c r="AU209" s="21" t="s">
        <v>83</v>
      </c>
      <c r="AY209" s="21" t="s">
        <v>127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21" t="s">
        <v>24</v>
      </c>
      <c r="BK209" s="183">
        <f>ROUND(I209*H209,2)</f>
        <v>0</v>
      </c>
      <c r="BL209" s="21" t="s">
        <v>151</v>
      </c>
      <c r="BM209" s="21" t="s">
        <v>389</v>
      </c>
    </row>
    <row r="210" spans="2:65" s="1" customFormat="1" ht="27">
      <c r="B210" s="38"/>
      <c r="D210" s="184" t="s">
        <v>137</v>
      </c>
      <c r="F210" s="185" t="s">
        <v>390</v>
      </c>
      <c r="I210" s="186"/>
      <c r="L210" s="38"/>
      <c r="M210" s="187"/>
      <c r="N210" s="39"/>
      <c r="O210" s="39"/>
      <c r="P210" s="39"/>
      <c r="Q210" s="39"/>
      <c r="R210" s="39"/>
      <c r="S210" s="39"/>
      <c r="T210" s="67"/>
      <c r="AT210" s="21" t="s">
        <v>137</v>
      </c>
      <c r="AU210" s="21" t="s">
        <v>83</v>
      </c>
    </row>
    <row r="211" spans="2:65" s="1" customFormat="1" ht="40.5">
      <c r="B211" s="38"/>
      <c r="D211" s="184" t="s">
        <v>138</v>
      </c>
      <c r="F211" s="226" t="s">
        <v>391</v>
      </c>
      <c r="I211" s="186"/>
      <c r="L211" s="38"/>
      <c r="M211" s="191"/>
      <c r="N211" s="192"/>
      <c r="O211" s="192"/>
      <c r="P211" s="192"/>
      <c r="Q211" s="192"/>
      <c r="R211" s="192"/>
      <c r="S211" s="192"/>
      <c r="T211" s="193"/>
      <c r="AT211" s="21" t="s">
        <v>138</v>
      </c>
      <c r="AU211" s="21" t="s">
        <v>83</v>
      </c>
    </row>
    <row r="212" spans="2:65" s="1" customFormat="1" ht="6.95" customHeight="1">
      <c r="B212" s="53"/>
      <c r="C212" s="54"/>
      <c r="D212" s="54"/>
      <c r="E212" s="54"/>
      <c r="F212" s="54"/>
      <c r="G212" s="54"/>
      <c r="H212" s="54"/>
      <c r="I212" s="124"/>
      <c r="J212" s="54"/>
      <c r="K212" s="54"/>
      <c r="L212" s="38"/>
    </row>
  </sheetData>
  <autoFilter ref="C81:K211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2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7"/>
      <c r="C1" s="97"/>
      <c r="D1" s="98" t="s">
        <v>1</v>
      </c>
      <c r="E1" s="97"/>
      <c r="F1" s="99" t="s">
        <v>93</v>
      </c>
      <c r="G1" s="271" t="s">
        <v>94</v>
      </c>
      <c r="H1" s="271"/>
      <c r="I1" s="100"/>
      <c r="J1" s="99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33" t="s">
        <v>8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21" t="s">
        <v>89</v>
      </c>
    </row>
    <row r="3" spans="1:70" ht="6.95" customHeight="1">
      <c r="B3" s="22"/>
      <c r="C3" s="23"/>
      <c r="D3" s="23"/>
      <c r="E3" s="23"/>
      <c r="F3" s="23"/>
      <c r="G3" s="23"/>
      <c r="H3" s="23"/>
      <c r="I3" s="101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02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2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2"/>
      <c r="J6" s="26"/>
      <c r="K6" s="28"/>
    </row>
    <row r="7" spans="1:70" ht="22.5" customHeight="1">
      <c r="B7" s="25"/>
      <c r="C7" s="26"/>
      <c r="D7" s="26"/>
      <c r="E7" s="272" t="str">
        <f>'Rekapitulace stavby'!K6</f>
        <v>Polní cesta VC6 v k.ú. Lužec nad Vltavou</v>
      </c>
      <c r="F7" s="273"/>
      <c r="G7" s="273"/>
      <c r="H7" s="273"/>
      <c r="I7" s="102"/>
      <c r="J7" s="26"/>
      <c r="K7" s="28"/>
    </row>
    <row r="8" spans="1:70" s="1" customFormat="1" ht="15">
      <c r="B8" s="38"/>
      <c r="C8" s="39"/>
      <c r="D8" s="34" t="s">
        <v>99</v>
      </c>
      <c r="E8" s="39"/>
      <c r="F8" s="39"/>
      <c r="G8" s="39"/>
      <c r="H8" s="39"/>
      <c r="I8" s="103"/>
      <c r="J8" s="39"/>
      <c r="K8" s="42"/>
    </row>
    <row r="9" spans="1:70" s="1" customFormat="1" ht="36.950000000000003" customHeight="1">
      <c r="B9" s="38"/>
      <c r="C9" s="39"/>
      <c r="D9" s="39"/>
      <c r="E9" s="274" t="s">
        <v>392</v>
      </c>
      <c r="F9" s="275"/>
      <c r="G9" s="275"/>
      <c r="H9" s="275"/>
      <c r="I9" s="103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3"/>
      <c r="J10" s="39"/>
      <c r="K10" s="42"/>
    </row>
    <row r="11" spans="1:70" s="1" customFormat="1" ht="14.45" customHeight="1">
      <c r="B11" s="38"/>
      <c r="C11" s="39"/>
      <c r="D11" s="34" t="s">
        <v>22</v>
      </c>
      <c r="E11" s="39"/>
      <c r="F11" s="32" t="s">
        <v>5</v>
      </c>
      <c r="G11" s="39"/>
      <c r="H11" s="39"/>
      <c r="I11" s="104" t="s">
        <v>23</v>
      </c>
      <c r="J11" s="32" t="s">
        <v>5</v>
      </c>
      <c r="K11" s="42"/>
    </row>
    <row r="12" spans="1:70" s="1" customFormat="1" ht="14.45" customHeight="1">
      <c r="B12" s="38"/>
      <c r="C12" s="39"/>
      <c r="D12" s="34" t="s">
        <v>25</v>
      </c>
      <c r="E12" s="39"/>
      <c r="F12" s="32" t="s">
        <v>26</v>
      </c>
      <c r="G12" s="39"/>
      <c r="H12" s="39"/>
      <c r="I12" s="104" t="s">
        <v>27</v>
      </c>
      <c r="J12" s="105" t="str">
        <f>'Rekapitulace stavby'!AN8</f>
        <v>13.2.2017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3"/>
      <c r="J13" s="39"/>
      <c r="K13" s="42"/>
    </row>
    <row r="14" spans="1:70" s="1" customFormat="1" ht="14.45" customHeight="1">
      <c r="B14" s="38"/>
      <c r="C14" s="39"/>
      <c r="D14" s="34" t="s">
        <v>31</v>
      </c>
      <c r="E14" s="39"/>
      <c r="F14" s="39"/>
      <c r="G14" s="39"/>
      <c r="H14" s="39"/>
      <c r="I14" s="104" t="s">
        <v>32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 xml:space="preserve"> </v>
      </c>
      <c r="F15" s="39"/>
      <c r="G15" s="39"/>
      <c r="H15" s="39"/>
      <c r="I15" s="104" t="s">
        <v>33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3"/>
      <c r="J16" s="39"/>
      <c r="K16" s="42"/>
    </row>
    <row r="17" spans="2:11" s="1" customFormat="1" ht="14.45" customHeight="1">
      <c r="B17" s="38"/>
      <c r="C17" s="39"/>
      <c r="D17" s="34" t="s">
        <v>34</v>
      </c>
      <c r="E17" s="39"/>
      <c r="F17" s="39"/>
      <c r="G17" s="39"/>
      <c r="H17" s="39"/>
      <c r="I17" s="104" t="s">
        <v>32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04" t="s">
        <v>33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3"/>
      <c r="J19" s="39"/>
      <c r="K19" s="42"/>
    </row>
    <row r="20" spans="2:11" s="1" customFormat="1" ht="14.45" customHeight="1">
      <c r="B20" s="38"/>
      <c r="C20" s="39"/>
      <c r="D20" s="34" t="s">
        <v>36</v>
      </c>
      <c r="E20" s="39"/>
      <c r="F20" s="39"/>
      <c r="G20" s="39"/>
      <c r="H20" s="39"/>
      <c r="I20" s="104" t="s">
        <v>32</v>
      </c>
      <c r="J20" s="32" t="s">
        <v>5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04" t="s">
        <v>33</v>
      </c>
      <c r="J21" s="32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3"/>
      <c r="J22" s="39"/>
      <c r="K22" s="42"/>
    </row>
    <row r="23" spans="2:11" s="1" customFormat="1" ht="14.45" customHeight="1">
      <c r="B23" s="38"/>
      <c r="C23" s="39"/>
      <c r="D23" s="34" t="s">
        <v>39</v>
      </c>
      <c r="E23" s="39"/>
      <c r="F23" s="39"/>
      <c r="G23" s="39"/>
      <c r="H23" s="39"/>
      <c r="I23" s="103"/>
      <c r="J23" s="39"/>
      <c r="K23" s="42"/>
    </row>
    <row r="24" spans="2:11" s="6" customFormat="1" ht="22.5" customHeight="1">
      <c r="B24" s="106"/>
      <c r="C24" s="107"/>
      <c r="D24" s="107"/>
      <c r="E24" s="264" t="s">
        <v>5</v>
      </c>
      <c r="F24" s="264"/>
      <c r="G24" s="264"/>
      <c r="H24" s="264"/>
      <c r="I24" s="108"/>
      <c r="J24" s="107"/>
      <c r="K24" s="109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3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0"/>
      <c r="J26" s="65"/>
      <c r="K26" s="111"/>
    </row>
    <row r="27" spans="2:11" s="1" customFormat="1" ht="25.35" customHeight="1">
      <c r="B27" s="38"/>
      <c r="C27" s="39"/>
      <c r="D27" s="112" t="s">
        <v>40</v>
      </c>
      <c r="E27" s="39"/>
      <c r="F27" s="39"/>
      <c r="G27" s="39"/>
      <c r="H27" s="39"/>
      <c r="I27" s="103"/>
      <c r="J27" s="113">
        <f>ROUND(J80,2)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0"/>
      <c r="J28" s="65"/>
      <c r="K28" s="111"/>
    </row>
    <row r="29" spans="2:11" s="1" customFormat="1" ht="14.45" customHeight="1">
      <c r="B29" s="38"/>
      <c r="C29" s="39"/>
      <c r="D29" s="39"/>
      <c r="E29" s="39"/>
      <c r="F29" s="43" t="s">
        <v>42</v>
      </c>
      <c r="G29" s="39"/>
      <c r="H29" s="39"/>
      <c r="I29" s="114" t="s">
        <v>41</v>
      </c>
      <c r="J29" s="43" t="s">
        <v>43</v>
      </c>
      <c r="K29" s="42"/>
    </row>
    <row r="30" spans="2:11" s="1" customFormat="1" ht="14.45" customHeight="1">
      <c r="B30" s="38"/>
      <c r="C30" s="39"/>
      <c r="D30" s="46" t="s">
        <v>44</v>
      </c>
      <c r="E30" s="46" t="s">
        <v>45</v>
      </c>
      <c r="F30" s="115">
        <f>ROUND(SUM(BE80:BE125), 2)</f>
        <v>0</v>
      </c>
      <c r="G30" s="39"/>
      <c r="H30" s="39"/>
      <c r="I30" s="116">
        <v>0.21</v>
      </c>
      <c r="J30" s="115">
        <f>ROUND(ROUND((SUM(BE80:BE125)),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46</v>
      </c>
      <c r="F31" s="115">
        <f>ROUND(SUM(BF80:BF125), 2)</f>
        <v>0</v>
      </c>
      <c r="G31" s="39"/>
      <c r="H31" s="39"/>
      <c r="I31" s="116">
        <v>0.15</v>
      </c>
      <c r="J31" s="115">
        <f>ROUND(ROUND((SUM(BF80:BF125)),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47</v>
      </c>
      <c r="F32" s="115">
        <f>ROUND(SUM(BG80:BG125), 2)</f>
        <v>0</v>
      </c>
      <c r="G32" s="39"/>
      <c r="H32" s="39"/>
      <c r="I32" s="116">
        <v>0.21</v>
      </c>
      <c r="J32" s="115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48</v>
      </c>
      <c r="F33" s="115">
        <f>ROUND(SUM(BH80:BH125), 2)</f>
        <v>0</v>
      </c>
      <c r="G33" s="39"/>
      <c r="H33" s="39"/>
      <c r="I33" s="116">
        <v>0.15</v>
      </c>
      <c r="J33" s="115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49</v>
      </c>
      <c r="F34" s="115">
        <f>ROUND(SUM(BI80:BI125), 2)</f>
        <v>0</v>
      </c>
      <c r="G34" s="39"/>
      <c r="H34" s="39"/>
      <c r="I34" s="116">
        <v>0</v>
      </c>
      <c r="J34" s="115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3"/>
      <c r="J35" s="39"/>
      <c r="K35" s="42"/>
    </row>
    <row r="36" spans="2:11" s="1" customFormat="1" ht="25.35" customHeight="1">
      <c r="B36" s="38"/>
      <c r="C36" s="117"/>
      <c r="D36" s="118" t="s">
        <v>50</v>
      </c>
      <c r="E36" s="68"/>
      <c r="F36" s="68"/>
      <c r="G36" s="119" t="s">
        <v>51</v>
      </c>
      <c r="H36" s="120" t="s">
        <v>52</v>
      </c>
      <c r="I36" s="121"/>
      <c r="J36" s="122">
        <f>SUM(J27:J34)</f>
        <v>0</v>
      </c>
      <c r="K36" s="123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4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5"/>
      <c r="J41" s="57"/>
      <c r="K41" s="126"/>
    </row>
    <row r="42" spans="2:11" s="1" customFormat="1" ht="36.950000000000003" customHeight="1">
      <c r="B42" s="38"/>
      <c r="C42" s="27" t="s">
        <v>101</v>
      </c>
      <c r="D42" s="39"/>
      <c r="E42" s="39"/>
      <c r="F42" s="39"/>
      <c r="G42" s="39"/>
      <c r="H42" s="39"/>
      <c r="I42" s="103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3"/>
      <c r="J43" s="39"/>
      <c r="K43" s="42"/>
    </row>
    <row r="44" spans="2:11" s="1" customFormat="1" ht="14.45" customHeight="1">
      <c r="B44" s="38"/>
      <c r="C44" s="34" t="s">
        <v>19</v>
      </c>
      <c r="D44" s="39"/>
      <c r="E44" s="39"/>
      <c r="F44" s="39"/>
      <c r="G44" s="39"/>
      <c r="H44" s="39"/>
      <c r="I44" s="103"/>
      <c r="J44" s="39"/>
      <c r="K44" s="42"/>
    </row>
    <row r="45" spans="2:11" s="1" customFormat="1" ht="22.5" customHeight="1">
      <c r="B45" s="38"/>
      <c r="C45" s="39"/>
      <c r="D45" s="39"/>
      <c r="E45" s="272" t="str">
        <f>E7</f>
        <v>Polní cesta VC6 v k.ú. Lužec nad Vltavou</v>
      </c>
      <c r="F45" s="273"/>
      <c r="G45" s="273"/>
      <c r="H45" s="273"/>
      <c r="I45" s="103"/>
      <c r="J45" s="39"/>
      <c r="K45" s="42"/>
    </row>
    <row r="46" spans="2:11" s="1" customFormat="1" ht="14.45" customHeight="1">
      <c r="B46" s="38"/>
      <c r="C46" s="34" t="s">
        <v>99</v>
      </c>
      <c r="D46" s="39"/>
      <c r="E46" s="39"/>
      <c r="F46" s="39"/>
      <c r="G46" s="39"/>
      <c r="H46" s="39"/>
      <c r="I46" s="103"/>
      <c r="J46" s="39"/>
      <c r="K46" s="42"/>
    </row>
    <row r="47" spans="2:11" s="1" customFormat="1" ht="23.25" customHeight="1">
      <c r="B47" s="38"/>
      <c r="C47" s="39"/>
      <c r="D47" s="39"/>
      <c r="E47" s="274" t="str">
        <f>E9</f>
        <v>496/16-2 - SO 101 výsadba</v>
      </c>
      <c r="F47" s="275"/>
      <c r="G47" s="275"/>
      <c r="H47" s="275"/>
      <c r="I47" s="103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3"/>
      <c r="J48" s="39"/>
      <c r="K48" s="42"/>
    </row>
    <row r="49" spans="2:47" s="1" customFormat="1" ht="18" customHeight="1">
      <c r="B49" s="38"/>
      <c r="C49" s="34" t="s">
        <v>25</v>
      </c>
      <c r="D49" s="39"/>
      <c r="E49" s="39"/>
      <c r="F49" s="32" t="str">
        <f>F12</f>
        <v xml:space="preserve"> </v>
      </c>
      <c r="G49" s="39"/>
      <c r="H49" s="39"/>
      <c r="I49" s="104" t="s">
        <v>27</v>
      </c>
      <c r="J49" s="105" t="str">
        <f>IF(J12="","",J12)</f>
        <v>13.2.2017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3"/>
      <c r="J50" s="39"/>
      <c r="K50" s="42"/>
    </row>
    <row r="51" spans="2:47" s="1" customFormat="1" ht="15">
      <c r="B51" s="38"/>
      <c r="C51" s="34" t="s">
        <v>31</v>
      </c>
      <c r="D51" s="39"/>
      <c r="E51" s="39"/>
      <c r="F51" s="32" t="str">
        <f>E15</f>
        <v xml:space="preserve"> </v>
      </c>
      <c r="G51" s="39"/>
      <c r="H51" s="39"/>
      <c r="I51" s="104" t="s">
        <v>36</v>
      </c>
      <c r="J51" s="32" t="str">
        <f>E21</f>
        <v>NDCon s.r.o.</v>
      </c>
      <c r="K51" s="42"/>
    </row>
    <row r="52" spans="2:47" s="1" customFormat="1" ht="14.45" customHeight="1">
      <c r="B52" s="38"/>
      <c r="C52" s="34" t="s">
        <v>34</v>
      </c>
      <c r="D52" s="39"/>
      <c r="E52" s="39"/>
      <c r="F52" s="32" t="str">
        <f>IF(E18="","",E18)</f>
        <v/>
      </c>
      <c r="G52" s="39"/>
      <c r="H52" s="39"/>
      <c r="I52" s="103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3"/>
      <c r="J53" s="39"/>
      <c r="K53" s="42"/>
    </row>
    <row r="54" spans="2:47" s="1" customFormat="1" ht="29.25" customHeight="1">
      <c r="B54" s="38"/>
      <c r="C54" s="127" t="s">
        <v>102</v>
      </c>
      <c r="D54" s="117"/>
      <c r="E54" s="117"/>
      <c r="F54" s="117"/>
      <c r="G54" s="117"/>
      <c r="H54" s="117"/>
      <c r="I54" s="128"/>
      <c r="J54" s="129" t="s">
        <v>103</v>
      </c>
      <c r="K54" s="13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3"/>
      <c r="J55" s="39"/>
      <c r="K55" s="42"/>
    </row>
    <row r="56" spans="2:47" s="1" customFormat="1" ht="29.25" customHeight="1">
      <c r="B56" s="38"/>
      <c r="C56" s="131" t="s">
        <v>104</v>
      </c>
      <c r="D56" s="39"/>
      <c r="E56" s="39"/>
      <c r="F56" s="39"/>
      <c r="G56" s="39"/>
      <c r="H56" s="39"/>
      <c r="I56" s="103"/>
      <c r="J56" s="113">
        <f>J80</f>
        <v>0</v>
      </c>
      <c r="K56" s="42"/>
      <c r="AU56" s="21" t="s">
        <v>105</v>
      </c>
    </row>
    <row r="57" spans="2:47" s="7" customFormat="1" ht="24.95" customHeight="1">
      <c r="B57" s="132"/>
      <c r="C57" s="133"/>
      <c r="D57" s="134" t="s">
        <v>175</v>
      </c>
      <c r="E57" s="135"/>
      <c r="F57" s="135"/>
      <c r="G57" s="135"/>
      <c r="H57" s="135"/>
      <c r="I57" s="136"/>
      <c r="J57" s="137">
        <f>J81</f>
        <v>0</v>
      </c>
      <c r="K57" s="138"/>
    </row>
    <row r="58" spans="2:47" s="8" customFormat="1" ht="19.899999999999999" customHeight="1">
      <c r="B58" s="139"/>
      <c r="C58" s="140"/>
      <c r="D58" s="141" t="s">
        <v>176</v>
      </c>
      <c r="E58" s="142"/>
      <c r="F58" s="142"/>
      <c r="G58" s="142"/>
      <c r="H58" s="142"/>
      <c r="I58" s="143"/>
      <c r="J58" s="144">
        <f>J82</f>
        <v>0</v>
      </c>
      <c r="K58" s="145"/>
    </row>
    <row r="59" spans="2:47" s="8" customFormat="1" ht="19.899999999999999" customHeight="1">
      <c r="B59" s="139"/>
      <c r="C59" s="140"/>
      <c r="D59" s="141" t="s">
        <v>393</v>
      </c>
      <c r="E59" s="142"/>
      <c r="F59" s="142"/>
      <c r="G59" s="142"/>
      <c r="H59" s="142"/>
      <c r="I59" s="143"/>
      <c r="J59" s="144">
        <f>J118</f>
        <v>0</v>
      </c>
      <c r="K59" s="145"/>
    </row>
    <row r="60" spans="2:47" s="8" customFormat="1" ht="19.899999999999999" customHeight="1">
      <c r="B60" s="139"/>
      <c r="C60" s="140"/>
      <c r="D60" s="141" t="s">
        <v>180</v>
      </c>
      <c r="E60" s="142"/>
      <c r="F60" s="142"/>
      <c r="G60" s="142"/>
      <c r="H60" s="142"/>
      <c r="I60" s="143"/>
      <c r="J60" s="144">
        <f>J123</f>
        <v>0</v>
      </c>
      <c r="K60" s="145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03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24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25"/>
      <c r="J66" s="57"/>
      <c r="K66" s="57"/>
      <c r="L66" s="38"/>
    </row>
    <row r="67" spans="2:63" s="1" customFormat="1" ht="36.950000000000003" customHeight="1">
      <c r="B67" s="38"/>
      <c r="C67" s="58" t="s">
        <v>110</v>
      </c>
      <c r="L67" s="38"/>
    </row>
    <row r="68" spans="2:63" s="1" customFormat="1" ht="6.95" customHeight="1">
      <c r="B68" s="38"/>
      <c r="L68" s="38"/>
    </row>
    <row r="69" spans="2:63" s="1" customFormat="1" ht="14.45" customHeight="1">
      <c r="B69" s="38"/>
      <c r="C69" s="60" t="s">
        <v>19</v>
      </c>
      <c r="L69" s="38"/>
    </row>
    <row r="70" spans="2:63" s="1" customFormat="1" ht="22.5" customHeight="1">
      <c r="B70" s="38"/>
      <c r="E70" s="268" t="str">
        <f>E7</f>
        <v>Polní cesta VC6 v k.ú. Lužec nad Vltavou</v>
      </c>
      <c r="F70" s="269"/>
      <c r="G70" s="269"/>
      <c r="H70" s="269"/>
      <c r="L70" s="38"/>
    </row>
    <row r="71" spans="2:63" s="1" customFormat="1" ht="14.45" customHeight="1">
      <c r="B71" s="38"/>
      <c r="C71" s="60" t="s">
        <v>99</v>
      </c>
      <c r="L71" s="38"/>
    </row>
    <row r="72" spans="2:63" s="1" customFormat="1" ht="23.25" customHeight="1">
      <c r="B72" s="38"/>
      <c r="E72" s="238" t="str">
        <f>E9</f>
        <v>496/16-2 - SO 101 výsadba</v>
      </c>
      <c r="F72" s="270"/>
      <c r="G72" s="270"/>
      <c r="H72" s="270"/>
      <c r="L72" s="38"/>
    </row>
    <row r="73" spans="2:63" s="1" customFormat="1" ht="6.95" customHeight="1">
      <c r="B73" s="38"/>
      <c r="L73" s="38"/>
    </row>
    <row r="74" spans="2:63" s="1" customFormat="1" ht="18" customHeight="1">
      <c r="B74" s="38"/>
      <c r="C74" s="60" t="s">
        <v>25</v>
      </c>
      <c r="F74" s="146" t="str">
        <f>F12</f>
        <v xml:space="preserve"> </v>
      </c>
      <c r="I74" s="147" t="s">
        <v>27</v>
      </c>
      <c r="J74" s="64" t="str">
        <f>IF(J12="","",J12)</f>
        <v>13.2.2017</v>
      </c>
      <c r="L74" s="38"/>
    </row>
    <row r="75" spans="2:63" s="1" customFormat="1" ht="6.95" customHeight="1">
      <c r="B75" s="38"/>
      <c r="L75" s="38"/>
    </row>
    <row r="76" spans="2:63" s="1" customFormat="1" ht="15">
      <c r="B76" s="38"/>
      <c r="C76" s="60" t="s">
        <v>31</v>
      </c>
      <c r="F76" s="146" t="str">
        <f>E15</f>
        <v xml:space="preserve"> </v>
      </c>
      <c r="I76" s="147" t="s">
        <v>36</v>
      </c>
      <c r="J76" s="146" t="str">
        <f>E21</f>
        <v>NDCon s.r.o.</v>
      </c>
      <c r="L76" s="38"/>
    </row>
    <row r="77" spans="2:63" s="1" customFormat="1" ht="14.45" customHeight="1">
      <c r="B77" s="38"/>
      <c r="C77" s="60" t="s">
        <v>34</v>
      </c>
      <c r="F77" s="146" t="str">
        <f>IF(E18="","",E18)</f>
        <v/>
      </c>
      <c r="L77" s="38"/>
    </row>
    <row r="78" spans="2:63" s="1" customFormat="1" ht="10.35" customHeight="1">
      <c r="B78" s="38"/>
      <c r="L78" s="38"/>
    </row>
    <row r="79" spans="2:63" s="9" customFormat="1" ht="29.25" customHeight="1">
      <c r="B79" s="148"/>
      <c r="C79" s="149" t="s">
        <v>111</v>
      </c>
      <c r="D79" s="150" t="s">
        <v>59</v>
      </c>
      <c r="E79" s="150" t="s">
        <v>55</v>
      </c>
      <c r="F79" s="150" t="s">
        <v>112</v>
      </c>
      <c r="G79" s="150" t="s">
        <v>113</v>
      </c>
      <c r="H79" s="150" t="s">
        <v>114</v>
      </c>
      <c r="I79" s="151" t="s">
        <v>115</v>
      </c>
      <c r="J79" s="150" t="s">
        <v>103</v>
      </c>
      <c r="K79" s="152" t="s">
        <v>116</v>
      </c>
      <c r="L79" s="148"/>
      <c r="M79" s="70" t="s">
        <v>117</v>
      </c>
      <c r="N79" s="71" t="s">
        <v>44</v>
      </c>
      <c r="O79" s="71" t="s">
        <v>118</v>
      </c>
      <c r="P79" s="71" t="s">
        <v>119</v>
      </c>
      <c r="Q79" s="71" t="s">
        <v>120</v>
      </c>
      <c r="R79" s="71" t="s">
        <v>121</v>
      </c>
      <c r="S79" s="71" t="s">
        <v>122</v>
      </c>
      <c r="T79" s="72" t="s">
        <v>123</v>
      </c>
    </row>
    <row r="80" spans="2:63" s="1" customFormat="1" ht="29.25" customHeight="1">
      <c r="B80" s="38"/>
      <c r="C80" s="74" t="s">
        <v>104</v>
      </c>
      <c r="J80" s="153">
        <f>BK80</f>
        <v>0</v>
      </c>
      <c r="L80" s="38"/>
      <c r="M80" s="73"/>
      <c r="N80" s="65"/>
      <c r="O80" s="65"/>
      <c r="P80" s="154">
        <f>P81</f>
        <v>0</v>
      </c>
      <c r="Q80" s="65"/>
      <c r="R80" s="154">
        <f>R81</f>
        <v>4.6214399999999998</v>
      </c>
      <c r="S80" s="65"/>
      <c r="T80" s="155">
        <f>T81</f>
        <v>0</v>
      </c>
      <c r="AT80" s="21" t="s">
        <v>73</v>
      </c>
      <c r="AU80" s="21" t="s">
        <v>105</v>
      </c>
      <c r="BK80" s="156">
        <f>BK81</f>
        <v>0</v>
      </c>
    </row>
    <row r="81" spans="2:65" s="10" customFormat="1" ht="37.35" customHeight="1">
      <c r="B81" s="157"/>
      <c r="D81" s="158" t="s">
        <v>73</v>
      </c>
      <c r="E81" s="159" t="s">
        <v>181</v>
      </c>
      <c r="F81" s="159" t="s">
        <v>182</v>
      </c>
      <c r="I81" s="160"/>
      <c r="J81" s="161">
        <f>BK81</f>
        <v>0</v>
      </c>
      <c r="L81" s="157"/>
      <c r="M81" s="162"/>
      <c r="N81" s="163"/>
      <c r="O81" s="163"/>
      <c r="P81" s="164">
        <f>P82+P118+P123</f>
        <v>0</v>
      </c>
      <c r="Q81" s="163"/>
      <c r="R81" s="164">
        <f>R82+R118+R123</f>
        <v>4.6214399999999998</v>
      </c>
      <c r="S81" s="163"/>
      <c r="T81" s="165">
        <f>T82+T118+T123</f>
        <v>0</v>
      </c>
      <c r="AR81" s="158" t="s">
        <v>24</v>
      </c>
      <c r="AT81" s="166" t="s">
        <v>73</v>
      </c>
      <c r="AU81" s="166" t="s">
        <v>74</v>
      </c>
      <c r="AY81" s="158" t="s">
        <v>127</v>
      </c>
      <c r="BK81" s="167">
        <f>BK82+BK118+BK123</f>
        <v>0</v>
      </c>
    </row>
    <row r="82" spans="2:65" s="10" customFormat="1" ht="19.899999999999999" customHeight="1">
      <c r="B82" s="157"/>
      <c r="D82" s="168" t="s">
        <v>73</v>
      </c>
      <c r="E82" s="169" t="s">
        <v>24</v>
      </c>
      <c r="F82" s="169" t="s">
        <v>183</v>
      </c>
      <c r="I82" s="160"/>
      <c r="J82" s="170">
        <f>BK82</f>
        <v>0</v>
      </c>
      <c r="L82" s="157"/>
      <c r="M82" s="162"/>
      <c r="N82" s="163"/>
      <c r="O82" s="163"/>
      <c r="P82" s="164">
        <f>SUM(P83:P117)</f>
        <v>0</v>
      </c>
      <c r="Q82" s="163"/>
      <c r="R82" s="164">
        <f>SUM(R83:R117)</f>
        <v>3.3120000000000003</v>
      </c>
      <c r="S82" s="163"/>
      <c r="T82" s="165">
        <f>SUM(T83:T117)</f>
        <v>0</v>
      </c>
      <c r="AR82" s="158" t="s">
        <v>24</v>
      </c>
      <c r="AT82" s="166" t="s">
        <v>73</v>
      </c>
      <c r="AU82" s="166" t="s">
        <v>24</v>
      </c>
      <c r="AY82" s="158" t="s">
        <v>127</v>
      </c>
      <c r="BK82" s="167">
        <f>SUM(BK83:BK117)</f>
        <v>0</v>
      </c>
    </row>
    <row r="83" spans="2:65" s="1" customFormat="1" ht="22.5" customHeight="1">
      <c r="B83" s="171"/>
      <c r="C83" s="172" t="s">
        <v>24</v>
      </c>
      <c r="D83" s="172" t="s">
        <v>130</v>
      </c>
      <c r="E83" s="173" t="s">
        <v>394</v>
      </c>
      <c r="F83" s="174" t="s">
        <v>395</v>
      </c>
      <c r="G83" s="175" t="s">
        <v>396</v>
      </c>
      <c r="H83" s="176">
        <v>144</v>
      </c>
      <c r="I83" s="177"/>
      <c r="J83" s="178">
        <f>ROUND(I83*H83,2)</f>
        <v>0</v>
      </c>
      <c r="K83" s="174" t="s">
        <v>397</v>
      </c>
      <c r="L83" s="38"/>
      <c r="M83" s="179" t="s">
        <v>5</v>
      </c>
      <c r="N83" s="180" t="s">
        <v>45</v>
      </c>
      <c r="O83" s="39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AR83" s="21" t="s">
        <v>151</v>
      </c>
      <c r="AT83" s="21" t="s">
        <v>130</v>
      </c>
      <c r="AU83" s="21" t="s">
        <v>83</v>
      </c>
      <c r="AY83" s="21" t="s">
        <v>127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21" t="s">
        <v>24</v>
      </c>
      <c r="BK83" s="183">
        <f>ROUND(I83*H83,2)</f>
        <v>0</v>
      </c>
      <c r="BL83" s="21" t="s">
        <v>151</v>
      </c>
      <c r="BM83" s="21" t="s">
        <v>398</v>
      </c>
    </row>
    <row r="84" spans="2:65" s="1" customFormat="1" ht="27">
      <c r="B84" s="38"/>
      <c r="D84" s="184" t="s">
        <v>137</v>
      </c>
      <c r="F84" s="185" t="s">
        <v>399</v>
      </c>
      <c r="I84" s="186"/>
      <c r="L84" s="38"/>
      <c r="M84" s="187"/>
      <c r="N84" s="39"/>
      <c r="O84" s="39"/>
      <c r="P84" s="39"/>
      <c r="Q84" s="39"/>
      <c r="R84" s="39"/>
      <c r="S84" s="39"/>
      <c r="T84" s="67"/>
      <c r="AT84" s="21" t="s">
        <v>137</v>
      </c>
      <c r="AU84" s="21" t="s">
        <v>83</v>
      </c>
    </row>
    <row r="85" spans="2:65" s="11" customFormat="1">
      <c r="B85" s="194"/>
      <c r="D85" s="184" t="s">
        <v>189</v>
      </c>
      <c r="E85" s="195" t="s">
        <v>5</v>
      </c>
      <c r="F85" s="196" t="s">
        <v>400</v>
      </c>
      <c r="H85" s="197" t="s">
        <v>5</v>
      </c>
      <c r="I85" s="198"/>
      <c r="L85" s="194"/>
      <c r="M85" s="199"/>
      <c r="N85" s="200"/>
      <c r="O85" s="200"/>
      <c r="P85" s="200"/>
      <c r="Q85" s="200"/>
      <c r="R85" s="200"/>
      <c r="S85" s="200"/>
      <c r="T85" s="201"/>
      <c r="AT85" s="197" t="s">
        <v>189</v>
      </c>
      <c r="AU85" s="197" t="s">
        <v>83</v>
      </c>
      <c r="AV85" s="11" t="s">
        <v>24</v>
      </c>
      <c r="AW85" s="11" t="s">
        <v>38</v>
      </c>
      <c r="AX85" s="11" t="s">
        <v>74</v>
      </c>
      <c r="AY85" s="197" t="s">
        <v>127</v>
      </c>
    </row>
    <row r="86" spans="2:65" s="12" customFormat="1">
      <c r="B86" s="202"/>
      <c r="D86" s="188" t="s">
        <v>189</v>
      </c>
      <c r="E86" s="203" t="s">
        <v>5</v>
      </c>
      <c r="F86" s="204" t="s">
        <v>401</v>
      </c>
      <c r="H86" s="205">
        <v>144</v>
      </c>
      <c r="I86" s="206"/>
      <c r="L86" s="202"/>
      <c r="M86" s="207"/>
      <c r="N86" s="208"/>
      <c r="O86" s="208"/>
      <c r="P86" s="208"/>
      <c r="Q86" s="208"/>
      <c r="R86" s="208"/>
      <c r="S86" s="208"/>
      <c r="T86" s="209"/>
      <c r="AT86" s="210" t="s">
        <v>189</v>
      </c>
      <c r="AU86" s="210" t="s">
        <v>83</v>
      </c>
      <c r="AV86" s="12" t="s">
        <v>83</v>
      </c>
      <c r="AW86" s="12" t="s">
        <v>38</v>
      </c>
      <c r="AX86" s="12" t="s">
        <v>24</v>
      </c>
      <c r="AY86" s="210" t="s">
        <v>127</v>
      </c>
    </row>
    <row r="87" spans="2:65" s="1" customFormat="1" ht="22.5" customHeight="1">
      <c r="B87" s="171"/>
      <c r="C87" s="172" t="s">
        <v>83</v>
      </c>
      <c r="D87" s="172" t="s">
        <v>130</v>
      </c>
      <c r="E87" s="173" t="s">
        <v>402</v>
      </c>
      <c r="F87" s="174" t="s">
        <v>403</v>
      </c>
      <c r="G87" s="175" t="s">
        <v>396</v>
      </c>
      <c r="H87" s="176">
        <v>144</v>
      </c>
      <c r="I87" s="177"/>
      <c r="J87" s="178">
        <f>ROUND(I87*H87,2)</f>
        <v>0</v>
      </c>
      <c r="K87" s="174" t="s">
        <v>404</v>
      </c>
      <c r="L87" s="38"/>
      <c r="M87" s="179" t="s">
        <v>5</v>
      </c>
      <c r="N87" s="180" t="s">
        <v>45</v>
      </c>
      <c r="O87" s="39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AR87" s="21" t="s">
        <v>151</v>
      </c>
      <c r="AT87" s="21" t="s">
        <v>130</v>
      </c>
      <c r="AU87" s="21" t="s">
        <v>83</v>
      </c>
      <c r="AY87" s="21" t="s">
        <v>127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21" t="s">
        <v>24</v>
      </c>
      <c r="BK87" s="183">
        <f>ROUND(I87*H87,2)</f>
        <v>0</v>
      </c>
      <c r="BL87" s="21" t="s">
        <v>151</v>
      </c>
      <c r="BM87" s="21" t="s">
        <v>405</v>
      </c>
    </row>
    <row r="88" spans="2:65" s="1" customFormat="1" ht="27">
      <c r="B88" s="38"/>
      <c r="D88" s="184" t="s">
        <v>137</v>
      </c>
      <c r="F88" s="185" t="s">
        <v>406</v>
      </c>
      <c r="I88" s="186"/>
      <c r="L88" s="38"/>
      <c r="M88" s="187"/>
      <c r="N88" s="39"/>
      <c r="O88" s="39"/>
      <c r="P88" s="39"/>
      <c r="Q88" s="39"/>
      <c r="R88" s="39"/>
      <c r="S88" s="39"/>
      <c r="T88" s="67"/>
      <c r="AT88" s="21" t="s">
        <v>137</v>
      </c>
      <c r="AU88" s="21" t="s">
        <v>83</v>
      </c>
    </row>
    <row r="89" spans="2:65" s="11" customFormat="1">
      <c r="B89" s="194"/>
      <c r="D89" s="184" t="s">
        <v>189</v>
      </c>
      <c r="E89" s="195" t="s">
        <v>5</v>
      </c>
      <c r="F89" s="196" t="s">
        <v>407</v>
      </c>
      <c r="H89" s="197" t="s">
        <v>5</v>
      </c>
      <c r="I89" s="198"/>
      <c r="L89" s="194"/>
      <c r="M89" s="199"/>
      <c r="N89" s="200"/>
      <c r="O89" s="200"/>
      <c r="P89" s="200"/>
      <c r="Q89" s="200"/>
      <c r="R89" s="200"/>
      <c r="S89" s="200"/>
      <c r="T89" s="201"/>
      <c r="AT89" s="197" t="s">
        <v>189</v>
      </c>
      <c r="AU89" s="197" t="s">
        <v>83</v>
      </c>
      <c r="AV89" s="11" t="s">
        <v>24</v>
      </c>
      <c r="AW89" s="11" t="s">
        <v>38</v>
      </c>
      <c r="AX89" s="11" t="s">
        <v>74</v>
      </c>
      <c r="AY89" s="197" t="s">
        <v>127</v>
      </c>
    </row>
    <row r="90" spans="2:65" s="12" customFormat="1">
      <c r="B90" s="202"/>
      <c r="D90" s="188" t="s">
        <v>189</v>
      </c>
      <c r="E90" s="203" t="s">
        <v>5</v>
      </c>
      <c r="F90" s="204" t="s">
        <v>401</v>
      </c>
      <c r="H90" s="205">
        <v>144</v>
      </c>
      <c r="I90" s="206"/>
      <c r="L90" s="202"/>
      <c r="M90" s="207"/>
      <c r="N90" s="208"/>
      <c r="O90" s="208"/>
      <c r="P90" s="208"/>
      <c r="Q90" s="208"/>
      <c r="R90" s="208"/>
      <c r="S90" s="208"/>
      <c r="T90" s="209"/>
      <c r="AT90" s="210" t="s">
        <v>189</v>
      </c>
      <c r="AU90" s="210" t="s">
        <v>83</v>
      </c>
      <c r="AV90" s="12" t="s">
        <v>83</v>
      </c>
      <c r="AW90" s="12" t="s">
        <v>38</v>
      </c>
      <c r="AX90" s="12" t="s">
        <v>24</v>
      </c>
      <c r="AY90" s="210" t="s">
        <v>127</v>
      </c>
    </row>
    <row r="91" spans="2:65" s="1" customFormat="1" ht="22.5" customHeight="1">
      <c r="B91" s="171"/>
      <c r="C91" s="216" t="s">
        <v>144</v>
      </c>
      <c r="D91" s="216" t="s">
        <v>240</v>
      </c>
      <c r="E91" s="217" t="s">
        <v>408</v>
      </c>
      <c r="F91" s="218" t="s">
        <v>409</v>
      </c>
      <c r="G91" s="219" t="s">
        <v>396</v>
      </c>
      <c r="H91" s="220">
        <v>54</v>
      </c>
      <c r="I91" s="221"/>
      <c r="J91" s="222">
        <f>ROUND(I91*H91,2)</f>
        <v>0</v>
      </c>
      <c r="K91" s="218" t="s">
        <v>5</v>
      </c>
      <c r="L91" s="223"/>
      <c r="M91" s="224" t="s">
        <v>5</v>
      </c>
      <c r="N91" s="225" t="s">
        <v>45</v>
      </c>
      <c r="O91" s="39"/>
      <c r="P91" s="181">
        <f>O91*H91</f>
        <v>0</v>
      </c>
      <c r="Q91" s="181">
        <v>5.0000000000000001E-4</v>
      </c>
      <c r="R91" s="181">
        <f>Q91*H91</f>
        <v>2.7E-2</v>
      </c>
      <c r="S91" s="181">
        <v>0</v>
      </c>
      <c r="T91" s="182">
        <f>S91*H91</f>
        <v>0</v>
      </c>
      <c r="AR91" s="21" t="s">
        <v>170</v>
      </c>
      <c r="AT91" s="21" t="s">
        <v>240</v>
      </c>
      <c r="AU91" s="21" t="s">
        <v>83</v>
      </c>
      <c r="AY91" s="21" t="s">
        <v>127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1" t="s">
        <v>24</v>
      </c>
      <c r="BK91" s="183">
        <f>ROUND(I91*H91,2)</f>
        <v>0</v>
      </c>
      <c r="BL91" s="21" t="s">
        <v>151</v>
      </c>
      <c r="BM91" s="21" t="s">
        <v>410</v>
      </c>
    </row>
    <row r="92" spans="2:65" s="1" customFormat="1">
      <c r="B92" s="38"/>
      <c r="D92" s="184" t="s">
        <v>137</v>
      </c>
      <c r="F92" s="185" t="s">
        <v>411</v>
      </c>
      <c r="I92" s="186"/>
      <c r="L92" s="38"/>
      <c r="M92" s="187"/>
      <c r="N92" s="39"/>
      <c r="O92" s="39"/>
      <c r="P92" s="39"/>
      <c r="Q92" s="39"/>
      <c r="R92" s="39"/>
      <c r="S92" s="39"/>
      <c r="T92" s="67"/>
      <c r="AT92" s="21" t="s">
        <v>137</v>
      </c>
      <c r="AU92" s="21" t="s">
        <v>83</v>
      </c>
    </row>
    <row r="93" spans="2:65" s="12" customFormat="1">
      <c r="B93" s="202"/>
      <c r="D93" s="188" t="s">
        <v>189</v>
      </c>
      <c r="E93" s="203" t="s">
        <v>5</v>
      </c>
      <c r="F93" s="204" t="s">
        <v>412</v>
      </c>
      <c r="H93" s="205">
        <v>54</v>
      </c>
      <c r="I93" s="206"/>
      <c r="L93" s="202"/>
      <c r="M93" s="207"/>
      <c r="N93" s="208"/>
      <c r="O93" s="208"/>
      <c r="P93" s="208"/>
      <c r="Q93" s="208"/>
      <c r="R93" s="208"/>
      <c r="S93" s="208"/>
      <c r="T93" s="209"/>
      <c r="AT93" s="210" t="s">
        <v>189</v>
      </c>
      <c r="AU93" s="210" t="s">
        <v>83</v>
      </c>
      <c r="AV93" s="12" t="s">
        <v>83</v>
      </c>
      <c r="AW93" s="12" t="s">
        <v>38</v>
      </c>
      <c r="AX93" s="12" t="s">
        <v>24</v>
      </c>
      <c r="AY93" s="210" t="s">
        <v>127</v>
      </c>
    </row>
    <row r="94" spans="2:65" s="1" customFormat="1" ht="22.5" customHeight="1">
      <c r="B94" s="171"/>
      <c r="C94" s="216" t="s">
        <v>151</v>
      </c>
      <c r="D94" s="216" t="s">
        <v>240</v>
      </c>
      <c r="E94" s="217" t="s">
        <v>413</v>
      </c>
      <c r="F94" s="218" t="s">
        <v>414</v>
      </c>
      <c r="G94" s="219" t="s">
        <v>396</v>
      </c>
      <c r="H94" s="220">
        <v>90</v>
      </c>
      <c r="I94" s="221"/>
      <c r="J94" s="222">
        <f>ROUND(I94*H94,2)</f>
        <v>0</v>
      </c>
      <c r="K94" s="218" t="s">
        <v>5</v>
      </c>
      <c r="L94" s="223"/>
      <c r="M94" s="224" t="s">
        <v>5</v>
      </c>
      <c r="N94" s="225" t="s">
        <v>45</v>
      </c>
      <c r="O94" s="39"/>
      <c r="P94" s="181">
        <f>O94*H94</f>
        <v>0</v>
      </c>
      <c r="Q94" s="181">
        <v>5.0000000000000001E-4</v>
      </c>
      <c r="R94" s="181">
        <f>Q94*H94</f>
        <v>4.4999999999999998E-2</v>
      </c>
      <c r="S94" s="181">
        <v>0</v>
      </c>
      <c r="T94" s="182">
        <f>S94*H94</f>
        <v>0</v>
      </c>
      <c r="AR94" s="21" t="s">
        <v>170</v>
      </c>
      <c r="AT94" s="21" t="s">
        <v>240</v>
      </c>
      <c r="AU94" s="21" t="s">
        <v>83</v>
      </c>
      <c r="AY94" s="21" t="s">
        <v>127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21" t="s">
        <v>24</v>
      </c>
      <c r="BK94" s="183">
        <f>ROUND(I94*H94,2)</f>
        <v>0</v>
      </c>
      <c r="BL94" s="21" t="s">
        <v>151</v>
      </c>
      <c r="BM94" s="21" t="s">
        <v>415</v>
      </c>
    </row>
    <row r="95" spans="2:65" s="1" customFormat="1">
      <c r="B95" s="38"/>
      <c r="D95" s="184" t="s">
        <v>137</v>
      </c>
      <c r="F95" s="185" t="s">
        <v>414</v>
      </c>
      <c r="I95" s="186"/>
      <c r="L95" s="38"/>
      <c r="M95" s="187"/>
      <c r="N95" s="39"/>
      <c r="O95" s="39"/>
      <c r="P95" s="39"/>
      <c r="Q95" s="39"/>
      <c r="R95" s="39"/>
      <c r="S95" s="39"/>
      <c r="T95" s="67"/>
      <c r="AT95" s="21" t="s">
        <v>137</v>
      </c>
      <c r="AU95" s="21" t="s">
        <v>83</v>
      </c>
    </row>
    <row r="96" spans="2:65" s="12" customFormat="1">
      <c r="B96" s="202"/>
      <c r="D96" s="188" t="s">
        <v>189</v>
      </c>
      <c r="E96" s="203" t="s">
        <v>5</v>
      </c>
      <c r="F96" s="204" t="s">
        <v>416</v>
      </c>
      <c r="H96" s="205">
        <v>90</v>
      </c>
      <c r="I96" s="206"/>
      <c r="L96" s="202"/>
      <c r="M96" s="207"/>
      <c r="N96" s="208"/>
      <c r="O96" s="208"/>
      <c r="P96" s="208"/>
      <c r="Q96" s="208"/>
      <c r="R96" s="208"/>
      <c r="S96" s="208"/>
      <c r="T96" s="209"/>
      <c r="AT96" s="210" t="s">
        <v>189</v>
      </c>
      <c r="AU96" s="210" t="s">
        <v>83</v>
      </c>
      <c r="AV96" s="12" t="s">
        <v>83</v>
      </c>
      <c r="AW96" s="12" t="s">
        <v>38</v>
      </c>
      <c r="AX96" s="12" t="s">
        <v>24</v>
      </c>
      <c r="AY96" s="210" t="s">
        <v>127</v>
      </c>
    </row>
    <row r="97" spans="2:65" s="1" customFormat="1" ht="22.5" customHeight="1">
      <c r="B97" s="171"/>
      <c r="C97" s="172" t="s">
        <v>126</v>
      </c>
      <c r="D97" s="172" t="s">
        <v>130</v>
      </c>
      <c r="E97" s="173" t="s">
        <v>417</v>
      </c>
      <c r="F97" s="174" t="s">
        <v>418</v>
      </c>
      <c r="G97" s="175" t="s">
        <v>396</v>
      </c>
      <c r="H97" s="176">
        <v>144</v>
      </c>
      <c r="I97" s="177"/>
      <c r="J97" s="178">
        <f>ROUND(I97*H97,2)</f>
        <v>0</v>
      </c>
      <c r="K97" s="174" t="s">
        <v>187</v>
      </c>
      <c r="L97" s="38"/>
      <c r="M97" s="179" t="s">
        <v>5</v>
      </c>
      <c r="N97" s="180" t="s">
        <v>45</v>
      </c>
      <c r="O97" s="39"/>
      <c r="P97" s="181">
        <f>O97*H97</f>
        <v>0</v>
      </c>
      <c r="Q97" s="181">
        <v>0</v>
      </c>
      <c r="R97" s="181">
        <f>Q97*H97</f>
        <v>0</v>
      </c>
      <c r="S97" s="181">
        <v>0</v>
      </c>
      <c r="T97" s="182">
        <f>S97*H97</f>
        <v>0</v>
      </c>
      <c r="AR97" s="21" t="s">
        <v>151</v>
      </c>
      <c r="AT97" s="21" t="s">
        <v>130</v>
      </c>
      <c r="AU97" s="21" t="s">
        <v>83</v>
      </c>
      <c r="AY97" s="21" t="s">
        <v>127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1" t="s">
        <v>24</v>
      </c>
      <c r="BK97" s="183">
        <f>ROUND(I97*H97,2)</f>
        <v>0</v>
      </c>
      <c r="BL97" s="21" t="s">
        <v>151</v>
      </c>
      <c r="BM97" s="21" t="s">
        <v>419</v>
      </c>
    </row>
    <row r="98" spans="2:65" s="1" customFormat="1">
      <c r="B98" s="38"/>
      <c r="D98" s="184" t="s">
        <v>137</v>
      </c>
      <c r="F98" s="185" t="s">
        <v>420</v>
      </c>
      <c r="I98" s="186"/>
      <c r="L98" s="38"/>
      <c r="M98" s="187"/>
      <c r="N98" s="39"/>
      <c r="O98" s="39"/>
      <c r="P98" s="39"/>
      <c r="Q98" s="39"/>
      <c r="R98" s="39"/>
      <c r="S98" s="39"/>
      <c r="T98" s="67"/>
      <c r="AT98" s="21" t="s">
        <v>137</v>
      </c>
      <c r="AU98" s="21" t="s">
        <v>83</v>
      </c>
    </row>
    <row r="99" spans="2:65" s="11" customFormat="1">
      <c r="B99" s="194"/>
      <c r="D99" s="184" t="s">
        <v>189</v>
      </c>
      <c r="E99" s="195" t="s">
        <v>5</v>
      </c>
      <c r="F99" s="196" t="s">
        <v>421</v>
      </c>
      <c r="H99" s="197" t="s">
        <v>5</v>
      </c>
      <c r="I99" s="198"/>
      <c r="L99" s="194"/>
      <c r="M99" s="199"/>
      <c r="N99" s="200"/>
      <c r="O99" s="200"/>
      <c r="P99" s="200"/>
      <c r="Q99" s="200"/>
      <c r="R99" s="200"/>
      <c r="S99" s="200"/>
      <c r="T99" s="201"/>
      <c r="AT99" s="197" t="s">
        <v>189</v>
      </c>
      <c r="AU99" s="197" t="s">
        <v>83</v>
      </c>
      <c r="AV99" s="11" t="s">
        <v>24</v>
      </c>
      <c r="AW99" s="11" t="s">
        <v>38</v>
      </c>
      <c r="AX99" s="11" t="s">
        <v>74</v>
      </c>
      <c r="AY99" s="197" t="s">
        <v>127</v>
      </c>
    </row>
    <row r="100" spans="2:65" s="12" customFormat="1">
      <c r="B100" s="202"/>
      <c r="D100" s="188" t="s">
        <v>189</v>
      </c>
      <c r="E100" s="203" t="s">
        <v>5</v>
      </c>
      <c r="F100" s="204" t="s">
        <v>401</v>
      </c>
      <c r="H100" s="205">
        <v>144</v>
      </c>
      <c r="I100" s="206"/>
      <c r="L100" s="202"/>
      <c r="M100" s="207"/>
      <c r="N100" s="208"/>
      <c r="O100" s="208"/>
      <c r="P100" s="208"/>
      <c r="Q100" s="208"/>
      <c r="R100" s="208"/>
      <c r="S100" s="208"/>
      <c r="T100" s="209"/>
      <c r="AT100" s="210" t="s">
        <v>189</v>
      </c>
      <c r="AU100" s="210" t="s">
        <v>83</v>
      </c>
      <c r="AV100" s="12" t="s">
        <v>83</v>
      </c>
      <c r="AW100" s="12" t="s">
        <v>38</v>
      </c>
      <c r="AX100" s="12" t="s">
        <v>24</v>
      </c>
      <c r="AY100" s="210" t="s">
        <v>127</v>
      </c>
    </row>
    <row r="101" spans="2:65" s="1" customFormat="1" ht="22.5" customHeight="1">
      <c r="B101" s="171"/>
      <c r="C101" s="172" t="s">
        <v>160</v>
      </c>
      <c r="D101" s="172" t="s">
        <v>130</v>
      </c>
      <c r="E101" s="173" t="s">
        <v>422</v>
      </c>
      <c r="F101" s="174" t="s">
        <v>423</v>
      </c>
      <c r="G101" s="175" t="s">
        <v>257</v>
      </c>
      <c r="H101" s="176">
        <v>108</v>
      </c>
      <c r="I101" s="177"/>
      <c r="J101" s="178">
        <f>ROUND(I101*H101,2)</f>
        <v>0</v>
      </c>
      <c r="K101" s="174" t="s">
        <v>187</v>
      </c>
      <c r="L101" s="38"/>
      <c r="M101" s="179" t="s">
        <v>5</v>
      </c>
      <c r="N101" s="180" t="s">
        <v>45</v>
      </c>
      <c r="O101" s="39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AR101" s="21" t="s">
        <v>151</v>
      </c>
      <c r="AT101" s="21" t="s">
        <v>130</v>
      </c>
      <c r="AU101" s="21" t="s">
        <v>83</v>
      </c>
      <c r="AY101" s="21" t="s">
        <v>127</v>
      </c>
      <c r="BE101" s="183">
        <f>IF(N101="základní",J101,0)</f>
        <v>0</v>
      </c>
      <c r="BF101" s="183">
        <f>IF(N101="snížená",J101,0)</f>
        <v>0</v>
      </c>
      <c r="BG101" s="183">
        <f>IF(N101="zákl. přenesená",J101,0)</f>
        <v>0</v>
      </c>
      <c r="BH101" s="183">
        <f>IF(N101="sníž. přenesená",J101,0)</f>
        <v>0</v>
      </c>
      <c r="BI101" s="183">
        <f>IF(N101="nulová",J101,0)</f>
        <v>0</v>
      </c>
      <c r="BJ101" s="21" t="s">
        <v>24</v>
      </c>
      <c r="BK101" s="183">
        <f>ROUND(I101*H101,2)</f>
        <v>0</v>
      </c>
      <c r="BL101" s="21" t="s">
        <v>151</v>
      </c>
      <c r="BM101" s="21" t="s">
        <v>424</v>
      </c>
    </row>
    <row r="102" spans="2:65" s="1" customFormat="1">
      <c r="B102" s="38"/>
      <c r="D102" s="184" t="s">
        <v>137</v>
      </c>
      <c r="F102" s="185" t="s">
        <v>425</v>
      </c>
      <c r="I102" s="186"/>
      <c r="L102" s="38"/>
      <c r="M102" s="187"/>
      <c r="N102" s="39"/>
      <c r="O102" s="39"/>
      <c r="P102" s="39"/>
      <c r="Q102" s="39"/>
      <c r="R102" s="39"/>
      <c r="S102" s="39"/>
      <c r="T102" s="67"/>
      <c r="AT102" s="21" t="s">
        <v>137</v>
      </c>
      <c r="AU102" s="21" t="s">
        <v>83</v>
      </c>
    </row>
    <row r="103" spans="2:65" s="11" customFormat="1">
      <c r="B103" s="194"/>
      <c r="D103" s="184" t="s">
        <v>189</v>
      </c>
      <c r="E103" s="195" t="s">
        <v>5</v>
      </c>
      <c r="F103" s="196" t="s">
        <v>426</v>
      </c>
      <c r="H103" s="197" t="s">
        <v>5</v>
      </c>
      <c r="I103" s="198"/>
      <c r="L103" s="194"/>
      <c r="M103" s="199"/>
      <c r="N103" s="200"/>
      <c r="O103" s="200"/>
      <c r="P103" s="200"/>
      <c r="Q103" s="200"/>
      <c r="R103" s="200"/>
      <c r="S103" s="200"/>
      <c r="T103" s="201"/>
      <c r="AT103" s="197" t="s">
        <v>189</v>
      </c>
      <c r="AU103" s="197" t="s">
        <v>83</v>
      </c>
      <c r="AV103" s="11" t="s">
        <v>24</v>
      </c>
      <c r="AW103" s="11" t="s">
        <v>38</v>
      </c>
      <c r="AX103" s="11" t="s">
        <v>74</v>
      </c>
      <c r="AY103" s="197" t="s">
        <v>127</v>
      </c>
    </row>
    <row r="104" spans="2:65" s="12" customFormat="1">
      <c r="B104" s="202"/>
      <c r="D104" s="188" t="s">
        <v>189</v>
      </c>
      <c r="E104" s="203" t="s">
        <v>5</v>
      </c>
      <c r="F104" s="204" t="s">
        <v>427</v>
      </c>
      <c r="H104" s="205">
        <v>108</v>
      </c>
      <c r="I104" s="206"/>
      <c r="L104" s="202"/>
      <c r="M104" s="207"/>
      <c r="N104" s="208"/>
      <c r="O104" s="208"/>
      <c r="P104" s="208"/>
      <c r="Q104" s="208"/>
      <c r="R104" s="208"/>
      <c r="S104" s="208"/>
      <c r="T104" s="209"/>
      <c r="AT104" s="210" t="s">
        <v>189</v>
      </c>
      <c r="AU104" s="210" t="s">
        <v>83</v>
      </c>
      <c r="AV104" s="12" t="s">
        <v>83</v>
      </c>
      <c r="AW104" s="12" t="s">
        <v>38</v>
      </c>
      <c r="AX104" s="12" t="s">
        <v>24</v>
      </c>
      <c r="AY104" s="210" t="s">
        <v>127</v>
      </c>
    </row>
    <row r="105" spans="2:65" s="1" customFormat="1" ht="22.5" customHeight="1">
      <c r="B105" s="171"/>
      <c r="C105" s="216" t="s">
        <v>165</v>
      </c>
      <c r="D105" s="216" t="s">
        <v>240</v>
      </c>
      <c r="E105" s="217" t="s">
        <v>428</v>
      </c>
      <c r="F105" s="218" t="s">
        <v>429</v>
      </c>
      <c r="G105" s="219" t="s">
        <v>186</v>
      </c>
      <c r="H105" s="220">
        <v>16.2</v>
      </c>
      <c r="I105" s="221"/>
      <c r="J105" s="222">
        <f>ROUND(I105*H105,2)</f>
        <v>0</v>
      </c>
      <c r="K105" s="218" t="s">
        <v>187</v>
      </c>
      <c r="L105" s="223"/>
      <c r="M105" s="224" t="s">
        <v>5</v>
      </c>
      <c r="N105" s="225" t="s">
        <v>45</v>
      </c>
      <c r="O105" s="39"/>
      <c r="P105" s="181">
        <f>O105*H105</f>
        <v>0</v>
      </c>
      <c r="Q105" s="181">
        <v>0.2</v>
      </c>
      <c r="R105" s="181">
        <f>Q105*H105</f>
        <v>3.24</v>
      </c>
      <c r="S105" s="181">
        <v>0</v>
      </c>
      <c r="T105" s="182">
        <f>S105*H105</f>
        <v>0</v>
      </c>
      <c r="AR105" s="21" t="s">
        <v>170</v>
      </c>
      <c r="AT105" s="21" t="s">
        <v>240</v>
      </c>
      <c r="AU105" s="21" t="s">
        <v>83</v>
      </c>
      <c r="AY105" s="21" t="s">
        <v>127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1" t="s">
        <v>24</v>
      </c>
      <c r="BK105" s="183">
        <f>ROUND(I105*H105,2)</f>
        <v>0</v>
      </c>
      <c r="BL105" s="21" t="s">
        <v>151</v>
      </c>
      <c r="BM105" s="21" t="s">
        <v>430</v>
      </c>
    </row>
    <row r="106" spans="2:65" s="1" customFormat="1">
      <c r="B106" s="38"/>
      <c r="D106" s="184" t="s">
        <v>137</v>
      </c>
      <c r="F106" s="185" t="s">
        <v>431</v>
      </c>
      <c r="I106" s="186"/>
      <c r="L106" s="38"/>
      <c r="M106" s="187"/>
      <c r="N106" s="39"/>
      <c r="O106" s="39"/>
      <c r="P106" s="39"/>
      <c r="Q106" s="39"/>
      <c r="R106" s="39"/>
      <c r="S106" s="39"/>
      <c r="T106" s="67"/>
      <c r="AT106" s="21" t="s">
        <v>137</v>
      </c>
      <c r="AU106" s="21" t="s">
        <v>83</v>
      </c>
    </row>
    <row r="107" spans="2:65" s="12" customFormat="1">
      <c r="B107" s="202"/>
      <c r="D107" s="188" t="s">
        <v>189</v>
      </c>
      <c r="E107" s="203" t="s">
        <v>5</v>
      </c>
      <c r="F107" s="204" t="s">
        <v>432</v>
      </c>
      <c r="H107" s="205">
        <v>16.2</v>
      </c>
      <c r="I107" s="206"/>
      <c r="L107" s="202"/>
      <c r="M107" s="207"/>
      <c r="N107" s="208"/>
      <c r="O107" s="208"/>
      <c r="P107" s="208"/>
      <c r="Q107" s="208"/>
      <c r="R107" s="208"/>
      <c r="S107" s="208"/>
      <c r="T107" s="209"/>
      <c r="AT107" s="210" t="s">
        <v>189</v>
      </c>
      <c r="AU107" s="210" t="s">
        <v>83</v>
      </c>
      <c r="AV107" s="12" t="s">
        <v>83</v>
      </c>
      <c r="AW107" s="12" t="s">
        <v>38</v>
      </c>
      <c r="AX107" s="12" t="s">
        <v>24</v>
      </c>
      <c r="AY107" s="210" t="s">
        <v>127</v>
      </c>
    </row>
    <row r="108" spans="2:65" s="1" customFormat="1" ht="22.5" customHeight="1">
      <c r="B108" s="171"/>
      <c r="C108" s="172" t="s">
        <v>170</v>
      </c>
      <c r="D108" s="172" t="s">
        <v>130</v>
      </c>
      <c r="E108" s="173" t="s">
        <v>433</v>
      </c>
      <c r="F108" s="174" t="s">
        <v>434</v>
      </c>
      <c r="G108" s="175" t="s">
        <v>186</v>
      </c>
      <c r="H108" s="176">
        <v>1.44</v>
      </c>
      <c r="I108" s="177"/>
      <c r="J108" s="178">
        <f>ROUND(I108*H108,2)</f>
        <v>0</v>
      </c>
      <c r="K108" s="174" t="s">
        <v>187</v>
      </c>
      <c r="L108" s="38"/>
      <c r="M108" s="179" t="s">
        <v>5</v>
      </c>
      <c r="N108" s="180" t="s">
        <v>45</v>
      </c>
      <c r="O108" s="39"/>
      <c r="P108" s="181">
        <f>O108*H108</f>
        <v>0</v>
      </c>
      <c r="Q108" s="181">
        <v>0</v>
      </c>
      <c r="R108" s="181">
        <f>Q108*H108</f>
        <v>0</v>
      </c>
      <c r="S108" s="181">
        <v>0</v>
      </c>
      <c r="T108" s="182">
        <f>S108*H108</f>
        <v>0</v>
      </c>
      <c r="AR108" s="21" t="s">
        <v>151</v>
      </c>
      <c r="AT108" s="21" t="s">
        <v>130</v>
      </c>
      <c r="AU108" s="21" t="s">
        <v>83</v>
      </c>
      <c r="AY108" s="21" t="s">
        <v>127</v>
      </c>
      <c r="BE108" s="183">
        <f>IF(N108="základní",J108,0)</f>
        <v>0</v>
      </c>
      <c r="BF108" s="183">
        <f>IF(N108="snížená",J108,0)</f>
        <v>0</v>
      </c>
      <c r="BG108" s="183">
        <f>IF(N108="zákl. přenesená",J108,0)</f>
        <v>0</v>
      </c>
      <c r="BH108" s="183">
        <f>IF(N108="sníž. přenesená",J108,0)</f>
        <v>0</v>
      </c>
      <c r="BI108" s="183">
        <f>IF(N108="nulová",J108,0)</f>
        <v>0</v>
      </c>
      <c r="BJ108" s="21" t="s">
        <v>24</v>
      </c>
      <c r="BK108" s="183">
        <f>ROUND(I108*H108,2)</f>
        <v>0</v>
      </c>
      <c r="BL108" s="21" t="s">
        <v>151</v>
      </c>
      <c r="BM108" s="21" t="s">
        <v>435</v>
      </c>
    </row>
    <row r="109" spans="2:65" s="1" customFormat="1">
      <c r="B109" s="38"/>
      <c r="D109" s="184" t="s">
        <v>137</v>
      </c>
      <c r="F109" s="185" t="s">
        <v>436</v>
      </c>
      <c r="I109" s="186"/>
      <c r="L109" s="38"/>
      <c r="M109" s="187"/>
      <c r="N109" s="39"/>
      <c r="O109" s="39"/>
      <c r="P109" s="39"/>
      <c r="Q109" s="39"/>
      <c r="R109" s="39"/>
      <c r="S109" s="39"/>
      <c r="T109" s="67"/>
      <c r="AT109" s="21" t="s">
        <v>137</v>
      </c>
      <c r="AU109" s="21" t="s">
        <v>83</v>
      </c>
    </row>
    <row r="110" spans="2:65" s="11" customFormat="1">
      <c r="B110" s="194"/>
      <c r="D110" s="184" t="s">
        <v>189</v>
      </c>
      <c r="E110" s="195" t="s">
        <v>5</v>
      </c>
      <c r="F110" s="196" t="s">
        <v>437</v>
      </c>
      <c r="H110" s="197" t="s">
        <v>5</v>
      </c>
      <c r="I110" s="198"/>
      <c r="L110" s="194"/>
      <c r="M110" s="199"/>
      <c r="N110" s="200"/>
      <c r="O110" s="200"/>
      <c r="P110" s="200"/>
      <c r="Q110" s="200"/>
      <c r="R110" s="200"/>
      <c r="S110" s="200"/>
      <c r="T110" s="201"/>
      <c r="AT110" s="197" t="s">
        <v>189</v>
      </c>
      <c r="AU110" s="197" t="s">
        <v>83</v>
      </c>
      <c r="AV110" s="11" t="s">
        <v>24</v>
      </c>
      <c r="AW110" s="11" t="s">
        <v>38</v>
      </c>
      <c r="AX110" s="11" t="s">
        <v>74</v>
      </c>
      <c r="AY110" s="197" t="s">
        <v>127</v>
      </c>
    </row>
    <row r="111" spans="2:65" s="12" customFormat="1">
      <c r="B111" s="202"/>
      <c r="D111" s="188" t="s">
        <v>189</v>
      </c>
      <c r="E111" s="203" t="s">
        <v>5</v>
      </c>
      <c r="F111" s="204" t="s">
        <v>438</v>
      </c>
      <c r="H111" s="205">
        <v>1.44</v>
      </c>
      <c r="I111" s="206"/>
      <c r="L111" s="202"/>
      <c r="M111" s="207"/>
      <c r="N111" s="208"/>
      <c r="O111" s="208"/>
      <c r="P111" s="208"/>
      <c r="Q111" s="208"/>
      <c r="R111" s="208"/>
      <c r="S111" s="208"/>
      <c r="T111" s="209"/>
      <c r="AT111" s="210" t="s">
        <v>189</v>
      </c>
      <c r="AU111" s="210" t="s">
        <v>83</v>
      </c>
      <c r="AV111" s="12" t="s">
        <v>83</v>
      </c>
      <c r="AW111" s="12" t="s">
        <v>38</v>
      </c>
      <c r="AX111" s="12" t="s">
        <v>24</v>
      </c>
      <c r="AY111" s="210" t="s">
        <v>127</v>
      </c>
    </row>
    <row r="112" spans="2:65" s="1" customFormat="1" ht="22.5" customHeight="1">
      <c r="B112" s="171"/>
      <c r="C112" s="172" t="s">
        <v>227</v>
      </c>
      <c r="D112" s="172" t="s">
        <v>130</v>
      </c>
      <c r="E112" s="173" t="s">
        <v>439</v>
      </c>
      <c r="F112" s="174" t="s">
        <v>440</v>
      </c>
      <c r="G112" s="175" t="s">
        <v>186</v>
      </c>
      <c r="H112" s="176">
        <v>1.44</v>
      </c>
      <c r="I112" s="177"/>
      <c r="J112" s="178">
        <f>ROUND(I112*H112,2)</f>
        <v>0</v>
      </c>
      <c r="K112" s="174" t="s">
        <v>187</v>
      </c>
      <c r="L112" s="38"/>
      <c r="M112" s="179" t="s">
        <v>5</v>
      </c>
      <c r="N112" s="180" t="s">
        <v>45</v>
      </c>
      <c r="O112" s="39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AR112" s="21" t="s">
        <v>151</v>
      </c>
      <c r="AT112" s="21" t="s">
        <v>130</v>
      </c>
      <c r="AU112" s="21" t="s">
        <v>83</v>
      </c>
      <c r="AY112" s="21" t="s">
        <v>127</v>
      </c>
      <c r="BE112" s="183">
        <f>IF(N112="základní",J112,0)</f>
        <v>0</v>
      </c>
      <c r="BF112" s="183">
        <f>IF(N112="snížená",J112,0)</f>
        <v>0</v>
      </c>
      <c r="BG112" s="183">
        <f>IF(N112="zákl. přenesená",J112,0)</f>
        <v>0</v>
      </c>
      <c r="BH112" s="183">
        <f>IF(N112="sníž. přenesená",J112,0)</f>
        <v>0</v>
      </c>
      <c r="BI112" s="183">
        <f>IF(N112="nulová",J112,0)</f>
        <v>0</v>
      </c>
      <c r="BJ112" s="21" t="s">
        <v>24</v>
      </c>
      <c r="BK112" s="183">
        <f>ROUND(I112*H112,2)</f>
        <v>0</v>
      </c>
      <c r="BL112" s="21" t="s">
        <v>151</v>
      </c>
      <c r="BM112" s="21" t="s">
        <v>441</v>
      </c>
    </row>
    <row r="113" spans="2:65" s="1" customFormat="1">
      <c r="B113" s="38"/>
      <c r="D113" s="184" t="s">
        <v>137</v>
      </c>
      <c r="F113" s="185" t="s">
        <v>442</v>
      </c>
      <c r="I113" s="186"/>
      <c r="L113" s="38"/>
      <c r="M113" s="187"/>
      <c r="N113" s="39"/>
      <c r="O113" s="39"/>
      <c r="P113" s="39"/>
      <c r="Q113" s="39"/>
      <c r="R113" s="39"/>
      <c r="S113" s="39"/>
      <c r="T113" s="67"/>
      <c r="AT113" s="21" t="s">
        <v>137</v>
      </c>
      <c r="AU113" s="21" t="s">
        <v>83</v>
      </c>
    </row>
    <row r="114" spans="2:65" s="12" customFormat="1">
      <c r="B114" s="202"/>
      <c r="D114" s="188" t="s">
        <v>189</v>
      </c>
      <c r="E114" s="203" t="s">
        <v>5</v>
      </c>
      <c r="F114" s="204" t="s">
        <v>443</v>
      </c>
      <c r="H114" s="205">
        <v>1.44</v>
      </c>
      <c r="I114" s="206"/>
      <c r="L114" s="202"/>
      <c r="M114" s="207"/>
      <c r="N114" s="208"/>
      <c r="O114" s="208"/>
      <c r="P114" s="208"/>
      <c r="Q114" s="208"/>
      <c r="R114" s="208"/>
      <c r="S114" s="208"/>
      <c r="T114" s="209"/>
      <c r="AT114" s="210" t="s">
        <v>189</v>
      </c>
      <c r="AU114" s="210" t="s">
        <v>83</v>
      </c>
      <c r="AV114" s="12" t="s">
        <v>83</v>
      </c>
      <c r="AW114" s="12" t="s">
        <v>38</v>
      </c>
      <c r="AX114" s="12" t="s">
        <v>24</v>
      </c>
      <c r="AY114" s="210" t="s">
        <v>127</v>
      </c>
    </row>
    <row r="115" spans="2:65" s="1" customFormat="1" ht="22.5" customHeight="1">
      <c r="B115" s="171"/>
      <c r="C115" s="172" t="s">
        <v>29</v>
      </c>
      <c r="D115" s="172" t="s">
        <v>130</v>
      </c>
      <c r="E115" s="173" t="s">
        <v>444</v>
      </c>
      <c r="F115" s="174" t="s">
        <v>445</v>
      </c>
      <c r="G115" s="175" t="s">
        <v>186</v>
      </c>
      <c r="H115" s="176">
        <v>12.96</v>
      </c>
      <c r="I115" s="177"/>
      <c r="J115" s="178">
        <f>ROUND(I115*H115,2)</f>
        <v>0</v>
      </c>
      <c r="K115" s="174" t="s">
        <v>187</v>
      </c>
      <c r="L115" s="38"/>
      <c r="M115" s="179" t="s">
        <v>5</v>
      </c>
      <c r="N115" s="180" t="s">
        <v>45</v>
      </c>
      <c r="O115" s="39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AR115" s="21" t="s">
        <v>151</v>
      </c>
      <c r="AT115" s="21" t="s">
        <v>130</v>
      </c>
      <c r="AU115" s="21" t="s">
        <v>83</v>
      </c>
      <c r="AY115" s="21" t="s">
        <v>127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21" t="s">
        <v>24</v>
      </c>
      <c r="BK115" s="183">
        <f>ROUND(I115*H115,2)</f>
        <v>0</v>
      </c>
      <c r="BL115" s="21" t="s">
        <v>151</v>
      </c>
      <c r="BM115" s="21" t="s">
        <v>446</v>
      </c>
    </row>
    <row r="116" spans="2:65" s="1" customFormat="1">
      <c r="B116" s="38"/>
      <c r="D116" s="184" t="s">
        <v>137</v>
      </c>
      <c r="F116" s="185" t="s">
        <v>447</v>
      </c>
      <c r="I116" s="186"/>
      <c r="L116" s="38"/>
      <c r="M116" s="187"/>
      <c r="N116" s="39"/>
      <c r="O116" s="39"/>
      <c r="P116" s="39"/>
      <c r="Q116" s="39"/>
      <c r="R116" s="39"/>
      <c r="S116" s="39"/>
      <c r="T116" s="67"/>
      <c r="AT116" s="21" t="s">
        <v>137</v>
      </c>
      <c r="AU116" s="21" t="s">
        <v>83</v>
      </c>
    </row>
    <row r="117" spans="2:65" s="12" customFormat="1">
      <c r="B117" s="202"/>
      <c r="D117" s="184" t="s">
        <v>189</v>
      </c>
      <c r="E117" s="210" t="s">
        <v>5</v>
      </c>
      <c r="F117" s="211" t="s">
        <v>448</v>
      </c>
      <c r="H117" s="212">
        <v>12.96</v>
      </c>
      <c r="I117" s="206"/>
      <c r="L117" s="202"/>
      <c r="M117" s="207"/>
      <c r="N117" s="208"/>
      <c r="O117" s="208"/>
      <c r="P117" s="208"/>
      <c r="Q117" s="208"/>
      <c r="R117" s="208"/>
      <c r="S117" s="208"/>
      <c r="T117" s="209"/>
      <c r="AT117" s="210" t="s">
        <v>189</v>
      </c>
      <c r="AU117" s="210" t="s">
        <v>83</v>
      </c>
      <c r="AV117" s="12" t="s">
        <v>83</v>
      </c>
      <c r="AW117" s="12" t="s">
        <v>38</v>
      </c>
      <c r="AX117" s="12" t="s">
        <v>24</v>
      </c>
      <c r="AY117" s="210" t="s">
        <v>127</v>
      </c>
    </row>
    <row r="118" spans="2:65" s="10" customFormat="1" ht="29.85" customHeight="1">
      <c r="B118" s="157"/>
      <c r="D118" s="168" t="s">
        <v>73</v>
      </c>
      <c r="E118" s="169" t="s">
        <v>144</v>
      </c>
      <c r="F118" s="169" t="s">
        <v>449</v>
      </c>
      <c r="I118" s="160"/>
      <c r="J118" s="170">
        <f>BK118</f>
        <v>0</v>
      </c>
      <c r="L118" s="157"/>
      <c r="M118" s="162"/>
      <c r="N118" s="163"/>
      <c r="O118" s="163"/>
      <c r="P118" s="164">
        <f>SUM(P119:P122)</f>
        <v>0</v>
      </c>
      <c r="Q118" s="163"/>
      <c r="R118" s="164">
        <f>SUM(R119:R122)</f>
        <v>1.3094399999999999</v>
      </c>
      <c r="S118" s="163"/>
      <c r="T118" s="165">
        <f>SUM(T119:T122)</f>
        <v>0</v>
      </c>
      <c r="AR118" s="158" t="s">
        <v>24</v>
      </c>
      <c r="AT118" s="166" t="s">
        <v>73</v>
      </c>
      <c r="AU118" s="166" t="s">
        <v>24</v>
      </c>
      <c r="AY118" s="158" t="s">
        <v>127</v>
      </c>
      <c r="BK118" s="167">
        <f>SUM(BK119:BK122)</f>
        <v>0</v>
      </c>
    </row>
    <row r="119" spans="2:65" s="1" customFormat="1" ht="22.5" customHeight="1">
      <c r="B119" s="171"/>
      <c r="C119" s="172" t="s">
        <v>239</v>
      </c>
      <c r="D119" s="172" t="s">
        <v>130</v>
      </c>
      <c r="E119" s="173" t="s">
        <v>450</v>
      </c>
      <c r="F119" s="174" t="s">
        <v>451</v>
      </c>
      <c r="G119" s="175" t="s">
        <v>357</v>
      </c>
      <c r="H119" s="176">
        <v>192</v>
      </c>
      <c r="I119" s="177"/>
      <c r="J119" s="178">
        <f>ROUND(I119*H119,2)</f>
        <v>0</v>
      </c>
      <c r="K119" s="174" t="s">
        <v>404</v>
      </c>
      <c r="L119" s="38"/>
      <c r="M119" s="179" t="s">
        <v>5</v>
      </c>
      <c r="N119" s="180" t="s">
        <v>45</v>
      </c>
      <c r="O119" s="39"/>
      <c r="P119" s="181">
        <f>O119*H119</f>
        <v>0</v>
      </c>
      <c r="Q119" s="181">
        <v>6.8199999999999997E-3</v>
      </c>
      <c r="R119" s="181">
        <f>Q119*H119</f>
        <v>1.3094399999999999</v>
      </c>
      <c r="S119" s="181">
        <v>0</v>
      </c>
      <c r="T119" s="182">
        <f>S119*H119</f>
        <v>0</v>
      </c>
      <c r="AR119" s="21" t="s">
        <v>151</v>
      </c>
      <c r="AT119" s="21" t="s">
        <v>130</v>
      </c>
      <c r="AU119" s="21" t="s">
        <v>83</v>
      </c>
      <c r="AY119" s="21" t="s">
        <v>127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21" t="s">
        <v>24</v>
      </c>
      <c r="BK119" s="183">
        <f>ROUND(I119*H119,2)</f>
        <v>0</v>
      </c>
      <c r="BL119" s="21" t="s">
        <v>151</v>
      </c>
      <c r="BM119" s="21" t="s">
        <v>452</v>
      </c>
    </row>
    <row r="120" spans="2:65" s="1" customFormat="1" ht="40.5">
      <c r="B120" s="38"/>
      <c r="D120" s="184" t="s">
        <v>137</v>
      </c>
      <c r="F120" s="185" t="s">
        <v>453</v>
      </c>
      <c r="I120" s="186"/>
      <c r="L120" s="38"/>
      <c r="M120" s="187"/>
      <c r="N120" s="39"/>
      <c r="O120" s="39"/>
      <c r="P120" s="39"/>
      <c r="Q120" s="39"/>
      <c r="R120" s="39"/>
      <c r="S120" s="39"/>
      <c r="T120" s="67"/>
      <c r="AT120" s="21" t="s">
        <v>137</v>
      </c>
      <c r="AU120" s="21" t="s">
        <v>83</v>
      </c>
    </row>
    <row r="121" spans="2:65" s="11" customFormat="1">
      <c r="B121" s="194"/>
      <c r="D121" s="184" t="s">
        <v>189</v>
      </c>
      <c r="E121" s="195" t="s">
        <v>5</v>
      </c>
      <c r="F121" s="196" t="s">
        <v>454</v>
      </c>
      <c r="H121" s="197" t="s">
        <v>5</v>
      </c>
      <c r="I121" s="198"/>
      <c r="L121" s="194"/>
      <c r="M121" s="199"/>
      <c r="N121" s="200"/>
      <c r="O121" s="200"/>
      <c r="P121" s="200"/>
      <c r="Q121" s="200"/>
      <c r="R121" s="200"/>
      <c r="S121" s="200"/>
      <c r="T121" s="201"/>
      <c r="AT121" s="197" t="s">
        <v>189</v>
      </c>
      <c r="AU121" s="197" t="s">
        <v>83</v>
      </c>
      <c r="AV121" s="11" t="s">
        <v>24</v>
      </c>
      <c r="AW121" s="11" t="s">
        <v>38</v>
      </c>
      <c r="AX121" s="11" t="s">
        <v>74</v>
      </c>
      <c r="AY121" s="197" t="s">
        <v>127</v>
      </c>
    </row>
    <row r="122" spans="2:65" s="12" customFormat="1">
      <c r="B122" s="202"/>
      <c r="D122" s="184" t="s">
        <v>189</v>
      </c>
      <c r="E122" s="210" t="s">
        <v>5</v>
      </c>
      <c r="F122" s="211" t="s">
        <v>455</v>
      </c>
      <c r="H122" s="212">
        <v>192</v>
      </c>
      <c r="I122" s="206"/>
      <c r="L122" s="202"/>
      <c r="M122" s="207"/>
      <c r="N122" s="208"/>
      <c r="O122" s="208"/>
      <c r="P122" s="208"/>
      <c r="Q122" s="208"/>
      <c r="R122" s="208"/>
      <c r="S122" s="208"/>
      <c r="T122" s="209"/>
      <c r="AT122" s="210" t="s">
        <v>189</v>
      </c>
      <c r="AU122" s="210" t="s">
        <v>83</v>
      </c>
      <c r="AV122" s="12" t="s">
        <v>83</v>
      </c>
      <c r="AW122" s="12" t="s">
        <v>38</v>
      </c>
      <c r="AX122" s="12" t="s">
        <v>24</v>
      </c>
      <c r="AY122" s="210" t="s">
        <v>127</v>
      </c>
    </row>
    <row r="123" spans="2:65" s="10" customFormat="1" ht="29.85" customHeight="1">
      <c r="B123" s="157"/>
      <c r="D123" s="168" t="s">
        <v>73</v>
      </c>
      <c r="E123" s="169" t="s">
        <v>384</v>
      </c>
      <c r="F123" s="169" t="s">
        <v>385</v>
      </c>
      <c r="I123" s="160"/>
      <c r="J123" s="170">
        <f>BK123</f>
        <v>0</v>
      </c>
      <c r="L123" s="157"/>
      <c r="M123" s="162"/>
      <c r="N123" s="163"/>
      <c r="O123" s="163"/>
      <c r="P123" s="164">
        <f>SUM(P124:P125)</f>
        <v>0</v>
      </c>
      <c r="Q123" s="163"/>
      <c r="R123" s="164">
        <f>SUM(R124:R125)</f>
        <v>0</v>
      </c>
      <c r="S123" s="163"/>
      <c r="T123" s="165">
        <f>SUM(T124:T125)</f>
        <v>0</v>
      </c>
      <c r="AR123" s="158" t="s">
        <v>24</v>
      </c>
      <c r="AT123" s="166" t="s">
        <v>73</v>
      </c>
      <c r="AU123" s="166" t="s">
        <v>24</v>
      </c>
      <c r="AY123" s="158" t="s">
        <v>127</v>
      </c>
      <c r="BK123" s="167">
        <f>SUM(BK124:BK125)</f>
        <v>0</v>
      </c>
    </row>
    <row r="124" spans="2:65" s="1" customFormat="1" ht="22.5" customHeight="1">
      <c r="B124" s="171"/>
      <c r="C124" s="172" t="s">
        <v>248</v>
      </c>
      <c r="D124" s="172" t="s">
        <v>130</v>
      </c>
      <c r="E124" s="173" t="s">
        <v>456</v>
      </c>
      <c r="F124" s="174" t="s">
        <v>457</v>
      </c>
      <c r="G124" s="175" t="s">
        <v>234</v>
      </c>
      <c r="H124" s="176">
        <v>4.6210000000000004</v>
      </c>
      <c r="I124" s="177"/>
      <c r="J124" s="178">
        <f>ROUND(I124*H124,2)</f>
        <v>0</v>
      </c>
      <c r="K124" s="174" t="s">
        <v>187</v>
      </c>
      <c r="L124" s="38"/>
      <c r="M124" s="179" t="s">
        <v>5</v>
      </c>
      <c r="N124" s="180" t="s">
        <v>45</v>
      </c>
      <c r="O124" s="39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AR124" s="21" t="s">
        <v>151</v>
      </c>
      <c r="AT124" s="21" t="s">
        <v>130</v>
      </c>
      <c r="AU124" s="21" t="s">
        <v>83</v>
      </c>
      <c r="AY124" s="21" t="s">
        <v>127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21" t="s">
        <v>24</v>
      </c>
      <c r="BK124" s="183">
        <f>ROUND(I124*H124,2)</f>
        <v>0</v>
      </c>
      <c r="BL124" s="21" t="s">
        <v>151</v>
      </c>
      <c r="BM124" s="21" t="s">
        <v>458</v>
      </c>
    </row>
    <row r="125" spans="2:65" s="1" customFormat="1">
      <c r="B125" s="38"/>
      <c r="D125" s="184" t="s">
        <v>137</v>
      </c>
      <c r="F125" s="185" t="s">
        <v>459</v>
      </c>
      <c r="I125" s="186"/>
      <c r="L125" s="38"/>
      <c r="M125" s="191"/>
      <c r="N125" s="192"/>
      <c r="O125" s="192"/>
      <c r="P125" s="192"/>
      <c r="Q125" s="192"/>
      <c r="R125" s="192"/>
      <c r="S125" s="192"/>
      <c r="T125" s="193"/>
      <c r="AT125" s="21" t="s">
        <v>137</v>
      </c>
      <c r="AU125" s="21" t="s">
        <v>83</v>
      </c>
    </row>
    <row r="126" spans="2:65" s="1" customFormat="1" ht="6.95" customHeight="1">
      <c r="B126" s="53"/>
      <c r="C126" s="54"/>
      <c r="D126" s="54"/>
      <c r="E126" s="54"/>
      <c r="F126" s="54"/>
      <c r="G126" s="54"/>
      <c r="H126" s="54"/>
      <c r="I126" s="124"/>
      <c r="J126" s="54"/>
      <c r="K126" s="54"/>
      <c r="L126" s="38"/>
    </row>
  </sheetData>
  <autoFilter ref="C79:K125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4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6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97"/>
      <c r="C1" s="97"/>
      <c r="D1" s="98" t="s">
        <v>1</v>
      </c>
      <c r="E1" s="97"/>
      <c r="F1" s="99" t="s">
        <v>93</v>
      </c>
      <c r="G1" s="271" t="s">
        <v>94</v>
      </c>
      <c r="H1" s="271"/>
      <c r="I1" s="100"/>
      <c r="J1" s="99" t="s">
        <v>95</v>
      </c>
      <c r="K1" s="98" t="s">
        <v>96</v>
      </c>
      <c r="L1" s="99" t="s">
        <v>97</v>
      </c>
      <c r="M1" s="99"/>
      <c r="N1" s="99"/>
      <c r="O1" s="99"/>
      <c r="P1" s="99"/>
      <c r="Q1" s="99"/>
      <c r="R1" s="99"/>
      <c r="S1" s="99"/>
      <c r="T1" s="99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233" t="s">
        <v>8</v>
      </c>
      <c r="M2" s="234"/>
      <c r="N2" s="234"/>
      <c r="O2" s="234"/>
      <c r="P2" s="234"/>
      <c r="Q2" s="234"/>
      <c r="R2" s="234"/>
      <c r="S2" s="234"/>
      <c r="T2" s="234"/>
      <c r="U2" s="234"/>
      <c r="V2" s="234"/>
      <c r="AT2" s="21" t="s">
        <v>92</v>
      </c>
      <c r="AZ2" s="227" t="s">
        <v>460</v>
      </c>
      <c r="BA2" s="227" t="s">
        <v>5</v>
      </c>
      <c r="BB2" s="227" t="s">
        <v>5</v>
      </c>
      <c r="BC2" s="227" t="s">
        <v>29</v>
      </c>
      <c r="BD2" s="227" t="s">
        <v>83</v>
      </c>
    </row>
    <row r="3" spans="1:70" ht="6.95" customHeight="1">
      <c r="B3" s="22"/>
      <c r="C3" s="23"/>
      <c r="D3" s="23"/>
      <c r="E3" s="23"/>
      <c r="F3" s="23"/>
      <c r="G3" s="23"/>
      <c r="H3" s="23"/>
      <c r="I3" s="101"/>
      <c r="J3" s="23"/>
      <c r="K3" s="24"/>
      <c r="AT3" s="21" t="s">
        <v>83</v>
      </c>
    </row>
    <row r="4" spans="1:70" ht="36.950000000000003" customHeight="1">
      <c r="B4" s="25"/>
      <c r="C4" s="26"/>
      <c r="D4" s="27" t="s">
        <v>98</v>
      </c>
      <c r="E4" s="26"/>
      <c r="F4" s="26"/>
      <c r="G4" s="26"/>
      <c r="H4" s="26"/>
      <c r="I4" s="102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2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2"/>
      <c r="J6" s="26"/>
      <c r="K6" s="28"/>
    </row>
    <row r="7" spans="1:70" ht="22.5" customHeight="1">
      <c r="B7" s="25"/>
      <c r="C7" s="26"/>
      <c r="D7" s="26"/>
      <c r="E7" s="272" t="str">
        <f>'Rekapitulace stavby'!K6</f>
        <v>Polní cesta VC6 v k.ú. Lužec nad Vltavou</v>
      </c>
      <c r="F7" s="273"/>
      <c r="G7" s="273"/>
      <c r="H7" s="273"/>
      <c r="I7" s="102"/>
      <c r="J7" s="26"/>
      <c r="K7" s="28"/>
    </row>
    <row r="8" spans="1:70" s="1" customFormat="1" ht="15">
      <c r="B8" s="38"/>
      <c r="C8" s="39"/>
      <c r="D8" s="34" t="s">
        <v>99</v>
      </c>
      <c r="E8" s="39"/>
      <c r="F8" s="39"/>
      <c r="G8" s="39"/>
      <c r="H8" s="39"/>
      <c r="I8" s="103"/>
      <c r="J8" s="39"/>
      <c r="K8" s="42"/>
    </row>
    <row r="9" spans="1:70" s="1" customFormat="1" ht="36.950000000000003" customHeight="1">
      <c r="B9" s="38"/>
      <c r="C9" s="39"/>
      <c r="D9" s="39"/>
      <c r="E9" s="274" t="s">
        <v>461</v>
      </c>
      <c r="F9" s="275"/>
      <c r="G9" s="275"/>
      <c r="H9" s="275"/>
      <c r="I9" s="103"/>
      <c r="J9" s="39"/>
      <c r="K9" s="42"/>
    </row>
    <row r="10" spans="1:70" s="1" customFormat="1">
      <c r="B10" s="38"/>
      <c r="C10" s="39"/>
      <c r="D10" s="39"/>
      <c r="E10" s="39"/>
      <c r="F10" s="39"/>
      <c r="G10" s="39"/>
      <c r="H10" s="39"/>
      <c r="I10" s="103"/>
      <c r="J10" s="39"/>
      <c r="K10" s="42"/>
    </row>
    <row r="11" spans="1:70" s="1" customFormat="1" ht="14.45" customHeight="1">
      <c r="B11" s="38"/>
      <c r="C11" s="39"/>
      <c r="D11" s="34" t="s">
        <v>22</v>
      </c>
      <c r="E11" s="39"/>
      <c r="F11" s="32" t="s">
        <v>5</v>
      </c>
      <c r="G11" s="39"/>
      <c r="H11" s="39"/>
      <c r="I11" s="104" t="s">
        <v>23</v>
      </c>
      <c r="J11" s="32" t="s">
        <v>5</v>
      </c>
      <c r="K11" s="42"/>
    </row>
    <row r="12" spans="1:70" s="1" customFormat="1" ht="14.45" customHeight="1">
      <c r="B12" s="38"/>
      <c r="C12" s="39"/>
      <c r="D12" s="34" t="s">
        <v>25</v>
      </c>
      <c r="E12" s="39"/>
      <c r="F12" s="32" t="s">
        <v>26</v>
      </c>
      <c r="G12" s="39"/>
      <c r="H12" s="39"/>
      <c r="I12" s="104" t="s">
        <v>27</v>
      </c>
      <c r="J12" s="105" t="str">
        <f>'Rekapitulace stavby'!AN8</f>
        <v>13.2.2017</v>
      </c>
      <c r="K12" s="42"/>
    </row>
    <row r="13" spans="1:70" s="1" customFormat="1" ht="10.9" customHeight="1">
      <c r="B13" s="38"/>
      <c r="C13" s="39"/>
      <c r="D13" s="39"/>
      <c r="E13" s="39"/>
      <c r="F13" s="39"/>
      <c r="G13" s="39"/>
      <c r="H13" s="39"/>
      <c r="I13" s="103"/>
      <c r="J13" s="39"/>
      <c r="K13" s="42"/>
    </row>
    <row r="14" spans="1:70" s="1" customFormat="1" ht="14.45" customHeight="1">
      <c r="B14" s="38"/>
      <c r="C14" s="39"/>
      <c r="D14" s="34" t="s">
        <v>31</v>
      </c>
      <c r="E14" s="39"/>
      <c r="F14" s="39"/>
      <c r="G14" s="39"/>
      <c r="H14" s="39"/>
      <c r="I14" s="104" t="s">
        <v>32</v>
      </c>
      <c r="J14" s="32" t="str">
        <f>IF('Rekapitulace stavby'!AN10="","",'Rekapitulace stavby'!AN10)</f>
        <v/>
      </c>
      <c r="K14" s="42"/>
    </row>
    <row r="15" spans="1:70" s="1" customFormat="1" ht="18" customHeight="1">
      <c r="B15" s="38"/>
      <c r="C15" s="39"/>
      <c r="D15" s="39"/>
      <c r="E15" s="32" t="str">
        <f>IF('Rekapitulace stavby'!E11="","",'Rekapitulace stavby'!E11)</f>
        <v xml:space="preserve"> </v>
      </c>
      <c r="F15" s="39"/>
      <c r="G15" s="39"/>
      <c r="H15" s="39"/>
      <c r="I15" s="104" t="s">
        <v>33</v>
      </c>
      <c r="J15" s="32" t="str">
        <f>IF('Rekapitulace stavby'!AN11="","",'Rekapitulace stavby'!AN11)</f>
        <v/>
      </c>
      <c r="K15" s="42"/>
    </row>
    <row r="16" spans="1:70" s="1" customFormat="1" ht="6.95" customHeight="1">
      <c r="B16" s="38"/>
      <c r="C16" s="39"/>
      <c r="D16" s="39"/>
      <c r="E16" s="39"/>
      <c r="F16" s="39"/>
      <c r="G16" s="39"/>
      <c r="H16" s="39"/>
      <c r="I16" s="103"/>
      <c r="J16" s="39"/>
      <c r="K16" s="42"/>
    </row>
    <row r="17" spans="2:11" s="1" customFormat="1" ht="14.45" customHeight="1">
      <c r="B17" s="38"/>
      <c r="C17" s="39"/>
      <c r="D17" s="34" t="s">
        <v>34</v>
      </c>
      <c r="E17" s="39"/>
      <c r="F17" s="39"/>
      <c r="G17" s="39"/>
      <c r="H17" s="39"/>
      <c r="I17" s="104" t="s">
        <v>32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04" t="s">
        <v>33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5" customHeight="1">
      <c r="B19" s="38"/>
      <c r="C19" s="39"/>
      <c r="D19" s="39"/>
      <c r="E19" s="39"/>
      <c r="F19" s="39"/>
      <c r="G19" s="39"/>
      <c r="H19" s="39"/>
      <c r="I19" s="103"/>
      <c r="J19" s="39"/>
      <c r="K19" s="42"/>
    </row>
    <row r="20" spans="2:11" s="1" customFormat="1" ht="14.45" customHeight="1">
      <c r="B20" s="38"/>
      <c r="C20" s="39"/>
      <c r="D20" s="34" t="s">
        <v>36</v>
      </c>
      <c r="E20" s="39"/>
      <c r="F20" s="39"/>
      <c r="G20" s="39"/>
      <c r="H20" s="39"/>
      <c r="I20" s="104" t="s">
        <v>32</v>
      </c>
      <c r="J20" s="32" t="s">
        <v>5</v>
      </c>
      <c r="K20" s="42"/>
    </row>
    <row r="21" spans="2:11" s="1" customFormat="1" ht="18" customHeight="1">
      <c r="B21" s="38"/>
      <c r="C21" s="39"/>
      <c r="D21" s="39"/>
      <c r="E21" s="32" t="s">
        <v>37</v>
      </c>
      <c r="F21" s="39"/>
      <c r="G21" s="39"/>
      <c r="H21" s="39"/>
      <c r="I21" s="104" t="s">
        <v>33</v>
      </c>
      <c r="J21" s="32" t="s">
        <v>5</v>
      </c>
      <c r="K21" s="42"/>
    </row>
    <row r="22" spans="2:11" s="1" customFormat="1" ht="6.95" customHeight="1">
      <c r="B22" s="38"/>
      <c r="C22" s="39"/>
      <c r="D22" s="39"/>
      <c r="E22" s="39"/>
      <c r="F22" s="39"/>
      <c r="G22" s="39"/>
      <c r="H22" s="39"/>
      <c r="I22" s="103"/>
      <c r="J22" s="39"/>
      <c r="K22" s="42"/>
    </row>
    <row r="23" spans="2:11" s="1" customFormat="1" ht="14.45" customHeight="1">
      <c r="B23" s="38"/>
      <c r="C23" s="39"/>
      <c r="D23" s="34" t="s">
        <v>39</v>
      </c>
      <c r="E23" s="39"/>
      <c r="F23" s="39"/>
      <c r="G23" s="39"/>
      <c r="H23" s="39"/>
      <c r="I23" s="103"/>
      <c r="J23" s="39"/>
      <c r="K23" s="42"/>
    </row>
    <row r="24" spans="2:11" s="6" customFormat="1" ht="22.5" customHeight="1">
      <c r="B24" s="106"/>
      <c r="C24" s="107"/>
      <c r="D24" s="107"/>
      <c r="E24" s="264" t="s">
        <v>5</v>
      </c>
      <c r="F24" s="264"/>
      <c r="G24" s="264"/>
      <c r="H24" s="264"/>
      <c r="I24" s="108"/>
      <c r="J24" s="107"/>
      <c r="K24" s="109"/>
    </row>
    <row r="25" spans="2:11" s="1" customFormat="1" ht="6.95" customHeight="1">
      <c r="B25" s="38"/>
      <c r="C25" s="39"/>
      <c r="D25" s="39"/>
      <c r="E25" s="39"/>
      <c r="F25" s="39"/>
      <c r="G25" s="39"/>
      <c r="H25" s="39"/>
      <c r="I25" s="103"/>
      <c r="J25" s="39"/>
      <c r="K25" s="42"/>
    </row>
    <row r="26" spans="2:11" s="1" customFormat="1" ht="6.95" customHeight="1">
      <c r="B26" s="38"/>
      <c r="C26" s="39"/>
      <c r="D26" s="65"/>
      <c r="E26" s="65"/>
      <c r="F26" s="65"/>
      <c r="G26" s="65"/>
      <c r="H26" s="65"/>
      <c r="I26" s="110"/>
      <c r="J26" s="65"/>
      <c r="K26" s="111"/>
    </row>
    <row r="27" spans="2:11" s="1" customFormat="1" ht="25.35" customHeight="1">
      <c r="B27" s="38"/>
      <c r="C27" s="39"/>
      <c r="D27" s="112" t="s">
        <v>40</v>
      </c>
      <c r="E27" s="39"/>
      <c r="F27" s="39"/>
      <c r="G27" s="39"/>
      <c r="H27" s="39"/>
      <c r="I27" s="103"/>
      <c r="J27" s="113">
        <f>ROUND(J80,2)</f>
        <v>0</v>
      </c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0"/>
      <c r="J28" s="65"/>
      <c r="K28" s="111"/>
    </row>
    <row r="29" spans="2:11" s="1" customFormat="1" ht="14.45" customHeight="1">
      <c r="B29" s="38"/>
      <c r="C29" s="39"/>
      <c r="D29" s="39"/>
      <c r="E29" s="39"/>
      <c r="F29" s="43" t="s">
        <v>42</v>
      </c>
      <c r="G29" s="39"/>
      <c r="H29" s="39"/>
      <c r="I29" s="114" t="s">
        <v>41</v>
      </c>
      <c r="J29" s="43" t="s">
        <v>43</v>
      </c>
      <c r="K29" s="42"/>
    </row>
    <row r="30" spans="2:11" s="1" customFormat="1" ht="14.45" customHeight="1">
      <c r="B30" s="38"/>
      <c r="C30" s="39"/>
      <c r="D30" s="46" t="s">
        <v>44</v>
      </c>
      <c r="E30" s="46" t="s">
        <v>45</v>
      </c>
      <c r="F30" s="115">
        <f>ROUND(SUM(BE80:BE141), 2)</f>
        <v>0</v>
      </c>
      <c r="G30" s="39"/>
      <c r="H30" s="39"/>
      <c r="I30" s="116">
        <v>0.21</v>
      </c>
      <c r="J30" s="115">
        <f>ROUND(ROUND((SUM(BE80:BE141)), 2)*I30, 2)</f>
        <v>0</v>
      </c>
      <c r="K30" s="42"/>
    </row>
    <row r="31" spans="2:11" s="1" customFormat="1" ht="14.45" customHeight="1">
      <c r="B31" s="38"/>
      <c r="C31" s="39"/>
      <c r="D31" s="39"/>
      <c r="E31" s="46" t="s">
        <v>46</v>
      </c>
      <c r="F31" s="115">
        <f>ROUND(SUM(BF80:BF141), 2)</f>
        <v>0</v>
      </c>
      <c r="G31" s="39"/>
      <c r="H31" s="39"/>
      <c r="I31" s="116">
        <v>0.15</v>
      </c>
      <c r="J31" s="115">
        <f>ROUND(ROUND((SUM(BF80:BF141)), 2)*I31, 2)</f>
        <v>0</v>
      </c>
      <c r="K31" s="42"/>
    </row>
    <row r="32" spans="2:11" s="1" customFormat="1" ht="14.45" hidden="1" customHeight="1">
      <c r="B32" s="38"/>
      <c r="C32" s="39"/>
      <c r="D32" s="39"/>
      <c r="E32" s="46" t="s">
        <v>47</v>
      </c>
      <c r="F32" s="115">
        <f>ROUND(SUM(BG80:BG141), 2)</f>
        <v>0</v>
      </c>
      <c r="G32" s="39"/>
      <c r="H32" s="39"/>
      <c r="I32" s="116">
        <v>0.21</v>
      </c>
      <c r="J32" s="115">
        <v>0</v>
      </c>
      <c r="K32" s="42"/>
    </row>
    <row r="33" spans="2:11" s="1" customFormat="1" ht="14.45" hidden="1" customHeight="1">
      <c r="B33" s="38"/>
      <c r="C33" s="39"/>
      <c r="D33" s="39"/>
      <c r="E33" s="46" t="s">
        <v>48</v>
      </c>
      <c r="F33" s="115">
        <f>ROUND(SUM(BH80:BH141), 2)</f>
        <v>0</v>
      </c>
      <c r="G33" s="39"/>
      <c r="H33" s="39"/>
      <c r="I33" s="116">
        <v>0.15</v>
      </c>
      <c r="J33" s="115"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49</v>
      </c>
      <c r="F34" s="115">
        <f>ROUND(SUM(BI80:BI141), 2)</f>
        <v>0</v>
      </c>
      <c r="G34" s="39"/>
      <c r="H34" s="39"/>
      <c r="I34" s="116">
        <v>0</v>
      </c>
      <c r="J34" s="115">
        <v>0</v>
      </c>
      <c r="K34" s="42"/>
    </row>
    <row r="35" spans="2:11" s="1" customFormat="1" ht="6.95" customHeight="1">
      <c r="B35" s="38"/>
      <c r="C35" s="39"/>
      <c r="D35" s="39"/>
      <c r="E35" s="39"/>
      <c r="F35" s="39"/>
      <c r="G35" s="39"/>
      <c r="H35" s="39"/>
      <c r="I35" s="103"/>
      <c r="J35" s="39"/>
      <c r="K35" s="42"/>
    </row>
    <row r="36" spans="2:11" s="1" customFormat="1" ht="25.35" customHeight="1">
      <c r="B36" s="38"/>
      <c r="C36" s="117"/>
      <c r="D36" s="118" t="s">
        <v>50</v>
      </c>
      <c r="E36" s="68"/>
      <c r="F36" s="68"/>
      <c r="G36" s="119" t="s">
        <v>51</v>
      </c>
      <c r="H36" s="120" t="s">
        <v>52</v>
      </c>
      <c r="I36" s="121"/>
      <c r="J36" s="122">
        <f>SUM(J27:J34)</f>
        <v>0</v>
      </c>
      <c r="K36" s="123"/>
    </row>
    <row r="37" spans="2:11" s="1" customFormat="1" ht="14.45" customHeight="1">
      <c r="B37" s="53"/>
      <c r="C37" s="54"/>
      <c r="D37" s="54"/>
      <c r="E37" s="54"/>
      <c r="F37" s="54"/>
      <c r="G37" s="54"/>
      <c r="H37" s="54"/>
      <c r="I37" s="124"/>
      <c r="J37" s="54"/>
      <c r="K37" s="55"/>
    </row>
    <row r="41" spans="2:11" s="1" customFormat="1" ht="6.95" customHeight="1">
      <c r="B41" s="56"/>
      <c r="C41" s="57"/>
      <c r="D41" s="57"/>
      <c r="E41" s="57"/>
      <c r="F41" s="57"/>
      <c r="G41" s="57"/>
      <c r="H41" s="57"/>
      <c r="I41" s="125"/>
      <c r="J41" s="57"/>
      <c r="K41" s="126"/>
    </row>
    <row r="42" spans="2:11" s="1" customFormat="1" ht="36.950000000000003" customHeight="1">
      <c r="B42" s="38"/>
      <c r="C42" s="27" t="s">
        <v>101</v>
      </c>
      <c r="D42" s="39"/>
      <c r="E42" s="39"/>
      <c r="F42" s="39"/>
      <c r="G42" s="39"/>
      <c r="H42" s="39"/>
      <c r="I42" s="103"/>
      <c r="J42" s="39"/>
      <c r="K42" s="42"/>
    </row>
    <row r="43" spans="2:11" s="1" customFormat="1" ht="6.95" customHeight="1">
      <c r="B43" s="38"/>
      <c r="C43" s="39"/>
      <c r="D43" s="39"/>
      <c r="E43" s="39"/>
      <c r="F43" s="39"/>
      <c r="G43" s="39"/>
      <c r="H43" s="39"/>
      <c r="I43" s="103"/>
      <c r="J43" s="39"/>
      <c r="K43" s="42"/>
    </row>
    <row r="44" spans="2:11" s="1" customFormat="1" ht="14.45" customHeight="1">
      <c r="B44" s="38"/>
      <c r="C44" s="34" t="s">
        <v>19</v>
      </c>
      <c r="D44" s="39"/>
      <c r="E44" s="39"/>
      <c r="F44" s="39"/>
      <c r="G44" s="39"/>
      <c r="H44" s="39"/>
      <c r="I44" s="103"/>
      <c r="J44" s="39"/>
      <c r="K44" s="42"/>
    </row>
    <row r="45" spans="2:11" s="1" customFormat="1" ht="22.5" customHeight="1">
      <c r="B45" s="38"/>
      <c r="C45" s="39"/>
      <c r="D45" s="39"/>
      <c r="E45" s="272" t="str">
        <f>E7</f>
        <v>Polní cesta VC6 v k.ú. Lužec nad Vltavou</v>
      </c>
      <c r="F45" s="273"/>
      <c r="G45" s="273"/>
      <c r="H45" s="273"/>
      <c r="I45" s="103"/>
      <c r="J45" s="39"/>
      <c r="K45" s="42"/>
    </row>
    <row r="46" spans="2:11" s="1" customFormat="1" ht="14.45" customHeight="1">
      <c r="B46" s="38"/>
      <c r="C46" s="34" t="s">
        <v>99</v>
      </c>
      <c r="D46" s="39"/>
      <c r="E46" s="39"/>
      <c r="F46" s="39"/>
      <c r="G46" s="39"/>
      <c r="H46" s="39"/>
      <c r="I46" s="103"/>
      <c r="J46" s="39"/>
      <c r="K46" s="42"/>
    </row>
    <row r="47" spans="2:11" s="1" customFormat="1" ht="23.25" customHeight="1">
      <c r="B47" s="38"/>
      <c r="C47" s="39"/>
      <c r="D47" s="39"/>
      <c r="E47" s="274" t="str">
        <f>E9</f>
        <v>496/16-3 - SO 101 výsadba - následná 3 letá péče</v>
      </c>
      <c r="F47" s="275"/>
      <c r="G47" s="275"/>
      <c r="H47" s="275"/>
      <c r="I47" s="103"/>
      <c r="J47" s="39"/>
      <c r="K47" s="42"/>
    </row>
    <row r="48" spans="2:11" s="1" customFormat="1" ht="6.95" customHeight="1">
      <c r="B48" s="38"/>
      <c r="C48" s="39"/>
      <c r="D48" s="39"/>
      <c r="E48" s="39"/>
      <c r="F48" s="39"/>
      <c r="G48" s="39"/>
      <c r="H48" s="39"/>
      <c r="I48" s="103"/>
      <c r="J48" s="39"/>
      <c r="K48" s="42"/>
    </row>
    <row r="49" spans="2:47" s="1" customFormat="1" ht="18" customHeight="1">
      <c r="B49" s="38"/>
      <c r="C49" s="34" t="s">
        <v>25</v>
      </c>
      <c r="D49" s="39"/>
      <c r="E49" s="39"/>
      <c r="F49" s="32" t="str">
        <f>F12</f>
        <v xml:space="preserve"> </v>
      </c>
      <c r="G49" s="39"/>
      <c r="H49" s="39"/>
      <c r="I49" s="104" t="s">
        <v>27</v>
      </c>
      <c r="J49" s="105" t="str">
        <f>IF(J12="","",J12)</f>
        <v>13.2.2017</v>
      </c>
      <c r="K49" s="42"/>
    </row>
    <row r="50" spans="2:47" s="1" customFormat="1" ht="6.95" customHeight="1">
      <c r="B50" s="38"/>
      <c r="C50" s="39"/>
      <c r="D50" s="39"/>
      <c r="E50" s="39"/>
      <c r="F50" s="39"/>
      <c r="G50" s="39"/>
      <c r="H50" s="39"/>
      <c r="I50" s="103"/>
      <c r="J50" s="39"/>
      <c r="K50" s="42"/>
    </row>
    <row r="51" spans="2:47" s="1" customFormat="1" ht="15">
      <c r="B51" s="38"/>
      <c r="C51" s="34" t="s">
        <v>31</v>
      </c>
      <c r="D51" s="39"/>
      <c r="E51" s="39"/>
      <c r="F51" s="32" t="str">
        <f>E15</f>
        <v xml:space="preserve"> </v>
      </c>
      <c r="G51" s="39"/>
      <c r="H51" s="39"/>
      <c r="I51" s="104" t="s">
        <v>36</v>
      </c>
      <c r="J51" s="32" t="str">
        <f>E21</f>
        <v>NDCon s.r.o.</v>
      </c>
      <c r="K51" s="42"/>
    </row>
    <row r="52" spans="2:47" s="1" customFormat="1" ht="14.45" customHeight="1">
      <c r="B52" s="38"/>
      <c r="C52" s="34" t="s">
        <v>34</v>
      </c>
      <c r="D52" s="39"/>
      <c r="E52" s="39"/>
      <c r="F52" s="32" t="str">
        <f>IF(E18="","",E18)</f>
        <v/>
      </c>
      <c r="G52" s="39"/>
      <c r="H52" s="39"/>
      <c r="I52" s="103"/>
      <c r="J52" s="3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03"/>
      <c r="J53" s="39"/>
      <c r="K53" s="42"/>
    </row>
    <row r="54" spans="2:47" s="1" customFormat="1" ht="29.25" customHeight="1">
      <c r="B54" s="38"/>
      <c r="C54" s="127" t="s">
        <v>102</v>
      </c>
      <c r="D54" s="117"/>
      <c r="E54" s="117"/>
      <c r="F54" s="117"/>
      <c r="G54" s="117"/>
      <c r="H54" s="117"/>
      <c r="I54" s="128"/>
      <c r="J54" s="129" t="s">
        <v>103</v>
      </c>
      <c r="K54" s="130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03"/>
      <c r="J55" s="39"/>
      <c r="K55" s="42"/>
    </row>
    <row r="56" spans="2:47" s="1" customFormat="1" ht="29.25" customHeight="1">
      <c r="B56" s="38"/>
      <c r="C56" s="131" t="s">
        <v>104</v>
      </c>
      <c r="D56" s="39"/>
      <c r="E56" s="39"/>
      <c r="F56" s="39"/>
      <c r="G56" s="39"/>
      <c r="H56" s="39"/>
      <c r="I56" s="103"/>
      <c r="J56" s="113">
        <f>J80</f>
        <v>0</v>
      </c>
      <c r="K56" s="42"/>
      <c r="AU56" s="21" t="s">
        <v>105</v>
      </c>
    </row>
    <row r="57" spans="2:47" s="7" customFormat="1" ht="24.95" customHeight="1">
      <c r="B57" s="132"/>
      <c r="C57" s="133"/>
      <c r="D57" s="134" t="s">
        <v>175</v>
      </c>
      <c r="E57" s="135"/>
      <c r="F57" s="135"/>
      <c r="G57" s="135"/>
      <c r="H57" s="135"/>
      <c r="I57" s="136"/>
      <c r="J57" s="137">
        <f>J81</f>
        <v>0</v>
      </c>
      <c r="K57" s="138"/>
    </row>
    <row r="58" spans="2:47" s="8" customFormat="1" ht="19.899999999999999" customHeight="1">
      <c r="B58" s="139"/>
      <c r="C58" s="140"/>
      <c r="D58" s="141" t="s">
        <v>462</v>
      </c>
      <c r="E58" s="142"/>
      <c r="F58" s="142"/>
      <c r="G58" s="142"/>
      <c r="H58" s="142"/>
      <c r="I58" s="143"/>
      <c r="J58" s="144">
        <f>J82</f>
        <v>0</v>
      </c>
      <c r="K58" s="145"/>
    </row>
    <row r="59" spans="2:47" s="8" customFormat="1" ht="19.899999999999999" customHeight="1">
      <c r="B59" s="139"/>
      <c r="C59" s="140"/>
      <c r="D59" s="141" t="s">
        <v>463</v>
      </c>
      <c r="E59" s="142"/>
      <c r="F59" s="142"/>
      <c r="G59" s="142"/>
      <c r="H59" s="142"/>
      <c r="I59" s="143"/>
      <c r="J59" s="144">
        <f>J101</f>
        <v>0</v>
      </c>
      <c r="K59" s="145"/>
    </row>
    <row r="60" spans="2:47" s="8" customFormat="1" ht="19.899999999999999" customHeight="1">
      <c r="B60" s="139"/>
      <c r="C60" s="140"/>
      <c r="D60" s="141" t="s">
        <v>464</v>
      </c>
      <c r="E60" s="142"/>
      <c r="F60" s="142"/>
      <c r="G60" s="142"/>
      <c r="H60" s="142"/>
      <c r="I60" s="143"/>
      <c r="J60" s="144">
        <f>J120</f>
        <v>0</v>
      </c>
      <c r="K60" s="145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03"/>
      <c r="J61" s="39"/>
      <c r="K61" s="42"/>
    </row>
    <row r="62" spans="2:47" s="1" customFormat="1" ht="6.95" customHeight="1">
      <c r="B62" s="53"/>
      <c r="C62" s="54"/>
      <c r="D62" s="54"/>
      <c r="E62" s="54"/>
      <c r="F62" s="54"/>
      <c r="G62" s="54"/>
      <c r="H62" s="54"/>
      <c r="I62" s="124"/>
      <c r="J62" s="54"/>
      <c r="K62" s="55"/>
    </row>
    <row r="66" spans="2:63" s="1" customFormat="1" ht="6.95" customHeight="1">
      <c r="B66" s="56"/>
      <c r="C66" s="57"/>
      <c r="D66" s="57"/>
      <c r="E66" s="57"/>
      <c r="F66" s="57"/>
      <c r="G66" s="57"/>
      <c r="H66" s="57"/>
      <c r="I66" s="125"/>
      <c r="J66" s="57"/>
      <c r="K66" s="57"/>
      <c r="L66" s="38"/>
    </row>
    <row r="67" spans="2:63" s="1" customFormat="1" ht="36.950000000000003" customHeight="1">
      <c r="B67" s="38"/>
      <c r="C67" s="58" t="s">
        <v>110</v>
      </c>
      <c r="L67" s="38"/>
    </row>
    <row r="68" spans="2:63" s="1" customFormat="1" ht="6.95" customHeight="1">
      <c r="B68" s="38"/>
      <c r="L68" s="38"/>
    </row>
    <row r="69" spans="2:63" s="1" customFormat="1" ht="14.45" customHeight="1">
      <c r="B69" s="38"/>
      <c r="C69" s="60" t="s">
        <v>19</v>
      </c>
      <c r="L69" s="38"/>
    </row>
    <row r="70" spans="2:63" s="1" customFormat="1" ht="22.5" customHeight="1">
      <c r="B70" s="38"/>
      <c r="E70" s="268" t="str">
        <f>E7</f>
        <v>Polní cesta VC6 v k.ú. Lužec nad Vltavou</v>
      </c>
      <c r="F70" s="269"/>
      <c r="G70" s="269"/>
      <c r="H70" s="269"/>
      <c r="L70" s="38"/>
    </row>
    <row r="71" spans="2:63" s="1" customFormat="1" ht="14.45" customHeight="1">
      <c r="B71" s="38"/>
      <c r="C71" s="60" t="s">
        <v>99</v>
      </c>
      <c r="L71" s="38"/>
    </row>
    <row r="72" spans="2:63" s="1" customFormat="1" ht="23.25" customHeight="1">
      <c r="B72" s="38"/>
      <c r="E72" s="238" t="str">
        <f>E9</f>
        <v>496/16-3 - SO 101 výsadba - následná 3 letá péče</v>
      </c>
      <c r="F72" s="270"/>
      <c r="G72" s="270"/>
      <c r="H72" s="270"/>
      <c r="L72" s="38"/>
    </row>
    <row r="73" spans="2:63" s="1" customFormat="1" ht="6.95" customHeight="1">
      <c r="B73" s="38"/>
      <c r="L73" s="38"/>
    </row>
    <row r="74" spans="2:63" s="1" customFormat="1" ht="18" customHeight="1">
      <c r="B74" s="38"/>
      <c r="C74" s="60" t="s">
        <v>25</v>
      </c>
      <c r="F74" s="146" t="str">
        <f>F12</f>
        <v xml:space="preserve"> </v>
      </c>
      <c r="I74" s="147" t="s">
        <v>27</v>
      </c>
      <c r="J74" s="64" t="str">
        <f>IF(J12="","",J12)</f>
        <v>13.2.2017</v>
      </c>
      <c r="L74" s="38"/>
    </row>
    <row r="75" spans="2:63" s="1" customFormat="1" ht="6.95" customHeight="1">
      <c r="B75" s="38"/>
      <c r="L75" s="38"/>
    </row>
    <row r="76" spans="2:63" s="1" customFormat="1" ht="15">
      <c r="B76" s="38"/>
      <c r="C76" s="60" t="s">
        <v>31</v>
      </c>
      <c r="F76" s="146" t="str">
        <f>E15</f>
        <v xml:space="preserve"> </v>
      </c>
      <c r="I76" s="147" t="s">
        <v>36</v>
      </c>
      <c r="J76" s="146" t="str">
        <f>E21</f>
        <v>NDCon s.r.o.</v>
      </c>
      <c r="L76" s="38"/>
    </row>
    <row r="77" spans="2:63" s="1" customFormat="1" ht="14.45" customHeight="1">
      <c r="B77" s="38"/>
      <c r="C77" s="60" t="s">
        <v>34</v>
      </c>
      <c r="F77" s="146" t="str">
        <f>IF(E18="","",E18)</f>
        <v/>
      </c>
      <c r="L77" s="38"/>
    </row>
    <row r="78" spans="2:63" s="1" customFormat="1" ht="10.35" customHeight="1">
      <c r="B78" s="38"/>
      <c r="L78" s="38"/>
    </row>
    <row r="79" spans="2:63" s="9" customFormat="1" ht="29.25" customHeight="1">
      <c r="B79" s="148"/>
      <c r="C79" s="149" t="s">
        <v>111</v>
      </c>
      <c r="D79" s="150" t="s">
        <v>59</v>
      </c>
      <c r="E79" s="150" t="s">
        <v>55</v>
      </c>
      <c r="F79" s="150" t="s">
        <v>112</v>
      </c>
      <c r="G79" s="150" t="s">
        <v>113</v>
      </c>
      <c r="H79" s="150" t="s">
        <v>114</v>
      </c>
      <c r="I79" s="151" t="s">
        <v>115</v>
      </c>
      <c r="J79" s="150" t="s">
        <v>103</v>
      </c>
      <c r="K79" s="152" t="s">
        <v>116</v>
      </c>
      <c r="L79" s="148"/>
      <c r="M79" s="70" t="s">
        <v>117</v>
      </c>
      <c r="N79" s="71" t="s">
        <v>44</v>
      </c>
      <c r="O79" s="71" t="s">
        <v>118</v>
      </c>
      <c r="P79" s="71" t="s">
        <v>119</v>
      </c>
      <c r="Q79" s="71" t="s">
        <v>120</v>
      </c>
      <c r="R79" s="71" t="s">
        <v>121</v>
      </c>
      <c r="S79" s="71" t="s">
        <v>122</v>
      </c>
      <c r="T79" s="72" t="s">
        <v>123</v>
      </c>
    </row>
    <row r="80" spans="2:63" s="1" customFormat="1" ht="29.25" customHeight="1">
      <c r="B80" s="38"/>
      <c r="C80" s="74" t="s">
        <v>104</v>
      </c>
      <c r="J80" s="153">
        <f>BK80</f>
        <v>0</v>
      </c>
      <c r="L80" s="38"/>
      <c r="M80" s="73"/>
      <c r="N80" s="65"/>
      <c r="O80" s="65"/>
      <c r="P80" s="154">
        <f>P81</f>
        <v>0</v>
      </c>
      <c r="Q80" s="65"/>
      <c r="R80" s="154">
        <f>R81</f>
        <v>9.6000000000000013E-4</v>
      </c>
      <c r="S80" s="65"/>
      <c r="T80" s="155">
        <f>T81</f>
        <v>0</v>
      </c>
      <c r="AT80" s="21" t="s">
        <v>73</v>
      </c>
      <c r="AU80" s="21" t="s">
        <v>105</v>
      </c>
      <c r="BK80" s="156">
        <f>BK81</f>
        <v>0</v>
      </c>
    </row>
    <row r="81" spans="2:65" s="10" customFormat="1" ht="37.35" customHeight="1">
      <c r="B81" s="157"/>
      <c r="D81" s="158" t="s">
        <v>73</v>
      </c>
      <c r="E81" s="159" t="s">
        <v>181</v>
      </c>
      <c r="F81" s="159" t="s">
        <v>182</v>
      </c>
      <c r="I81" s="160"/>
      <c r="J81" s="161">
        <f>BK81</f>
        <v>0</v>
      </c>
      <c r="L81" s="157"/>
      <c r="M81" s="162"/>
      <c r="N81" s="163"/>
      <c r="O81" s="163"/>
      <c r="P81" s="164">
        <f>P82+P101+P120</f>
        <v>0</v>
      </c>
      <c r="Q81" s="163"/>
      <c r="R81" s="164">
        <f>R82+R101+R120</f>
        <v>9.6000000000000013E-4</v>
      </c>
      <c r="S81" s="163"/>
      <c r="T81" s="165">
        <f>T82+T101+T120</f>
        <v>0</v>
      </c>
      <c r="AR81" s="158" t="s">
        <v>24</v>
      </c>
      <c r="AT81" s="166" t="s">
        <v>73</v>
      </c>
      <c r="AU81" s="166" t="s">
        <v>74</v>
      </c>
      <c r="AY81" s="158" t="s">
        <v>127</v>
      </c>
      <c r="BK81" s="167">
        <f>BK82+BK101+BK120</f>
        <v>0</v>
      </c>
    </row>
    <row r="82" spans="2:65" s="10" customFormat="1" ht="19.899999999999999" customHeight="1">
      <c r="B82" s="157"/>
      <c r="D82" s="168" t="s">
        <v>73</v>
      </c>
      <c r="E82" s="169" t="s">
        <v>24</v>
      </c>
      <c r="F82" s="169" t="s">
        <v>465</v>
      </c>
      <c r="I82" s="160"/>
      <c r="J82" s="170">
        <f>BK82</f>
        <v>0</v>
      </c>
      <c r="L82" s="157"/>
      <c r="M82" s="162"/>
      <c r="N82" s="163"/>
      <c r="O82" s="163"/>
      <c r="P82" s="164">
        <f>SUM(P83:P100)</f>
        <v>0</v>
      </c>
      <c r="Q82" s="163"/>
      <c r="R82" s="164">
        <f>SUM(R83:R100)</f>
        <v>0</v>
      </c>
      <c r="S82" s="163"/>
      <c r="T82" s="165">
        <f>SUM(T83:T100)</f>
        <v>0</v>
      </c>
      <c r="AR82" s="158" t="s">
        <v>24</v>
      </c>
      <c r="AT82" s="166" t="s">
        <v>73</v>
      </c>
      <c r="AU82" s="166" t="s">
        <v>24</v>
      </c>
      <c r="AY82" s="158" t="s">
        <v>127</v>
      </c>
      <c r="BK82" s="167">
        <f>SUM(BK83:BK100)</f>
        <v>0</v>
      </c>
    </row>
    <row r="83" spans="2:65" s="1" customFormat="1" ht="22.5" customHeight="1">
      <c r="B83" s="171"/>
      <c r="C83" s="172" t="s">
        <v>24</v>
      </c>
      <c r="D83" s="172" t="s">
        <v>130</v>
      </c>
      <c r="E83" s="173" t="s">
        <v>466</v>
      </c>
      <c r="F83" s="174" t="s">
        <v>467</v>
      </c>
      <c r="G83" s="175" t="s">
        <v>396</v>
      </c>
      <c r="H83" s="176">
        <v>144</v>
      </c>
      <c r="I83" s="177"/>
      <c r="J83" s="178">
        <f>ROUND(I83*H83,2)</f>
        <v>0</v>
      </c>
      <c r="K83" s="174" t="s">
        <v>5</v>
      </c>
      <c r="L83" s="38"/>
      <c r="M83" s="179" t="s">
        <v>5</v>
      </c>
      <c r="N83" s="180" t="s">
        <v>45</v>
      </c>
      <c r="O83" s="39"/>
      <c r="P83" s="181">
        <f>O83*H83</f>
        <v>0</v>
      </c>
      <c r="Q83" s="181">
        <v>0</v>
      </c>
      <c r="R83" s="181">
        <f>Q83*H83</f>
        <v>0</v>
      </c>
      <c r="S83" s="181">
        <v>0</v>
      </c>
      <c r="T83" s="182">
        <f>S83*H83</f>
        <v>0</v>
      </c>
      <c r="AR83" s="21" t="s">
        <v>151</v>
      </c>
      <c r="AT83" s="21" t="s">
        <v>130</v>
      </c>
      <c r="AU83" s="21" t="s">
        <v>83</v>
      </c>
      <c r="AY83" s="21" t="s">
        <v>127</v>
      </c>
      <c r="BE83" s="183">
        <f>IF(N83="základní",J83,0)</f>
        <v>0</v>
      </c>
      <c r="BF83" s="183">
        <f>IF(N83="snížená",J83,0)</f>
        <v>0</v>
      </c>
      <c r="BG83" s="183">
        <f>IF(N83="zákl. přenesená",J83,0)</f>
        <v>0</v>
      </c>
      <c r="BH83" s="183">
        <f>IF(N83="sníž. přenesená",J83,0)</f>
        <v>0</v>
      </c>
      <c r="BI83" s="183">
        <f>IF(N83="nulová",J83,0)</f>
        <v>0</v>
      </c>
      <c r="BJ83" s="21" t="s">
        <v>24</v>
      </c>
      <c r="BK83" s="183">
        <f>ROUND(I83*H83,2)</f>
        <v>0</v>
      </c>
      <c r="BL83" s="21" t="s">
        <v>151</v>
      </c>
      <c r="BM83" s="21" t="s">
        <v>468</v>
      </c>
    </row>
    <row r="84" spans="2:65" s="1" customFormat="1">
      <c r="B84" s="38"/>
      <c r="D84" s="184" t="s">
        <v>137</v>
      </c>
      <c r="F84" s="185" t="s">
        <v>469</v>
      </c>
      <c r="I84" s="186"/>
      <c r="L84" s="38"/>
      <c r="M84" s="187"/>
      <c r="N84" s="39"/>
      <c r="O84" s="39"/>
      <c r="P84" s="39"/>
      <c r="Q84" s="39"/>
      <c r="R84" s="39"/>
      <c r="S84" s="39"/>
      <c r="T84" s="67"/>
      <c r="AT84" s="21" t="s">
        <v>137</v>
      </c>
      <c r="AU84" s="21" t="s">
        <v>83</v>
      </c>
    </row>
    <row r="85" spans="2:65" s="11" customFormat="1">
      <c r="B85" s="194"/>
      <c r="D85" s="184" t="s">
        <v>189</v>
      </c>
      <c r="E85" s="195" t="s">
        <v>5</v>
      </c>
      <c r="F85" s="196" t="s">
        <v>470</v>
      </c>
      <c r="H85" s="197" t="s">
        <v>5</v>
      </c>
      <c r="I85" s="198"/>
      <c r="L85" s="194"/>
      <c r="M85" s="199"/>
      <c r="N85" s="200"/>
      <c r="O85" s="200"/>
      <c r="P85" s="200"/>
      <c r="Q85" s="200"/>
      <c r="R85" s="200"/>
      <c r="S85" s="200"/>
      <c r="T85" s="201"/>
      <c r="AT85" s="197" t="s">
        <v>189</v>
      </c>
      <c r="AU85" s="197" t="s">
        <v>83</v>
      </c>
      <c r="AV85" s="11" t="s">
        <v>24</v>
      </c>
      <c r="AW85" s="11" t="s">
        <v>38</v>
      </c>
      <c r="AX85" s="11" t="s">
        <v>74</v>
      </c>
      <c r="AY85" s="197" t="s">
        <v>127</v>
      </c>
    </row>
    <row r="86" spans="2:65" s="12" customFormat="1">
      <c r="B86" s="202"/>
      <c r="D86" s="188" t="s">
        <v>189</v>
      </c>
      <c r="E86" s="203" t="s">
        <v>5</v>
      </c>
      <c r="F86" s="204" t="s">
        <v>401</v>
      </c>
      <c r="H86" s="205">
        <v>144</v>
      </c>
      <c r="I86" s="206"/>
      <c r="L86" s="202"/>
      <c r="M86" s="207"/>
      <c r="N86" s="208"/>
      <c r="O86" s="208"/>
      <c r="P86" s="208"/>
      <c r="Q86" s="208"/>
      <c r="R86" s="208"/>
      <c r="S86" s="208"/>
      <c r="T86" s="209"/>
      <c r="AT86" s="210" t="s">
        <v>189</v>
      </c>
      <c r="AU86" s="210" t="s">
        <v>83</v>
      </c>
      <c r="AV86" s="12" t="s">
        <v>83</v>
      </c>
      <c r="AW86" s="12" t="s">
        <v>38</v>
      </c>
      <c r="AX86" s="12" t="s">
        <v>24</v>
      </c>
      <c r="AY86" s="210" t="s">
        <v>127</v>
      </c>
    </row>
    <row r="87" spans="2:65" s="1" customFormat="1" ht="22.5" customHeight="1">
      <c r="B87" s="171"/>
      <c r="C87" s="172" t="s">
        <v>83</v>
      </c>
      <c r="D87" s="172" t="s">
        <v>130</v>
      </c>
      <c r="E87" s="173" t="s">
        <v>471</v>
      </c>
      <c r="F87" s="174" t="s">
        <v>472</v>
      </c>
      <c r="G87" s="175" t="s">
        <v>257</v>
      </c>
      <c r="H87" s="176">
        <v>576</v>
      </c>
      <c r="I87" s="177"/>
      <c r="J87" s="178">
        <f>ROUND(I87*H87,2)</f>
        <v>0</v>
      </c>
      <c r="K87" s="174" t="s">
        <v>5</v>
      </c>
      <c r="L87" s="38"/>
      <c r="M87" s="179" t="s">
        <v>5</v>
      </c>
      <c r="N87" s="180" t="s">
        <v>45</v>
      </c>
      <c r="O87" s="39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AR87" s="21" t="s">
        <v>151</v>
      </c>
      <c r="AT87" s="21" t="s">
        <v>130</v>
      </c>
      <c r="AU87" s="21" t="s">
        <v>83</v>
      </c>
      <c r="AY87" s="21" t="s">
        <v>127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21" t="s">
        <v>24</v>
      </c>
      <c r="BK87" s="183">
        <f>ROUND(I87*H87,2)</f>
        <v>0</v>
      </c>
      <c r="BL87" s="21" t="s">
        <v>151</v>
      </c>
      <c r="BM87" s="21" t="s">
        <v>473</v>
      </c>
    </row>
    <row r="88" spans="2:65" s="1" customFormat="1">
      <c r="B88" s="38"/>
      <c r="D88" s="184" t="s">
        <v>137</v>
      </c>
      <c r="F88" s="185" t="s">
        <v>474</v>
      </c>
      <c r="I88" s="186"/>
      <c r="L88" s="38"/>
      <c r="M88" s="187"/>
      <c r="N88" s="39"/>
      <c r="O88" s="39"/>
      <c r="P88" s="39"/>
      <c r="Q88" s="39"/>
      <c r="R88" s="39"/>
      <c r="S88" s="39"/>
      <c r="T88" s="67"/>
      <c r="AT88" s="21" t="s">
        <v>137</v>
      </c>
      <c r="AU88" s="21" t="s">
        <v>83</v>
      </c>
    </row>
    <row r="89" spans="2:65" s="11" customFormat="1">
      <c r="B89" s="194"/>
      <c r="D89" s="184" t="s">
        <v>189</v>
      </c>
      <c r="E89" s="195" t="s">
        <v>5</v>
      </c>
      <c r="F89" s="196" t="s">
        <v>475</v>
      </c>
      <c r="H89" s="197" t="s">
        <v>5</v>
      </c>
      <c r="I89" s="198"/>
      <c r="L89" s="194"/>
      <c r="M89" s="199"/>
      <c r="N89" s="200"/>
      <c r="O89" s="200"/>
      <c r="P89" s="200"/>
      <c r="Q89" s="200"/>
      <c r="R89" s="200"/>
      <c r="S89" s="200"/>
      <c r="T89" s="201"/>
      <c r="AT89" s="197" t="s">
        <v>189</v>
      </c>
      <c r="AU89" s="197" t="s">
        <v>83</v>
      </c>
      <c r="AV89" s="11" t="s">
        <v>24</v>
      </c>
      <c r="AW89" s="11" t="s">
        <v>38</v>
      </c>
      <c r="AX89" s="11" t="s">
        <v>74</v>
      </c>
      <c r="AY89" s="197" t="s">
        <v>127</v>
      </c>
    </row>
    <row r="90" spans="2:65" s="12" customFormat="1">
      <c r="B90" s="202"/>
      <c r="D90" s="188" t="s">
        <v>189</v>
      </c>
      <c r="E90" s="203" t="s">
        <v>5</v>
      </c>
      <c r="F90" s="204" t="s">
        <v>476</v>
      </c>
      <c r="H90" s="205">
        <v>576</v>
      </c>
      <c r="I90" s="206"/>
      <c r="L90" s="202"/>
      <c r="M90" s="207"/>
      <c r="N90" s="208"/>
      <c r="O90" s="208"/>
      <c r="P90" s="208"/>
      <c r="Q90" s="208"/>
      <c r="R90" s="208"/>
      <c r="S90" s="208"/>
      <c r="T90" s="209"/>
      <c r="AT90" s="210" t="s">
        <v>189</v>
      </c>
      <c r="AU90" s="210" t="s">
        <v>83</v>
      </c>
      <c r="AV90" s="12" t="s">
        <v>83</v>
      </c>
      <c r="AW90" s="12" t="s">
        <v>38</v>
      </c>
      <c r="AX90" s="12" t="s">
        <v>24</v>
      </c>
      <c r="AY90" s="210" t="s">
        <v>127</v>
      </c>
    </row>
    <row r="91" spans="2:65" s="1" customFormat="1" ht="22.5" customHeight="1">
      <c r="B91" s="171"/>
      <c r="C91" s="172" t="s">
        <v>144</v>
      </c>
      <c r="D91" s="172" t="s">
        <v>130</v>
      </c>
      <c r="E91" s="173" t="s">
        <v>477</v>
      </c>
      <c r="F91" s="174" t="s">
        <v>478</v>
      </c>
      <c r="G91" s="175" t="s">
        <v>186</v>
      </c>
      <c r="H91" s="176">
        <v>31.68</v>
      </c>
      <c r="I91" s="177"/>
      <c r="J91" s="178">
        <f>ROUND(I91*H91,2)</f>
        <v>0</v>
      </c>
      <c r="K91" s="174" t="s">
        <v>5</v>
      </c>
      <c r="L91" s="38"/>
      <c r="M91" s="179" t="s">
        <v>5</v>
      </c>
      <c r="N91" s="180" t="s">
        <v>45</v>
      </c>
      <c r="O91" s="39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AR91" s="21" t="s">
        <v>151</v>
      </c>
      <c r="AT91" s="21" t="s">
        <v>130</v>
      </c>
      <c r="AU91" s="21" t="s">
        <v>83</v>
      </c>
      <c r="AY91" s="21" t="s">
        <v>127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1" t="s">
        <v>24</v>
      </c>
      <c r="BK91" s="183">
        <f>ROUND(I91*H91,2)</f>
        <v>0</v>
      </c>
      <c r="BL91" s="21" t="s">
        <v>151</v>
      </c>
      <c r="BM91" s="21" t="s">
        <v>479</v>
      </c>
    </row>
    <row r="92" spans="2:65" s="1" customFormat="1">
      <c r="B92" s="38"/>
      <c r="D92" s="184" t="s">
        <v>137</v>
      </c>
      <c r="F92" s="185" t="s">
        <v>480</v>
      </c>
      <c r="I92" s="186"/>
      <c r="L92" s="38"/>
      <c r="M92" s="187"/>
      <c r="N92" s="39"/>
      <c r="O92" s="39"/>
      <c r="P92" s="39"/>
      <c r="Q92" s="39"/>
      <c r="R92" s="39"/>
      <c r="S92" s="39"/>
      <c r="T92" s="67"/>
      <c r="AT92" s="21" t="s">
        <v>137</v>
      </c>
      <c r="AU92" s="21" t="s">
        <v>83</v>
      </c>
    </row>
    <row r="93" spans="2:65" s="11" customFormat="1">
      <c r="B93" s="194"/>
      <c r="D93" s="184" t="s">
        <v>189</v>
      </c>
      <c r="E93" s="195" t="s">
        <v>5</v>
      </c>
      <c r="F93" s="196" t="s">
        <v>481</v>
      </c>
      <c r="H93" s="197" t="s">
        <v>5</v>
      </c>
      <c r="I93" s="198"/>
      <c r="L93" s="194"/>
      <c r="M93" s="199"/>
      <c r="N93" s="200"/>
      <c r="O93" s="200"/>
      <c r="P93" s="200"/>
      <c r="Q93" s="200"/>
      <c r="R93" s="200"/>
      <c r="S93" s="200"/>
      <c r="T93" s="201"/>
      <c r="AT93" s="197" t="s">
        <v>189</v>
      </c>
      <c r="AU93" s="197" t="s">
        <v>83</v>
      </c>
      <c r="AV93" s="11" t="s">
        <v>24</v>
      </c>
      <c r="AW93" s="11" t="s">
        <v>38</v>
      </c>
      <c r="AX93" s="11" t="s">
        <v>74</v>
      </c>
      <c r="AY93" s="197" t="s">
        <v>127</v>
      </c>
    </row>
    <row r="94" spans="2:65" s="12" customFormat="1">
      <c r="B94" s="202"/>
      <c r="D94" s="188" t="s">
        <v>189</v>
      </c>
      <c r="E94" s="203" t="s">
        <v>5</v>
      </c>
      <c r="F94" s="204" t="s">
        <v>482</v>
      </c>
      <c r="H94" s="205">
        <v>31.68</v>
      </c>
      <c r="I94" s="206"/>
      <c r="L94" s="202"/>
      <c r="M94" s="207"/>
      <c r="N94" s="208"/>
      <c r="O94" s="208"/>
      <c r="P94" s="208"/>
      <c r="Q94" s="208"/>
      <c r="R94" s="208"/>
      <c r="S94" s="208"/>
      <c r="T94" s="209"/>
      <c r="AT94" s="210" t="s">
        <v>189</v>
      </c>
      <c r="AU94" s="210" t="s">
        <v>83</v>
      </c>
      <c r="AV94" s="12" t="s">
        <v>83</v>
      </c>
      <c r="AW94" s="12" t="s">
        <v>38</v>
      </c>
      <c r="AX94" s="12" t="s">
        <v>24</v>
      </c>
      <c r="AY94" s="210" t="s">
        <v>127</v>
      </c>
    </row>
    <row r="95" spans="2:65" s="1" customFormat="1" ht="22.5" customHeight="1">
      <c r="B95" s="171"/>
      <c r="C95" s="172" t="s">
        <v>151</v>
      </c>
      <c r="D95" s="172" t="s">
        <v>130</v>
      </c>
      <c r="E95" s="173" t="s">
        <v>483</v>
      </c>
      <c r="F95" s="174" t="s">
        <v>440</v>
      </c>
      <c r="G95" s="175" t="s">
        <v>186</v>
      </c>
      <c r="H95" s="176">
        <v>31.68</v>
      </c>
      <c r="I95" s="177"/>
      <c r="J95" s="178">
        <f>ROUND(I95*H95,2)</f>
        <v>0</v>
      </c>
      <c r="K95" s="174" t="s">
        <v>5</v>
      </c>
      <c r="L95" s="38"/>
      <c r="M95" s="179" t="s">
        <v>5</v>
      </c>
      <c r="N95" s="180" t="s">
        <v>45</v>
      </c>
      <c r="O95" s="39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AR95" s="21" t="s">
        <v>151</v>
      </c>
      <c r="AT95" s="21" t="s">
        <v>130</v>
      </c>
      <c r="AU95" s="21" t="s">
        <v>83</v>
      </c>
      <c r="AY95" s="21" t="s">
        <v>127</v>
      </c>
      <c r="BE95" s="183">
        <f>IF(N95="základní",J95,0)</f>
        <v>0</v>
      </c>
      <c r="BF95" s="183">
        <f>IF(N95="snížená",J95,0)</f>
        <v>0</v>
      </c>
      <c r="BG95" s="183">
        <f>IF(N95="zákl. přenesená",J95,0)</f>
        <v>0</v>
      </c>
      <c r="BH95" s="183">
        <f>IF(N95="sníž. přenesená",J95,0)</f>
        <v>0</v>
      </c>
      <c r="BI95" s="183">
        <f>IF(N95="nulová",J95,0)</f>
        <v>0</v>
      </c>
      <c r="BJ95" s="21" t="s">
        <v>24</v>
      </c>
      <c r="BK95" s="183">
        <f>ROUND(I95*H95,2)</f>
        <v>0</v>
      </c>
      <c r="BL95" s="21" t="s">
        <v>151</v>
      </c>
      <c r="BM95" s="21" t="s">
        <v>484</v>
      </c>
    </row>
    <row r="96" spans="2:65" s="1" customFormat="1">
      <c r="B96" s="38"/>
      <c r="D96" s="184" t="s">
        <v>137</v>
      </c>
      <c r="F96" s="185" t="s">
        <v>442</v>
      </c>
      <c r="I96" s="186"/>
      <c r="L96" s="38"/>
      <c r="M96" s="187"/>
      <c r="N96" s="39"/>
      <c r="O96" s="39"/>
      <c r="P96" s="39"/>
      <c r="Q96" s="39"/>
      <c r="R96" s="39"/>
      <c r="S96" s="39"/>
      <c r="T96" s="67"/>
      <c r="AT96" s="21" t="s">
        <v>137</v>
      </c>
      <c r="AU96" s="21" t="s">
        <v>83</v>
      </c>
    </row>
    <row r="97" spans="2:65" s="12" customFormat="1">
      <c r="B97" s="202"/>
      <c r="D97" s="188" t="s">
        <v>189</v>
      </c>
      <c r="E97" s="203" t="s">
        <v>5</v>
      </c>
      <c r="F97" s="204" t="s">
        <v>485</v>
      </c>
      <c r="H97" s="205">
        <v>31.68</v>
      </c>
      <c r="I97" s="206"/>
      <c r="L97" s="202"/>
      <c r="M97" s="207"/>
      <c r="N97" s="208"/>
      <c r="O97" s="208"/>
      <c r="P97" s="208"/>
      <c r="Q97" s="208"/>
      <c r="R97" s="208"/>
      <c r="S97" s="208"/>
      <c r="T97" s="209"/>
      <c r="AT97" s="210" t="s">
        <v>189</v>
      </c>
      <c r="AU97" s="210" t="s">
        <v>83</v>
      </c>
      <c r="AV97" s="12" t="s">
        <v>83</v>
      </c>
      <c r="AW97" s="12" t="s">
        <v>38</v>
      </c>
      <c r="AX97" s="12" t="s">
        <v>24</v>
      </c>
      <c r="AY97" s="210" t="s">
        <v>127</v>
      </c>
    </row>
    <row r="98" spans="2:65" s="1" customFormat="1" ht="22.5" customHeight="1">
      <c r="B98" s="171"/>
      <c r="C98" s="172" t="s">
        <v>126</v>
      </c>
      <c r="D98" s="172" t="s">
        <v>130</v>
      </c>
      <c r="E98" s="173" t="s">
        <v>486</v>
      </c>
      <c r="F98" s="174" t="s">
        <v>445</v>
      </c>
      <c r="G98" s="175" t="s">
        <v>186</v>
      </c>
      <c r="H98" s="176">
        <v>285.12</v>
      </c>
      <c r="I98" s="177"/>
      <c r="J98" s="178">
        <f>ROUND(I98*H98,2)</f>
        <v>0</v>
      </c>
      <c r="K98" s="174" t="s">
        <v>5</v>
      </c>
      <c r="L98" s="38"/>
      <c r="M98" s="179" t="s">
        <v>5</v>
      </c>
      <c r="N98" s="180" t="s">
        <v>45</v>
      </c>
      <c r="O98" s="39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AR98" s="21" t="s">
        <v>151</v>
      </c>
      <c r="AT98" s="21" t="s">
        <v>130</v>
      </c>
      <c r="AU98" s="21" t="s">
        <v>83</v>
      </c>
      <c r="AY98" s="21" t="s">
        <v>127</v>
      </c>
      <c r="BE98" s="183">
        <f>IF(N98="základní",J98,0)</f>
        <v>0</v>
      </c>
      <c r="BF98" s="183">
        <f>IF(N98="snížená",J98,0)</f>
        <v>0</v>
      </c>
      <c r="BG98" s="183">
        <f>IF(N98="zákl. přenesená",J98,0)</f>
        <v>0</v>
      </c>
      <c r="BH98" s="183">
        <f>IF(N98="sníž. přenesená",J98,0)</f>
        <v>0</v>
      </c>
      <c r="BI98" s="183">
        <f>IF(N98="nulová",J98,0)</f>
        <v>0</v>
      </c>
      <c r="BJ98" s="21" t="s">
        <v>24</v>
      </c>
      <c r="BK98" s="183">
        <f>ROUND(I98*H98,2)</f>
        <v>0</v>
      </c>
      <c r="BL98" s="21" t="s">
        <v>151</v>
      </c>
      <c r="BM98" s="21" t="s">
        <v>487</v>
      </c>
    </row>
    <row r="99" spans="2:65" s="1" customFormat="1">
      <c r="B99" s="38"/>
      <c r="D99" s="184" t="s">
        <v>137</v>
      </c>
      <c r="F99" s="185" t="s">
        <v>447</v>
      </c>
      <c r="I99" s="186"/>
      <c r="L99" s="38"/>
      <c r="M99" s="187"/>
      <c r="N99" s="39"/>
      <c r="O99" s="39"/>
      <c r="P99" s="39"/>
      <c r="Q99" s="39"/>
      <c r="R99" s="39"/>
      <c r="S99" s="39"/>
      <c r="T99" s="67"/>
      <c r="AT99" s="21" t="s">
        <v>137</v>
      </c>
      <c r="AU99" s="21" t="s">
        <v>83</v>
      </c>
    </row>
    <row r="100" spans="2:65" s="12" customFormat="1">
      <c r="B100" s="202"/>
      <c r="D100" s="184" t="s">
        <v>189</v>
      </c>
      <c r="E100" s="210" t="s">
        <v>5</v>
      </c>
      <c r="F100" s="211" t="s">
        <v>488</v>
      </c>
      <c r="H100" s="212">
        <v>285.12</v>
      </c>
      <c r="I100" s="206"/>
      <c r="L100" s="202"/>
      <c r="M100" s="207"/>
      <c r="N100" s="208"/>
      <c r="O100" s="208"/>
      <c r="P100" s="208"/>
      <c r="Q100" s="208"/>
      <c r="R100" s="208"/>
      <c r="S100" s="208"/>
      <c r="T100" s="209"/>
      <c r="AT100" s="210" t="s">
        <v>189</v>
      </c>
      <c r="AU100" s="210" t="s">
        <v>83</v>
      </c>
      <c r="AV100" s="12" t="s">
        <v>83</v>
      </c>
      <c r="AW100" s="12" t="s">
        <v>38</v>
      </c>
      <c r="AX100" s="12" t="s">
        <v>24</v>
      </c>
      <c r="AY100" s="210" t="s">
        <v>127</v>
      </c>
    </row>
    <row r="101" spans="2:65" s="10" customFormat="1" ht="29.85" customHeight="1">
      <c r="B101" s="157"/>
      <c r="D101" s="168" t="s">
        <v>73</v>
      </c>
      <c r="E101" s="169" t="s">
        <v>83</v>
      </c>
      <c r="F101" s="169" t="s">
        <v>489</v>
      </c>
      <c r="I101" s="160"/>
      <c r="J101" s="170">
        <f>BK101</f>
        <v>0</v>
      </c>
      <c r="L101" s="157"/>
      <c r="M101" s="162"/>
      <c r="N101" s="163"/>
      <c r="O101" s="163"/>
      <c r="P101" s="164">
        <f>SUM(P102:P119)</f>
        <v>0</v>
      </c>
      <c r="Q101" s="163"/>
      <c r="R101" s="164">
        <f>SUM(R102:R119)</f>
        <v>0</v>
      </c>
      <c r="S101" s="163"/>
      <c r="T101" s="165">
        <f>SUM(T102:T119)</f>
        <v>0</v>
      </c>
      <c r="AR101" s="158" t="s">
        <v>24</v>
      </c>
      <c r="AT101" s="166" t="s">
        <v>73</v>
      </c>
      <c r="AU101" s="166" t="s">
        <v>24</v>
      </c>
      <c r="AY101" s="158" t="s">
        <v>127</v>
      </c>
      <c r="BK101" s="167">
        <f>SUM(BK102:BK119)</f>
        <v>0</v>
      </c>
    </row>
    <row r="102" spans="2:65" s="1" customFormat="1" ht="22.5" customHeight="1">
      <c r="B102" s="171"/>
      <c r="C102" s="172" t="s">
        <v>160</v>
      </c>
      <c r="D102" s="172" t="s">
        <v>130</v>
      </c>
      <c r="E102" s="173" t="s">
        <v>466</v>
      </c>
      <c r="F102" s="174" t="s">
        <v>467</v>
      </c>
      <c r="G102" s="175" t="s">
        <v>396</v>
      </c>
      <c r="H102" s="176">
        <v>144</v>
      </c>
      <c r="I102" s="177"/>
      <c r="J102" s="178">
        <f>ROUND(I102*H102,2)</f>
        <v>0</v>
      </c>
      <c r="K102" s="174" t="s">
        <v>5</v>
      </c>
      <c r="L102" s="38"/>
      <c r="M102" s="179" t="s">
        <v>5</v>
      </c>
      <c r="N102" s="180" t="s">
        <v>45</v>
      </c>
      <c r="O102" s="39"/>
      <c r="P102" s="181">
        <f>O102*H102</f>
        <v>0</v>
      </c>
      <c r="Q102" s="181">
        <v>0</v>
      </c>
      <c r="R102" s="181">
        <f>Q102*H102</f>
        <v>0</v>
      </c>
      <c r="S102" s="181">
        <v>0</v>
      </c>
      <c r="T102" s="182">
        <f>S102*H102</f>
        <v>0</v>
      </c>
      <c r="AR102" s="21" t="s">
        <v>151</v>
      </c>
      <c r="AT102" s="21" t="s">
        <v>130</v>
      </c>
      <c r="AU102" s="21" t="s">
        <v>83</v>
      </c>
      <c r="AY102" s="21" t="s">
        <v>127</v>
      </c>
      <c r="BE102" s="183">
        <f>IF(N102="základní",J102,0)</f>
        <v>0</v>
      </c>
      <c r="BF102" s="183">
        <f>IF(N102="snížená",J102,0)</f>
        <v>0</v>
      </c>
      <c r="BG102" s="183">
        <f>IF(N102="zákl. přenesená",J102,0)</f>
        <v>0</v>
      </c>
      <c r="BH102" s="183">
        <f>IF(N102="sníž. přenesená",J102,0)</f>
        <v>0</v>
      </c>
      <c r="BI102" s="183">
        <f>IF(N102="nulová",J102,0)</f>
        <v>0</v>
      </c>
      <c r="BJ102" s="21" t="s">
        <v>24</v>
      </c>
      <c r="BK102" s="183">
        <f>ROUND(I102*H102,2)</f>
        <v>0</v>
      </c>
      <c r="BL102" s="21" t="s">
        <v>151</v>
      </c>
      <c r="BM102" s="21" t="s">
        <v>490</v>
      </c>
    </row>
    <row r="103" spans="2:65" s="1" customFormat="1">
      <c r="B103" s="38"/>
      <c r="D103" s="184" t="s">
        <v>137</v>
      </c>
      <c r="F103" s="185" t="s">
        <v>469</v>
      </c>
      <c r="I103" s="186"/>
      <c r="L103" s="38"/>
      <c r="M103" s="187"/>
      <c r="N103" s="39"/>
      <c r="O103" s="39"/>
      <c r="P103" s="39"/>
      <c r="Q103" s="39"/>
      <c r="R103" s="39"/>
      <c r="S103" s="39"/>
      <c r="T103" s="67"/>
      <c r="AT103" s="21" t="s">
        <v>137</v>
      </c>
      <c r="AU103" s="21" t="s">
        <v>83</v>
      </c>
    </row>
    <row r="104" spans="2:65" s="11" customFormat="1">
      <c r="B104" s="194"/>
      <c r="D104" s="184" t="s">
        <v>189</v>
      </c>
      <c r="E104" s="195" t="s">
        <v>5</v>
      </c>
      <c r="F104" s="196" t="s">
        <v>470</v>
      </c>
      <c r="H104" s="197" t="s">
        <v>5</v>
      </c>
      <c r="I104" s="198"/>
      <c r="L104" s="194"/>
      <c r="M104" s="199"/>
      <c r="N104" s="200"/>
      <c r="O104" s="200"/>
      <c r="P104" s="200"/>
      <c r="Q104" s="200"/>
      <c r="R104" s="200"/>
      <c r="S104" s="200"/>
      <c r="T104" s="201"/>
      <c r="AT104" s="197" t="s">
        <v>189</v>
      </c>
      <c r="AU104" s="197" t="s">
        <v>83</v>
      </c>
      <c r="AV104" s="11" t="s">
        <v>24</v>
      </c>
      <c r="AW104" s="11" t="s">
        <v>38</v>
      </c>
      <c r="AX104" s="11" t="s">
        <v>74</v>
      </c>
      <c r="AY104" s="197" t="s">
        <v>127</v>
      </c>
    </row>
    <row r="105" spans="2:65" s="12" customFormat="1">
      <c r="B105" s="202"/>
      <c r="D105" s="188" t="s">
        <v>189</v>
      </c>
      <c r="E105" s="203" t="s">
        <v>5</v>
      </c>
      <c r="F105" s="204" t="s">
        <v>401</v>
      </c>
      <c r="H105" s="205">
        <v>144</v>
      </c>
      <c r="I105" s="206"/>
      <c r="L105" s="202"/>
      <c r="M105" s="207"/>
      <c r="N105" s="208"/>
      <c r="O105" s="208"/>
      <c r="P105" s="208"/>
      <c r="Q105" s="208"/>
      <c r="R105" s="208"/>
      <c r="S105" s="208"/>
      <c r="T105" s="209"/>
      <c r="AT105" s="210" t="s">
        <v>189</v>
      </c>
      <c r="AU105" s="210" t="s">
        <v>83</v>
      </c>
      <c r="AV105" s="12" t="s">
        <v>83</v>
      </c>
      <c r="AW105" s="12" t="s">
        <v>38</v>
      </c>
      <c r="AX105" s="12" t="s">
        <v>24</v>
      </c>
      <c r="AY105" s="210" t="s">
        <v>127</v>
      </c>
    </row>
    <row r="106" spans="2:65" s="1" customFormat="1" ht="22.5" customHeight="1">
      <c r="B106" s="171"/>
      <c r="C106" s="172" t="s">
        <v>165</v>
      </c>
      <c r="D106" s="172" t="s">
        <v>130</v>
      </c>
      <c r="E106" s="173" t="s">
        <v>471</v>
      </c>
      <c r="F106" s="174" t="s">
        <v>472</v>
      </c>
      <c r="G106" s="175" t="s">
        <v>257</v>
      </c>
      <c r="H106" s="176">
        <v>576</v>
      </c>
      <c r="I106" s="177"/>
      <c r="J106" s="178">
        <f>ROUND(I106*H106,2)</f>
        <v>0</v>
      </c>
      <c r="K106" s="174" t="s">
        <v>5</v>
      </c>
      <c r="L106" s="38"/>
      <c r="M106" s="179" t="s">
        <v>5</v>
      </c>
      <c r="N106" s="180" t="s">
        <v>45</v>
      </c>
      <c r="O106" s="39"/>
      <c r="P106" s="181">
        <f>O106*H106</f>
        <v>0</v>
      </c>
      <c r="Q106" s="181">
        <v>0</v>
      </c>
      <c r="R106" s="181">
        <f>Q106*H106</f>
        <v>0</v>
      </c>
      <c r="S106" s="181">
        <v>0</v>
      </c>
      <c r="T106" s="182">
        <f>S106*H106</f>
        <v>0</v>
      </c>
      <c r="AR106" s="21" t="s">
        <v>151</v>
      </c>
      <c r="AT106" s="21" t="s">
        <v>130</v>
      </c>
      <c r="AU106" s="21" t="s">
        <v>83</v>
      </c>
      <c r="AY106" s="21" t="s">
        <v>127</v>
      </c>
      <c r="BE106" s="183">
        <f>IF(N106="základní",J106,0)</f>
        <v>0</v>
      </c>
      <c r="BF106" s="183">
        <f>IF(N106="snížená",J106,0)</f>
        <v>0</v>
      </c>
      <c r="BG106" s="183">
        <f>IF(N106="zákl. přenesená",J106,0)</f>
        <v>0</v>
      </c>
      <c r="BH106" s="183">
        <f>IF(N106="sníž. přenesená",J106,0)</f>
        <v>0</v>
      </c>
      <c r="BI106" s="183">
        <f>IF(N106="nulová",J106,0)</f>
        <v>0</v>
      </c>
      <c r="BJ106" s="21" t="s">
        <v>24</v>
      </c>
      <c r="BK106" s="183">
        <f>ROUND(I106*H106,2)</f>
        <v>0</v>
      </c>
      <c r="BL106" s="21" t="s">
        <v>151</v>
      </c>
      <c r="BM106" s="21" t="s">
        <v>491</v>
      </c>
    </row>
    <row r="107" spans="2:65" s="1" customFormat="1">
      <c r="B107" s="38"/>
      <c r="D107" s="184" t="s">
        <v>137</v>
      </c>
      <c r="F107" s="185" t="s">
        <v>474</v>
      </c>
      <c r="I107" s="186"/>
      <c r="L107" s="38"/>
      <c r="M107" s="187"/>
      <c r="N107" s="39"/>
      <c r="O107" s="39"/>
      <c r="P107" s="39"/>
      <c r="Q107" s="39"/>
      <c r="R107" s="39"/>
      <c r="S107" s="39"/>
      <c r="T107" s="67"/>
      <c r="AT107" s="21" t="s">
        <v>137</v>
      </c>
      <c r="AU107" s="21" t="s">
        <v>83</v>
      </c>
    </row>
    <row r="108" spans="2:65" s="11" customFormat="1">
      <c r="B108" s="194"/>
      <c r="D108" s="184" t="s">
        <v>189</v>
      </c>
      <c r="E108" s="195" t="s">
        <v>5</v>
      </c>
      <c r="F108" s="196" t="s">
        <v>475</v>
      </c>
      <c r="H108" s="197" t="s">
        <v>5</v>
      </c>
      <c r="I108" s="198"/>
      <c r="L108" s="194"/>
      <c r="M108" s="199"/>
      <c r="N108" s="200"/>
      <c r="O108" s="200"/>
      <c r="P108" s="200"/>
      <c r="Q108" s="200"/>
      <c r="R108" s="200"/>
      <c r="S108" s="200"/>
      <c r="T108" s="201"/>
      <c r="AT108" s="197" t="s">
        <v>189</v>
      </c>
      <c r="AU108" s="197" t="s">
        <v>83</v>
      </c>
      <c r="AV108" s="11" t="s">
        <v>24</v>
      </c>
      <c r="AW108" s="11" t="s">
        <v>38</v>
      </c>
      <c r="AX108" s="11" t="s">
        <v>74</v>
      </c>
      <c r="AY108" s="197" t="s">
        <v>127</v>
      </c>
    </row>
    <row r="109" spans="2:65" s="12" customFormat="1">
      <c r="B109" s="202"/>
      <c r="D109" s="188" t="s">
        <v>189</v>
      </c>
      <c r="E109" s="203" t="s">
        <v>5</v>
      </c>
      <c r="F109" s="204" t="s">
        <v>476</v>
      </c>
      <c r="H109" s="205">
        <v>576</v>
      </c>
      <c r="I109" s="206"/>
      <c r="L109" s="202"/>
      <c r="M109" s="207"/>
      <c r="N109" s="208"/>
      <c r="O109" s="208"/>
      <c r="P109" s="208"/>
      <c r="Q109" s="208"/>
      <c r="R109" s="208"/>
      <c r="S109" s="208"/>
      <c r="T109" s="209"/>
      <c r="AT109" s="210" t="s">
        <v>189</v>
      </c>
      <c r="AU109" s="210" t="s">
        <v>83</v>
      </c>
      <c r="AV109" s="12" t="s">
        <v>83</v>
      </c>
      <c r="AW109" s="12" t="s">
        <v>38</v>
      </c>
      <c r="AX109" s="12" t="s">
        <v>24</v>
      </c>
      <c r="AY109" s="210" t="s">
        <v>127</v>
      </c>
    </row>
    <row r="110" spans="2:65" s="1" customFormat="1" ht="22.5" customHeight="1">
      <c r="B110" s="171"/>
      <c r="C110" s="172" t="s">
        <v>170</v>
      </c>
      <c r="D110" s="172" t="s">
        <v>130</v>
      </c>
      <c r="E110" s="173" t="s">
        <v>477</v>
      </c>
      <c r="F110" s="174" t="s">
        <v>478</v>
      </c>
      <c r="G110" s="175" t="s">
        <v>186</v>
      </c>
      <c r="H110" s="176">
        <v>8.64</v>
      </c>
      <c r="I110" s="177"/>
      <c r="J110" s="178">
        <f>ROUND(I110*H110,2)</f>
        <v>0</v>
      </c>
      <c r="K110" s="174" t="s">
        <v>5</v>
      </c>
      <c r="L110" s="38"/>
      <c r="M110" s="179" t="s">
        <v>5</v>
      </c>
      <c r="N110" s="180" t="s">
        <v>45</v>
      </c>
      <c r="O110" s="39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AR110" s="21" t="s">
        <v>151</v>
      </c>
      <c r="AT110" s="21" t="s">
        <v>130</v>
      </c>
      <c r="AU110" s="21" t="s">
        <v>83</v>
      </c>
      <c r="AY110" s="21" t="s">
        <v>127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21" t="s">
        <v>24</v>
      </c>
      <c r="BK110" s="183">
        <f>ROUND(I110*H110,2)</f>
        <v>0</v>
      </c>
      <c r="BL110" s="21" t="s">
        <v>151</v>
      </c>
      <c r="BM110" s="21" t="s">
        <v>492</v>
      </c>
    </row>
    <row r="111" spans="2:65" s="1" customFormat="1">
      <c r="B111" s="38"/>
      <c r="D111" s="184" t="s">
        <v>137</v>
      </c>
      <c r="F111" s="185" t="s">
        <v>480</v>
      </c>
      <c r="I111" s="186"/>
      <c r="L111" s="38"/>
      <c r="M111" s="187"/>
      <c r="N111" s="39"/>
      <c r="O111" s="39"/>
      <c r="P111" s="39"/>
      <c r="Q111" s="39"/>
      <c r="R111" s="39"/>
      <c r="S111" s="39"/>
      <c r="T111" s="67"/>
      <c r="AT111" s="21" t="s">
        <v>137</v>
      </c>
      <c r="AU111" s="21" t="s">
        <v>83</v>
      </c>
    </row>
    <row r="112" spans="2:65" s="11" customFormat="1">
      <c r="B112" s="194"/>
      <c r="D112" s="184" t="s">
        <v>189</v>
      </c>
      <c r="E112" s="195" t="s">
        <v>5</v>
      </c>
      <c r="F112" s="196" t="s">
        <v>493</v>
      </c>
      <c r="H112" s="197" t="s">
        <v>5</v>
      </c>
      <c r="I112" s="198"/>
      <c r="L112" s="194"/>
      <c r="M112" s="199"/>
      <c r="N112" s="200"/>
      <c r="O112" s="200"/>
      <c r="P112" s="200"/>
      <c r="Q112" s="200"/>
      <c r="R112" s="200"/>
      <c r="S112" s="200"/>
      <c r="T112" s="201"/>
      <c r="AT112" s="197" t="s">
        <v>189</v>
      </c>
      <c r="AU112" s="197" t="s">
        <v>83</v>
      </c>
      <c r="AV112" s="11" t="s">
        <v>24</v>
      </c>
      <c r="AW112" s="11" t="s">
        <v>38</v>
      </c>
      <c r="AX112" s="11" t="s">
        <v>74</v>
      </c>
      <c r="AY112" s="197" t="s">
        <v>127</v>
      </c>
    </row>
    <row r="113" spans="2:65" s="12" customFormat="1">
      <c r="B113" s="202"/>
      <c r="D113" s="188" t="s">
        <v>189</v>
      </c>
      <c r="E113" s="203" t="s">
        <v>5</v>
      </c>
      <c r="F113" s="204" t="s">
        <v>494</v>
      </c>
      <c r="H113" s="205">
        <v>8.64</v>
      </c>
      <c r="I113" s="206"/>
      <c r="L113" s="202"/>
      <c r="M113" s="207"/>
      <c r="N113" s="208"/>
      <c r="O113" s="208"/>
      <c r="P113" s="208"/>
      <c r="Q113" s="208"/>
      <c r="R113" s="208"/>
      <c r="S113" s="208"/>
      <c r="T113" s="209"/>
      <c r="AT113" s="210" t="s">
        <v>189</v>
      </c>
      <c r="AU113" s="210" t="s">
        <v>83</v>
      </c>
      <c r="AV113" s="12" t="s">
        <v>83</v>
      </c>
      <c r="AW113" s="12" t="s">
        <v>38</v>
      </c>
      <c r="AX113" s="12" t="s">
        <v>24</v>
      </c>
      <c r="AY113" s="210" t="s">
        <v>127</v>
      </c>
    </row>
    <row r="114" spans="2:65" s="1" customFormat="1" ht="22.5" customHeight="1">
      <c r="B114" s="171"/>
      <c r="C114" s="172" t="s">
        <v>227</v>
      </c>
      <c r="D114" s="172" t="s">
        <v>130</v>
      </c>
      <c r="E114" s="173" t="s">
        <v>483</v>
      </c>
      <c r="F114" s="174" t="s">
        <v>440</v>
      </c>
      <c r="G114" s="175" t="s">
        <v>186</v>
      </c>
      <c r="H114" s="176">
        <v>8.64</v>
      </c>
      <c r="I114" s="177"/>
      <c r="J114" s="178">
        <f>ROUND(I114*H114,2)</f>
        <v>0</v>
      </c>
      <c r="K114" s="174" t="s">
        <v>5</v>
      </c>
      <c r="L114" s="38"/>
      <c r="M114" s="179" t="s">
        <v>5</v>
      </c>
      <c r="N114" s="180" t="s">
        <v>45</v>
      </c>
      <c r="O114" s="39"/>
      <c r="P114" s="181">
        <f>O114*H114</f>
        <v>0</v>
      </c>
      <c r="Q114" s="181">
        <v>0</v>
      </c>
      <c r="R114" s="181">
        <f>Q114*H114</f>
        <v>0</v>
      </c>
      <c r="S114" s="181">
        <v>0</v>
      </c>
      <c r="T114" s="182">
        <f>S114*H114</f>
        <v>0</v>
      </c>
      <c r="AR114" s="21" t="s">
        <v>151</v>
      </c>
      <c r="AT114" s="21" t="s">
        <v>130</v>
      </c>
      <c r="AU114" s="21" t="s">
        <v>83</v>
      </c>
      <c r="AY114" s="21" t="s">
        <v>127</v>
      </c>
      <c r="BE114" s="183">
        <f>IF(N114="základní",J114,0)</f>
        <v>0</v>
      </c>
      <c r="BF114" s="183">
        <f>IF(N114="snížená",J114,0)</f>
        <v>0</v>
      </c>
      <c r="BG114" s="183">
        <f>IF(N114="zákl. přenesená",J114,0)</f>
        <v>0</v>
      </c>
      <c r="BH114" s="183">
        <f>IF(N114="sníž. přenesená",J114,0)</f>
        <v>0</v>
      </c>
      <c r="BI114" s="183">
        <f>IF(N114="nulová",J114,0)</f>
        <v>0</v>
      </c>
      <c r="BJ114" s="21" t="s">
        <v>24</v>
      </c>
      <c r="BK114" s="183">
        <f>ROUND(I114*H114,2)</f>
        <v>0</v>
      </c>
      <c r="BL114" s="21" t="s">
        <v>151</v>
      </c>
      <c r="BM114" s="21" t="s">
        <v>495</v>
      </c>
    </row>
    <row r="115" spans="2:65" s="1" customFormat="1">
      <c r="B115" s="38"/>
      <c r="D115" s="184" t="s">
        <v>137</v>
      </c>
      <c r="F115" s="185" t="s">
        <v>442</v>
      </c>
      <c r="I115" s="186"/>
      <c r="L115" s="38"/>
      <c r="M115" s="187"/>
      <c r="N115" s="39"/>
      <c r="O115" s="39"/>
      <c r="P115" s="39"/>
      <c r="Q115" s="39"/>
      <c r="R115" s="39"/>
      <c r="S115" s="39"/>
      <c r="T115" s="67"/>
      <c r="AT115" s="21" t="s">
        <v>137</v>
      </c>
      <c r="AU115" s="21" t="s">
        <v>83</v>
      </c>
    </row>
    <row r="116" spans="2:65" s="12" customFormat="1">
      <c r="B116" s="202"/>
      <c r="D116" s="188" t="s">
        <v>189</v>
      </c>
      <c r="E116" s="203" t="s">
        <v>5</v>
      </c>
      <c r="F116" s="204" t="s">
        <v>496</v>
      </c>
      <c r="H116" s="205">
        <v>8.64</v>
      </c>
      <c r="I116" s="206"/>
      <c r="L116" s="202"/>
      <c r="M116" s="207"/>
      <c r="N116" s="208"/>
      <c r="O116" s="208"/>
      <c r="P116" s="208"/>
      <c r="Q116" s="208"/>
      <c r="R116" s="208"/>
      <c r="S116" s="208"/>
      <c r="T116" s="209"/>
      <c r="AT116" s="210" t="s">
        <v>189</v>
      </c>
      <c r="AU116" s="210" t="s">
        <v>83</v>
      </c>
      <c r="AV116" s="12" t="s">
        <v>83</v>
      </c>
      <c r="AW116" s="12" t="s">
        <v>38</v>
      </c>
      <c r="AX116" s="12" t="s">
        <v>24</v>
      </c>
      <c r="AY116" s="210" t="s">
        <v>127</v>
      </c>
    </row>
    <row r="117" spans="2:65" s="1" customFormat="1" ht="22.5" customHeight="1">
      <c r="B117" s="171"/>
      <c r="C117" s="172" t="s">
        <v>29</v>
      </c>
      <c r="D117" s="172" t="s">
        <v>130</v>
      </c>
      <c r="E117" s="173" t="s">
        <v>486</v>
      </c>
      <c r="F117" s="174" t="s">
        <v>445</v>
      </c>
      <c r="G117" s="175" t="s">
        <v>186</v>
      </c>
      <c r="H117" s="176">
        <v>77.760000000000005</v>
      </c>
      <c r="I117" s="177"/>
      <c r="J117" s="178">
        <f>ROUND(I117*H117,2)</f>
        <v>0</v>
      </c>
      <c r="K117" s="174" t="s">
        <v>5</v>
      </c>
      <c r="L117" s="38"/>
      <c r="M117" s="179" t="s">
        <v>5</v>
      </c>
      <c r="N117" s="180" t="s">
        <v>45</v>
      </c>
      <c r="O117" s="39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AR117" s="21" t="s">
        <v>151</v>
      </c>
      <c r="AT117" s="21" t="s">
        <v>130</v>
      </c>
      <c r="AU117" s="21" t="s">
        <v>83</v>
      </c>
      <c r="AY117" s="21" t="s">
        <v>127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21" t="s">
        <v>24</v>
      </c>
      <c r="BK117" s="183">
        <f>ROUND(I117*H117,2)</f>
        <v>0</v>
      </c>
      <c r="BL117" s="21" t="s">
        <v>151</v>
      </c>
      <c r="BM117" s="21" t="s">
        <v>497</v>
      </c>
    </row>
    <row r="118" spans="2:65" s="1" customFormat="1">
      <c r="B118" s="38"/>
      <c r="D118" s="184" t="s">
        <v>137</v>
      </c>
      <c r="F118" s="185" t="s">
        <v>447</v>
      </c>
      <c r="I118" s="186"/>
      <c r="L118" s="38"/>
      <c r="M118" s="187"/>
      <c r="N118" s="39"/>
      <c r="O118" s="39"/>
      <c r="P118" s="39"/>
      <c r="Q118" s="39"/>
      <c r="R118" s="39"/>
      <c r="S118" s="39"/>
      <c r="T118" s="67"/>
      <c r="AT118" s="21" t="s">
        <v>137</v>
      </c>
      <c r="AU118" s="21" t="s">
        <v>83</v>
      </c>
    </row>
    <row r="119" spans="2:65" s="12" customFormat="1">
      <c r="B119" s="202"/>
      <c r="D119" s="184" t="s">
        <v>189</v>
      </c>
      <c r="E119" s="210" t="s">
        <v>5</v>
      </c>
      <c r="F119" s="211" t="s">
        <v>498</v>
      </c>
      <c r="H119" s="212">
        <v>77.760000000000005</v>
      </c>
      <c r="I119" s="206"/>
      <c r="L119" s="202"/>
      <c r="M119" s="207"/>
      <c r="N119" s="208"/>
      <c r="O119" s="208"/>
      <c r="P119" s="208"/>
      <c r="Q119" s="208"/>
      <c r="R119" s="208"/>
      <c r="S119" s="208"/>
      <c r="T119" s="209"/>
      <c r="AT119" s="210" t="s">
        <v>189</v>
      </c>
      <c r="AU119" s="210" t="s">
        <v>83</v>
      </c>
      <c r="AV119" s="12" t="s">
        <v>83</v>
      </c>
      <c r="AW119" s="12" t="s">
        <v>38</v>
      </c>
      <c r="AX119" s="12" t="s">
        <v>24</v>
      </c>
      <c r="AY119" s="210" t="s">
        <v>127</v>
      </c>
    </row>
    <row r="120" spans="2:65" s="10" customFormat="1" ht="29.85" customHeight="1">
      <c r="B120" s="157"/>
      <c r="D120" s="168" t="s">
        <v>73</v>
      </c>
      <c r="E120" s="169" t="s">
        <v>144</v>
      </c>
      <c r="F120" s="169" t="s">
        <v>499</v>
      </c>
      <c r="I120" s="160"/>
      <c r="J120" s="170">
        <f>BK120</f>
        <v>0</v>
      </c>
      <c r="L120" s="157"/>
      <c r="M120" s="162"/>
      <c r="N120" s="163"/>
      <c r="O120" s="163"/>
      <c r="P120" s="164">
        <f>SUM(P121:P141)</f>
        <v>0</v>
      </c>
      <c r="Q120" s="163"/>
      <c r="R120" s="164">
        <f>SUM(R121:R141)</f>
        <v>9.6000000000000013E-4</v>
      </c>
      <c r="S120" s="163"/>
      <c r="T120" s="165">
        <f>SUM(T121:T141)</f>
        <v>0</v>
      </c>
      <c r="AR120" s="158" t="s">
        <v>24</v>
      </c>
      <c r="AT120" s="166" t="s">
        <v>73</v>
      </c>
      <c r="AU120" s="166" t="s">
        <v>24</v>
      </c>
      <c r="AY120" s="158" t="s">
        <v>127</v>
      </c>
      <c r="BK120" s="167">
        <f>SUM(BK121:BK141)</f>
        <v>0</v>
      </c>
    </row>
    <row r="121" spans="2:65" s="1" customFormat="1" ht="22.5" customHeight="1">
      <c r="B121" s="171"/>
      <c r="C121" s="172" t="s">
        <v>239</v>
      </c>
      <c r="D121" s="172" t="s">
        <v>130</v>
      </c>
      <c r="E121" s="173" t="s">
        <v>466</v>
      </c>
      <c r="F121" s="174" t="s">
        <v>467</v>
      </c>
      <c r="G121" s="175" t="s">
        <v>396</v>
      </c>
      <c r="H121" s="176">
        <v>144</v>
      </c>
      <c r="I121" s="177"/>
      <c r="J121" s="178">
        <f>ROUND(I121*H121,2)</f>
        <v>0</v>
      </c>
      <c r="K121" s="174" t="s">
        <v>5</v>
      </c>
      <c r="L121" s="38"/>
      <c r="M121" s="179" t="s">
        <v>5</v>
      </c>
      <c r="N121" s="180" t="s">
        <v>45</v>
      </c>
      <c r="O121" s="39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AR121" s="21" t="s">
        <v>151</v>
      </c>
      <c r="AT121" s="21" t="s">
        <v>130</v>
      </c>
      <c r="AU121" s="21" t="s">
        <v>83</v>
      </c>
      <c r="AY121" s="21" t="s">
        <v>127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21" t="s">
        <v>24</v>
      </c>
      <c r="BK121" s="183">
        <f>ROUND(I121*H121,2)</f>
        <v>0</v>
      </c>
      <c r="BL121" s="21" t="s">
        <v>151</v>
      </c>
      <c r="BM121" s="21" t="s">
        <v>500</v>
      </c>
    </row>
    <row r="122" spans="2:65" s="1" customFormat="1">
      <c r="B122" s="38"/>
      <c r="D122" s="184" t="s">
        <v>137</v>
      </c>
      <c r="F122" s="185" t="s">
        <v>469</v>
      </c>
      <c r="I122" s="186"/>
      <c r="L122" s="38"/>
      <c r="M122" s="187"/>
      <c r="N122" s="39"/>
      <c r="O122" s="39"/>
      <c r="P122" s="39"/>
      <c r="Q122" s="39"/>
      <c r="R122" s="39"/>
      <c r="S122" s="39"/>
      <c r="T122" s="67"/>
      <c r="AT122" s="21" t="s">
        <v>137</v>
      </c>
      <c r="AU122" s="21" t="s">
        <v>83</v>
      </c>
    </row>
    <row r="123" spans="2:65" s="11" customFormat="1">
      <c r="B123" s="194"/>
      <c r="D123" s="184" t="s">
        <v>189</v>
      </c>
      <c r="E123" s="195" t="s">
        <v>5</v>
      </c>
      <c r="F123" s="196" t="s">
        <v>470</v>
      </c>
      <c r="H123" s="197" t="s">
        <v>5</v>
      </c>
      <c r="I123" s="198"/>
      <c r="L123" s="194"/>
      <c r="M123" s="199"/>
      <c r="N123" s="200"/>
      <c r="O123" s="200"/>
      <c r="P123" s="200"/>
      <c r="Q123" s="200"/>
      <c r="R123" s="200"/>
      <c r="S123" s="200"/>
      <c r="T123" s="201"/>
      <c r="AT123" s="197" t="s">
        <v>189</v>
      </c>
      <c r="AU123" s="197" t="s">
        <v>83</v>
      </c>
      <c r="AV123" s="11" t="s">
        <v>24</v>
      </c>
      <c r="AW123" s="11" t="s">
        <v>38</v>
      </c>
      <c r="AX123" s="11" t="s">
        <v>74</v>
      </c>
      <c r="AY123" s="197" t="s">
        <v>127</v>
      </c>
    </row>
    <row r="124" spans="2:65" s="12" customFormat="1">
      <c r="B124" s="202"/>
      <c r="D124" s="188" t="s">
        <v>189</v>
      </c>
      <c r="E124" s="203" t="s">
        <v>5</v>
      </c>
      <c r="F124" s="204" t="s">
        <v>401</v>
      </c>
      <c r="H124" s="205">
        <v>144</v>
      </c>
      <c r="I124" s="206"/>
      <c r="L124" s="202"/>
      <c r="M124" s="207"/>
      <c r="N124" s="208"/>
      <c r="O124" s="208"/>
      <c r="P124" s="208"/>
      <c r="Q124" s="208"/>
      <c r="R124" s="208"/>
      <c r="S124" s="208"/>
      <c r="T124" s="209"/>
      <c r="AT124" s="210" t="s">
        <v>189</v>
      </c>
      <c r="AU124" s="210" t="s">
        <v>83</v>
      </c>
      <c r="AV124" s="12" t="s">
        <v>83</v>
      </c>
      <c r="AW124" s="12" t="s">
        <v>38</v>
      </c>
      <c r="AX124" s="12" t="s">
        <v>24</v>
      </c>
      <c r="AY124" s="210" t="s">
        <v>127</v>
      </c>
    </row>
    <row r="125" spans="2:65" s="1" customFormat="1" ht="22.5" customHeight="1">
      <c r="B125" s="171"/>
      <c r="C125" s="172" t="s">
        <v>248</v>
      </c>
      <c r="D125" s="172" t="s">
        <v>130</v>
      </c>
      <c r="E125" s="173" t="s">
        <v>471</v>
      </c>
      <c r="F125" s="174" t="s">
        <v>472</v>
      </c>
      <c r="G125" s="175" t="s">
        <v>257</v>
      </c>
      <c r="H125" s="176">
        <v>576</v>
      </c>
      <c r="I125" s="177"/>
      <c r="J125" s="178">
        <f>ROUND(I125*H125,2)</f>
        <v>0</v>
      </c>
      <c r="K125" s="174" t="s">
        <v>5</v>
      </c>
      <c r="L125" s="38"/>
      <c r="M125" s="179" t="s">
        <v>5</v>
      </c>
      <c r="N125" s="180" t="s">
        <v>45</v>
      </c>
      <c r="O125" s="39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21" t="s">
        <v>151</v>
      </c>
      <c r="AT125" s="21" t="s">
        <v>130</v>
      </c>
      <c r="AU125" s="21" t="s">
        <v>83</v>
      </c>
      <c r="AY125" s="21" t="s">
        <v>127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21" t="s">
        <v>24</v>
      </c>
      <c r="BK125" s="183">
        <f>ROUND(I125*H125,2)</f>
        <v>0</v>
      </c>
      <c r="BL125" s="21" t="s">
        <v>151</v>
      </c>
      <c r="BM125" s="21" t="s">
        <v>501</v>
      </c>
    </row>
    <row r="126" spans="2:65" s="1" customFormat="1">
      <c r="B126" s="38"/>
      <c r="D126" s="184" t="s">
        <v>137</v>
      </c>
      <c r="F126" s="185" t="s">
        <v>474</v>
      </c>
      <c r="I126" s="186"/>
      <c r="L126" s="38"/>
      <c r="M126" s="187"/>
      <c r="N126" s="39"/>
      <c r="O126" s="39"/>
      <c r="P126" s="39"/>
      <c r="Q126" s="39"/>
      <c r="R126" s="39"/>
      <c r="S126" s="39"/>
      <c r="T126" s="67"/>
      <c r="AT126" s="21" t="s">
        <v>137</v>
      </c>
      <c r="AU126" s="21" t="s">
        <v>83</v>
      </c>
    </row>
    <row r="127" spans="2:65" s="11" customFormat="1">
      <c r="B127" s="194"/>
      <c r="D127" s="184" t="s">
        <v>189</v>
      </c>
      <c r="E127" s="195" t="s">
        <v>5</v>
      </c>
      <c r="F127" s="196" t="s">
        <v>475</v>
      </c>
      <c r="H127" s="197" t="s">
        <v>5</v>
      </c>
      <c r="I127" s="198"/>
      <c r="L127" s="194"/>
      <c r="M127" s="199"/>
      <c r="N127" s="200"/>
      <c r="O127" s="200"/>
      <c r="P127" s="200"/>
      <c r="Q127" s="200"/>
      <c r="R127" s="200"/>
      <c r="S127" s="200"/>
      <c r="T127" s="201"/>
      <c r="AT127" s="197" t="s">
        <v>189</v>
      </c>
      <c r="AU127" s="197" t="s">
        <v>83</v>
      </c>
      <c r="AV127" s="11" t="s">
        <v>24</v>
      </c>
      <c r="AW127" s="11" t="s">
        <v>38</v>
      </c>
      <c r="AX127" s="11" t="s">
        <v>74</v>
      </c>
      <c r="AY127" s="197" t="s">
        <v>127</v>
      </c>
    </row>
    <row r="128" spans="2:65" s="12" customFormat="1">
      <c r="B128" s="202"/>
      <c r="D128" s="188" t="s">
        <v>189</v>
      </c>
      <c r="E128" s="203" t="s">
        <v>5</v>
      </c>
      <c r="F128" s="204" t="s">
        <v>476</v>
      </c>
      <c r="H128" s="205">
        <v>576</v>
      </c>
      <c r="I128" s="206"/>
      <c r="L128" s="202"/>
      <c r="M128" s="207"/>
      <c r="N128" s="208"/>
      <c r="O128" s="208"/>
      <c r="P128" s="208"/>
      <c r="Q128" s="208"/>
      <c r="R128" s="208"/>
      <c r="S128" s="208"/>
      <c r="T128" s="209"/>
      <c r="AT128" s="210" t="s">
        <v>189</v>
      </c>
      <c r="AU128" s="210" t="s">
        <v>83</v>
      </c>
      <c r="AV128" s="12" t="s">
        <v>83</v>
      </c>
      <c r="AW128" s="12" t="s">
        <v>38</v>
      </c>
      <c r="AX128" s="12" t="s">
        <v>24</v>
      </c>
      <c r="AY128" s="210" t="s">
        <v>127</v>
      </c>
    </row>
    <row r="129" spans="2:65" s="1" customFormat="1" ht="22.5" customHeight="1">
      <c r="B129" s="171"/>
      <c r="C129" s="172" t="s">
        <v>254</v>
      </c>
      <c r="D129" s="172" t="s">
        <v>130</v>
      </c>
      <c r="E129" s="173" t="s">
        <v>477</v>
      </c>
      <c r="F129" s="174" t="s">
        <v>478</v>
      </c>
      <c r="G129" s="175" t="s">
        <v>186</v>
      </c>
      <c r="H129" s="176">
        <v>8.64</v>
      </c>
      <c r="I129" s="177"/>
      <c r="J129" s="178">
        <f>ROUND(I129*H129,2)</f>
        <v>0</v>
      </c>
      <c r="K129" s="174" t="s">
        <v>5</v>
      </c>
      <c r="L129" s="38"/>
      <c r="M129" s="179" t="s">
        <v>5</v>
      </c>
      <c r="N129" s="180" t="s">
        <v>45</v>
      </c>
      <c r="O129" s="39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21" t="s">
        <v>151</v>
      </c>
      <c r="AT129" s="21" t="s">
        <v>130</v>
      </c>
      <c r="AU129" s="21" t="s">
        <v>83</v>
      </c>
      <c r="AY129" s="21" t="s">
        <v>127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21" t="s">
        <v>24</v>
      </c>
      <c r="BK129" s="183">
        <f>ROUND(I129*H129,2)</f>
        <v>0</v>
      </c>
      <c r="BL129" s="21" t="s">
        <v>151</v>
      </c>
      <c r="BM129" s="21" t="s">
        <v>502</v>
      </c>
    </row>
    <row r="130" spans="2:65" s="1" customFormat="1">
      <c r="B130" s="38"/>
      <c r="D130" s="184" t="s">
        <v>137</v>
      </c>
      <c r="F130" s="185" t="s">
        <v>480</v>
      </c>
      <c r="I130" s="186"/>
      <c r="L130" s="38"/>
      <c r="M130" s="187"/>
      <c r="N130" s="39"/>
      <c r="O130" s="39"/>
      <c r="P130" s="39"/>
      <c r="Q130" s="39"/>
      <c r="R130" s="39"/>
      <c r="S130" s="39"/>
      <c r="T130" s="67"/>
      <c r="AT130" s="21" t="s">
        <v>137</v>
      </c>
      <c r="AU130" s="21" t="s">
        <v>83</v>
      </c>
    </row>
    <row r="131" spans="2:65" s="11" customFormat="1">
      <c r="B131" s="194"/>
      <c r="D131" s="184" t="s">
        <v>189</v>
      </c>
      <c r="E131" s="195" t="s">
        <v>5</v>
      </c>
      <c r="F131" s="196" t="s">
        <v>503</v>
      </c>
      <c r="H131" s="197" t="s">
        <v>5</v>
      </c>
      <c r="I131" s="198"/>
      <c r="L131" s="194"/>
      <c r="M131" s="199"/>
      <c r="N131" s="200"/>
      <c r="O131" s="200"/>
      <c r="P131" s="200"/>
      <c r="Q131" s="200"/>
      <c r="R131" s="200"/>
      <c r="S131" s="200"/>
      <c r="T131" s="201"/>
      <c r="AT131" s="197" t="s">
        <v>189</v>
      </c>
      <c r="AU131" s="197" t="s">
        <v>83</v>
      </c>
      <c r="AV131" s="11" t="s">
        <v>24</v>
      </c>
      <c r="AW131" s="11" t="s">
        <v>38</v>
      </c>
      <c r="AX131" s="11" t="s">
        <v>74</v>
      </c>
      <c r="AY131" s="197" t="s">
        <v>127</v>
      </c>
    </row>
    <row r="132" spans="2:65" s="12" customFormat="1">
      <c r="B132" s="202"/>
      <c r="D132" s="188" t="s">
        <v>189</v>
      </c>
      <c r="E132" s="203" t="s">
        <v>5</v>
      </c>
      <c r="F132" s="204" t="s">
        <v>494</v>
      </c>
      <c r="H132" s="205">
        <v>8.64</v>
      </c>
      <c r="I132" s="206"/>
      <c r="L132" s="202"/>
      <c r="M132" s="207"/>
      <c r="N132" s="208"/>
      <c r="O132" s="208"/>
      <c r="P132" s="208"/>
      <c r="Q132" s="208"/>
      <c r="R132" s="208"/>
      <c r="S132" s="208"/>
      <c r="T132" s="209"/>
      <c r="AT132" s="210" t="s">
        <v>189</v>
      </c>
      <c r="AU132" s="210" t="s">
        <v>83</v>
      </c>
      <c r="AV132" s="12" t="s">
        <v>83</v>
      </c>
      <c r="AW132" s="12" t="s">
        <v>38</v>
      </c>
      <c r="AX132" s="12" t="s">
        <v>24</v>
      </c>
      <c r="AY132" s="210" t="s">
        <v>127</v>
      </c>
    </row>
    <row r="133" spans="2:65" s="1" customFormat="1" ht="22.5" customHeight="1">
      <c r="B133" s="171"/>
      <c r="C133" s="172" t="s">
        <v>262</v>
      </c>
      <c r="D133" s="172" t="s">
        <v>130</v>
      </c>
      <c r="E133" s="173" t="s">
        <v>483</v>
      </c>
      <c r="F133" s="174" t="s">
        <v>440</v>
      </c>
      <c r="G133" s="175" t="s">
        <v>186</v>
      </c>
      <c r="H133" s="176">
        <v>8.64</v>
      </c>
      <c r="I133" s="177"/>
      <c r="J133" s="178">
        <f>ROUND(I133*H133,2)</f>
        <v>0</v>
      </c>
      <c r="K133" s="174" t="s">
        <v>5</v>
      </c>
      <c r="L133" s="38"/>
      <c r="M133" s="179" t="s">
        <v>5</v>
      </c>
      <c r="N133" s="180" t="s">
        <v>45</v>
      </c>
      <c r="O133" s="39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AR133" s="21" t="s">
        <v>151</v>
      </c>
      <c r="AT133" s="21" t="s">
        <v>130</v>
      </c>
      <c r="AU133" s="21" t="s">
        <v>83</v>
      </c>
      <c r="AY133" s="21" t="s">
        <v>127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21" t="s">
        <v>24</v>
      </c>
      <c r="BK133" s="183">
        <f>ROUND(I133*H133,2)</f>
        <v>0</v>
      </c>
      <c r="BL133" s="21" t="s">
        <v>151</v>
      </c>
      <c r="BM133" s="21" t="s">
        <v>504</v>
      </c>
    </row>
    <row r="134" spans="2:65" s="1" customFormat="1">
      <c r="B134" s="38"/>
      <c r="D134" s="184" t="s">
        <v>137</v>
      </c>
      <c r="F134" s="185" t="s">
        <v>442</v>
      </c>
      <c r="I134" s="186"/>
      <c r="L134" s="38"/>
      <c r="M134" s="187"/>
      <c r="N134" s="39"/>
      <c r="O134" s="39"/>
      <c r="P134" s="39"/>
      <c r="Q134" s="39"/>
      <c r="R134" s="39"/>
      <c r="S134" s="39"/>
      <c r="T134" s="67"/>
      <c r="AT134" s="21" t="s">
        <v>137</v>
      </c>
      <c r="AU134" s="21" t="s">
        <v>83</v>
      </c>
    </row>
    <row r="135" spans="2:65" s="12" customFormat="1">
      <c r="B135" s="202"/>
      <c r="D135" s="188" t="s">
        <v>189</v>
      </c>
      <c r="E135" s="203" t="s">
        <v>5</v>
      </c>
      <c r="F135" s="204" t="s">
        <v>496</v>
      </c>
      <c r="H135" s="205">
        <v>8.64</v>
      </c>
      <c r="I135" s="206"/>
      <c r="L135" s="202"/>
      <c r="M135" s="207"/>
      <c r="N135" s="208"/>
      <c r="O135" s="208"/>
      <c r="P135" s="208"/>
      <c r="Q135" s="208"/>
      <c r="R135" s="208"/>
      <c r="S135" s="208"/>
      <c r="T135" s="209"/>
      <c r="AT135" s="210" t="s">
        <v>189</v>
      </c>
      <c r="AU135" s="210" t="s">
        <v>83</v>
      </c>
      <c r="AV135" s="12" t="s">
        <v>83</v>
      </c>
      <c r="AW135" s="12" t="s">
        <v>38</v>
      </c>
      <c r="AX135" s="12" t="s">
        <v>24</v>
      </c>
      <c r="AY135" s="210" t="s">
        <v>127</v>
      </c>
    </row>
    <row r="136" spans="2:65" s="1" customFormat="1" ht="22.5" customHeight="1">
      <c r="B136" s="171"/>
      <c r="C136" s="172" t="s">
        <v>11</v>
      </c>
      <c r="D136" s="172" t="s">
        <v>130</v>
      </c>
      <c r="E136" s="173" t="s">
        <v>486</v>
      </c>
      <c r="F136" s="174" t="s">
        <v>445</v>
      </c>
      <c r="G136" s="175" t="s">
        <v>186</v>
      </c>
      <c r="H136" s="176">
        <v>77.760000000000005</v>
      </c>
      <c r="I136" s="177"/>
      <c r="J136" s="178">
        <f>ROUND(I136*H136,2)</f>
        <v>0</v>
      </c>
      <c r="K136" s="174" t="s">
        <v>5</v>
      </c>
      <c r="L136" s="38"/>
      <c r="M136" s="179" t="s">
        <v>5</v>
      </c>
      <c r="N136" s="180" t="s">
        <v>45</v>
      </c>
      <c r="O136" s="39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AR136" s="21" t="s">
        <v>151</v>
      </c>
      <c r="AT136" s="21" t="s">
        <v>130</v>
      </c>
      <c r="AU136" s="21" t="s">
        <v>83</v>
      </c>
      <c r="AY136" s="21" t="s">
        <v>127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21" t="s">
        <v>24</v>
      </c>
      <c r="BK136" s="183">
        <f>ROUND(I136*H136,2)</f>
        <v>0</v>
      </c>
      <c r="BL136" s="21" t="s">
        <v>151</v>
      </c>
      <c r="BM136" s="21" t="s">
        <v>505</v>
      </c>
    </row>
    <row r="137" spans="2:65" s="1" customFormat="1">
      <c r="B137" s="38"/>
      <c r="D137" s="184" t="s">
        <v>137</v>
      </c>
      <c r="F137" s="185" t="s">
        <v>447</v>
      </c>
      <c r="I137" s="186"/>
      <c r="L137" s="38"/>
      <c r="M137" s="187"/>
      <c r="N137" s="39"/>
      <c r="O137" s="39"/>
      <c r="P137" s="39"/>
      <c r="Q137" s="39"/>
      <c r="R137" s="39"/>
      <c r="S137" s="39"/>
      <c r="T137" s="67"/>
      <c r="AT137" s="21" t="s">
        <v>137</v>
      </c>
      <c r="AU137" s="21" t="s">
        <v>83</v>
      </c>
    </row>
    <row r="138" spans="2:65" s="12" customFormat="1">
      <c r="B138" s="202"/>
      <c r="D138" s="188" t="s">
        <v>189</v>
      </c>
      <c r="E138" s="203" t="s">
        <v>5</v>
      </c>
      <c r="F138" s="204" t="s">
        <v>498</v>
      </c>
      <c r="H138" s="205">
        <v>77.760000000000005</v>
      </c>
      <c r="I138" s="206"/>
      <c r="L138" s="202"/>
      <c r="M138" s="207"/>
      <c r="N138" s="208"/>
      <c r="O138" s="208"/>
      <c r="P138" s="208"/>
      <c r="Q138" s="208"/>
      <c r="R138" s="208"/>
      <c r="S138" s="208"/>
      <c r="T138" s="209"/>
      <c r="AT138" s="210" t="s">
        <v>189</v>
      </c>
      <c r="AU138" s="210" t="s">
        <v>83</v>
      </c>
      <c r="AV138" s="12" t="s">
        <v>83</v>
      </c>
      <c r="AW138" s="12" t="s">
        <v>38</v>
      </c>
      <c r="AX138" s="12" t="s">
        <v>24</v>
      </c>
      <c r="AY138" s="210" t="s">
        <v>127</v>
      </c>
    </row>
    <row r="139" spans="2:65" s="1" customFormat="1" ht="22.5" customHeight="1">
      <c r="B139" s="171"/>
      <c r="C139" s="172" t="s">
        <v>276</v>
      </c>
      <c r="D139" s="172" t="s">
        <v>130</v>
      </c>
      <c r="E139" s="173" t="s">
        <v>154</v>
      </c>
      <c r="F139" s="174" t="s">
        <v>506</v>
      </c>
      <c r="G139" s="175" t="s">
        <v>357</v>
      </c>
      <c r="H139" s="176">
        <v>48</v>
      </c>
      <c r="I139" s="177"/>
      <c r="J139" s="178">
        <f>ROUND(I139*H139,2)</f>
        <v>0</v>
      </c>
      <c r="K139" s="174" t="s">
        <v>5</v>
      </c>
      <c r="L139" s="38"/>
      <c r="M139" s="179" t="s">
        <v>5</v>
      </c>
      <c r="N139" s="180" t="s">
        <v>45</v>
      </c>
      <c r="O139" s="39"/>
      <c r="P139" s="181">
        <f>O139*H139</f>
        <v>0</v>
      </c>
      <c r="Q139" s="181">
        <v>2.0000000000000002E-5</v>
      </c>
      <c r="R139" s="181">
        <f>Q139*H139</f>
        <v>9.6000000000000013E-4</v>
      </c>
      <c r="S139" s="181">
        <v>0</v>
      </c>
      <c r="T139" s="182">
        <f>S139*H139</f>
        <v>0</v>
      </c>
      <c r="AR139" s="21" t="s">
        <v>151</v>
      </c>
      <c r="AT139" s="21" t="s">
        <v>130</v>
      </c>
      <c r="AU139" s="21" t="s">
        <v>83</v>
      </c>
      <c r="AY139" s="21" t="s">
        <v>127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21" t="s">
        <v>24</v>
      </c>
      <c r="BK139" s="183">
        <f>ROUND(I139*H139,2)</f>
        <v>0</v>
      </c>
      <c r="BL139" s="21" t="s">
        <v>151</v>
      </c>
      <c r="BM139" s="21" t="s">
        <v>507</v>
      </c>
    </row>
    <row r="140" spans="2:65" s="1" customFormat="1">
      <c r="B140" s="38"/>
      <c r="D140" s="184" t="s">
        <v>137</v>
      </c>
      <c r="F140" s="185" t="s">
        <v>508</v>
      </c>
      <c r="I140" s="186"/>
      <c r="L140" s="38"/>
      <c r="M140" s="187"/>
      <c r="N140" s="39"/>
      <c r="O140" s="39"/>
      <c r="P140" s="39"/>
      <c r="Q140" s="39"/>
      <c r="R140" s="39"/>
      <c r="S140" s="39"/>
      <c r="T140" s="67"/>
      <c r="AT140" s="21" t="s">
        <v>137</v>
      </c>
      <c r="AU140" s="21" t="s">
        <v>83</v>
      </c>
    </row>
    <row r="141" spans="2:65" s="12" customFormat="1">
      <c r="B141" s="202"/>
      <c r="D141" s="184" t="s">
        <v>189</v>
      </c>
      <c r="E141" s="210" t="s">
        <v>5</v>
      </c>
      <c r="F141" s="211" t="s">
        <v>509</v>
      </c>
      <c r="H141" s="212">
        <v>48</v>
      </c>
      <c r="I141" s="206"/>
      <c r="L141" s="202"/>
      <c r="M141" s="228"/>
      <c r="N141" s="229"/>
      <c r="O141" s="229"/>
      <c r="P141" s="229"/>
      <c r="Q141" s="229"/>
      <c r="R141" s="229"/>
      <c r="S141" s="229"/>
      <c r="T141" s="230"/>
      <c r="AT141" s="210" t="s">
        <v>189</v>
      </c>
      <c r="AU141" s="210" t="s">
        <v>83</v>
      </c>
      <c r="AV141" s="12" t="s">
        <v>83</v>
      </c>
      <c r="AW141" s="12" t="s">
        <v>38</v>
      </c>
      <c r="AX141" s="12" t="s">
        <v>24</v>
      </c>
      <c r="AY141" s="210" t="s">
        <v>127</v>
      </c>
    </row>
    <row r="142" spans="2:65" s="1" customFormat="1" ht="6.95" customHeight="1">
      <c r="B142" s="53"/>
      <c r="C142" s="54"/>
      <c r="D142" s="54"/>
      <c r="E142" s="54"/>
      <c r="F142" s="54"/>
      <c r="G142" s="54"/>
      <c r="H142" s="54"/>
      <c r="I142" s="124"/>
      <c r="J142" s="54"/>
      <c r="K142" s="54"/>
      <c r="L142" s="38"/>
    </row>
  </sheetData>
  <autoFilter ref="C79:K141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496-16-0 - Vedlejší a ost...</vt:lpstr>
      <vt:lpstr>496-16-1 - SO 101 Polní c...</vt:lpstr>
      <vt:lpstr>496-16-2 - SO 101 výsadba</vt:lpstr>
      <vt:lpstr>496-16-3 - SO 101 výsadba...</vt:lpstr>
      <vt:lpstr>'496-16-0 - Vedlejší a ost...'!Názvy_tisku</vt:lpstr>
      <vt:lpstr>'496-16-1 - SO 101 Polní c...'!Názvy_tisku</vt:lpstr>
      <vt:lpstr>'496-16-2 - SO 101 výsadba'!Názvy_tisku</vt:lpstr>
      <vt:lpstr>'496-16-3 - SO 101 výsadba...'!Názvy_tisku</vt:lpstr>
      <vt:lpstr>'Rekapitulace stavby'!Názvy_tisku</vt:lpstr>
      <vt:lpstr>'496-16-0 - Vedlejší a ost...'!Oblast_tisku</vt:lpstr>
      <vt:lpstr>'496-16-1 - SO 101 Polní c...'!Oblast_tisku</vt:lpstr>
      <vt:lpstr>'496-16-2 - SO 101 výsadba'!Oblast_tisku</vt:lpstr>
      <vt:lpstr>'496-16-3 - SO 101 výsadba...'!Oblast_tisku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pavel.ibl</dc:creator>
  <cp:lastModifiedBy>pavel.ibl</cp:lastModifiedBy>
  <dcterms:created xsi:type="dcterms:W3CDTF">2017-03-07T09:52:23Z</dcterms:created>
  <dcterms:modified xsi:type="dcterms:W3CDTF">2017-03-07T09:52:51Z</dcterms:modified>
</cp:coreProperties>
</file>