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960" activeTab="4"/>
  </bookViews>
  <sheets>
    <sheet name="Rekapitulace stavby" sheetId="1" r:id="rId1"/>
    <sheet name="V01 - V01 Vedlejší a osta..." sheetId="2" r:id="rId2"/>
    <sheet name="901 - SO 901 Dopravně inž..." sheetId="3" r:id="rId3"/>
    <sheet name="801 - SO 801  Protierozní..." sheetId="4" r:id="rId4"/>
    <sheet name="101 - SO 101 Polní cesta " sheetId="5" r:id="rId5"/>
  </sheets>
  <definedNames>
    <definedName name="_xlnm._FilterDatabase" localSheetId="4" hidden="1">'101 - SO 101 Polní cesta '!$C$120:$K$159</definedName>
    <definedName name="_xlnm._FilterDatabase" localSheetId="3" hidden="1">'801 - SO 801  Protierozní...'!$C$120:$K$149</definedName>
    <definedName name="_xlnm._FilterDatabase" localSheetId="2" hidden="1">'901 - SO 901 Dopravně inž...'!$C$117:$K$124</definedName>
    <definedName name="_xlnm._FilterDatabase" localSheetId="1" hidden="1">'V01 - V01 Vedlejší a osta...'!$C$119:$K$130</definedName>
    <definedName name="_xlnm.Print_Area" localSheetId="4">'101 - SO 101 Polní cesta '!$C$4:$J$76,'101 - SO 101 Polní cesta '!$C$82:$J$102,'101 - SO 101 Polní cesta '!$C$108:$J$159</definedName>
    <definedName name="_xlnm.Print_Area" localSheetId="3">'801 - SO 801  Protierozní...'!$C$4:$J$76,'801 - SO 801  Protierozní...'!$C$82:$J$102,'801 - SO 801  Protierozní...'!$C$108:$J$149</definedName>
    <definedName name="_xlnm.Print_Area" localSheetId="2">'901 - SO 901 Dopravně inž...'!$C$4:$J$76,'901 - SO 901 Dopravně inž...'!$C$82:$J$99,'901 - SO 901 Dopravně inž...'!$C$105:$J$124</definedName>
    <definedName name="_xlnm.Print_Area" localSheetId="0">'Rekapitulace stavby'!$D$4:$AO$76,'Rekapitulace stavby'!$C$82:$AQ$99</definedName>
    <definedName name="_xlnm.Print_Area" localSheetId="1">'V01 - V01 Vedlejší a osta...'!$C$4:$J$76,'V01 - V01 Vedlejší a osta...'!$C$82:$J$101,'V01 - V01 Vedlejší a osta...'!$C$107:$J$130</definedName>
    <definedName name="_xlnm.Print_Titles" localSheetId="0">'Rekapitulace stavby'!$92:$92</definedName>
    <definedName name="_xlnm.Print_Titles" localSheetId="1">'V01 - V01 Vedlejší a osta...'!$119:$119</definedName>
    <definedName name="_xlnm.Print_Titles" localSheetId="2">'901 - SO 901 Dopravně inž...'!$117:$117</definedName>
    <definedName name="_xlnm.Print_Titles" localSheetId="3">'801 - SO 801  Protierozní...'!$120:$120</definedName>
    <definedName name="_xlnm.Print_Titles" localSheetId="4">'101 - SO 101 Polní cesta '!$120:$120</definedName>
  </definedNames>
  <calcPr calcId="181029"/>
  <extLst/>
</workbook>
</file>

<file path=xl/sharedStrings.xml><?xml version="1.0" encoding="utf-8"?>
<sst xmlns="http://schemas.openxmlformats.org/spreadsheetml/2006/main" count="1648" uniqueCount="396">
  <si>
    <t>Export Komplet</t>
  </si>
  <si>
    <t/>
  </si>
  <si>
    <t>2.0</t>
  </si>
  <si>
    <t>False</t>
  </si>
  <si>
    <t>{18a83f1a-1aa8-4714-a47c-ca96f800f677}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</si>
  <si>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</si>
  <si>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</si>
  <si>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</si>
  <si>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</si>
  <si>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</si>
  <si>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</si>
  <si>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</si>
  <si>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</si>
  <si>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</si>
  <si>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822297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</si>
  <si>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</si>
  <si>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</si>
  <si>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cesta C3 Býkovice u Louňovic</t>
  </si>
  <si>
    <t>0,1</t>
  </si>
  <si>
    <t>KSO:</t>
  </si>
  <si>
    <t>822 29 7</t>
  </si>
  <si>
    <t>CC-CZ:</t>
  </si>
  <si>
    <t>1</t>
  </si>
  <si>
    <t>Místo:</t>
  </si>
  <si>
    <t xml:space="preserve">Býkovice u Louňovice </t>
  </si>
  <si>
    <t>Datum:</t>
  </si>
  <si>
    <t>17. 1. 2016</t>
  </si>
  <si>
    <t>10</t>
  </si>
  <si>
    <t>100</t>
  </si>
  <si>
    <t>Zadavatel:</t>
  </si>
  <si>
    <t>IČ:</t>
  </si>
  <si>
    <t xml:space="preserve">Státní pozemkový úřad </t>
  </si>
  <si>
    <t>DIČ:</t>
  </si>
  <si>
    <t>Uchazeč:</t>
  </si>
  <si>
    <t>Vyplň údaj</t>
  </si>
  <si>
    <t>Projektant:</t>
  </si>
  <si>
    <t xml:space="preserve">Ing. Tichovský Roman </t>
  </si>
  <si>
    <t>True</t>
  </si>
  <si>
    <t>Zpracovatel:</t>
  </si>
  <si>
    <t>45061319</t>
  </si>
  <si>
    <t>6706301536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</si>
  <si>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</si>
  <si>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</si>
  <si>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</si>
  <si>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</si>
  <si>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</si>
  <si>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</si>
  <si>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</si>
  <si>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</si>
  <si>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</si>
  <si>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</si>
  <si>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</si>
  <si>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</si>
  <si>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</si>
  <si>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</si>
  <si>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</si>
  <si>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</si>
  <si>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</si>
  <si>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</si>
  <si>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</si>
  <si>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</si>
  <si>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</si>
  <si>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</si>
  <si>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</si>
  <si>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</si>
  <si>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</si>
  <si>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</si>
  <si>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</si>
  <si>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</si>
  <si>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</si>
  <si>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</si>
  <si>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</si>
  <si>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</si>
  <si>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</si>
  <si>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</si>
  <si>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</si>
  <si>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</si>
  <si>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</si>
  <si>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</si>
  <si>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</si>
  <si>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</si>
  <si>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</si>
  <si>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</si>
  <si>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</si>
  <si>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</si>
  <si>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</si>
  <si>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</si>
  <si>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V01</t>
  </si>
  <si>
    <t xml:space="preserve">V01 Vedlejší a ostatní náklady </t>
  </si>
  <si>
    <t>STA</t>
  </si>
  <si>
    <t>{849e1b69-b844-4669-9d6a-0e742b815312}</t>
  </si>
  <si>
    <t>2</t>
  </si>
  <si>
    <t>901</t>
  </si>
  <si>
    <t xml:space="preserve">SO 901 Dopravně inženýrská opatření </t>
  </si>
  <si>
    <t>{653ac0ff-46c5-4e88-8f9a-a3920d57b285}</t>
  </si>
  <si>
    <t>801</t>
  </si>
  <si>
    <t xml:space="preserve">SO 801  Protierozní opatření </t>
  </si>
  <si>
    <t>{33196427-8dda-4b4c-8cc5-f9a1652017d2}</t>
  </si>
  <si>
    <t>101</t>
  </si>
  <si>
    <t xml:space="preserve">SO 101 Polní cesta </t>
  </si>
  <si>
    <t>{e1b97fd4-c54a-42dd-88fd-5cec91a1cef5}</t>
  </si>
  <si>
    <t>KRYCÍ LIST SOUPISU PRACÍ</t>
  </si>
  <si>
    <t>Objekt:</t>
  </si>
  <si>
    <t xml:space="preserve">V01 - V01 Vedlejší a ostatní náklady </t>
  </si>
  <si>
    <t>Býkovice u Louňovic</t>
  </si>
  <si>
    <t xml:space="preserve">Státní pozemkový úřad Benešov 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</si>
  <si>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</si>
  <si>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</si>
  <si>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</si>
  <si>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</si>
  <si>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</si>
  <si>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</si>
  <si>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</si>
  <si>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</si>
  <si>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</si>
  <si>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</si>
  <si>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</si>
  <si>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</si>
  <si>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</si>
  <si>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</si>
  <si>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</si>
  <si>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</si>
  <si>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</si>
  <si>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</si>
  <si>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</si>
  <si>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</si>
  <si>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</si>
  <si>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</si>
  <si>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</si>
  <si>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</si>
  <si>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</si>
  <si>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</si>
  <si>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</si>
  <si>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</si>
  <si>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</si>
  <si>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</si>
  <si>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Průzkumné, geodetické a projektové práce geodetické práce při provádění stavby</t>
  </si>
  <si>
    <t>hod</t>
  </si>
  <si>
    <t>1024</t>
  </si>
  <si>
    <t>1542001153</t>
  </si>
  <si>
    <t>013254000</t>
  </si>
  <si>
    <t>Průzkumné, geodetické a projektové práce projektové práce dokumentace stavby (výkresová a textová) skutečného provedení stavby</t>
  </si>
  <si>
    <t>soubor</t>
  </si>
  <si>
    <t>462349533</t>
  </si>
  <si>
    <t>VRN3</t>
  </si>
  <si>
    <t>Zařízení staveniště</t>
  </si>
  <si>
    <t>3</t>
  </si>
  <si>
    <t>032603000</t>
  </si>
  <si>
    <t>Zařízení staveniště vybavení staveniště ostatní náklady</t>
  </si>
  <si>
    <t>876375864</t>
  </si>
  <si>
    <t>VRN4</t>
  </si>
  <si>
    <t>Inženýrská činnost</t>
  </si>
  <si>
    <t>4</t>
  </si>
  <si>
    <t>041103000</t>
  </si>
  <si>
    <t>Inženýrská činnost dozory autorský dozor projektanta</t>
  </si>
  <si>
    <t>-1923101069</t>
  </si>
  <si>
    <t>041203000</t>
  </si>
  <si>
    <t>Inženýrská činnost dozory technický dozor investora</t>
  </si>
  <si>
    <t>-290644634</t>
  </si>
  <si>
    <t>6</t>
  </si>
  <si>
    <t>042603000</t>
  </si>
  <si>
    <t>Inženýrská činnost posudky plán zkoušek</t>
  </si>
  <si>
    <t>-1888204510</t>
  </si>
  <si>
    <t xml:space="preserve">901 - SO 901 Dopravně inženýrská opatření </t>
  </si>
  <si>
    <t>HSV - Práce a dodávky HSV</t>
  </si>
  <si>
    <t xml:space="preserve">    9 - Ostatní konstrukce a práce, bourání</t>
  </si>
  <si>
    <t>HSV</t>
  </si>
  <si>
    <t>Práce a dodávky HSV</t>
  </si>
  <si>
    <t>9</t>
  </si>
  <si>
    <t>Ostatní konstrukce a práce, bourání</t>
  </si>
  <si>
    <t>913111115</t>
  </si>
  <si>
    <t>Montáž a demontáž dočasných dopravních značek samostatných značek základních</t>
  </si>
  <si>
    <t>kus</t>
  </si>
  <si>
    <t>-2110124685</t>
  </si>
  <si>
    <t>913121211</t>
  </si>
  <si>
    <t>Montáž a demontáž dočasných dopravních značek Příplatek za první a každý další den použití dočasných dopravních značek k ceně 12-1111</t>
  </si>
  <si>
    <t>-2016779588</t>
  </si>
  <si>
    <t>913211112</t>
  </si>
  <si>
    <t>Montáž a demontáž dočasných dopravních zábran Z2 reflexních, šířky 2,5 m</t>
  </si>
  <si>
    <t>1652962862</t>
  </si>
  <si>
    <t>7</t>
  </si>
  <si>
    <t>913211212</t>
  </si>
  <si>
    <t>Montáž a demontáž dočasných dopravních zábran Z2 Příplatek za první a každý další den použití dočasných dopravních zábran Z2 k ceně 21-1112</t>
  </si>
  <si>
    <t>-1088858644</t>
  </si>
  <si>
    <t xml:space="preserve">801 - SO 801  Protierozní opatření </t>
  </si>
  <si>
    <t xml:space="preserve">    1 - Zemní práce</t>
  </si>
  <si>
    <t xml:space="preserve">    2 - Zakládání</t>
  </si>
  <si>
    <t xml:space="preserve">    998 - Přesun hmot</t>
  </si>
  <si>
    <t>Zemní práce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</si>
  <si>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</si>
  <si>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</si>
  <si>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</si>
  <si>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-1872107766</t>
  </si>
  <si>
    <t>132103301</t>
  </si>
  <si>
    <t>Hloubení rýh pro drény ve sklonu terénu do 15 st. v jakémkoliv množství, s úpravou do předepsaného spádu, v suchu, mokru i ve vodě sběrné i svodné DN do 200 hloubky do 1,10 m v horninách tř. 1 a 2</t>
  </si>
  <si>
    <t>m</t>
  </si>
  <si>
    <t>-885579169</t>
  </si>
  <si>
    <t>174203301</t>
  </si>
  <si>
    <t>Zásyp rýh pro drény bez zhutnění, pro jakékoliv množství sběrné a svodné drény hloubky do 1,10 m</t>
  </si>
  <si>
    <t>-923096327</t>
  </si>
  <si>
    <t>30</t>
  </si>
  <si>
    <t>M</t>
  </si>
  <si>
    <t>583336520</t>
  </si>
  <si>
    <t>Kamenivo přírodní těžené pro stavební účely  PTK  (drobné, hrubé, štěrkopísky) kamenivo těžené hrubé frakce   8-16 Tovačov</t>
  </si>
  <si>
    <t>t</t>
  </si>
  <si>
    <t>8</t>
  </si>
  <si>
    <t>2133401364</t>
  </si>
  <si>
    <t>181301112</t>
  </si>
  <si>
    <t>Rozprostření a urovnání ornice v rovině nebo ve svahu sklonu do 1:5 při souvislé ploše přes 500 m2, tl. vrstvy přes 100 do 150 mm</t>
  </si>
  <si>
    <t>m2</t>
  </si>
  <si>
    <t>198531259</t>
  </si>
  <si>
    <t>26</t>
  </si>
  <si>
    <t>182101101</t>
  </si>
  <si>
    <t>Svahování trvalých svahů do projektovaných profilů s potřebným přemístěním výkopku při svahování v zářezech v hornině tř. 1 až 4</t>
  </si>
  <si>
    <t>-354809992</t>
  </si>
  <si>
    <t>27</t>
  </si>
  <si>
    <t>182201101</t>
  </si>
  <si>
    <t>Svahování trvalých svahů do projektovaných profilů s potřebným přemístěním výkopku při svahování násypů v jakékoliv hornině</t>
  </si>
  <si>
    <t>-999782434</t>
  </si>
  <si>
    <t>183104713</t>
  </si>
  <si>
    <t>Kopání jamek pro výsadbu sazenic velikost jamky průměr 700 mm, hl. 700 mm v půdě nezabuřeněné zemina 3</t>
  </si>
  <si>
    <t>53063519</t>
  </si>
  <si>
    <t>16</t>
  </si>
  <si>
    <t>183405211</t>
  </si>
  <si>
    <t>Výsev trávníku hydroosevem na ornici</t>
  </si>
  <si>
    <t>-171987777</t>
  </si>
  <si>
    <t>17</t>
  </si>
  <si>
    <t>005724100</t>
  </si>
  <si>
    <t>Osiva pícnin směsi travní balení obvykle 25 kg parková</t>
  </si>
  <si>
    <t>kg</t>
  </si>
  <si>
    <t>2047678678</t>
  </si>
  <si>
    <t>184004721</t>
  </si>
  <si>
    <t>Výsadba sazenic bez vykopání jamek a bez donesení hlíny keřů bez balu, výšky do 250 mm, do jamky o průměru 250 mm, hl. 250 mm</t>
  </si>
  <si>
    <t>-1230157078</t>
  </si>
  <si>
    <t>11</t>
  </si>
  <si>
    <t>184004911</t>
  </si>
  <si>
    <t>Výsadba sazenic bez vykopání jamek a bez donesení hlíny Příplatek k cenám za donesení hlíny ze vzdálenosti do 10 m pro výsadbu do jamky o průměru 250 mm, hl. 250 mm</t>
  </si>
  <si>
    <t>1340400978</t>
  </si>
  <si>
    <t>184102136</t>
  </si>
  <si>
    <t>Výsadba dřeviny s balem do předem vyhloubené jamky se zalitím na svahu přes 1:2 do 1:1, při průměru balu přes 600 do 800 mm</t>
  </si>
  <si>
    <t>1396647431</t>
  </si>
  <si>
    <t>026504030</t>
  </si>
  <si>
    <t>Dřeviny okrasné listnaté Javor mleč /Acer platanoides/ 200 - 250 cm       PK</t>
  </si>
  <si>
    <t>-1199337393</t>
  </si>
  <si>
    <t>184215132</t>
  </si>
  <si>
    <t>Ukotvení dřeviny kůly třemi kůly, délky přes 1 do 2 m</t>
  </si>
  <si>
    <t>-701225829</t>
  </si>
  <si>
    <t>19</t>
  </si>
  <si>
    <t>605912530</t>
  </si>
  <si>
    <t>Sloupy, tyče a vlna dřevěná kůly vyvazovací jeden konec fazeta, druhý špice, délka 200 cm imregnované průměr 8 cm</t>
  </si>
  <si>
    <t>743889587</t>
  </si>
  <si>
    <t>18</t>
  </si>
  <si>
    <t>185804312</t>
  </si>
  <si>
    <t>Zalití rostlin vodou plochy záhonů jednotlivě přes 20 m2</t>
  </si>
  <si>
    <t>-2046519013</t>
  </si>
  <si>
    <t>Zakládání</t>
  </si>
  <si>
    <t>20</t>
  </si>
  <si>
    <t>211971110</t>
  </si>
  <si>
    <t>Zřízení opláštění výplně z geotextilie odvodňovacích žeber nebo trativodů v rýze nebo zářezu se stěnami šikmými o sklonu do 1:2</t>
  </si>
  <si>
    <t>-1096276047</t>
  </si>
  <si>
    <t>693111320</t>
  </si>
  <si>
    <t>Geotextilie geotextilie netkané GETEX ( (vlna, viskóza, syntetika)) barva pestrá použití: jako separační a oddělovací vrstva šíře max. 400 cm GETEX     250g/m2</t>
  </si>
  <si>
    <t>527230122</t>
  </si>
  <si>
    <t>22</t>
  </si>
  <si>
    <t>212572111</t>
  </si>
  <si>
    <t>Lože pro trativody ze štěrkopísku tříděného</t>
  </si>
  <si>
    <t>211844628</t>
  </si>
  <si>
    <t>23</t>
  </si>
  <si>
    <t>212755214</t>
  </si>
  <si>
    <t>Trativody bez lože z drenážních trubek plastových flexibilních D 100 mm</t>
  </si>
  <si>
    <t>6201993</t>
  </si>
  <si>
    <t>25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</si>
  <si>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</si>
  <si>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</si>
  <si>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857782186</t>
  </si>
  <si>
    <t>998</t>
  </si>
  <si>
    <t>Přesun hmot</t>
  </si>
  <si>
    <t>31</t>
  </si>
  <si>
    <t>998231311</t>
  </si>
  <si>
    <t>Přesun hmot pro sadovnické a krajinářské úpravy dopravní vzdálenost do 5000 m</t>
  </si>
  <si>
    <t>-2084541385</t>
  </si>
  <si>
    <t xml:space="preserve">101 - SO 101 Polní cesta </t>
  </si>
  <si>
    <t xml:space="preserve">    5 - Komunikace pozemní</t>
  </si>
  <si>
    <t xml:space="preserve">    997 - Přesun sutě</t>
  </si>
  <si>
    <t>111111411</t>
  </si>
  <si>
    <t>Odstranění stařiny ze souvislé plochy do 100 m2 v rovině nebo na svahu do 1:5</t>
  </si>
  <si>
    <t>2022646871</t>
  </si>
  <si>
    <t>111201102</t>
  </si>
  <si>
    <t>Odstranění křovin a stromů s odstraněním kořenů průměru kmene do 100 mm do sklonu terénu 1 : 5, při celkové ploše přes 1 000 do 10 000 m2</t>
  </si>
  <si>
    <t>-1588179844</t>
  </si>
  <si>
    <t>111201401</t>
  </si>
  <si>
    <t>Spálení odstraněných křovin a stromů na hromadách průměru kmene do 100 mm pro jakoukoliv plochu</t>
  </si>
  <si>
    <t>-1445613259</t>
  </si>
  <si>
    <t>111211132</t>
  </si>
  <si>
    <t>Pálení větví stromů se snášením na hromady listnatých v rovině nebo ve svahu do 1:3, průměru kmene přes 30 cm</t>
  </si>
  <si>
    <t>-500940689</t>
  </si>
  <si>
    <t>112151354</t>
  </si>
  <si>
    <t>Pokácení stromu postupné se spouštěním částí kmene a koruny o průměru na řezné ploše pařezu přes 400 do 500 mm</t>
  </si>
  <si>
    <t>-614377595</t>
  </si>
  <si>
    <t>112201114</t>
  </si>
  <si>
    <t>Odstranění pařezu v rovině nebo na svahu do 1:5 o průměru pařezu na řezné ploše přes 400 do 500 mm</t>
  </si>
  <si>
    <t>-871627914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</si>
  <si>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</si>
  <si>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</si>
  <si>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-772027108</t>
  </si>
  <si>
    <t>119001202</t>
  </si>
  <si>
    <t>Úprava zemin vápnem za účelem zlepšení mechanických vlastností, tl. vrstvy po zhutnění 300 mm</t>
  </si>
  <si>
    <t>650512667</t>
  </si>
  <si>
    <t>585301600</t>
  </si>
  <si>
    <t>Vápna pro stavební účely mleté ČSN EN 459-1 CL 90 JM  nehašené        VL</t>
  </si>
  <si>
    <t>634951859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</si>
  <si>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</si>
  <si>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</si>
  <si>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832723362</t>
  </si>
  <si>
    <t>12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</si>
  <si>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</si>
  <si>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</si>
  <si>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-331656129</t>
  </si>
  <si>
    <t>13</t>
  </si>
  <si>
    <t>162301402</t>
  </si>
  <si>
    <t>Vodorovné přemístění větví, kmenů nebo pařezů s naložením, složením a dopravou do 5000 m větví stromů listnatých, průměru kmene přes 300 do 500 mm</t>
  </si>
  <si>
    <t>-478305995</t>
  </si>
  <si>
    <t>162301412</t>
  </si>
  <si>
    <t>Vodorovné přemístění větví, kmenů nebo pařezů s naložením, složením a dopravou do 5000 m kmenů stromů listnatých, průměru přes 300 do 500 mm</t>
  </si>
  <si>
    <t>-49024120</t>
  </si>
  <si>
    <t>162301422</t>
  </si>
  <si>
    <t>Vodorovné přemístění větví, kmenů nebo pařezů s naložením, složením a dopravou do 5000 m pařezů kmenů, průměru přes 300 do 500 mm</t>
  </si>
  <si>
    <t>650269504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</si>
  <si>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</si>
  <si>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</si>
  <si>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530422417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</si>
  <si>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</si>
  <si>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</si>
  <si>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1250721611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</si>
  <si>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</si>
  <si>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</si>
  <si>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-1824630810</t>
  </si>
  <si>
    <t>14</t>
  </si>
  <si>
    <t>167101102</t>
  </si>
  <si>
    <t>Nakládání, skládání a překládání neulehlého výkopku nebo sypaniny nakládání, množství přes 100 m3, z hornin tř. 1 až 4</t>
  </si>
  <si>
    <t>459497622</t>
  </si>
  <si>
    <t>171201201</t>
  </si>
  <si>
    <t>Uložení sypaniny na skládky</t>
  </si>
  <si>
    <t>-1032189803</t>
  </si>
  <si>
    <t>171201211</t>
  </si>
  <si>
    <t>Uložení sypaniny poplatek za uložení sypaniny na skládce (skládkovné)</t>
  </si>
  <si>
    <t>894349210</t>
  </si>
  <si>
    <t>181202305</t>
  </si>
  <si>
    <t>Úprava pláně na stavbách dálnic na násypech se zhutněním</t>
  </si>
  <si>
    <t>802186586</t>
  </si>
  <si>
    <t>Komunikace pozemní</t>
  </si>
  <si>
    <t>36</t>
  </si>
  <si>
    <t>564851111</t>
  </si>
  <si>
    <t>-1059558705</t>
  </si>
  <si>
    <t>37</t>
  </si>
  <si>
    <t>564851114</t>
  </si>
  <si>
    <t>1056839637</t>
  </si>
  <si>
    <t>569851111</t>
  </si>
  <si>
    <t>Zpevnění krajnic nebo komunikací pro pěší s rozprostřením a zhutněním, po zhutnění štěrkodrtí tl. 150 mm</t>
  </si>
  <si>
    <t>-2125921684</t>
  </si>
  <si>
    <t>569903311</t>
  </si>
  <si>
    <t>Zřízení zemních krajnic z hornin jakékoliv třídy se zhutněním</t>
  </si>
  <si>
    <t>934833803</t>
  </si>
  <si>
    <t>573231111</t>
  </si>
  <si>
    <t>Postřik živičný spojovací bez posypu kamenivem ze silniční emulze, v množství od 0,50 do 0,80 kg/m2</t>
  </si>
  <si>
    <t>1029855021</t>
  </si>
  <si>
    <t>28</t>
  </si>
  <si>
    <t>577134121</t>
  </si>
  <si>
    <t>Asfaltový beton vrstva obrusná ACO 11 (ABS) s rozprostřením a se zhutněním z nemodifikovaného asfaltu v pruhu šířky přes 3 m tř. I, po zhutnění tl. 40 mm</t>
  </si>
  <si>
    <t>572289781</t>
  </si>
  <si>
    <t>29</t>
  </si>
  <si>
    <t>577166121</t>
  </si>
  <si>
    <t>Asfaltový beton vrstva ložní ACL 22 (ABVH) s rozprostřením a zhutněním z nemodifikovaného asfaltu v pruhu šířky přes 3 m, po zhutnění tl. 70 mm</t>
  </si>
  <si>
    <t>-329459271</t>
  </si>
  <si>
    <t>997</t>
  </si>
  <si>
    <t>Přesun sutě</t>
  </si>
  <si>
    <t>997002611</t>
  </si>
  <si>
    <t>Nakládání suti a vybouraných hmot na dopravní prostředek pro vodorovné přemístění</t>
  </si>
  <si>
    <t>1217640740</t>
  </si>
  <si>
    <t>997013501</t>
  </si>
  <si>
    <t>Odvoz suti a vybouraných hmot na skládku nebo meziskládku se složením, na vzdálenost do 1 km</t>
  </si>
  <si>
    <t>-373150966</t>
  </si>
  <si>
    <t>32</t>
  </si>
  <si>
    <t>997013509</t>
  </si>
  <si>
    <t>Odvoz suti a vybouraných hmot na skládku nebo meziskládku se složením, na vzdálenost Příplatek k ceně za každý další i započatý 1 km přes 1 km</t>
  </si>
  <si>
    <t>-182352489</t>
  </si>
  <si>
    <t>34</t>
  </si>
  <si>
    <t>997013803</t>
  </si>
  <si>
    <t>Poplatek za uložení stavebního odpadu na skládce (skládkovné) z keramických materiálů</t>
  </si>
  <si>
    <t>263638902</t>
  </si>
  <si>
    <t>35</t>
  </si>
  <si>
    <t>998225111</t>
  </si>
  <si>
    <t>Přesun hmot pro komunikace s krytem z kameniva, monolitickým betonovým nebo živičným dopravní vzdálenost do 200 m jakékoliv délky objektu</t>
  </si>
  <si>
    <t>2030981699</t>
  </si>
  <si>
    <t>Podklad ze štěrkodrti ŠD 0/32  s rozprostřením a zhutněním, po zhutnění tl. 150 mm</t>
  </si>
  <si>
    <t>Podklad ze štěrkodrti ŠD 0/63 s rozprostřením a zhutněním, po zhutnění tl. 180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</si>
</sst>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10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94" t="s">
        <v>14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17"/>
      <c r="BE5" s="191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96" t="s">
        <v>17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17"/>
      <c r="BE6" s="192"/>
      <c r="BS6" s="14" t="s">
        <v>18</v>
      </c>
    </row>
    <row r="7" spans="2:71" s="1" customFormat="1" ht="12" customHeight="1">
      <c r="B7" s="17"/>
      <c r="D7" s="24" t="s">
        <v>19</v>
      </c>
      <c r="K7" s="22" t="s">
        <v>20</v>
      </c>
      <c r="AK7" s="24" t="s">
        <v>21</v>
      </c>
      <c r="AN7" s="22" t="s">
        <v>1</v>
      </c>
      <c r="AR7" s="17"/>
      <c r="BE7" s="192"/>
      <c r="BS7" s="14" t="s">
        <v>22</v>
      </c>
    </row>
    <row r="8" spans="2:71" s="1" customFormat="1" ht="12" customHeight="1">
      <c r="B8" s="17"/>
      <c r="D8" s="24" t="s">
        <v>23</v>
      </c>
      <c r="K8" s="22" t="s">
        <v>24</v>
      </c>
      <c r="AK8" s="24" t="s">
        <v>25</v>
      </c>
      <c r="AN8" s="25" t="s">
        <v>26</v>
      </c>
      <c r="AR8" s="17"/>
      <c r="BE8" s="192"/>
      <c r="BS8" s="14" t="s">
        <v>27</v>
      </c>
    </row>
    <row r="9" spans="2:71" s="1" customFormat="1" ht="14.45" customHeight="1">
      <c r="B9" s="17"/>
      <c r="AR9" s="17"/>
      <c r="BE9" s="192"/>
      <c r="BS9" s="14" t="s">
        <v>28</v>
      </c>
    </row>
    <row r="10" spans="2:71" s="1" customFormat="1" ht="12" customHeight="1">
      <c r="B10" s="17"/>
      <c r="D10" s="24" t="s">
        <v>29</v>
      </c>
      <c r="AK10" s="24" t="s">
        <v>30</v>
      </c>
      <c r="AN10" s="22" t="s">
        <v>1</v>
      </c>
      <c r="AR10" s="17"/>
      <c r="BE10" s="192"/>
      <c r="BS10" s="14" t="s">
        <v>18</v>
      </c>
    </row>
    <row r="11" spans="2:71" s="1" customFormat="1" ht="18.4" customHeight="1">
      <c r="B11" s="17"/>
      <c r="E11" s="22" t="s">
        <v>31</v>
      </c>
      <c r="AK11" s="24" t="s">
        <v>32</v>
      </c>
      <c r="AN11" s="22" t="s">
        <v>1</v>
      </c>
      <c r="AR11" s="17"/>
      <c r="BE11" s="192"/>
      <c r="BS11" s="14" t="s">
        <v>18</v>
      </c>
    </row>
    <row r="12" spans="2:71" s="1" customFormat="1" ht="6.95" customHeight="1">
      <c r="B12" s="17"/>
      <c r="AR12" s="17"/>
      <c r="BE12" s="192"/>
      <c r="BS12" s="14" t="s">
        <v>18</v>
      </c>
    </row>
    <row r="13" spans="2:71" s="1" customFormat="1" ht="12" customHeight="1">
      <c r="B13" s="17"/>
      <c r="D13" s="24" t="s">
        <v>33</v>
      </c>
      <c r="AK13" s="24" t="s">
        <v>30</v>
      </c>
      <c r="AN13" s="26" t="s">
        <v>34</v>
      </c>
      <c r="AR13" s="17"/>
      <c r="BE13" s="192"/>
      <c r="BS13" s="14" t="s">
        <v>18</v>
      </c>
    </row>
    <row r="14" spans="2:71" ht="12.75">
      <c r="B14" s="17"/>
      <c r="E14" s="197" t="s">
        <v>34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4" t="s">
        <v>32</v>
      </c>
      <c r="AN14" s="26" t="s">
        <v>34</v>
      </c>
      <c r="AR14" s="17"/>
      <c r="BE14" s="192"/>
      <c r="BS14" s="14" t="s">
        <v>18</v>
      </c>
    </row>
    <row r="15" spans="2:71" s="1" customFormat="1" ht="6.95" customHeight="1">
      <c r="B15" s="17"/>
      <c r="AR15" s="17"/>
      <c r="BE15" s="192"/>
      <c r="BS15" s="14" t="s">
        <v>3</v>
      </c>
    </row>
    <row r="16" spans="2:71" s="1" customFormat="1" ht="12" customHeight="1">
      <c r="B16" s="17"/>
      <c r="D16" s="24" t="s">
        <v>35</v>
      </c>
      <c r="AK16" s="24" t="s">
        <v>30</v>
      </c>
      <c r="AN16" s="22" t="s">
        <v>1</v>
      </c>
      <c r="AR16" s="17"/>
      <c r="BE16" s="192"/>
      <c r="BS16" s="14" t="s">
        <v>3</v>
      </c>
    </row>
    <row r="17" spans="2:71" s="1" customFormat="1" ht="18.4" customHeight="1">
      <c r="B17" s="17"/>
      <c r="E17" s="22" t="s">
        <v>36</v>
      </c>
      <c r="AK17" s="24" t="s">
        <v>32</v>
      </c>
      <c r="AN17" s="22" t="s">
        <v>1</v>
      </c>
      <c r="AR17" s="17"/>
      <c r="BE17" s="192"/>
      <c r="BS17" s="14" t="s">
        <v>37</v>
      </c>
    </row>
    <row r="18" spans="2:71" s="1" customFormat="1" ht="6.95" customHeight="1">
      <c r="B18" s="17"/>
      <c r="AR18" s="17"/>
      <c r="BE18" s="192"/>
      <c r="BS18" s="14" t="s">
        <v>6</v>
      </c>
    </row>
    <row r="19" spans="2:71" s="1" customFormat="1" ht="12" customHeight="1">
      <c r="B19" s="17"/>
      <c r="D19" s="24" t="s">
        <v>38</v>
      </c>
      <c r="AK19" s="24" t="s">
        <v>30</v>
      </c>
      <c r="AN19" s="22" t="s">
        <v>39</v>
      </c>
      <c r="AR19" s="17"/>
      <c r="BE19" s="192"/>
      <c r="BS19" s="14" t="s">
        <v>6</v>
      </c>
    </row>
    <row r="20" spans="2:71" s="1" customFormat="1" ht="18.4" customHeight="1">
      <c r="B20" s="17"/>
      <c r="E20" s="22" t="s">
        <v>36</v>
      </c>
      <c r="AK20" s="24" t="s">
        <v>32</v>
      </c>
      <c r="AN20" s="22" t="s">
        <v>40</v>
      </c>
      <c r="AR20" s="17"/>
      <c r="BE20" s="192"/>
      <c r="BS20" s="14" t="s">
        <v>3</v>
      </c>
    </row>
    <row r="21" spans="2:57" s="1" customFormat="1" ht="6.95" customHeight="1">
      <c r="B21" s="17"/>
      <c r="AR21" s="17"/>
      <c r="BE21" s="192"/>
    </row>
    <row r="22" spans="2:57" s="1" customFormat="1" ht="12" customHeight="1">
      <c r="B22" s="17"/>
      <c r="D22" s="24" t="s">
        <v>41</v>
      </c>
      <c r="AR22" s="17"/>
      <c r="BE22" s="192"/>
    </row>
    <row r="23" spans="2:57" s="1" customFormat="1" ht="16.5" customHeight="1">
      <c r="B23" s="17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7"/>
      <c r="BE23" s="192"/>
    </row>
    <row r="24" spans="2:57" s="1" customFormat="1" ht="6.95" customHeight="1">
      <c r="B24" s="17"/>
      <c r="AR24" s="17"/>
      <c r="BE24" s="192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2"/>
    </row>
    <row r="26" spans="1:57" s="2" customFormat="1" ht="25.9" customHeight="1">
      <c r="A26" s="29"/>
      <c r="B26" s="30"/>
      <c r="C26" s="29"/>
      <c r="D26" s="31" t="s">
        <v>42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0">
        <f>ROUND(AG94,2)</f>
        <v>0</v>
      </c>
      <c r="AL26" s="201"/>
      <c r="AM26" s="201"/>
      <c r="AN26" s="201"/>
      <c r="AO26" s="201"/>
      <c r="AP26" s="29"/>
      <c r="AQ26" s="29"/>
      <c r="AR26" s="30"/>
      <c r="BE26" s="192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2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2" t="s">
        <v>43</v>
      </c>
      <c r="M28" s="202"/>
      <c r="N28" s="202"/>
      <c r="O28" s="202"/>
      <c r="P28" s="202"/>
      <c r="Q28" s="29"/>
      <c r="R28" s="29"/>
      <c r="S28" s="29"/>
      <c r="T28" s="29"/>
      <c r="U28" s="29"/>
      <c r="V28" s="29"/>
      <c r="W28" s="202" t="s">
        <v>44</v>
      </c>
      <c r="X28" s="202"/>
      <c r="Y28" s="202"/>
      <c r="Z28" s="202"/>
      <c r="AA28" s="202"/>
      <c r="AB28" s="202"/>
      <c r="AC28" s="202"/>
      <c r="AD28" s="202"/>
      <c r="AE28" s="202"/>
      <c r="AF28" s="29"/>
      <c r="AG28" s="29"/>
      <c r="AH28" s="29"/>
      <c r="AI28" s="29"/>
      <c r="AJ28" s="29"/>
      <c r="AK28" s="202" t="s">
        <v>45</v>
      </c>
      <c r="AL28" s="202"/>
      <c r="AM28" s="202"/>
      <c r="AN28" s="202"/>
      <c r="AO28" s="202"/>
      <c r="AP28" s="29"/>
      <c r="AQ28" s="29"/>
      <c r="AR28" s="30"/>
      <c r="BE28" s="192"/>
    </row>
    <row r="29" spans="2:57" s="3" customFormat="1" ht="14.45" customHeight="1">
      <c r="B29" s="34"/>
      <c r="D29" s="24" t="s">
        <v>46</v>
      </c>
      <c r="F29" s="24" t="s">
        <v>47</v>
      </c>
      <c r="L29" s="205">
        <v>0.21</v>
      </c>
      <c r="M29" s="204"/>
      <c r="N29" s="204"/>
      <c r="O29" s="204"/>
      <c r="P29" s="204"/>
      <c r="W29" s="203">
        <f>ROUND(AZ94,2)</f>
        <v>0</v>
      </c>
      <c r="X29" s="204"/>
      <c r="Y29" s="204"/>
      <c r="Z29" s="204"/>
      <c r="AA29" s="204"/>
      <c r="AB29" s="204"/>
      <c r="AC29" s="204"/>
      <c r="AD29" s="204"/>
      <c r="AE29" s="204"/>
      <c r="AK29" s="203">
        <f>ROUND(AV94,2)</f>
        <v>0</v>
      </c>
      <c r="AL29" s="204"/>
      <c r="AM29" s="204"/>
      <c r="AN29" s="204"/>
      <c r="AO29" s="204"/>
      <c r="AR29" s="34"/>
      <c r="BE29" s="193"/>
    </row>
    <row r="30" spans="2:57" s="3" customFormat="1" ht="14.45" customHeight="1">
      <c r="B30" s="34"/>
      <c r="F30" s="24" t="s">
        <v>48</v>
      </c>
      <c r="L30" s="205">
        <v>0.15</v>
      </c>
      <c r="M30" s="204"/>
      <c r="N30" s="204"/>
      <c r="O30" s="204"/>
      <c r="P30" s="204"/>
      <c r="W30" s="203">
        <f>ROUND(BA94,2)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ROUND(AW94,2)</f>
        <v>0</v>
      </c>
      <c r="AL30" s="204"/>
      <c r="AM30" s="204"/>
      <c r="AN30" s="204"/>
      <c r="AO30" s="204"/>
      <c r="AR30" s="34"/>
      <c r="BE30" s="193"/>
    </row>
    <row r="31" spans="2:57" s="3" customFormat="1" ht="14.45" customHeight="1" hidden="1">
      <c r="B31" s="34"/>
      <c r="F31" s="24" t="s">
        <v>49</v>
      </c>
      <c r="L31" s="205">
        <v>0.21</v>
      </c>
      <c r="M31" s="204"/>
      <c r="N31" s="204"/>
      <c r="O31" s="204"/>
      <c r="P31" s="204"/>
      <c r="W31" s="203">
        <f>ROUND(BB94,2)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4"/>
      <c r="BE31" s="193"/>
    </row>
    <row r="32" spans="2:57" s="3" customFormat="1" ht="14.45" customHeight="1" hidden="1">
      <c r="B32" s="34"/>
      <c r="F32" s="24" t="s">
        <v>50</v>
      </c>
      <c r="L32" s="205">
        <v>0.15</v>
      </c>
      <c r="M32" s="204"/>
      <c r="N32" s="204"/>
      <c r="O32" s="204"/>
      <c r="P32" s="204"/>
      <c r="W32" s="203">
        <f>ROUND(BC94,2)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4"/>
      <c r="BE32" s="193"/>
    </row>
    <row r="33" spans="2:57" s="3" customFormat="1" ht="14.45" customHeight="1" hidden="1">
      <c r="B33" s="34"/>
      <c r="F33" s="24" t="s">
        <v>51</v>
      </c>
      <c r="L33" s="205">
        <v>0</v>
      </c>
      <c r="M33" s="204"/>
      <c r="N33" s="204"/>
      <c r="O33" s="204"/>
      <c r="P33" s="204"/>
      <c r="W33" s="203">
        <f>ROUND(BD94,2)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v>0</v>
      </c>
      <c r="AL33" s="204"/>
      <c r="AM33" s="204"/>
      <c r="AN33" s="204"/>
      <c r="AO33" s="204"/>
      <c r="AR33" s="34"/>
      <c r="BE33" s="19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2"/>
    </row>
    <row r="35" spans="1:57" s="2" customFormat="1" ht="25.9" customHeight="1">
      <c r="A35" s="29"/>
      <c r="B35" s="30"/>
      <c r="C35" s="35"/>
      <c r="D35" s="36" t="s">
        <v>52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53</v>
      </c>
      <c r="U35" s="37"/>
      <c r="V35" s="37"/>
      <c r="W35" s="37"/>
      <c r="X35" s="209" t="s">
        <v>54</v>
      </c>
      <c r="Y35" s="207"/>
      <c r="Z35" s="207"/>
      <c r="AA35" s="207"/>
      <c r="AB35" s="207"/>
      <c r="AC35" s="37"/>
      <c r="AD35" s="37"/>
      <c r="AE35" s="37"/>
      <c r="AF35" s="37"/>
      <c r="AG35" s="37"/>
      <c r="AH35" s="37"/>
      <c r="AI35" s="37"/>
      <c r="AJ35" s="37"/>
      <c r="AK35" s="206">
        <f>SUM(AK26:AK33)</f>
        <v>0</v>
      </c>
      <c r="AL35" s="207"/>
      <c r="AM35" s="207"/>
      <c r="AN35" s="207"/>
      <c r="AO35" s="20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55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56</v>
      </c>
      <c r="AI49" s="41"/>
      <c r="AJ49" s="41"/>
      <c r="AK49" s="41"/>
      <c r="AL49" s="41"/>
      <c r="AM49" s="41"/>
      <c r="AN49" s="41"/>
      <c r="AO49" s="41"/>
      <c r="AR49" s="3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1:57" s="2" customFormat="1" ht="12.75">
      <c r="A60" s="29"/>
      <c r="B60" s="30"/>
      <c r="C60" s="29"/>
      <c r="D60" s="42" t="s">
        <v>57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57</v>
      </c>
      <c r="AI60" s="32"/>
      <c r="AJ60" s="32"/>
      <c r="AK60" s="32"/>
      <c r="AL60" s="32"/>
      <c r="AM60" s="42" t="s">
        <v>58</v>
      </c>
      <c r="AN60" s="32"/>
      <c r="AO60" s="32"/>
      <c r="AP60" s="29"/>
      <c r="AQ60" s="29"/>
      <c r="AR60" s="30"/>
      <c r="BE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1:57" s="2" customFormat="1" ht="12.75">
      <c r="A64" s="29"/>
      <c r="B64" s="30"/>
      <c r="C64" s="29"/>
      <c r="D64" s="40" t="s">
        <v>59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60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1:57" s="2" customFormat="1" ht="12.75">
      <c r="A75" s="29"/>
      <c r="B75" s="30"/>
      <c r="C75" s="29"/>
      <c r="D75" s="42" t="s">
        <v>57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57</v>
      </c>
      <c r="AI75" s="32"/>
      <c r="AJ75" s="32"/>
      <c r="AK75" s="32"/>
      <c r="AL75" s="32"/>
      <c r="AM75" s="42" t="s">
        <v>58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61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822297</v>
      </c>
      <c r="AR84" s="48"/>
    </row>
    <row r="85" spans="2:44" s="5" customFormat="1" ht="36.95" customHeight="1">
      <c r="B85" s="49"/>
      <c r="C85" s="50" t="s">
        <v>16</v>
      </c>
      <c r="L85" s="172" t="str">
        <f>K6</f>
        <v>Polní cesta C3 Býkovice u Louňovic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23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Býkovice u Louňovice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25</v>
      </c>
      <c r="AJ87" s="29"/>
      <c r="AK87" s="29"/>
      <c r="AL87" s="29"/>
      <c r="AM87" s="174" t="str">
        <f>IF(AN8="","",AN8)</f>
        <v>17. 1. 2016</v>
      </c>
      <c r="AN87" s="174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29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Státní pozemkový úřad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35</v>
      </c>
      <c r="AJ89" s="29"/>
      <c r="AK89" s="29"/>
      <c r="AL89" s="29"/>
      <c r="AM89" s="175" t="str">
        <f>IF(E17="","",E17)</f>
        <v xml:space="preserve">Ing. Tichovský Roman </v>
      </c>
      <c r="AN89" s="176"/>
      <c r="AO89" s="176"/>
      <c r="AP89" s="176"/>
      <c r="AQ89" s="29"/>
      <c r="AR89" s="30"/>
      <c r="AS89" s="177" t="s">
        <v>62</v>
      </c>
      <c r="AT89" s="17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33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38</v>
      </c>
      <c r="AJ90" s="29"/>
      <c r="AK90" s="29"/>
      <c r="AL90" s="29"/>
      <c r="AM90" s="175" t="str">
        <f>IF(E20="","",E20)</f>
        <v xml:space="preserve">Ing. Tichovský Roman </v>
      </c>
      <c r="AN90" s="176"/>
      <c r="AO90" s="176"/>
      <c r="AP90" s="176"/>
      <c r="AQ90" s="29"/>
      <c r="AR90" s="30"/>
      <c r="AS90" s="179"/>
      <c r="AT90" s="18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79"/>
      <c r="AT91" s="18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81" t="s">
        <v>63</v>
      </c>
      <c r="D92" s="182"/>
      <c r="E92" s="182"/>
      <c r="F92" s="182"/>
      <c r="G92" s="182"/>
      <c r="H92" s="57"/>
      <c r="I92" s="184" t="s">
        <v>64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3" t="s">
        <v>65</v>
      </c>
      <c r="AH92" s="182"/>
      <c r="AI92" s="182"/>
      <c r="AJ92" s="182"/>
      <c r="AK92" s="182"/>
      <c r="AL92" s="182"/>
      <c r="AM92" s="182"/>
      <c r="AN92" s="184" t="s">
        <v>66</v>
      </c>
      <c r="AO92" s="182"/>
      <c r="AP92" s="185"/>
      <c r="AQ92" s="58" t="s">
        <v>67</v>
      </c>
      <c r="AR92" s="30"/>
      <c r="AS92" s="59" t="s">
        <v>68</v>
      </c>
      <c r="AT92" s="60" t="s">
        <v>69</v>
      </c>
      <c r="AU92" s="60" t="s">
        <v>70</v>
      </c>
      <c r="AV92" s="60" t="s">
        <v>71</v>
      </c>
      <c r="AW92" s="60" t="s">
        <v>72</v>
      </c>
      <c r="AX92" s="60" t="s">
        <v>73</v>
      </c>
      <c r="AY92" s="60" t="s">
        <v>74</v>
      </c>
      <c r="AZ92" s="60" t="s">
        <v>75</v>
      </c>
      <c r="BA92" s="60" t="s">
        <v>76</v>
      </c>
      <c r="BB92" s="60" t="s">
        <v>77</v>
      </c>
      <c r="BC92" s="60" t="s">
        <v>78</v>
      </c>
      <c r="BD92" s="61" t="s">
        <v>79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80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9">
        <f>ROUND(SUM(AG95:AG98),2)</f>
        <v>0</v>
      </c>
      <c r="AH94" s="189"/>
      <c r="AI94" s="189"/>
      <c r="AJ94" s="189"/>
      <c r="AK94" s="189"/>
      <c r="AL94" s="189"/>
      <c r="AM94" s="189"/>
      <c r="AN94" s="190">
        <f>SUM(AG94,AT94)</f>
        <v>0</v>
      </c>
      <c r="AO94" s="190"/>
      <c r="AP94" s="190"/>
      <c r="AQ94" s="69" t="s">
        <v>1</v>
      </c>
      <c r="AR94" s="65"/>
      <c r="AS94" s="70">
        <f>ROUND(SUM(AS95:AS98),2)</f>
        <v>0</v>
      </c>
      <c r="AT94" s="71">
        <f>ROUND(SUM(AV94:AW94),2)</f>
        <v>0</v>
      </c>
      <c r="AU94" s="72">
        <f>ROUND(SUM(AU95:AU98),5)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ROUND(SUM(AZ95:AZ98),2)</f>
        <v>0</v>
      </c>
      <c r="BA94" s="71">
        <f>ROUND(SUM(BA95:BA98),2)</f>
        <v>0</v>
      </c>
      <c r="BB94" s="71">
        <f>ROUND(SUM(BB95:BB98),2)</f>
        <v>0</v>
      </c>
      <c r="BC94" s="71">
        <f>ROUND(SUM(BC95:BC98),2)</f>
        <v>0</v>
      </c>
      <c r="BD94" s="73">
        <f>ROUND(SUM(BD95:BD98),2)</f>
        <v>0</v>
      </c>
      <c r="BS94" s="74" t="s">
        <v>81</v>
      </c>
      <c r="BT94" s="74" t="s">
        <v>82</v>
      </c>
      <c r="BU94" s="75" t="s">
        <v>83</v>
      </c>
      <c r="BV94" s="74" t="s">
        <v>84</v>
      </c>
      <c r="BW94" s="74" t="s">
        <v>4</v>
      </c>
      <c r="BX94" s="74" t="s">
        <v>85</v>
      </c>
      <c r="CL94" s="74" t="s">
        <v>20</v>
      </c>
    </row>
    <row r="95" spans="1:91" s="7" customFormat="1" ht="16.5" customHeight="1">
      <c r="A95" s="76" t="s">
        <v>86</v>
      </c>
      <c r="B95" s="77"/>
      <c r="C95" s="78"/>
      <c r="D95" s="186" t="s">
        <v>87</v>
      </c>
      <c r="E95" s="186"/>
      <c r="F95" s="186"/>
      <c r="G95" s="186"/>
      <c r="H95" s="186"/>
      <c r="I95" s="79"/>
      <c r="J95" s="186" t="s">
        <v>88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7">
        <f>'V01 - V01 Vedlejší a osta...'!J30</f>
        <v>0</v>
      </c>
      <c r="AH95" s="188"/>
      <c r="AI95" s="188"/>
      <c r="AJ95" s="188"/>
      <c r="AK95" s="188"/>
      <c r="AL95" s="188"/>
      <c r="AM95" s="188"/>
      <c r="AN95" s="187">
        <f>SUM(AG95,AT95)</f>
        <v>0</v>
      </c>
      <c r="AO95" s="188"/>
      <c r="AP95" s="188"/>
      <c r="AQ95" s="80" t="s">
        <v>89</v>
      </c>
      <c r="AR95" s="77"/>
      <c r="AS95" s="81">
        <v>0</v>
      </c>
      <c r="AT95" s="82">
        <f>ROUND(SUM(AV95:AW95),2)</f>
        <v>0</v>
      </c>
      <c r="AU95" s="83">
        <f>'V01 - V01 Vedlejší a osta...'!P120</f>
        <v>0</v>
      </c>
      <c r="AV95" s="82">
        <f>'V01 - V01 Vedlejší a osta...'!J33</f>
        <v>0</v>
      </c>
      <c r="AW95" s="82">
        <f>'V01 - V01 Vedlejší a osta...'!J34</f>
        <v>0</v>
      </c>
      <c r="AX95" s="82">
        <f>'V01 - V01 Vedlejší a osta...'!J35</f>
        <v>0</v>
      </c>
      <c r="AY95" s="82">
        <f>'V01 - V01 Vedlejší a osta...'!J36</f>
        <v>0</v>
      </c>
      <c r="AZ95" s="82">
        <f>'V01 - V01 Vedlejší a osta...'!F33</f>
        <v>0</v>
      </c>
      <c r="BA95" s="82">
        <f>'V01 - V01 Vedlejší a osta...'!F34</f>
        <v>0</v>
      </c>
      <c r="BB95" s="82">
        <f>'V01 - V01 Vedlejší a osta...'!F35</f>
        <v>0</v>
      </c>
      <c r="BC95" s="82">
        <f>'V01 - V01 Vedlejší a osta...'!F36</f>
        <v>0</v>
      </c>
      <c r="BD95" s="84">
        <f>'V01 - V01 Vedlejší a osta...'!F37</f>
        <v>0</v>
      </c>
      <c r="BT95" s="85" t="s">
        <v>22</v>
      </c>
      <c r="BV95" s="85" t="s">
        <v>84</v>
      </c>
      <c r="BW95" s="85" t="s">
        <v>90</v>
      </c>
      <c r="BX95" s="85" t="s">
        <v>4</v>
      </c>
      <c r="CL95" s="85" t="s">
        <v>20</v>
      </c>
      <c r="CM95" s="85" t="s">
        <v>91</v>
      </c>
    </row>
    <row r="96" spans="1:91" s="7" customFormat="1" ht="16.5" customHeight="1">
      <c r="A96" s="76" t="s">
        <v>86</v>
      </c>
      <c r="B96" s="77"/>
      <c r="C96" s="78"/>
      <c r="D96" s="186" t="s">
        <v>92</v>
      </c>
      <c r="E96" s="186"/>
      <c r="F96" s="186"/>
      <c r="G96" s="186"/>
      <c r="H96" s="186"/>
      <c r="I96" s="79"/>
      <c r="J96" s="186" t="s">
        <v>93</v>
      </c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7">
        <f>'901 - SO 901 Dopravně inž...'!J30</f>
        <v>0</v>
      </c>
      <c r="AH96" s="188"/>
      <c r="AI96" s="188"/>
      <c r="AJ96" s="188"/>
      <c r="AK96" s="188"/>
      <c r="AL96" s="188"/>
      <c r="AM96" s="188"/>
      <c r="AN96" s="187">
        <f>SUM(AG96,AT96)</f>
        <v>0</v>
      </c>
      <c r="AO96" s="188"/>
      <c r="AP96" s="188"/>
      <c r="AQ96" s="80" t="s">
        <v>89</v>
      </c>
      <c r="AR96" s="77"/>
      <c r="AS96" s="81">
        <v>0</v>
      </c>
      <c r="AT96" s="82">
        <f>ROUND(SUM(AV96:AW96),2)</f>
        <v>0</v>
      </c>
      <c r="AU96" s="83">
        <f>'901 - SO 901 Dopravně inž...'!P118</f>
        <v>0</v>
      </c>
      <c r="AV96" s="82">
        <f>'901 - SO 901 Dopravně inž...'!J33</f>
        <v>0</v>
      </c>
      <c r="AW96" s="82">
        <f>'901 - SO 901 Dopravně inž...'!J34</f>
        <v>0</v>
      </c>
      <c r="AX96" s="82">
        <f>'901 - SO 901 Dopravně inž...'!J35</f>
        <v>0</v>
      </c>
      <c r="AY96" s="82">
        <f>'901 - SO 901 Dopravně inž...'!J36</f>
        <v>0</v>
      </c>
      <c r="AZ96" s="82">
        <f>'901 - SO 901 Dopravně inž...'!F33</f>
        <v>0</v>
      </c>
      <c r="BA96" s="82">
        <f>'901 - SO 901 Dopravně inž...'!F34</f>
        <v>0</v>
      </c>
      <c r="BB96" s="82">
        <f>'901 - SO 901 Dopravně inž...'!F35</f>
        <v>0</v>
      </c>
      <c r="BC96" s="82">
        <f>'901 - SO 901 Dopravně inž...'!F36</f>
        <v>0</v>
      </c>
      <c r="BD96" s="84">
        <f>'901 - SO 901 Dopravně inž...'!F37</f>
        <v>0</v>
      </c>
      <c r="BT96" s="85" t="s">
        <v>22</v>
      </c>
      <c r="BV96" s="85" t="s">
        <v>84</v>
      </c>
      <c r="BW96" s="85" t="s">
        <v>94</v>
      </c>
      <c r="BX96" s="85" t="s">
        <v>4</v>
      </c>
      <c r="CL96" s="85" t="s">
        <v>20</v>
      </c>
      <c r="CM96" s="85" t="s">
        <v>91</v>
      </c>
    </row>
    <row r="97" spans="1:91" s="7" customFormat="1" ht="16.5" customHeight="1">
      <c r="A97" s="76" t="s">
        <v>86</v>
      </c>
      <c r="B97" s="77"/>
      <c r="C97" s="78"/>
      <c r="D97" s="186" t="s">
        <v>95</v>
      </c>
      <c r="E97" s="186"/>
      <c r="F97" s="186"/>
      <c r="G97" s="186"/>
      <c r="H97" s="186"/>
      <c r="I97" s="79"/>
      <c r="J97" s="186" t="s">
        <v>96</v>
      </c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7">
        <f>'801 - SO 801  Protierozní...'!J30</f>
        <v>0</v>
      </c>
      <c r="AH97" s="188"/>
      <c r="AI97" s="188"/>
      <c r="AJ97" s="188"/>
      <c r="AK97" s="188"/>
      <c r="AL97" s="188"/>
      <c r="AM97" s="188"/>
      <c r="AN97" s="187">
        <f>SUM(AG97,AT97)</f>
        <v>0</v>
      </c>
      <c r="AO97" s="188"/>
      <c r="AP97" s="188"/>
      <c r="AQ97" s="80" t="s">
        <v>89</v>
      </c>
      <c r="AR97" s="77"/>
      <c r="AS97" s="81">
        <v>0</v>
      </c>
      <c r="AT97" s="82">
        <f>ROUND(SUM(AV97:AW97),2)</f>
        <v>0</v>
      </c>
      <c r="AU97" s="83">
        <f>'801 - SO 801  Protierozní...'!P121</f>
        <v>0</v>
      </c>
      <c r="AV97" s="82">
        <f>'801 - SO 801  Protierozní...'!J33</f>
        <v>0</v>
      </c>
      <c r="AW97" s="82">
        <f>'801 - SO 801  Protierozní...'!J34</f>
        <v>0</v>
      </c>
      <c r="AX97" s="82">
        <f>'801 - SO 801  Protierozní...'!J35</f>
        <v>0</v>
      </c>
      <c r="AY97" s="82">
        <f>'801 - SO 801  Protierozní...'!J36</f>
        <v>0</v>
      </c>
      <c r="AZ97" s="82">
        <f>'801 - SO 801  Protierozní...'!F33</f>
        <v>0</v>
      </c>
      <c r="BA97" s="82">
        <f>'801 - SO 801  Protierozní...'!F34</f>
        <v>0</v>
      </c>
      <c r="BB97" s="82">
        <f>'801 - SO 801  Protierozní...'!F35</f>
        <v>0</v>
      </c>
      <c r="BC97" s="82">
        <f>'801 - SO 801  Protierozní...'!F36</f>
        <v>0</v>
      </c>
      <c r="BD97" s="84">
        <f>'801 - SO 801  Protierozní...'!F37</f>
        <v>0</v>
      </c>
      <c r="BT97" s="85" t="s">
        <v>22</v>
      </c>
      <c r="BV97" s="85" t="s">
        <v>84</v>
      </c>
      <c r="BW97" s="85" t="s">
        <v>97</v>
      </c>
      <c r="BX97" s="85" t="s">
        <v>4</v>
      </c>
      <c r="CL97" s="85" t="s">
        <v>20</v>
      </c>
      <c r="CM97" s="85" t="s">
        <v>91</v>
      </c>
    </row>
    <row r="98" spans="1:91" s="7" customFormat="1" ht="16.5" customHeight="1">
      <c r="A98" s="76" t="s">
        <v>86</v>
      </c>
      <c r="B98" s="77"/>
      <c r="C98" s="78"/>
      <c r="D98" s="186" t="s">
        <v>98</v>
      </c>
      <c r="E98" s="186"/>
      <c r="F98" s="186"/>
      <c r="G98" s="186"/>
      <c r="H98" s="186"/>
      <c r="I98" s="79"/>
      <c r="J98" s="186" t="s">
        <v>99</v>
      </c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7">
        <f>'101 - SO 101 Polní cesta '!J30</f>
        <v>0</v>
      </c>
      <c r="AH98" s="188"/>
      <c r="AI98" s="188"/>
      <c r="AJ98" s="188"/>
      <c r="AK98" s="188"/>
      <c r="AL98" s="188"/>
      <c r="AM98" s="188"/>
      <c r="AN98" s="187">
        <f>SUM(AG98,AT98)</f>
        <v>0</v>
      </c>
      <c r="AO98" s="188"/>
      <c r="AP98" s="188"/>
      <c r="AQ98" s="80" t="s">
        <v>89</v>
      </c>
      <c r="AR98" s="77"/>
      <c r="AS98" s="86">
        <v>0</v>
      </c>
      <c r="AT98" s="87">
        <f>ROUND(SUM(AV98:AW98),2)</f>
        <v>0</v>
      </c>
      <c r="AU98" s="88">
        <f>'101 - SO 101 Polní cesta '!P121</f>
        <v>0</v>
      </c>
      <c r="AV98" s="87">
        <f>'101 - SO 101 Polní cesta '!J33</f>
        <v>0</v>
      </c>
      <c r="AW98" s="87">
        <f>'101 - SO 101 Polní cesta '!J34</f>
        <v>0</v>
      </c>
      <c r="AX98" s="87">
        <f>'101 - SO 101 Polní cesta '!J35</f>
        <v>0</v>
      </c>
      <c r="AY98" s="87">
        <f>'101 - SO 101 Polní cesta '!J36</f>
        <v>0</v>
      </c>
      <c r="AZ98" s="87">
        <f>'101 - SO 101 Polní cesta '!F33</f>
        <v>0</v>
      </c>
      <c r="BA98" s="87">
        <f>'101 - SO 101 Polní cesta '!F34</f>
        <v>0</v>
      </c>
      <c r="BB98" s="87">
        <f>'101 - SO 101 Polní cesta '!F35</f>
        <v>0</v>
      </c>
      <c r="BC98" s="87">
        <f>'101 - SO 101 Polní cesta '!F36</f>
        <v>0</v>
      </c>
      <c r="BD98" s="89">
        <f>'101 - SO 101 Polní cesta '!F37</f>
        <v>0</v>
      </c>
      <c r="BT98" s="85" t="s">
        <v>22</v>
      </c>
      <c r="BV98" s="85" t="s">
        <v>84</v>
      </c>
      <c r="BW98" s="85" t="s">
        <v>100</v>
      </c>
      <c r="BX98" s="85" t="s">
        <v>4</v>
      </c>
      <c r="CL98" s="85" t="s">
        <v>20</v>
      </c>
      <c r="CM98" s="85" t="s">
        <v>91</v>
      </c>
    </row>
    <row r="99" spans="1:57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V01 - V01 Vedlejší a osta...'!C2" display="/"/>
    <hyperlink ref="A96" location="'901 - SO 901 Dopravně inž...'!C2" display="/"/>
    <hyperlink ref="A97" location="'801 - SO 801  Protierozní...'!C2" display="/"/>
    <hyperlink ref="A98" location="'101 - SO 101 Polní cesta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0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91</v>
      </c>
    </row>
    <row r="4" spans="2:46" s="1" customFormat="1" ht="24.95" customHeight="1">
      <c r="B4" s="17"/>
      <c r="D4" s="18" t="s">
        <v>101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11" t="str">
        <f>'Rekapitulace stavby'!K6</f>
        <v>Polní cesta C3 Býkovice u Louňovic</v>
      </c>
      <c r="F7" s="212"/>
      <c r="G7" s="212"/>
      <c r="H7" s="212"/>
      <c r="L7" s="17"/>
    </row>
    <row r="8" spans="1:31" s="2" customFormat="1" ht="12" customHeight="1">
      <c r="A8" s="29"/>
      <c r="B8" s="30"/>
      <c r="C8" s="29"/>
      <c r="D8" s="24" t="s">
        <v>102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72" t="s">
        <v>103</v>
      </c>
      <c r="F9" s="213"/>
      <c r="G9" s="213"/>
      <c r="H9" s="21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19</v>
      </c>
      <c r="E11" s="29"/>
      <c r="F11" s="22" t="s">
        <v>20</v>
      </c>
      <c r="G11" s="29"/>
      <c r="H11" s="29"/>
      <c r="I11" s="24" t="s">
        <v>21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23</v>
      </c>
      <c r="E12" s="29"/>
      <c r="F12" s="22" t="s">
        <v>104</v>
      </c>
      <c r="G12" s="29"/>
      <c r="H12" s="29"/>
      <c r="I12" s="24" t="s">
        <v>25</v>
      </c>
      <c r="J12" s="52" t="str">
        <f>'Rekapitulace stavby'!AN8</f>
        <v>17. 1. 2016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29</v>
      </c>
      <c r="E14" s="29"/>
      <c r="F14" s="29"/>
      <c r="G14" s="29"/>
      <c r="H14" s="29"/>
      <c r="I14" s="24" t="s">
        <v>30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105</v>
      </c>
      <c r="F15" s="29"/>
      <c r="G15" s="29"/>
      <c r="H15" s="29"/>
      <c r="I15" s="24" t="s">
        <v>32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33</v>
      </c>
      <c r="E17" s="29"/>
      <c r="F17" s="29"/>
      <c r="G17" s="29"/>
      <c r="H17" s="29"/>
      <c r="I17" s="24" t="s">
        <v>30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4" t="str">
        <f>'Rekapitulace stavby'!E14</f>
        <v>Vyplň údaj</v>
      </c>
      <c r="F18" s="194"/>
      <c r="G18" s="194"/>
      <c r="H18" s="194"/>
      <c r="I18" s="24" t="s">
        <v>32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35</v>
      </c>
      <c r="E20" s="29"/>
      <c r="F20" s="29"/>
      <c r="G20" s="29"/>
      <c r="H20" s="29"/>
      <c r="I20" s="24" t="s">
        <v>30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36</v>
      </c>
      <c r="F21" s="29"/>
      <c r="G21" s="29"/>
      <c r="H21" s="29"/>
      <c r="I21" s="24" t="s">
        <v>32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38</v>
      </c>
      <c r="E23" s="29"/>
      <c r="F23" s="29"/>
      <c r="G23" s="29"/>
      <c r="H23" s="29"/>
      <c r="I23" s="24" t="s">
        <v>30</v>
      </c>
      <c r="J23" s="22" t="s">
        <v>39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36</v>
      </c>
      <c r="F24" s="29"/>
      <c r="G24" s="29"/>
      <c r="H24" s="29"/>
      <c r="I24" s="24" t="s">
        <v>32</v>
      </c>
      <c r="J24" s="22" t="s">
        <v>40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41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99" t="s">
        <v>1</v>
      </c>
      <c r="F27" s="199"/>
      <c r="G27" s="199"/>
      <c r="H27" s="19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42</v>
      </c>
      <c r="E30" s="29"/>
      <c r="F30" s="29"/>
      <c r="G30" s="29"/>
      <c r="H30" s="29"/>
      <c r="I30" s="29"/>
      <c r="J30" s="68">
        <f>ROUND(J120,2)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44</v>
      </c>
      <c r="G32" s="29"/>
      <c r="H32" s="29"/>
      <c r="I32" s="33" t="s">
        <v>43</v>
      </c>
      <c r="J32" s="33" t="s">
        <v>45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46</v>
      </c>
      <c r="E33" s="24" t="s">
        <v>47</v>
      </c>
      <c r="F33" s="96">
        <f>ROUND((SUM(BE120:BE130)),2)</f>
        <v>0</v>
      </c>
      <c r="G33" s="29"/>
      <c r="H33" s="29"/>
      <c r="I33" s="97">
        <v>0.21</v>
      </c>
      <c r="J33" s="96">
        <f>ROUND(((SUM(BE120:BE130))*I33),2)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48</v>
      </c>
      <c r="F34" s="96">
        <f>ROUND((SUM(BF120:BF130)),2)</f>
        <v>0</v>
      </c>
      <c r="G34" s="29"/>
      <c r="H34" s="29"/>
      <c r="I34" s="97">
        <v>0.15</v>
      </c>
      <c r="J34" s="96">
        <f>ROUND(((SUM(BF120:BF130))*I34),2)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49</v>
      </c>
      <c r="F35" s="96">
        <f>ROUND((SUM(BG120:BG130)),2)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50</v>
      </c>
      <c r="F36" s="96">
        <f>ROUND((SUM(BH120:BH130)),2)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51</v>
      </c>
      <c r="F37" s="96">
        <f>ROUND((SUM(BI120:BI130)),2)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52</v>
      </c>
      <c r="E39" s="57"/>
      <c r="F39" s="57"/>
      <c r="G39" s="100" t="s">
        <v>53</v>
      </c>
      <c r="H39" s="101" t="s">
        <v>54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57</v>
      </c>
      <c r="E61" s="32"/>
      <c r="F61" s="104" t="s">
        <v>58</v>
      </c>
      <c r="G61" s="42" t="s">
        <v>57</v>
      </c>
      <c r="H61" s="32"/>
      <c r="I61" s="32"/>
      <c r="J61" s="105" t="s">
        <v>58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59</v>
      </c>
      <c r="E65" s="43"/>
      <c r="F65" s="43"/>
      <c r="G65" s="40" t="s">
        <v>60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57</v>
      </c>
      <c r="E76" s="32"/>
      <c r="F76" s="104" t="s">
        <v>58</v>
      </c>
      <c r="G76" s="42" t="s">
        <v>57</v>
      </c>
      <c r="H76" s="32"/>
      <c r="I76" s="32"/>
      <c r="J76" s="105" t="s">
        <v>58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1" t="str">
        <f>E7</f>
        <v>Polní cesta C3 Býkovice u Louňovic</v>
      </c>
      <c r="F85" s="212"/>
      <c r="G85" s="212"/>
      <c r="H85" s="21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102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172" t="str">
        <f>E9</f>
        <v xml:space="preserve">V01 - V01 Vedlejší a ostatní náklady </v>
      </c>
      <c r="F87" s="213"/>
      <c r="G87" s="213"/>
      <c r="H87" s="21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23</v>
      </c>
      <c r="D89" s="29"/>
      <c r="E89" s="29"/>
      <c r="F89" s="22" t="str">
        <f>F12</f>
        <v>Býkovice u Louňovic</v>
      </c>
      <c r="G89" s="29"/>
      <c r="H89" s="29"/>
      <c r="I89" s="24" t="s">
        <v>25</v>
      </c>
      <c r="J89" s="52" t="str">
        <f>IF(J12="","",J12)</f>
        <v>17. 1. 2016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29</v>
      </c>
      <c r="D91" s="29"/>
      <c r="E91" s="29"/>
      <c r="F91" s="22" t="str">
        <f>E15</f>
        <v xml:space="preserve">Státní pozemkový úřad Benešov </v>
      </c>
      <c r="G91" s="29"/>
      <c r="H91" s="29"/>
      <c r="I91" s="24" t="s">
        <v>35</v>
      </c>
      <c r="J91" s="27" t="str">
        <f>E21</f>
        <v xml:space="preserve">Ing. Tichovský Roman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5.7" customHeight="1">
      <c r="A92" s="29"/>
      <c r="B92" s="30"/>
      <c r="C92" s="24" t="s">
        <v>33</v>
      </c>
      <c r="D92" s="29"/>
      <c r="E92" s="29"/>
      <c r="F92" s="22" t="str">
        <f>IF(E18="","",E18)</f>
        <v>Vyplň údaj</v>
      </c>
      <c r="G92" s="29"/>
      <c r="H92" s="29"/>
      <c r="I92" s="24" t="s">
        <v>38</v>
      </c>
      <c r="J92" s="27" t="str">
        <f>E24</f>
        <v xml:space="preserve">Ing. Tichovský Roman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107</v>
      </c>
      <c r="D94" s="98"/>
      <c r="E94" s="98"/>
      <c r="F94" s="98"/>
      <c r="G94" s="98"/>
      <c r="H94" s="98"/>
      <c r="I94" s="98"/>
      <c r="J94" s="107" t="s">
        <v>108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109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110</v>
      </c>
    </row>
    <row r="97" spans="2:12" s="9" customFormat="1" ht="24.95" customHeight="1">
      <c r="B97" s="109"/>
      <c r="D97" s="110" t="s">
        <v>111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10" customFormat="1" ht="19.9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10" customFormat="1" ht="19.9" customHeight="1">
      <c r="B99" s="113"/>
      <c r="D99" s="114" t="s">
        <v>113</v>
      </c>
      <c r="E99" s="115"/>
      <c r="F99" s="115"/>
      <c r="G99" s="115"/>
      <c r="H99" s="115"/>
      <c r="I99" s="115"/>
      <c r="J99" s="116">
        <f>J125</f>
        <v>0</v>
      </c>
      <c r="L99" s="113"/>
    </row>
    <row r="100" spans="2:12" s="10" customFormat="1" ht="19.9" customHeight="1">
      <c r="B100" s="113"/>
      <c r="D100" s="114" t="s">
        <v>114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115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16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1" t="str">
        <f>E7</f>
        <v>Polní cesta C3 Býkovice u Louňovic</v>
      </c>
      <c r="F110" s="212"/>
      <c r="G110" s="212"/>
      <c r="H110" s="212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102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72" t="str">
        <f>E9</f>
        <v xml:space="preserve">V01 - V01 Vedlejší a ostatní náklady </v>
      </c>
      <c r="F112" s="213"/>
      <c r="G112" s="213"/>
      <c r="H112" s="213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4" t="s">
        <v>23</v>
      </c>
      <c r="D114" s="29"/>
      <c r="E114" s="29"/>
      <c r="F114" s="22" t="str">
        <f>F12</f>
        <v>Býkovice u Louňovic</v>
      </c>
      <c r="G114" s="29"/>
      <c r="H114" s="29"/>
      <c r="I114" s="24" t="s">
        <v>25</v>
      </c>
      <c r="J114" s="52" t="str">
        <f>IF(J12="","",J12)</f>
        <v>17. 1. 2016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5.7" customHeight="1">
      <c r="A116" s="29"/>
      <c r="B116" s="30"/>
      <c r="C116" s="24" t="s">
        <v>29</v>
      </c>
      <c r="D116" s="29"/>
      <c r="E116" s="29"/>
      <c r="F116" s="22" t="str">
        <f>E15</f>
        <v xml:space="preserve">Státní pozemkový úřad Benešov </v>
      </c>
      <c r="G116" s="29"/>
      <c r="H116" s="29"/>
      <c r="I116" s="24" t="s">
        <v>35</v>
      </c>
      <c r="J116" s="27" t="str">
        <f>E21</f>
        <v xml:space="preserve">Ing. Tichovský Roman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5.7" customHeight="1">
      <c r="A117" s="29"/>
      <c r="B117" s="30"/>
      <c r="C117" s="24" t="s">
        <v>33</v>
      </c>
      <c r="D117" s="29"/>
      <c r="E117" s="29"/>
      <c r="F117" s="22" t="str">
        <f>IF(E18="","",E18)</f>
        <v>Vyplň údaj</v>
      </c>
      <c r="G117" s="29"/>
      <c r="H117" s="29"/>
      <c r="I117" s="24" t="s">
        <v>38</v>
      </c>
      <c r="J117" s="27" t="str">
        <f>E24</f>
        <v xml:space="preserve">Ing. Tichovský Roman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1" customFormat="1" ht="29.25" customHeight="1">
      <c r="A119" s="117"/>
      <c r="B119" s="118"/>
      <c r="C119" s="119" t="s">
        <v>116</v>
      </c>
      <c r="D119" s="120" t="s">
        <v>67</v>
      </c>
      <c r="E119" s="120" t="s">
        <v>63</v>
      </c>
      <c r="F119" s="120" t="s">
        <v>64</v>
      </c>
      <c r="G119" s="120" t="s">
        <v>117</v>
      </c>
      <c r="H119" s="120" t="s">
        <v>118</v>
      </c>
      <c r="I119" s="120" t="s">
        <v>119</v>
      </c>
      <c r="J119" s="121" t="s">
        <v>108</v>
      </c>
      <c r="K119" s="122" t="s">
        <v>120</v>
      </c>
      <c r="L119" s="123"/>
      <c r="M119" s="59" t="s">
        <v>1</v>
      </c>
      <c r="N119" s="60" t="s">
        <v>46</v>
      </c>
      <c r="O119" s="60" t="s">
        <v>121</v>
      </c>
      <c r="P119" s="60" t="s">
        <v>122</v>
      </c>
      <c r="Q119" s="60" t="s">
        <v>123</v>
      </c>
      <c r="R119" s="60" t="s">
        <v>124</v>
      </c>
      <c r="S119" s="60" t="s">
        <v>125</v>
      </c>
      <c r="T119" s="61" t="s">
        <v>126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3" s="2" customFormat="1" ht="22.9" customHeight="1">
      <c r="A120" s="29"/>
      <c r="B120" s="30"/>
      <c r="C120" s="66" t="s">
        <v>127</v>
      </c>
      <c r="D120" s="29"/>
      <c r="E120" s="29"/>
      <c r="F120" s="29"/>
      <c r="G120" s="29"/>
      <c r="H120" s="29"/>
      <c r="I120" s="29"/>
      <c r="J120" s="124">
        <f>BK120</f>
        <v>0</v>
      </c>
      <c r="K120" s="29"/>
      <c r="L120" s="30"/>
      <c r="M120" s="62"/>
      <c r="N120" s="53"/>
      <c r="O120" s="63"/>
      <c r="P120" s="125">
        <f>P121</f>
        <v>0</v>
      </c>
      <c r="Q120" s="63"/>
      <c r="R120" s="125">
        <f>R121</f>
        <v>0</v>
      </c>
      <c r="S120" s="63"/>
      <c r="T120" s="126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81</v>
      </c>
      <c r="AU120" s="14" t="s">
        <v>110</v>
      </c>
      <c r="BK120" s="127">
        <f>BK121</f>
        <v>0</v>
      </c>
    </row>
    <row r="121" spans="2:63" s="12" customFormat="1" ht="25.9" customHeight="1">
      <c r="B121" s="128"/>
      <c r="D121" s="129" t="s">
        <v>81</v>
      </c>
      <c r="E121" s="130" t="s">
        <v>128</v>
      </c>
      <c r="F121" s="130" t="s">
        <v>129</v>
      </c>
      <c r="I121" s="131"/>
      <c r="J121" s="132">
        <f>BK121</f>
        <v>0</v>
      </c>
      <c r="L121" s="128"/>
      <c r="M121" s="133"/>
      <c r="N121" s="134"/>
      <c r="O121" s="134"/>
      <c r="P121" s="135">
        <f>P122+P125+P127</f>
        <v>0</v>
      </c>
      <c r="Q121" s="134"/>
      <c r="R121" s="135">
        <f>R122+R125+R127</f>
        <v>0</v>
      </c>
      <c r="S121" s="134"/>
      <c r="T121" s="136">
        <f>T122+T125+T127</f>
        <v>0</v>
      </c>
      <c r="AR121" s="129" t="s">
        <v>130</v>
      </c>
      <c r="AT121" s="137" t="s">
        <v>81</v>
      </c>
      <c r="AU121" s="137" t="s">
        <v>82</v>
      </c>
      <c r="AY121" s="129" t="s">
        <v>131</v>
      </c>
      <c r="BK121" s="138">
        <f>BK122+BK125+BK127</f>
        <v>0</v>
      </c>
    </row>
    <row r="122" spans="2:63" s="12" customFormat="1" ht="22.9" customHeight="1">
      <c r="B122" s="128"/>
      <c r="D122" s="129" t="s">
        <v>81</v>
      </c>
      <c r="E122" s="139" t="s">
        <v>132</v>
      </c>
      <c r="F122" s="139" t="s">
        <v>133</v>
      </c>
      <c r="I122" s="131"/>
      <c r="J122" s="140">
        <f>BK122</f>
        <v>0</v>
      </c>
      <c r="L122" s="128"/>
      <c r="M122" s="133"/>
      <c r="N122" s="134"/>
      <c r="O122" s="134"/>
      <c r="P122" s="135">
        <f>SUM(P123:P124)</f>
        <v>0</v>
      </c>
      <c r="Q122" s="134"/>
      <c r="R122" s="135">
        <f>SUM(R123:R124)</f>
        <v>0</v>
      </c>
      <c r="S122" s="134"/>
      <c r="T122" s="136">
        <f>SUM(T123:T124)</f>
        <v>0</v>
      </c>
      <c r="AR122" s="129" t="s">
        <v>130</v>
      </c>
      <c r="AT122" s="137" t="s">
        <v>81</v>
      </c>
      <c r="AU122" s="137" t="s">
        <v>22</v>
      </c>
      <c r="AY122" s="129" t="s">
        <v>131</v>
      </c>
      <c r="BK122" s="138">
        <f>SUM(BK123:BK124)</f>
        <v>0</v>
      </c>
    </row>
    <row r="123" spans="1:65" s="2" customFormat="1" ht="24.2" customHeight="1">
      <c r="A123" s="29"/>
      <c r="B123" s="141"/>
      <c r="C123" s="142" t="s">
        <v>22</v>
      </c>
      <c r="D123" s="142" t="s">
        <v>134</v>
      </c>
      <c r="E123" s="143" t="s">
        <v>135</v>
      </c>
      <c r="F123" s="144" t="s">
        <v>136</v>
      </c>
      <c r="G123" s="145" t="s">
        <v>137</v>
      </c>
      <c r="H123" s="146">
        <v>80</v>
      </c>
      <c r="I123" s="147"/>
      <c r="J123" s="148">
        <f>ROUND(I123*H123,2)</f>
        <v>0</v>
      </c>
      <c r="K123" s="149"/>
      <c r="L123" s="30"/>
      <c r="M123" s="150" t="s">
        <v>1</v>
      </c>
      <c r="N123" s="151" t="s">
        <v>47</v>
      </c>
      <c r="O123" s="55"/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138</v>
      </c>
      <c r="AT123" s="154" t="s">
        <v>134</v>
      </c>
      <c r="AU123" s="154" t="s">
        <v>91</v>
      </c>
      <c r="AY123" s="14" t="s">
        <v>131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4" t="s">
        <v>22</v>
      </c>
      <c r="BK123" s="155">
        <f>ROUND(I123*H123,2)</f>
        <v>0</v>
      </c>
      <c r="BL123" s="14" t="s">
        <v>138</v>
      </c>
      <c r="BM123" s="154" t="s">
        <v>139</v>
      </c>
    </row>
    <row r="124" spans="1:65" s="2" customFormat="1" ht="37.9" customHeight="1">
      <c r="A124" s="29"/>
      <c r="B124" s="141"/>
      <c r="C124" s="142" t="s">
        <v>91</v>
      </c>
      <c r="D124" s="142" t="s">
        <v>134</v>
      </c>
      <c r="E124" s="143" t="s">
        <v>140</v>
      </c>
      <c r="F124" s="144" t="s">
        <v>141</v>
      </c>
      <c r="G124" s="145" t="s">
        <v>142</v>
      </c>
      <c r="H124" s="146">
        <v>1</v>
      </c>
      <c r="I124" s="147"/>
      <c r="J124" s="148">
        <f>ROUND(I124*H124,2)</f>
        <v>0</v>
      </c>
      <c r="K124" s="149"/>
      <c r="L124" s="30"/>
      <c r="M124" s="150" t="s">
        <v>1</v>
      </c>
      <c r="N124" s="151" t="s">
        <v>47</v>
      </c>
      <c r="O124" s="55"/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138</v>
      </c>
      <c r="AT124" s="154" t="s">
        <v>134</v>
      </c>
      <c r="AU124" s="154" t="s">
        <v>91</v>
      </c>
      <c r="AY124" s="14" t="s">
        <v>131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4" t="s">
        <v>22</v>
      </c>
      <c r="BK124" s="155">
        <f>ROUND(I124*H124,2)</f>
        <v>0</v>
      </c>
      <c r="BL124" s="14" t="s">
        <v>138</v>
      </c>
      <c r="BM124" s="154" t="s">
        <v>143</v>
      </c>
    </row>
    <row r="125" spans="2:63" s="12" customFormat="1" ht="22.9" customHeight="1">
      <c r="B125" s="128"/>
      <c r="D125" s="129" t="s">
        <v>81</v>
      </c>
      <c r="E125" s="139" t="s">
        <v>144</v>
      </c>
      <c r="F125" s="139" t="s">
        <v>145</v>
      </c>
      <c r="I125" s="131"/>
      <c r="J125" s="140">
        <f>BK125</f>
        <v>0</v>
      </c>
      <c r="L125" s="128"/>
      <c r="M125" s="133"/>
      <c r="N125" s="134"/>
      <c r="O125" s="134"/>
      <c r="P125" s="135">
        <f>P126</f>
        <v>0</v>
      </c>
      <c r="Q125" s="134"/>
      <c r="R125" s="135">
        <f>R126</f>
        <v>0</v>
      </c>
      <c r="S125" s="134"/>
      <c r="T125" s="136">
        <f>T126</f>
        <v>0</v>
      </c>
      <c r="AR125" s="129" t="s">
        <v>130</v>
      </c>
      <c r="AT125" s="137" t="s">
        <v>81</v>
      </c>
      <c r="AU125" s="137" t="s">
        <v>22</v>
      </c>
      <c r="AY125" s="129" t="s">
        <v>131</v>
      </c>
      <c r="BK125" s="138">
        <f>BK126</f>
        <v>0</v>
      </c>
    </row>
    <row r="126" spans="1:65" s="2" customFormat="1" ht="14.45" customHeight="1">
      <c r="A126" s="29"/>
      <c r="B126" s="141"/>
      <c r="C126" s="142" t="s">
        <v>146</v>
      </c>
      <c r="D126" s="142" t="s">
        <v>134</v>
      </c>
      <c r="E126" s="143" t="s">
        <v>147</v>
      </c>
      <c r="F126" s="144" t="s">
        <v>148</v>
      </c>
      <c r="G126" s="145" t="s">
        <v>142</v>
      </c>
      <c r="H126" s="146">
        <v>1</v>
      </c>
      <c r="I126" s="147"/>
      <c r="J126" s="148">
        <f>ROUND(I126*H126,2)</f>
        <v>0</v>
      </c>
      <c r="K126" s="149"/>
      <c r="L126" s="30"/>
      <c r="M126" s="150" t="s">
        <v>1</v>
      </c>
      <c r="N126" s="151" t="s">
        <v>47</v>
      </c>
      <c r="O126" s="55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138</v>
      </c>
      <c r="AT126" s="154" t="s">
        <v>134</v>
      </c>
      <c r="AU126" s="154" t="s">
        <v>91</v>
      </c>
      <c r="AY126" s="14" t="s">
        <v>131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4" t="s">
        <v>22</v>
      </c>
      <c r="BK126" s="155">
        <f>ROUND(I126*H126,2)</f>
        <v>0</v>
      </c>
      <c r="BL126" s="14" t="s">
        <v>138</v>
      </c>
      <c r="BM126" s="154" t="s">
        <v>149</v>
      </c>
    </row>
    <row r="127" spans="2:63" s="12" customFormat="1" ht="22.9" customHeight="1">
      <c r="B127" s="128"/>
      <c r="D127" s="129" t="s">
        <v>81</v>
      </c>
      <c r="E127" s="139" t="s">
        <v>150</v>
      </c>
      <c r="F127" s="139" t="s">
        <v>151</v>
      </c>
      <c r="I127" s="131"/>
      <c r="J127" s="140">
        <f>BK127</f>
        <v>0</v>
      </c>
      <c r="L127" s="128"/>
      <c r="M127" s="133"/>
      <c r="N127" s="134"/>
      <c r="O127" s="134"/>
      <c r="P127" s="135">
        <f>SUM(P128:P130)</f>
        <v>0</v>
      </c>
      <c r="Q127" s="134"/>
      <c r="R127" s="135">
        <f>SUM(R128:R130)</f>
        <v>0</v>
      </c>
      <c r="S127" s="134"/>
      <c r="T127" s="136">
        <f>SUM(T128:T130)</f>
        <v>0</v>
      </c>
      <c r="AR127" s="129" t="s">
        <v>130</v>
      </c>
      <c r="AT127" s="137" t="s">
        <v>81</v>
      </c>
      <c r="AU127" s="137" t="s">
        <v>22</v>
      </c>
      <c r="AY127" s="129" t="s">
        <v>131</v>
      </c>
      <c r="BK127" s="138">
        <f>SUM(BK128:BK130)</f>
        <v>0</v>
      </c>
    </row>
    <row r="128" spans="1:65" s="2" customFormat="1" ht="14.45" customHeight="1">
      <c r="A128" s="29"/>
      <c r="B128" s="141"/>
      <c r="C128" s="142" t="s">
        <v>152</v>
      </c>
      <c r="D128" s="142" t="s">
        <v>134</v>
      </c>
      <c r="E128" s="143" t="s">
        <v>153</v>
      </c>
      <c r="F128" s="144" t="s">
        <v>154</v>
      </c>
      <c r="G128" s="145" t="s">
        <v>137</v>
      </c>
      <c r="H128" s="146">
        <v>30</v>
      </c>
      <c r="I128" s="147"/>
      <c r="J128" s="148">
        <f>ROUND(I128*H128,2)</f>
        <v>0</v>
      </c>
      <c r="K128" s="149"/>
      <c r="L128" s="30"/>
      <c r="M128" s="150" t="s">
        <v>1</v>
      </c>
      <c r="N128" s="151" t="s">
        <v>47</v>
      </c>
      <c r="O128" s="55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138</v>
      </c>
      <c r="AT128" s="154" t="s">
        <v>134</v>
      </c>
      <c r="AU128" s="154" t="s">
        <v>91</v>
      </c>
      <c r="AY128" s="14" t="s">
        <v>131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4" t="s">
        <v>22</v>
      </c>
      <c r="BK128" s="155">
        <f>ROUND(I128*H128,2)</f>
        <v>0</v>
      </c>
      <c r="BL128" s="14" t="s">
        <v>138</v>
      </c>
      <c r="BM128" s="154" t="s">
        <v>155</v>
      </c>
    </row>
    <row r="129" spans="1:65" s="2" customFormat="1" ht="14.45" customHeight="1">
      <c r="A129" s="29"/>
      <c r="B129" s="141"/>
      <c r="C129" s="142" t="s">
        <v>130</v>
      </c>
      <c r="D129" s="142" t="s">
        <v>134</v>
      </c>
      <c r="E129" s="143" t="s">
        <v>156</v>
      </c>
      <c r="F129" s="144" t="s">
        <v>157</v>
      </c>
      <c r="G129" s="145" t="s">
        <v>137</v>
      </c>
      <c r="H129" s="146">
        <v>48</v>
      </c>
      <c r="I129" s="147"/>
      <c r="J129" s="148">
        <f>ROUND(I129*H129,2)</f>
        <v>0</v>
      </c>
      <c r="K129" s="149"/>
      <c r="L129" s="30"/>
      <c r="M129" s="150" t="s">
        <v>1</v>
      </c>
      <c r="N129" s="151" t="s">
        <v>47</v>
      </c>
      <c r="O129" s="55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138</v>
      </c>
      <c r="AT129" s="154" t="s">
        <v>134</v>
      </c>
      <c r="AU129" s="154" t="s">
        <v>91</v>
      </c>
      <c r="AY129" s="14" t="s">
        <v>131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4" t="s">
        <v>22</v>
      </c>
      <c r="BK129" s="155">
        <f>ROUND(I129*H129,2)</f>
        <v>0</v>
      </c>
      <c r="BL129" s="14" t="s">
        <v>138</v>
      </c>
      <c r="BM129" s="154" t="s">
        <v>158</v>
      </c>
    </row>
    <row r="130" spans="1:65" s="2" customFormat="1" ht="14.45" customHeight="1">
      <c r="A130" s="29"/>
      <c r="B130" s="141"/>
      <c r="C130" s="142" t="s">
        <v>159</v>
      </c>
      <c r="D130" s="142" t="s">
        <v>134</v>
      </c>
      <c r="E130" s="143" t="s">
        <v>160</v>
      </c>
      <c r="F130" s="144" t="s">
        <v>161</v>
      </c>
      <c r="G130" s="145" t="s">
        <v>137</v>
      </c>
      <c r="H130" s="146">
        <v>2</v>
      </c>
      <c r="I130" s="147"/>
      <c r="J130" s="148">
        <f>ROUND(I130*H130,2)</f>
        <v>0</v>
      </c>
      <c r="K130" s="149"/>
      <c r="L130" s="30"/>
      <c r="M130" s="156" t="s">
        <v>1</v>
      </c>
      <c r="N130" s="157" t="s">
        <v>47</v>
      </c>
      <c r="O130" s="158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138</v>
      </c>
      <c r="AT130" s="154" t="s">
        <v>134</v>
      </c>
      <c r="AU130" s="154" t="s">
        <v>91</v>
      </c>
      <c r="AY130" s="14" t="s">
        <v>131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4" t="s">
        <v>22</v>
      </c>
      <c r="BK130" s="155">
        <f>ROUND(I130*H130,2)</f>
        <v>0</v>
      </c>
      <c r="BL130" s="14" t="s">
        <v>138</v>
      </c>
      <c r="BM130" s="154" t="s">
        <v>162</v>
      </c>
    </row>
    <row r="131" spans="1:31" s="2" customFormat="1" ht="6.95" customHeight="1">
      <c r="A131" s="29"/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30"/>
      <c r="M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</sheetData>
  <autoFilter ref="C119:K13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0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91</v>
      </c>
    </row>
    <row r="4" spans="2:46" s="1" customFormat="1" ht="24.95" customHeight="1">
      <c r="B4" s="17"/>
      <c r="D4" s="18" t="s">
        <v>101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11" t="str">
        <f>'Rekapitulace stavby'!K6</f>
        <v>Polní cesta C3 Býkovice u Louňovic</v>
      </c>
      <c r="F7" s="212"/>
      <c r="G7" s="212"/>
      <c r="H7" s="212"/>
      <c r="L7" s="17"/>
    </row>
    <row r="8" spans="1:31" s="2" customFormat="1" ht="12" customHeight="1">
      <c r="A8" s="29"/>
      <c r="B8" s="30"/>
      <c r="C8" s="29"/>
      <c r="D8" s="24" t="s">
        <v>102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72" t="s">
        <v>163</v>
      </c>
      <c r="F9" s="213"/>
      <c r="G9" s="213"/>
      <c r="H9" s="21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19</v>
      </c>
      <c r="E11" s="29"/>
      <c r="F11" s="22" t="s">
        <v>20</v>
      </c>
      <c r="G11" s="29"/>
      <c r="H11" s="29"/>
      <c r="I11" s="24" t="s">
        <v>21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23</v>
      </c>
      <c r="E12" s="29"/>
      <c r="F12" s="22" t="s">
        <v>104</v>
      </c>
      <c r="G12" s="29"/>
      <c r="H12" s="29"/>
      <c r="I12" s="24" t="s">
        <v>25</v>
      </c>
      <c r="J12" s="52" t="str">
        <f>'Rekapitulace stavby'!AN8</f>
        <v>17. 1. 2016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29</v>
      </c>
      <c r="E14" s="29"/>
      <c r="F14" s="29"/>
      <c r="G14" s="29"/>
      <c r="H14" s="29"/>
      <c r="I14" s="24" t="s">
        <v>30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105</v>
      </c>
      <c r="F15" s="29"/>
      <c r="G15" s="29"/>
      <c r="H15" s="29"/>
      <c r="I15" s="24" t="s">
        <v>32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33</v>
      </c>
      <c r="E17" s="29"/>
      <c r="F17" s="29"/>
      <c r="G17" s="29"/>
      <c r="H17" s="29"/>
      <c r="I17" s="24" t="s">
        <v>30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4" t="str">
        <f>'Rekapitulace stavby'!E14</f>
        <v>Vyplň údaj</v>
      </c>
      <c r="F18" s="194"/>
      <c r="G18" s="194"/>
      <c r="H18" s="194"/>
      <c r="I18" s="24" t="s">
        <v>32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35</v>
      </c>
      <c r="E20" s="29"/>
      <c r="F20" s="29"/>
      <c r="G20" s="29"/>
      <c r="H20" s="29"/>
      <c r="I20" s="24" t="s">
        <v>30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36</v>
      </c>
      <c r="F21" s="29"/>
      <c r="G21" s="29"/>
      <c r="H21" s="29"/>
      <c r="I21" s="24" t="s">
        <v>32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38</v>
      </c>
      <c r="E23" s="29"/>
      <c r="F23" s="29"/>
      <c r="G23" s="29"/>
      <c r="H23" s="29"/>
      <c r="I23" s="24" t="s">
        <v>30</v>
      </c>
      <c r="J23" s="22" t="s">
        <v>39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36</v>
      </c>
      <c r="F24" s="29"/>
      <c r="G24" s="29"/>
      <c r="H24" s="29"/>
      <c r="I24" s="24" t="s">
        <v>32</v>
      </c>
      <c r="J24" s="22" t="s">
        <v>40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41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99" t="s">
        <v>1</v>
      </c>
      <c r="F27" s="199"/>
      <c r="G27" s="199"/>
      <c r="H27" s="19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42</v>
      </c>
      <c r="E30" s="29"/>
      <c r="F30" s="29"/>
      <c r="G30" s="29"/>
      <c r="H30" s="29"/>
      <c r="I30" s="29"/>
      <c r="J30" s="68">
        <f>ROUND(J118,2)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44</v>
      </c>
      <c r="G32" s="29"/>
      <c r="H32" s="29"/>
      <c r="I32" s="33" t="s">
        <v>43</v>
      </c>
      <c r="J32" s="33" t="s">
        <v>45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46</v>
      </c>
      <c r="E33" s="24" t="s">
        <v>47</v>
      </c>
      <c r="F33" s="96">
        <f>ROUND((SUM(BE118:BE124)),2)</f>
        <v>0</v>
      </c>
      <c r="G33" s="29"/>
      <c r="H33" s="29"/>
      <c r="I33" s="97">
        <v>0.21</v>
      </c>
      <c r="J33" s="96">
        <f>ROUND(((SUM(BE118:BE124))*I33),2)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48</v>
      </c>
      <c r="F34" s="96">
        <f>ROUND((SUM(BF118:BF124)),2)</f>
        <v>0</v>
      </c>
      <c r="G34" s="29"/>
      <c r="H34" s="29"/>
      <c r="I34" s="97">
        <v>0.15</v>
      </c>
      <c r="J34" s="96">
        <f>ROUND(((SUM(BF118:BF124))*I34),2)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49</v>
      </c>
      <c r="F35" s="96">
        <f>ROUND((SUM(BG118:BG124)),2)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50</v>
      </c>
      <c r="F36" s="96">
        <f>ROUND((SUM(BH118:BH124)),2)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51</v>
      </c>
      <c r="F37" s="96">
        <f>ROUND((SUM(BI118:BI124)),2)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52</v>
      </c>
      <c r="E39" s="57"/>
      <c r="F39" s="57"/>
      <c r="G39" s="100" t="s">
        <v>53</v>
      </c>
      <c r="H39" s="101" t="s">
        <v>54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57</v>
      </c>
      <c r="E61" s="32"/>
      <c r="F61" s="104" t="s">
        <v>58</v>
      </c>
      <c r="G61" s="42" t="s">
        <v>57</v>
      </c>
      <c r="H61" s="32"/>
      <c r="I61" s="32"/>
      <c r="J61" s="105" t="s">
        <v>58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59</v>
      </c>
      <c r="E65" s="43"/>
      <c r="F65" s="43"/>
      <c r="G65" s="40" t="s">
        <v>60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57</v>
      </c>
      <c r="E76" s="32"/>
      <c r="F76" s="104" t="s">
        <v>58</v>
      </c>
      <c r="G76" s="42" t="s">
        <v>57</v>
      </c>
      <c r="H76" s="32"/>
      <c r="I76" s="32"/>
      <c r="J76" s="105" t="s">
        <v>58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1" t="str">
        <f>E7</f>
        <v>Polní cesta C3 Býkovice u Louňovic</v>
      </c>
      <c r="F85" s="212"/>
      <c r="G85" s="212"/>
      <c r="H85" s="21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102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172" t="str">
        <f>E9</f>
        <v xml:space="preserve">901 - SO 901 Dopravně inženýrská opatření </v>
      </c>
      <c r="F87" s="213"/>
      <c r="G87" s="213"/>
      <c r="H87" s="21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23</v>
      </c>
      <c r="D89" s="29"/>
      <c r="E89" s="29"/>
      <c r="F89" s="22" t="str">
        <f>F12</f>
        <v>Býkovice u Louňovic</v>
      </c>
      <c r="G89" s="29"/>
      <c r="H89" s="29"/>
      <c r="I89" s="24" t="s">
        <v>25</v>
      </c>
      <c r="J89" s="52" t="str">
        <f>IF(J12="","",J12)</f>
        <v>17. 1. 2016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29</v>
      </c>
      <c r="D91" s="29"/>
      <c r="E91" s="29"/>
      <c r="F91" s="22" t="str">
        <f>E15</f>
        <v xml:space="preserve">Státní pozemkový úřad Benešov </v>
      </c>
      <c r="G91" s="29"/>
      <c r="H91" s="29"/>
      <c r="I91" s="24" t="s">
        <v>35</v>
      </c>
      <c r="J91" s="27" t="str">
        <f>E21</f>
        <v xml:space="preserve">Ing. Tichovský Roman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5.7" customHeight="1">
      <c r="A92" s="29"/>
      <c r="B92" s="30"/>
      <c r="C92" s="24" t="s">
        <v>33</v>
      </c>
      <c r="D92" s="29"/>
      <c r="E92" s="29"/>
      <c r="F92" s="22" t="str">
        <f>IF(E18="","",E18)</f>
        <v>Vyplň údaj</v>
      </c>
      <c r="G92" s="29"/>
      <c r="H92" s="29"/>
      <c r="I92" s="24" t="s">
        <v>38</v>
      </c>
      <c r="J92" s="27" t="str">
        <f>E24</f>
        <v xml:space="preserve">Ing. Tichovský Roman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107</v>
      </c>
      <c r="D94" s="98"/>
      <c r="E94" s="98"/>
      <c r="F94" s="98"/>
      <c r="G94" s="98"/>
      <c r="H94" s="98"/>
      <c r="I94" s="98"/>
      <c r="J94" s="107" t="s">
        <v>108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109</v>
      </c>
      <c r="D96" s="29"/>
      <c r="E96" s="29"/>
      <c r="F96" s="29"/>
      <c r="G96" s="29"/>
      <c r="H96" s="29"/>
      <c r="I96" s="29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110</v>
      </c>
    </row>
    <row r="97" spans="2:12" s="9" customFormat="1" ht="24.95" customHeight="1">
      <c r="B97" s="109"/>
      <c r="D97" s="110" t="s">
        <v>164</v>
      </c>
      <c r="E97" s="111"/>
      <c r="F97" s="111"/>
      <c r="G97" s="111"/>
      <c r="H97" s="111"/>
      <c r="I97" s="111"/>
      <c r="J97" s="112">
        <f>J119</f>
        <v>0</v>
      </c>
      <c r="L97" s="109"/>
    </row>
    <row r="98" spans="2:12" s="10" customFormat="1" ht="19.9" customHeight="1">
      <c r="B98" s="113"/>
      <c r="D98" s="114" t="s">
        <v>165</v>
      </c>
      <c r="E98" s="115"/>
      <c r="F98" s="115"/>
      <c r="G98" s="115"/>
      <c r="H98" s="115"/>
      <c r="I98" s="115"/>
      <c r="J98" s="116">
        <f>J120</f>
        <v>0</v>
      </c>
      <c r="L98" s="113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115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16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11" t="str">
        <f>E7</f>
        <v>Polní cesta C3 Býkovice u Louňovic</v>
      </c>
      <c r="F108" s="212"/>
      <c r="G108" s="212"/>
      <c r="H108" s="212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102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172" t="str">
        <f>E9</f>
        <v xml:space="preserve">901 - SO 901 Dopravně inženýrská opatření </v>
      </c>
      <c r="F110" s="213"/>
      <c r="G110" s="213"/>
      <c r="H110" s="213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23</v>
      </c>
      <c r="D112" s="29"/>
      <c r="E112" s="29"/>
      <c r="F112" s="22" t="str">
        <f>F12</f>
        <v>Býkovice u Louňovic</v>
      </c>
      <c r="G112" s="29"/>
      <c r="H112" s="29"/>
      <c r="I112" s="24" t="s">
        <v>25</v>
      </c>
      <c r="J112" s="52" t="str">
        <f>IF(J12="","",J12)</f>
        <v>17. 1. 2016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7" customHeight="1">
      <c r="A114" s="29"/>
      <c r="B114" s="30"/>
      <c r="C114" s="24" t="s">
        <v>29</v>
      </c>
      <c r="D114" s="29"/>
      <c r="E114" s="29"/>
      <c r="F114" s="22" t="str">
        <f>E15</f>
        <v xml:space="preserve">Státní pozemkový úřad Benešov </v>
      </c>
      <c r="G114" s="29"/>
      <c r="H114" s="29"/>
      <c r="I114" s="24" t="s">
        <v>35</v>
      </c>
      <c r="J114" s="27" t="str">
        <f>E21</f>
        <v xml:space="preserve">Ing. Tichovský Roman 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5.7" customHeight="1">
      <c r="A115" s="29"/>
      <c r="B115" s="30"/>
      <c r="C115" s="24" t="s">
        <v>33</v>
      </c>
      <c r="D115" s="29"/>
      <c r="E115" s="29"/>
      <c r="F115" s="22" t="str">
        <f>IF(E18="","",E18)</f>
        <v>Vyplň údaj</v>
      </c>
      <c r="G115" s="29"/>
      <c r="H115" s="29"/>
      <c r="I115" s="24" t="s">
        <v>38</v>
      </c>
      <c r="J115" s="27" t="str">
        <f>E24</f>
        <v xml:space="preserve">Ing. Tichovský Roman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1" customFormat="1" ht="29.25" customHeight="1">
      <c r="A117" s="117"/>
      <c r="B117" s="118"/>
      <c r="C117" s="119" t="s">
        <v>116</v>
      </c>
      <c r="D117" s="120" t="s">
        <v>67</v>
      </c>
      <c r="E117" s="120" t="s">
        <v>63</v>
      </c>
      <c r="F117" s="120" t="s">
        <v>64</v>
      </c>
      <c r="G117" s="120" t="s">
        <v>117</v>
      </c>
      <c r="H117" s="120" t="s">
        <v>118</v>
      </c>
      <c r="I117" s="120" t="s">
        <v>119</v>
      </c>
      <c r="J117" s="121" t="s">
        <v>108</v>
      </c>
      <c r="K117" s="122" t="s">
        <v>120</v>
      </c>
      <c r="L117" s="123"/>
      <c r="M117" s="59" t="s">
        <v>1</v>
      </c>
      <c r="N117" s="60" t="s">
        <v>46</v>
      </c>
      <c r="O117" s="60" t="s">
        <v>121</v>
      </c>
      <c r="P117" s="60" t="s">
        <v>122</v>
      </c>
      <c r="Q117" s="60" t="s">
        <v>123</v>
      </c>
      <c r="R117" s="60" t="s">
        <v>124</v>
      </c>
      <c r="S117" s="60" t="s">
        <v>125</v>
      </c>
      <c r="T117" s="61" t="s">
        <v>126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63" s="2" customFormat="1" ht="22.9" customHeight="1">
      <c r="A118" s="29"/>
      <c r="B118" s="30"/>
      <c r="C118" s="66" t="s">
        <v>127</v>
      </c>
      <c r="D118" s="29"/>
      <c r="E118" s="29"/>
      <c r="F118" s="29"/>
      <c r="G118" s="29"/>
      <c r="H118" s="29"/>
      <c r="I118" s="29"/>
      <c r="J118" s="124">
        <f>BK118</f>
        <v>0</v>
      </c>
      <c r="K118" s="29"/>
      <c r="L118" s="30"/>
      <c r="M118" s="62"/>
      <c r="N118" s="53"/>
      <c r="O118" s="63"/>
      <c r="P118" s="125">
        <f>P119</f>
        <v>0</v>
      </c>
      <c r="Q118" s="63"/>
      <c r="R118" s="125">
        <f>R119</f>
        <v>0</v>
      </c>
      <c r="S118" s="63"/>
      <c r="T118" s="126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81</v>
      </c>
      <c r="AU118" s="14" t="s">
        <v>110</v>
      </c>
      <c r="BK118" s="127">
        <f>BK119</f>
        <v>0</v>
      </c>
    </row>
    <row r="119" spans="2:63" s="12" customFormat="1" ht="25.9" customHeight="1">
      <c r="B119" s="128"/>
      <c r="D119" s="129" t="s">
        <v>81</v>
      </c>
      <c r="E119" s="130" t="s">
        <v>166</v>
      </c>
      <c r="F119" s="130" t="s">
        <v>167</v>
      </c>
      <c r="I119" s="131"/>
      <c r="J119" s="132">
        <f>BK119</f>
        <v>0</v>
      </c>
      <c r="L119" s="128"/>
      <c r="M119" s="133"/>
      <c r="N119" s="134"/>
      <c r="O119" s="134"/>
      <c r="P119" s="135">
        <f>P120</f>
        <v>0</v>
      </c>
      <c r="Q119" s="134"/>
      <c r="R119" s="135">
        <f>R120</f>
        <v>0</v>
      </c>
      <c r="S119" s="134"/>
      <c r="T119" s="136">
        <f>T120</f>
        <v>0</v>
      </c>
      <c r="AR119" s="129" t="s">
        <v>22</v>
      </c>
      <c r="AT119" s="137" t="s">
        <v>81</v>
      </c>
      <c r="AU119" s="137" t="s">
        <v>82</v>
      </c>
      <c r="AY119" s="129" t="s">
        <v>131</v>
      </c>
      <c r="BK119" s="138">
        <f>BK120</f>
        <v>0</v>
      </c>
    </row>
    <row r="120" spans="2:63" s="12" customFormat="1" ht="22.9" customHeight="1">
      <c r="B120" s="128"/>
      <c r="D120" s="129" t="s">
        <v>81</v>
      </c>
      <c r="E120" s="139" t="s">
        <v>168</v>
      </c>
      <c r="F120" s="139" t="s">
        <v>169</v>
      </c>
      <c r="I120" s="131"/>
      <c r="J120" s="140">
        <f>BK120</f>
        <v>0</v>
      </c>
      <c r="L120" s="128"/>
      <c r="M120" s="133"/>
      <c r="N120" s="134"/>
      <c r="O120" s="134"/>
      <c r="P120" s="135">
        <f>SUM(P121:P124)</f>
        <v>0</v>
      </c>
      <c r="Q120" s="134"/>
      <c r="R120" s="135">
        <f>SUM(R121:R124)</f>
        <v>0</v>
      </c>
      <c r="S120" s="134"/>
      <c r="T120" s="136">
        <f>SUM(T121:T124)</f>
        <v>0</v>
      </c>
      <c r="AR120" s="129" t="s">
        <v>22</v>
      </c>
      <c r="AT120" s="137" t="s">
        <v>81</v>
      </c>
      <c r="AU120" s="137" t="s">
        <v>22</v>
      </c>
      <c r="AY120" s="129" t="s">
        <v>131</v>
      </c>
      <c r="BK120" s="138">
        <f>SUM(BK121:BK124)</f>
        <v>0</v>
      </c>
    </row>
    <row r="121" spans="1:65" s="2" customFormat="1" ht="24.2" customHeight="1">
      <c r="A121" s="29"/>
      <c r="B121" s="141"/>
      <c r="C121" s="142" t="s">
        <v>22</v>
      </c>
      <c r="D121" s="142" t="s">
        <v>134</v>
      </c>
      <c r="E121" s="143" t="s">
        <v>170</v>
      </c>
      <c r="F121" s="144" t="s">
        <v>171</v>
      </c>
      <c r="G121" s="145" t="s">
        <v>172</v>
      </c>
      <c r="H121" s="146">
        <v>20</v>
      </c>
      <c r="I121" s="147"/>
      <c r="J121" s="148">
        <f>ROUND(I121*H121,2)</f>
        <v>0</v>
      </c>
      <c r="K121" s="149"/>
      <c r="L121" s="30"/>
      <c r="M121" s="150" t="s">
        <v>1</v>
      </c>
      <c r="N121" s="151" t="s">
        <v>47</v>
      </c>
      <c r="O121" s="55"/>
      <c r="P121" s="152">
        <f>O121*H121</f>
        <v>0</v>
      </c>
      <c r="Q121" s="152">
        <v>0</v>
      </c>
      <c r="R121" s="152">
        <f>Q121*H121</f>
        <v>0</v>
      </c>
      <c r="S121" s="152">
        <v>0</v>
      </c>
      <c r="T121" s="153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4" t="s">
        <v>152</v>
      </c>
      <c r="AT121" s="154" t="s">
        <v>134</v>
      </c>
      <c r="AU121" s="154" t="s">
        <v>91</v>
      </c>
      <c r="AY121" s="14" t="s">
        <v>131</v>
      </c>
      <c r="BE121" s="155">
        <f>IF(N121="základní",J121,0)</f>
        <v>0</v>
      </c>
      <c r="BF121" s="155">
        <f>IF(N121="snížená",J121,0)</f>
        <v>0</v>
      </c>
      <c r="BG121" s="155">
        <f>IF(N121="zákl. přenesená",J121,0)</f>
        <v>0</v>
      </c>
      <c r="BH121" s="155">
        <f>IF(N121="sníž. přenesená",J121,0)</f>
        <v>0</v>
      </c>
      <c r="BI121" s="155">
        <f>IF(N121="nulová",J121,0)</f>
        <v>0</v>
      </c>
      <c r="BJ121" s="14" t="s">
        <v>22</v>
      </c>
      <c r="BK121" s="155">
        <f>ROUND(I121*H121,2)</f>
        <v>0</v>
      </c>
      <c r="BL121" s="14" t="s">
        <v>152</v>
      </c>
      <c r="BM121" s="154" t="s">
        <v>173</v>
      </c>
    </row>
    <row r="122" spans="1:65" s="2" customFormat="1" ht="37.9" customHeight="1">
      <c r="A122" s="29"/>
      <c r="B122" s="141"/>
      <c r="C122" s="142" t="s">
        <v>152</v>
      </c>
      <c r="D122" s="142" t="s">
        <v>134</v>
      </c>
      <c r="E122" s="143" t="s">
        <v>174</v>
      </c>
      <c r="F122" s="144" t="s">
        <v>175</v>
      </c>
      <c r="G122" s="145" t="s">
        <v>172</v>
      </c>
      <c r="H122" s="146">
        <v>1800</v>
      </c>
      <c r="I122" s="147"/>
      <c r="J122" s="148">
        <f>ROUND(I122*H122,2)</f>
        <v>0</v>
      </c>
      <c r="K122" s="149"/>
      <c r="L122" s="30"/>
      <c r="M122" s="150" t="s">
        <v>1</v>
      </c>
      <c r="N122" s="151" t="s">
        <v>47</v>
      </c>
      <c r="O122" s="55"/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4" t="s">
        <v>152</v>
      </c>
      <c r="AT122" s="154" t="s">
        <v>134</v>
      </c>
      <c r="AU122" s="154" t="s">
        <v>91</v>
      </c>
      <c r="AY122" s="14" t="s">
        <v>131</v>
      </c>
      <c r="BE122" s="155">
        <f>IF(N122="základní",J122,0)</f>
        <v>0</v>
      </c>
      <c r="BF122" s="155">
        <f>IF(N122="snížená",J122,0)</f>
        <v>0</v>
      </c>
      <c r="BG122" s="155">
        <f>IF(N122="zákl. přenesená",J122,0)</f>
        <v>0</v>
      </c>
      <c r="BH122" s="155">
        <f>IF(N122="sníž. přenesená",J122,0)</f>
        <v>0</v>
      </c>
      <c r="BI122" s="155">
        <f>IF(N122="nulová",J122,0)</f>
        <v>0</v>
      </c>
      <c r="BJ122" s="14" t="s">
        <v>22</v>
      </c>
      <c r="BK122" s="155">
        <f>ROUND(I122*H122,2)</f>
        <v>0</v>
      </c>
      <c r="BL122" s="14" t="s">
        <v>152</v>
      </c>
      <c r="BM122" s="154" t="s">
        <v>176</v>
      </c>
    </row>
    <row r="123" spans="1:65" s="2" customFormat="1" ht="24.2" customHeight="1">
      <c r="A123" s="29"/>
      <c r="B123" s="141"/>
      <c r="C123" s="142" t="s">
        <v>159</v>
      </c>
      <c r="D123" s="142" t="s">
        <v>134</v>
      </c>
      <c r="E123" s="143" t="s">
        <v>177</v>
      </c>
      <c r="F123" s="144" t="s">
        <v>178</v>
      </c>
      <c r="G123" s="145" t="s">
        <v>172</v>
      </c>
      <c r="H123" s="146">
        <v>2</v>
      </c>
      <c r="I123" s="147"/>
      <c r="J123" s="148">
        <f>ROUND(I123*H123,2)</f>
        <v>0</v>
      </c>
      <c r="K123" s="149"/>
      <c r="L123" s="30"/>
      <c r="M123" s="150" t="s">
        <v>1</v>
      </c>
      <c r="N123" s="151" t="s">
        <v>47</v>
      </c>
      <c r="O123" s="55"/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152</v>
      </c>
      <c r="AT123" s="154" t="s">
        <v>134</v>
      </c>
      <c r="AU123" s="154" t="s">
        <v>91</v>
      </c>
      <c r="AY123" s="14" t="s">
        <v>131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4" t="s">
        <v>22</v>
      </c>
      <c r="BK123" s="155">
        <f>ROUND(I123*H123,2)</f>
        <v>0</v>
      </c>
      <c r="BL123" s="14" t="s">
        <v>152</v>
      </c>
      <c r="BM123" s="154" t="s">
        <v>179</v>
      </c>
    </row>
    <row r="124" spans="1:65" s="2" customFormat="1" ht="37.9" customHeight="1">
      <c r="A124" s="29"/>
      <c r="B124" s="141"/>
      <c r="C124" s="142" t="s">
        <v>180</v>
      </c>
      <c r="D124" s="142" t="s">
        <v>134</v>
      </c>
      <c r="E124" s="143" t="s">
        <v>181</v>
      </c>
      <c r="F124" s="144" t="s">
        <v>182</v>
      </c>
      <c r="G124" s="145" t="s">
        <v>172</v>
      </c>
      <c r="H124" s="146">
        <v>180</v>
      </c>
      <c r="I124" s="147"/>
      <c r="J124" s="148">
        <f>ROUND(I124*H124,2)</f>
        <v>0</v>
      </c>
      <c r="K124" s="149"/>
      <c r="L124" s="30"/>
      <c r="M124" s="156" t="s">
        <v>1</v>
      </c>
      <c r="N124" s="157" t="s">
        <v>47</v>
      </c>
      <c r="O124" s="158"/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152</v>
      </c>
      <c r="AT124" s="154" t="s">
        <v>134</v>
      </c>
      <c r="AU124" s="154" t="s">
        <v>91</v>
      </c>
      <c r="AY124" s="14" t="s">
        <v>131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4" t="s">
        <v>22</v>
      </c>
      <c r="BK124" s="155">
        <f>ROUND(I124*H124,2)</f>
        <v>0</v>
      </c>
      <c r="BL124" s="14" t="s">
        <v>152</v>
      </c>
      <c r="BM124" s="154" t="s">
        <v>183</v>
      </c>
    </row>
    <row r="125" spans="1:31" s="2" customFormat="1" ht="6.95" customHeight="1">
      <c r="A125" s="29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30"/>
      <c r="M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</sheetData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0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91</v>
      </c>
    </row>
    <row r="4" spans="2:46" s="1" customFormat="1" ht="24.95" customHeight="1">
      <c r="B4" s="17"/>
      <c r="D4" s="18" t="s">
        <v>101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11" t="str">
        <f>'Rekapitulace stavby'!K6</f>
        <v>Polní cesta C3 Býkovice u Louňovic</v>
      </c>
      <c r="F7" s="212"/>
      <c r="G7" s="212"/>
      <c r="H7" s="212"/>
      <c r="L7" s="17"/>
    </row>
    <row r="8" spans="1:31" s="2" customFormat="1" ht="12" customHeight="1">
      <c r="A8" s="29"/>
      <c r="B8" s="30"/>
      <c r="C8" s="29"/>
      <c r="D8" s="24" t="s">
        <v>102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72" t="s">
        <v>184</v>
      </c>
      <c r="F9" s="213"/>
      <c r="G9" s="213"/>
      <c r="H9" s="21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19</v>
      </c>
      <c r="E11" s="29"/>
      <c r="F11" s="22" t="s">
        <v>20</v>
      </c>
      <c r="G11" s="29"/>
      <c r="H11" s="29"/>
      <c r="I11" s="24" t="s">
        <v>21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23</v>
      </c>
      <c r="E12" s="29"/>
      <c r="F12" s="22" t="s">
        <v>104</v>
      </c>
      <c r="G12" s="29"/>
      <c r="H12" s="29"/>
      <c r="I12" s="24" t="s">
        <v>25</v>
      </c>
      <c r="J12" s="52" t="str">
        <f>'Rekapitulace stavby'!AN8</f>
        <v>17. 1. 2016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29</v>
      </c>
      <c r="E14" s="29"/>
      <c r="F14" s="29"/>
      <c r="G14" s="29"/>
      <c r="H14" s="29"/>
      <c r="I14" s="24" t="s">
        <v>30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105</v>
      </c>
      <c r="F15" s="29"/>
      <c r="G15" s="29"/>
      <c r="H15" s="29"/>
      <c r="I15" s="24" t="s">
        <v>32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33</v>
      </c>
      <c r="E17" s="29"/>
      <c r="F17" s="29"/>
      <c r="G17" s="29"/>
      <c r="H17" s="29"/>
      <c r="I17" s="24" t="s">
        <v>30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4" t="str">
        <f>'Rekapitulace stavby'!E14</f>
        <v>Vyplň údaj</v>
      </c>
      <c r="F18" s="194"/>
      <c r="G18" s="194"/>
      <c r="H18" s="194"/>
      <c r="I18" s="24" t="s">
        <v>32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35</v>
      </c>
      <c r="E20" s="29"/>
      <c r="F20" s="29"/>
      <c r="G20" s="29"/>
      <c r="H20" s="29"/>
      <c r="I20" s="24" t="s">
        <v>30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36</v>
      </c>
      <c r="F21" s="29"/>
      <c r="G21" s="29"/>
      <c r="H21" s="29"/>
      <c r="I21" s="24" t="s">
        <v>32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38</v>
      </c>
      <c r="E23" s="29"/>
      <c r="F23" s="29"/>
      <c r="G23" s="29"/>
      <c r="H23" s="29"/>
      <c r="I23" s="24" t="s">
        <v>30</v>
      </c>
      <c r="J23" s="22" t="s">
        <v>39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36</v>
      </c>
      <c r="F24" s="29"/>
      <c r="G24" s="29"/>
      <c r="H24" s="29"/>
      <c r="I24" s="24" t="s">
        <v>32</v>
      </c>
      <c r="J24" s="22" t="s">
        <v>40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41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99" t="s">
        <v>1</v>
      </c>
      <c r="F27" s="199"/>
      <c r="G27" s="199"/>
      <c r="H27" s="19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42</v>
      </c>
      <c r="E30" s="29"/>
      <c r="F30" s="29"/>
      <c r="G30" s="29"/>
      <c r="H30" s="29"/>
      <c r="I30" s="29"/>
      <c r="J30" s="68">
        <f>ROUND(J121,2)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44</v>
      </c>
      <c r="G32" s="29"/>
      <c r="H32" s="29"/>
      <c r="I32" s="33" t="s">
        <v>43</v>
      </c>
      <c r="J32" s="33" t="s">
        <v>45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46</v>
      </c>
      <c r="E33" s="24" t="s">
        <v>47</v>
      </c>
      <c r="F33" s="96">
        <f>ROUND((SUM(BE121:BE149)),2)</f>
        <v>0</v>
      </c>
      <c r="G33" s="29"/>
      <c r="H33" s="29"/>
      <c r="I33" s="97">
        <v>0.21</v>
      </c>
      <c r="J33" s="96">
        <f>ROUND(((SUM(BE121:BE149))*I33),2)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48</v>
      </c>
      <c r="F34" s="96">
        <f>ROUND((SUM(BF121:BF149)),2)</f>
        <v>0</v>
      </c>
      <c r="G34" s="29"/>
      <c r="H34" s="29"/>
      <c r="I34" s="97">
        <v>0.15</v>
      </c>
      <c r="J34" s="96">
        <f>ROUND(((SUM(BF121:BF149))*I34),2)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49</v>
      </c>
      <c r="F35" s="96">
        <f>ROUND((SUM(BG121:BG149)),2)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50</v>
      </c>
      <c r="F36" s="96">
        <f>ROUND((SUM(BH121:BH149)),2)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51</v>
      </c>
      <c r="F37" s="96">
        <f>ROUND((SUM(BI121:BI149)),2)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52</v>
      </c>
      <c r="E39" s="57"/>
      <c r="F39" s="57"/>
      <c r="G39" s="100" t="s">
        <v>53</v>
      </c>
      <c r="H39" s="101" t="s">
        <v>54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57</v>
      </c>
      <c r="E61" s="32"/>
      <c r="F61" s="104" t="s">
        <v>58</v>
      </c>
      <c r="G61" s="42" t="s">
        <v>57</v>
      </c>
      <c r="H61" s="32"/>
      <c r="I61" s="32"/>
      <c r="J61" s="105" t="s">
        <v>58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59</v>
      </c>
      <c r="E65" s="43"/>
      <c r="F65" s="43"/>
      <c r="G65" s="40" t="s">
        <v>60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57</v>
      </c>
      <c r="E76" s="32"/>
      <c r="F76" s="104" t="s">
        <v>58</v>
      </c>
      <c r="G76" s="42" t="s">
        <v>57</v>
      </c>
      <c r="H76" s="32"/>
      <c r="I76" s="32"/>
      <c r="J76" s="105" t="s">
        <v>58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1" t="str">
        <f>E7</f>
        <v>Polní cesta C3 Býkovice u Louňovic</v>
      </c>
      <c r="F85" s="212"/>
      <c r="G85" s="212"/>
      <c r="H85" s="21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102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172" t="str">
        <f>E9</f>
        <v xml:space="preserve">801 - SO 801  Protierozní opatření </v>
      </c>
      <c r="F87" s="213"/>
      <c r="G87" s="213"/>
      <c r="H87" s="21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23</v>
      </c>
      <c r="D89" s="29"/>
      <c r="E89" s="29"/>
      <c r="F89" s="22" t="str">
        <f>F12</f>
        <v>Býkovice u Louňovic</v>
      </c>
      <c r="G89" s="29"/>
      <c r="H89" s="29"/>
      <c r="I89" s="24" t="s">
        <v>25</v>
      </c>
      <c r="J89" s="52" t="str">
        <f>IF(J12="","",J12)</f>
        <v>17. 1. 2016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29</v>
      </c>
      <c r="D91" s="29"/>
      <c r="E91" s="29"/>
      <c r="F91" s="22" t="str">
        <f>E15</f>
        <v xml:space="preserve">Státní pozemkový úřad Benešov </v>
      </c>
      <c r="G91" s="29"/>
      <c r="H91" s="29"/>
      <c r="I91" s="24" t="s">
        <v>35</v>
      </c>
      <c r="J91" s="27" t="str">
        <f>E21</f>
        <v xml:space="preserve">Ing. Tichovský Roman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5.7" customHeight="1">
      <c r="A92" s="29"/>
      <c r="B92" s="30"/>
      <c r="C92" s="24" t="s">
        <v>33</v>
      </c>
      <c r="D92" s="29"/>
      <c r="E92" s="29"/>
      <c r="F92" s="22" t="str">
        <f>IF(E18="","",E18)</f>
        <v>Vyplň údaj</v>
      </c>
      <c r="G92" s="29"/>
      <c r="H92" s="29"/>
      <c r="I92" s="24" t="s">
        <v>38</v>
      </c>
      <c r="J92" s="27" t="str">
        <f>E24</f>
        <v xml:space="preserve">Ing. Tichovský Roman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107</v>
      </c>
      <c r="D94" s="98"/>
      <c r="E94" s="98"/>
      <c r="F94" s="98"/>
      <c r="G94" s="98"/>
      <c r="H94" s="98"/>
      <c r="I94" s="98"/>
      <c r="J94" s="107" t="s">
        <v>108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109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110</v>
      </c>
    </row>
    <row r="97" spans="2:12" s="9" customFormat="1" ht="24.95" customHeight="1">
      <c r="B97" s="109"/>
      <c r="D97" s="110" t="s">
        <v>164</v>
      </c>
      <c r="E97" s="111"/>
      <c r="F97" s="111"/>
      <c r="G97" s="111"/>
      <c r="H97" s="111"/>
      <c r="I97" s="111"/>
      <c r="J97" s="112">
        <f>J122</f>
        <v>0</v>
      </c>
      <c r="L97" s="109"/>
    </row>
    <row r="98" spans="2:12" s="10" customFormat="1" ht="19.9" customHeight="1">
      <c r="B98" s="113"/>
      <c r="D98" s="114" t="s">
        <v>185</v>
      </c>
      <c r="E98" s="115"/>
      <c r="F98" s="115"/>
      <c r="G98" s="115"/>
      <c r="H98" s="115"/>
      <c r="I98" s="115"/>
      <c r="J98" s="116">
        <f>J123</f>
        <v>0</v>
      </c>
      <c r="L98" s="113"/>
    </row>
    <row r="99" spans="2:12" s="10" customFormat="1" ht="19.9" customHeight="1">
      <c r="B99" s="113"/>
      <c r="D99" s="114" t="s">
        <v>186</v>
      </c>
      <c r="E99" s="115"/>
      <c r="F99" s="115"/>
      <c r="G99" s="115"/>
      <c r="H99" s="115"/>
      <c r="I99" s="115"/>
      <c r="J99" s="116">
        <f>J141</f>
        <v>0</v>
      </c>
      <c r="L99" s="113"/>
    </row>
    <row r="100" spans="2:12" s="10" customFormat="1" ht="19.9" customHeight="1">
      <c r="B100" s="113"/>
      <c r="D100" s="114" t="s">
        <v>165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2:12" s="10" customFormat="1" ht="19.9" customHeight="1">
      <c r="B101" s="113"/>
      <c r="D101" s="114" t="s">
        <v>187</v>
      </c>
      <c r="E101" s="115"/>
      <c r="F101" s="115"/>
      <c r="G101" s="115"/>
      <c r="H101" s="115"/>
      <c r="I101" s="115"/>
      <c r="J101" s="116">
        <f>J148</f>
        <v>0</v>
      </c>
      <c r="L101" s="113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115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16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11" t="str">
        <f>E7</f>
        <v>Polní cesta C3 Býkovice u Louňovic</v>
      </c>
      <c r="F111" s="212"/>
      <c r="G111" s="212"/>
      <c r="H111" s="212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102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6.5" customHeight="1">
      <c r="A113" s="29"/>
      <c r="B113" s="30"/>
      <c r="C113" s="29"/>
      <c r="D113" s="29"/>
      <c r="E113" s="172" t="str">
        <f>E9</f>
        <v xml:space="preserve">801 - SO 801  Protierozní opatření </v>
      </c>
      <c r="F113" s="213"/>
      <c r="G113" s="213"/>
      <c r="H113" s="213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23</v>
      </c>
      <c r="D115" s="29"/>
      <c r="E115" s="29"/>
      <c r="F115" s="22" t="str">
        <f>F12</f>
        <v>Býkovice u Louňovic</v>
      </c>
      <c r="G115" s="29"/>
      <c r="H115" s="29"/>
      <c r="I115" s="24" t="s">
        <v>25</v>
      </c>
      <c r="J115" s="52" t="str">
        <f>IF(J12="","",J12)</f>
        <v>17. 1. 2016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5.7" customHeight="1">
      <c r="A117" s="29"/>
      <c r="B117" s="30"/>
      <c r="C117" s="24" t="s">
        <v>29</v>
      </c>
      <c r="D117" s="29"/>
      <c r="E117" s="29"/>
      <c r="F117" s="22" t="str">
        <f>E15</f>
        <v xml:space="preserve">Státní pozemkový úřad Benešov </v>
      </c>
      <c r="G117" s="29"/>
      <c r="H117" s="29"/>
      <c r="I117" s="24" t="s">
        <v>35</v>
      </c>
      <c r="J117" s="27" t="str">
        <f>E21</f>
        <v xml:space="preserve">Ing. Tichovský Roman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5.7" customHeight="1">
      <c r="A118" s="29"/>
      <c r="B118" s="30"/>
      <c r="C118" s="24" t="s">
        <v>33</v>
      </c>
      <c r="D118" s="29"/>
      <c r="E118" s="29"/>
      <c r="F118" s="22" t="str">
        <f>IF(E18="","",E18)</f>
        <v>Vyplň údaj</v>
      </c>
      <c r="G118" s="29"/>
      <c r="H118" s="29"/>
      <c r="I118" s="24" t="s">
        <v>38</v>
      </c>
      <c r="J118" s="27" t="str">
        <f>E24</f>
        <v xml:space="preserve">Ing. Tichovský Roman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1" customFormat="1" ht="29.25" customHeight="1">
      <c r="A120" s="117"/>
      <c r="B120" s="118"/>
      <c r="C120" s="119" t="s">
        <v>116</v>
      </c>
      <c r="D120" s="120" t="s">
        <v>67</v>
      </c>
      <c r="E120" s="120" t="s">
        <v>63</v>
      </c>
      <c r="F120" s="120" t="s">
        <v>64</v>
      </c>
      <c r="G120" s="120" t="s">
        <v>117</v>
      </c>
      <c r="H120" s="120" t="s">
        <v>118</v>
      </c>
      <c r="I120" s="120" t="s">
        <v>119</v>
      </c>
      <c r="J120" s="121" t="s">
        <v>108</v>
      </c>
      <c r="K120" s="122" t="s">
        <v>120</v>
      </c>
      <c r="L120" s="123"/>
      <c r="M120" s="59" t="s">
        <v>1</v>
      </c>
      <c r="N120" s="60" t="s">
        <v>46</v>
      </c>
      <c r="O120" s="60" t="s">
        <v>121</v>
      </c>
      <c r="P120" s="60" t="s">
        <v>122</v>
      </c>
      <c r="Q120" s="60" t="s">
        <v>123</v>
      </c>
      <c r="R120" s="60" t="s">
        <v>124</v>
      </c>
      <c r="S120" s="60" t="s">
        <v>125</v>
      </c>
      <c r="T120" s="61" t="s">
        <v>126</v>
      </c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</row>
    <row r="121" spans="1:63" s="2" customFormat="1" ht="22.9" customHeight="1">
      <c r="A121" s="29"/>
      <c r="B121" s="30"/>
      <c r="C121" s="66" t="s">
        <v>127</v>
      </c>
      <c r="D121" s="29"/>
      <c r="E121" s="29"/>
      <c r="F121" s="29"/>
      <c r="G121" s="29"/>
      <c r="H121" s="29"/>
      <c r="I121" s="29"/>
      <c r="J121" s="124">
        <f>BK121</f>
        <v>0</v>
      </c>
      <c r="K121" s="29"/>
      <c r="L121" s="30"/>
      <c r="M121" s="62"/>
      <c r="N121" s="53"/>
      <c r="O121" s="63"/>
      <c r="P121" s="125">
        <f>P122</f>
        <v>0</v>
      </c>
      <c r="Q121" s="63"/>
      <c r="R121" s="125">
        <f>R122</f>
        <v>1249.2012316500002</v>
      </c>
      <c r="S121" s="63"/>
      <c r="T121" s="126">
        <f>T122</f>
        <v>711.3078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81</v>
      </c>
      <c r="AU121" s="14" t="s">
        <v>110</v>
      </c>
      <c r="BK121" s="127">
        <f>BK122</f>
        <v>0</v>
      </c>
    </row>
    <row r="122" spans="2:63" s="12" customFormat="1" ht="25.9" customHeight="1">
      <c r="B122" s="128"/>
      <c r="D122" s="129" t="s">
        <v>81</v>
      </c>
      <c r="E122" s="130" t="s">
        <v>166</v>
      </c>
      <c r="F122" s="130" t="s">
        <v>167</v>
      </c>
      <c r="I122" s="131"/>
      <c r="J122" s="132">
        <f>BK122</f>
        <v>0</v>
      </c>
      <c r="L122" s="128"/>
      <c r="M122" s="133"/>
      <c r="N122" s="134"/>
      <c r="O122" s="134"/>
      <c r="P122" s="135">
        <f>P123+P141+P146+P148</f>
        <v>0</v>
      </c>
      <c r="Q122" s="134"/>
      <c r="R122" s="135">
        <f>R123+R141+R146+R148</f>
        <v>1249.2012316500002</v>
      </c>
      <c r="S122" s="134"/>
      <c r="T122" s="136">
        <f>T123+T141+T146+T148</f>
        <v>711.3078</v>
      </c>
      <c r="AR122" s="129" t="s">
        <v>22</v>
      </c>
      <c r="AT122" s="137" t="s">
        <v>81</v>
      </c>
      <c r="AU122" s="137" t="s">
        <v>82</v>
      </c>
      <c r="AY122" s="129" t="s">
        <v>131</v>
      </c>
      <c r="BK122" s="138">
        <f>BK123+BK141+BK146+BK148</f>
        <v>0</v>
      </c>
    </row>
    <row r="123" spans="2:63" s="12" customFormat="1" ht="22.9" customHeight="1">
      <c r="B123" s="128"/>
      <c r="D123" s="129" t="s">
        <v>81</v>
      </c>
      <c r="E123" s="139" t="s">
        <v>22</v>
      </c>
      <c r="F123" s="139" t="s">
        <v>188</v>
      </c>
      <c r="I123" s="131"/>
      <c r="J123" s="140">
        <f>BK123</f>
        <v>0</v>
      </c>
      <c r="L123" s="128"/>
      <c r="M123" s="133"/>
      <c r="N123" s="134"/>
      <c r="O123" s="134"/>
      <c r="P123" s="135">
        <f>SUM(P124:P140)</f>
        <v>0</v>
      </c>
      <c r="Q123" s="134"/>
      <c r="R123" s="135">
        <f>SUM(R124:R140)</f>
        <v>1051.88766656</v>
      </c>
      <c r="S123" s="134"/>
      <c r="T123" s="136">
        <f>SUM(T124:T140)</f>
        <v>0</v>
      </c>
      <c r="AR123" s="129" t="s">
        <v>22</v>
      </c>
      <c r="AT123" s="137" t="s">
        <v>81</v>
      </c>
      <c r="AU123" s="137" t="s">
        <v>22</v>
      </c>
      <c r="AY123" s="129" t="s">
        <v>131</v>
      </c>
      <c r="BK123" s="138">
        <f>SUM(BK124:BK140)</f>
        <v>0</v>
      </c>
    </row>
    <row r="124" spans="1:65" s="2" customFormat="1" ht="49.15" customHeight="1">
      <c r="A124" s="29"/>
      <c r="B124" s="141"/>
      <c r="C124" s="142" t="s">
        <v>22</v>
      </c>
      <c r="D124" s="142" t="s">
        <v>134</v>
      </c>
      <c r="E124" s="143" t="s">
        <v>189</v>
      </c>
      <c r="F124" s="144" t="s">
        <v>190</v>
      </c>
      <c r="G124" s="145" t="s">
        <v>191</v>
      </c>
      <c r="H124" s="146">
        <v>675.654</v>
      </c>
      <c r="I124" s="147"/>
      <c r="J124" s="148">
        <f aca="true" t="shared" si="0" ref="J124:J140">ROUND(I124*H124,2)</f>
        <v>0</v>
      </c>
      <c r="K124" s="149"/>
      <c r="L124" s="30"/>
      <c r="M124" s="150" t="s">
        <v>1</v>
      </c>
      <c r="N124" s="151" t="s">
        <v>47</v>
      </c>
      <c r="O124" s="55"/>
      <c r="P124" s="152">
        <f aca="true" t="shared" si="1" ref="P124:P140">O124*H124</f>
        <v>0</v>
      </c>
      <c r="Q124" s="152">
        <v>0</v>
      </c>
      <c r="R124" s="152">
        <f aca="true" t="shared" si="2" ref="R124:R140">Q124*H124</f>
        <v>0</v>
      </c>
      <c r="S124" s="152">
        <v>0</v>
      </c>
      <c r="T124" s="153">
        <f aca="true" t="shared" si="3" ref="T124:T140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152</v>
      </c>
      <c r="AT124" s="154" t="s">
        <v>134</v>
      </c>
      <c r="AU124" s="154" t="s">
        <v>91</v>
      </c>
      <c r="AY124" s="14" t="s">
        <v>131</v>
      </c>
      <c r="BE124" s="155">
        <f aca="true" t="shared" si="4" ref="BE124:BE140">IF(N124="základní",J124,0)</f>
        <v>0</v>
      </c>
      <c r="BF124" s="155">
        <f aca="true" t="shared" si="5" ref="BF124:BF140">IF(N124="snížená",J124,0)</f>
        <v>0</v>
      </c>
      <c r="BG124" s="155">
        <f aca="true" t="shared" si="6" ref="BG124:BG140">IF(N124="zákl. přenesená",J124,0)</f>
        <v>0</v>
      </c>
      <c r="BH124" s="155">
        <f aca="true" t="shared" si="7" ref="BH124:BH140">IF(N124="sníž. přenesená",J124,0)</f>
        <v>0</v>
      </c>
      <c r="BI124" s="155">
        <f aca="true" t="shared" si="8" ref="BI124:BI140">IF(N124="nulová",J124,0)</f>
        <v>0</v>
      </c>
      <c r="BJ124" s="14" t="s">
        <v>22</v>
      </c>
      <c r="BK124" s="155">
        <f aca="true" t="shared" si="9" ref="BK124:BK140">ROUND(I124*H124,2)</f>
        <v>0</v>
      </c>
      <c r="BL124" s="14" t="s">
        <v>152</v>
      </c>
      <c r="BM124" s="154" t="s">
        <v>192</v>
      </c>
    </row>
    <row r="125" spans="1:65" s="2" customFormat="1" ht="49.15" customHeight="1">
      <c r="A125" s="29"/>
      <c r="B125" s="141"/>
      <c r="C125" s="142" t="s">
        <v>91</v>
      </c>
      <c r="D125" s="142" t="s">
        <v>134</v>
      </c>
      <c r="E125" s="143" t="s">
        <v>193</v>
      </c>
      <c r="F125" s="144" t="s">
        <v>194</v>
      </c>
      <c r="G125" s="145" t="s">
        <v>195</v>
      </c>
      <c r="H125" s="146">
        <v>1133.273</v>
      </c>
      <c r="I125" s="147"/>
      <c r="J125" s="148">
        <f t="shared" si="0"/>
        <v>0</v>
      </c>
      <c r="K125" s="149"/>
      <c r="L125" s="30"/>
      <c r="M125" s="150" t="s">
        <v>1</v>
      </c>
      <c r="N125" s="151" t="s">
        <v>47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152</v>
      </c>
      <c r="AT125" s="154" t="s">
        <v>134</v>
      </c>
      <c r="AU125" s="154" t="s">
        <v>91</v>
      </c>
      <c r="AY125" s="14" t="s">
        <v>131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22</v>
      </c>
      <c r="BK125" s="155">
        <f t="shared" si="9"/>
        <v>0</v>
      </c>
      <c r="BL125" s="14" t="s">
        <v>152</v>
      </c>
      <c r="BM125" s="154" t="s">
        <v>196</v>
      </c>
    </row>
    <row r="126" spans="1:65" s="2" customFormat="1" ht="24.2" customHeight="1">
      <c r="A126" s="29"/>
      <c r="B126" s="141"/>
      <c r="C126" s="142" t="s">
        <v>146</v>
      </c>
      <c r="D126" s="142" t="s">
        <v>134</v>
      </c>
      <c r="E126" s="143" t="s">
        <v>197</v>
      </c>
      <c r="F126" s="144" t="s">
        <v>198</v>
      </c>
      <c r="G126" s="145" t="s">
        <v>195</v>
      </c>
      <c r="H126" s="146">
        <v>1133.273</v>
      </c>
      <c r="I126" s="147"/>
      <c r="J126" s="148">
        <f t="shared" si="0"/>
        <v>0</v>
      </c>
      <c r="K126" s="149"/>
      <c r="L126" s="30"/>
      <c r="M126" s="150" t="s">
        <v>1</v>
      </c>
      <c r="N126" s="151" t="s">
        <v>47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152</v>
      </c>
      <c r="AT126" s="154" t="s">
        <v>134</v>
      </c>
      <c r="AU126" s="154" t="s">
        <v>91</v>
      </c>
      <c r="AY126" s="14" t="s">
        <v>131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22</v>
      </c>
      <c r="BK126" s="155">
        <f t="shared" si="9"/>
        <v>0</v>
      </c>
      <c r="BL126" s="14" t="s">
        <v>152</v>
      </c>
      <c r="BM126" s="154" t="s">
        <v>199</v>
      </c>
    </row>
    <row r="127" spans="1:65" s="2" customFormat="1" ht="37.9" customHeight="1">
      <c r="A127" s="29"/>
      <c r="B127" s="141"/>
      <c r="C127" s="161" t="s">
        <v>200</v>
      </c>
      <c r="D127" s="161" t="s">
        <v>201</v>
      </c>
      <c r="E127" s="162" t="s">
        <v>202</v>
      </c>
      <c r="F127" s="163" t="s">
        <v>203</v>
      </c>
      <c r="G127" s="164" t="s">
        <v>204</v>
      </c>
      <c r="H127" s="165">
        <v>1047.144</v>
      </c>
      <c r="I127" s="166"/>
      <c r="J127" s="167">
        <f t="shared" si="0"/>
        <v>0</v>
      </c>
      <c r="K127" s="168"/>
      <c r="L127" s="169"/>
      <c r="M127" s="170" t="s">
        <v>1</v>
      </c>
      <c r="N127" s="171" t="s">
        <v>47</v>
      </c>
      <c r="O127" s="55"/>
      <c r="P127" s="152">
        <f t="shared" si="1"/>
        <v>0</v>
      </c>
      <c r="Q127" s="152">
        <v>1</v>
      </c>
      <c r="R127" s="152">
        <f t="shared" si="2"/>
        <v>1047.144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205</v>
      </c>
      <c r="AT127" s="154" t="s">
        <v>201</v>
      </c>
      <c r="AU127" s="154" t="s">
        <v>91</v>
      </c>
      <c r="AY127" s="14" t="s">
        <v>131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22</v>
      </c>
      <c r="BK127" s="155">
        <f t="shared" si="9"/>
        <v>0</v>
      </c>
      <c r="BL127" s="14" t="s">
        <v>152</v>
      </c>
      <c r="BM127" s="154" t="s">
        <v>206</v>
      </c>
    </row>
    <row r="128" spans="1:65" s="2" customFormat="1" ht="37.9" customHeight="1">
      <c r="A128" s="29"/>
      <c r="B128" s="141"/>
      <c r="C128" s="142" t="s">
        <v>152</v>
      </c>
      <c r="D128" s="142" t="s">
        <v>134</v>
      </c>
      <c r="E128" s="143" t="s">
        <v>207</v>
      </c>
      <c r="F128" s="144" t="s">
        <v>208</v>
      </c>
      <c r="G128" s="145" t="s">
        <v>209</v>
      </c>
      <c r="H128" s="146">
        <v>3378.27</v>
      </c>
      <c r="I128" s="147"/>
      <c r="J128" s="148">
        <f t="shared" si="0"/>
        <v>0</v>
      </c>
      <c r="K128" s="149"/>
      <c r="L128" s="30"/>
      <c r="M128" s="150" t="s">
        <v>1</v>
      </c>
      <c r="N128" s="151" t="s">
        <v>47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152</v>
      </c>
      <c r="AT128" s="154" t="s">
        <v>134</v>
      </c>
      <c r="AU128" s="154" t="s">
        <v>91</v>
      </c>
      <c r="AY128" s="14" t="s">
        <v>131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22</v>
      </c>
      <c r="BK128" s="155">
        <f t="shared" si="9"/>
        <v>0</v>
      </c>
      <c r="BL128" s="14" t="s">
        <v>152</v>
      </c>
      <c r="BM128" s="154" t="s">
        <v>210</v>
      </c>
    </row>
    <row r="129" spans="1:65" s="2" customFormat="1" ht="37.9" customHeight="1">
      <c r="A129" s="29"/>
      <c r="B129" s="141"/>
      <c r="C129" s="142" t="s">
        <v>211</v>
      </c>
      <c r="D129" s="142" t="s">
        <v>134</v>
      </c>
      <c r="E129" s="143" t="s">
        <v>212</v>
      </c>
      <c r="F129" s="144" t="s">
        <v>213</v>
      </c>
      <c r="G129" s="145" t="s">
        <v>209</v>
      </c>
      <c r="H129" s="146">
        <v>1351.308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47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152</v>
      </c>
      <c r="AT129" s="154" t="s">
        <v>134</v>
      </c>
      <c r="AU129" s="154" t="s">
        <v>91</v>
      </c>
      <c r="AY129" s="14" t="s">
        <v>131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22</v>
      </c>
      <c r="BK129" s="155">
        <f t="shared" si="9"/>
        <v>0</v>
      </c>
      <c r="BL129" s="14" t="s">
        <v>152</v>
      </c>
      <c r="BM129" s="154" t="s">
        <v>214</v>
      </c>
    </row>
    <row r="130" spans="1:65" s="2" customFormat="1" ht="37.9" customHeight="1">
      <c r="A130" s="29"/>
      <c r="B130" s="141"/>
      <c r="C130" s="142" t="s">
        <v>215</v>
      </c>
      <c r="D130" s="142" t="s">
        <v>134</v>
      </c>
      <c r="E130" s="143" t="s">
        <v>216</v>
      </c>
      <c r="F130" s="144" t="s">
        <v>217</v>
      </c>
      <c r="G130" s="145" t="s">
        <v>209</v>
      </c>
      <c r="H130" s="146">
        <v>1689.135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47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152</v>
      </c>
      <c r="AT130" s="154" t="s">
        <v>134</v>
      </c>
      <c r="AU130" s="154" t="s">
        <v>91</v>
      </c>
      <c r="AY130" s="14" t="s">
        <v>131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22</v>
      </c>
      <c r="BK130" s="155">
        <f t="shared" si="9"/>
        <v>0</v>
      </c>
      <c r="BL130" s="14" t="s">
        <v>152</v>
      </c>
      <c r="BM130" s="154" t="s">
        <v>218</v>
      </c>
    </row>
    <row r="131" spans="1:65" s="2" customFormat="1" ht="37.9" customHeight="1">
      <c r="A131" s="29"/>
      <c r="B131" s="141"/>
      <c r="C131" s="142" t="s">
        <v>130</v>
      </c>
      <c r="D131" s="142" t="s">
        <v>134</v>
      </c>
      <c r="E131" s="143" t="s">
        <v>219</v>
      </c>
      <c r="F131" s="144" t="s">
        <v>220</v>
      </c>
      <c r="G131" s="145" t="s">
        <v>172</v>
      </c>
      <c r="H131" s="146">
        <v>150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47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152</v>
      </c>
      <c r="AT131" s="154" t="s">
        <v>134</v>
      </c>
      <c r="AU131" s="154" t="s">
        <v>91</v>
      </c>
      <c r="AY131" s="14" t="s">
        <v>131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22</v>
      </c>
      <c r="BK131" s="155">
        <f t="shared" si="9"/>
        <v>0</v>
      </c>
      <c r="BL131" s="14" t="s">
        <v>152</v>
      </c>
      <c r="BM131" s="154" t="s">
        <v>221</v>
      </c>
    </row>
    <row r="132" spans="1:65" s="2" customFormat="1" ht="14.45" customHeight="1">
      <c r="A132" s="29"/>
      <c r="B132" s="141"/>
      <c r="C132" s="142" t="s">
        <v>222</v>
      </c>
      <c r="D132" s="142" t="s">
        <v>134</v>
      </c>
      <c r="E132" s="143" t="s">
        <v>223</v>
      </c>
      <c r="F132" s="144" t="s">
        <v>224</v>
      </c>
      <c r="G132" s="145" t="s">
        <v>209</v>
      </c>
      <c r="H132" s="146">
        <v>2815.228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47</v>
      </c>
      <c r="O132" s="55"/>
      <c r="P132" s="152">
        <f t="shared" si="1"/>
        <v>0</v>
      </c>
      <c r="Q132" s="152">
        <v>0.00127</v>
      </c>
      <c r="R132" s="152">
        <f t="shared" si="2"/>
        <v>3.57533956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152</v>
      </c>
      <c r="AT132" s="154" t="s">
        <v>134</v>
      </c>
      <c r="AU132" s="154" t="s">
        <v>91</v>
      </c>
      <c r="AY132" s="14" t="s">
        <v>131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22</v>
      </c>
      <c r="BK132" s="155">
        <f t="shared" si="9"/>
        <v>0</v>
      </c>
      <c r="BL132" s="14" t="s">
        <v>152</v>
      </c>
      <c r="BM132" s="154" t="s">
        <v>225</v>
      </c>
    </row>
    <row r="133" spans="1:65" s="2" customFormat="1" ht="14.45" customHeight="1">
      <c r="A133" s="29"/>
      <c r="B133" s="141"/>
      <c r="C133" s="161" t="s">
        <v>226</v>
      </c>
      <c r="D133" s="161" t="s">
        <v>201</v>
      </c>
      <c r="E133" s="162" t="s">
        <v>227</v>
      </c>
      <c r="F133" s="163" t="s">
        <v>228</v>
      </c>
      <c r="G133" s="164" t="s">
        <v>229</v>
      </c>
      <c r="H133" s="165">
        <v>337.827</v>
      </c>
      <c r="I133" s="166"/>
      <c r="J133" s="167">
        <f t="shared" si="0"/>
        <v>0</v>
      </c>
      <c r="K133" s="168"/>
      <c r="L133" s="169"/>
      <c r="M133" s="170" t="s">
        <v>1</v>
      </c>
      <c r="N133" s="171" t="s">
        <v>47</v>
      </c>
      <c r="O133" s="55"/>
      <c r="P133" s="152">
        <f t="shared" si="1"/>
        <v>0</v>
      </c>
      <c r="Q133" s="152">
        <v>0.001</v>
      </c>
      <c r="R133" s="152">
        <f t="shared" si="2"/>
        <v>0.337827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205</v>
      </c>
      <c r="AT133" s="154" t="s">
        <v>201</v>
      </c>
      <c r="AU133" s="154" t="s">
        <v>91</v>
      </c>
      <c r="AY133" s="14" t="s">
        <v>131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22</v>
      </c>
      <c r="BK133" s="155">
        <f t="shared" si="9"/>
        <v>0</v>
      </c>
      <c r="BL133" s="14" t="s">
        <v>152</v>
      </c>
      <c r="BM133" s="154" t="s">
        <v>230</v>
      </c>
    </row>
    <row r="134" spans="1:65" s="2" customFormat="1" ht="37.9" customHeight="1">
      <c r="A134" s="29"/>
      <c r="B134" s="141"/>
      <c r="C134" s="142" t="s">
        <v>27</v>
      </c>
      <c r="D134" s="142" t="s">
        <v>134</v>
      </c>
      <c r="E134" s="143" t="s">
        <v>231</v>
      </c>
      <c r="F134" s="144" t="s">
        <v>232</v>
      </c>
      <c r="G134" s="145" t="s">
        <v>172</v>
      </c>
      <c r="H134" s="146">
        <v>150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47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152</v>
      </c>
      <c r="AT134" s="154" t="s">
        <v>134</v>
      </c>
      <c r="AU134" s="154" t="s">
        <v>91</v>
      </c>
      <c r="AY134" s="14" t="s">
        <v>131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22</v>
      </c>
      <c r="BK134" s="155">
        <f t="shared" si="9"/>
        <v>0</v>
      </c>
      <c r="BL134" s="14" t="s">
        <v>152</v>
      </c>
      <c r="BM134" s="154" t="s">
        <v>233</v>
      </c>
    </row>
    <row r="135" spans="1:65" s="2" customFormat="1" ht="49.15" customHeight="1">
      <c r="A135" s="29"/>
      <c r="B135" s="141"/>
      <c r="C135" s="142" t="s">
        <v>234</v>
      </c>
      <c r="D135" s="142" t="s">
        <v>134</v>
      </c>
      <c r="E135" s="143" t="s">
        <v>235</v>
      </c>
      <c r="F135" s="144" t="s">
        <v>236</v>
      </c>
      <c r="G135" s="145" t="s">
        <v>172</v>
      </c>
      <c r="H135" s="146">
        <v>150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47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152</v>
      </c>
      <c r="AT135" s="154" t="s">
        <v>134</v>
      </c>
      <c r="AU135" s="154" t="s">
        <v>91</v>
      </c>
      <c r="AY135" s="14" t="s">
        <v>131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22</v>
      </c>
      <c r="BK135" s="155">
        <f t="shared" si="9"/>
        <v>0</v>
      </c>
      <c r="BL135" s="14" t="s">
        <v>152</v>
      </c>
      <c r="BM135" s="154" t="s">
        <v>237</v>
      </c>
    </row>
    <row r="136" spans="1:65" s="2" customFormat="1" ht="37.9" customHeight="1">
      <c r="A136" s="29"/>
      <c r="B136" s="141"/>
      <c r="C136" s="142" t="s">
        <v>159</v>
      </c>
      <c r="D136" s="142" t="s">
        <v>134</v>
      </c>
      <c r="E136" s="143" t="s">
        <v>238</v>
      </c>
      <c r="F136" s="144" t="s">
        <v>239</v>
      </c>
      <c r="G136" s="145" t="s">
        <v>172</v>
      </c>
      <c r="H136" s="146">
        <v>50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47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152</v>
      </c>
      <c r="AT136" s="154" t="s">
        <v>134</v>
      </c>
      <c r="AU136" s="154" t="s">
        <v>91</v>
      </c>
      <c r="AY136" s="14" t="s">
        <v>131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22</v>
      </c>
      <c r="BK136" s="155">
        <f t="shared" si="9"/>
        <v>0</v>
      </c>
      <c r="BL136" s="14" t="s">
        <v>152</v>
      </c>
      <c r="BM136" s="154" t="s">
        <v>240</v>
      </c>
    </row>
    <row r="137" spans="1:65" s="2" customFormat="1" ht="24.2" customHeight="1">
      <c r="A137" s="29"/>
      <c r="B137" s="141"/>
      <c r="C137" s="161" t="s">
        <v>180</v>
      </c>
      <c r="D137" s="161" t="s">
        <v>201</v>
      </c>
      <c r="E137" s="162" t="s">
        <v>241</v>
      </c>
      <c r="F137" s="163" t="s">
        <v>242</v>
      </c>
      <c r="G137" s="164" t="s">
        <v>172</v>
      </c>
      <c r="H137" s="165">
        <v>50</v>
      </c>
      <c r="I137" s="166"/>
      <c r="J137" s="167">
        <f t="shared" si="0"/>
        <v>0</v>
      </c>
      <c r="K137" s="168"/>
      <c r="L137" s="169"/>
      <c r="M137" s="170" t="s">
        <v>1</v>
      </c>
      <c r="N137" s="171" t="s">
        <v>47</v>
      </c>
      <c r="O137" s="55"/>
      <c r="P137" s="152">
        <f t="shared" si="1"/>
        <v>0</v>
      </c>
      <c r="Q137" s="152">
        <v>0.0024</v>
      </c>
      <c r="R137" s="152">
        <f t="shared" si="2"/>
        <v>0.12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205</v>
      </c>
      <c r="AT137" s="154" t="s">
        <v>201</v>
      </c>
      <c r="AU137" s="154" t="s">
        <v>91</v>
      </c>
      <c r="AY137" s="14" t="s">
        <v>131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22</v>
      </c>
      <c r="BK137" s="155">
        <f t="shared" si="9"/>
        <v>0</v>
      </c>
      <c r="BL137" s="14" t="s">
        <v>152</v>
      </c>
      <c r="BM137" s="154" t="s">
        <v>243</v>
      </c>
    </row>
    <row r="138" spans="1:65" s="2" customFormat="1" ht="14.45" customHeight="1">
      <c r="A138" s="29"/>
      <c r="B138" s="141"/>
      <c r="C138" s="142" t="s">
        <v>205</v>
      </c>
      <c r="D138" s="142" t="s">
        <v>134</v>
      </c>
      <c r="E138" s="143" t="s">
        <v>244</v>
      </c>
      <c r="F138" s="144" t="s">
        <v>245</v>
      </c>
      <c r="G138" s="145" t="s">
        <v>172</v>
      </c>
      <c r="H138" s="146">
        <v>50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47</v>
      </c>
      <c r="O138" s="55"/>
      <c r="P138" s="152">
        <f t="shared" si="1"/>
        <v>0</v>
      </c>
      <c r="Q138" s="152">
        <v>5E-05</v>
      </c>
      <c r="R138" s="152">
        <f t="shared" si="2"/>
        <v>0.0025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152</v>
      </c>
      <c r="AT138" s="154" t="s">
        <v>134</v>
      </c>
      <c r="AU138" s="154" t="s">
        <v>91</v>
      </c>
      <c r="AY138" s="14" t="s">
        <v>131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22</v>
      </c>
      <c r="BK138" s="155">
        <f t="shared" si="9"/>
        <v>0</v>
      </c>
      <c r="BL138" s="14" t="s">
        <v>152</v>
      </c>
      <c r="BM138" s="154" t="s">
        <v>246</v>
      </c>
    </row>
    <row r="139" spans="1:65" s="2" customFormat="1" ht="37.9" customHeight="1">
      <c r="A139" s="29"/>
      <c r="B139" s="141"/>
      <c r="C139" s="161" t="s">
        <v>247</v>
      </c>
      <c r="D139" s="161" t="s">
        <v>201</v>
      </c>
      <c r="E139" s="162" t="s">
        <v>248</v>
      </c>
      <c r="F139" s="163" t="s">
        <v>249</v>
      </c>
      <c r="G139" s="164" t="s">
        <v>172</v>
      </c>
      <c r="H139" s="165">
        <v>150</v>
      </c>
      <c r="I139" s="166"/>
      <c r="J139" s="167">
        <f t="shared" si="0"/>
        <v>0</v>
      </c>
      <c r="K139" s="168"/>
      <c r="L139" s="169"/>
      <c r="M139" s="170" t="s">
        <v>1</v>
      </c>
      <c r="N139" s="171" t="s">
        <v>47</v>
      </c>
      <c r="O139" s="55"/>
      <c r="P139" s="152">
        <f t="shared" si="1"/>
        <v>0</v>
      </c>
      <c r="Q139" s="152">
        <v>0.00472</v>
      </c>
      <c r="R139" s="152">
        <f t="shared" si="2"/>
        <v>0.7080000000000001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205</v>
      </c>
      <c r="AT139" s="154" t="s">
        <v>201</v>
      </c>
      <c r="AU139" s="154" t="s">
        <v>91</v>
      </c>
      <c r="AY139" s="14" t="s">
        <v>131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22</v>
      </c>
      <c r="BK139" s="155">
        <f t="shared" si="9"/>
        <v>0</v>
      </c>
      <c r="BL139" s="14" t="s">
        <v>152</v>
      </c>
      <c r="BM139" s="154" t="s">
        <v>250</v>
      </c>
    </row>
    <row r="140" spans="1:65" s="2" customFormat="1" ht="14.45" customHeight="1">
      <c r="A140" s="29"/>
      <c r="B140" s="141"/>
      <c r="C140" s="142" t="s">
        <v>251</v>
      </c>
      <c r="D140" s="142" t="s">
        <v>134</v>
      </c>
      <c r="E140" s="143" t="s">
        <v>252</v>
      </c>
      <c r="F140" s="144" t="s">
        <v>253</v>
      </c>
      <c r="G140" s="145" t="s">
        <v>191</v>
      </c>
      <c r="H140" s="146">
        <v>22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47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152</v>
      </c>
      <c r="AT140" s="154" t="s">
        <v>134</v>
      </c>
      <c r="AU140" s="154" t="s">
        <v>91</v>
      </c>
      <c r="AY140" s="14" t="s">
        <v>131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22</v>
      </c>
      <c r="BK140" s="155">
        <f t="shared" si="9"/>
        <v>0</v>
      </c>
      <c r="BL140" s="14" t="s">
        <v>152</v>
      </c>
      <c r="BM140" s="154" t="s">
        <v>254</v>
      </c>
    </row>
    <row r="141" spans="2:63" s="12" customFormat="1" ht="22.9" customHeight="1">
      <c r="B141" s="128"/>
      <c r="D141" s="129" t="s">
        <v>81</v>
      </c>
      <c r="E141" s="139" t="s">
        <v>91</v>
      </c>
      <c r="F141" s="139" t="s">
        <v>255</v>
      </c>
      <c r="I141" s="131"/>
      <c r="J141" s="140">
        <f>BK141</f>
        <v>0</v>
      </c>
      <c r="L141" s="128"/>
      <c r="M141" s="133"/>
      <c r="N141" s="134"/>
      <c r="O141" s="134"/>
      <c r="P141" s="135">
        <f>SUM(P142:P145)</f>
        <v>0</v>
      </c>
      <c r="Q141" s="134"/>
      <c r="R141" s="135">
        <f>SUM(R142:R145)</f>
        <v>197.31356509000003</v>
      </c>
      <c r="S141" s="134"/>
      <c r="T141" s="136">
        <f>SUM(T142:T145)</f>
        <v>0</v>
      </c>
      <c r="AR141" s="129" t="s">
        <v>22</v>
      </c>
      <c r="AT141" s="137" t="s">
        <v>81</v>
      </c>
      <c r="AU141" s="137" t="s">
        <v>22</v>
      </c>
      <c r="AY141" s="129" t="s">
        <v>131</v>
      </c>
      <c r="BK141" s="138">
        <f>SUM(BK142:BK145)</f>
        <v>0</v>
      </c>
    </row>
    <row r="142" spans="1:65" s="2" customFormat="1" ht="37.9" customHeight="1">
      <c r="A142" s="29"/>
      <c r="B142" s="141"/>
      <c r="C142" s="142" t="s">
        <v>256</v>
      </c>
      <c r="D142" s="142" t="s">
        <v>134</v>
      </c>
      <c r="E142" s="143" t="s">
        <v>257</v>
      </c>
      <c r="F142" s="144" t="s">
        <v>258</v>
      </c>
      <c r="G142" s="145" t="s">
        <v>209</v>
      </c>
      <c r="H142" s="146">
        <v>2087.771</v>
      </c>
      <c r="I142" s="147"/>
      <c r="J142" s="148">
        <f>ROUND(I142*H142,2)</f>
        <v>0</v>
      </c>
      <c r="K142" s="149"/>
      <c r="L142" s="30"/>
      <c r="M142" s="150" t="s">
        <v>1</v>
      </c>
      <c r="N142" s="151" t="s">
        <v>47</v>
      </c>
      <c r="O142" s="55"/>
      <c r="P142" s="152">
        <f>O142*H142</f>
        <v>0</v>
      </c>
      <c r="Q142" s="152">
        <v>0.00017</v>
      </c>
      <c r="R142" s="152">
        <f>Q142*H142</f>
        <v>0.35492107000000006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152</v>
      </c>
      <c r="AT142" s="154" t="s">
        <v>134</v>
      </c>
      <c r="AU142" s="154" t="s">
        <v>91</v>
      </c>
      <c r="AY142" s="14" t="s">
        <v>131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4" t="s">
        <v>22</v>
      </c>
      <c r="BK142" s="155">
        <f>ROUND(I142*H142,2)</f>
        <v>0</v>
      </c>
      <c r="BL142" s="14" t="s">
        <v>152</v>
      </c>
      <c r="BM142" s="154" t="s">
        <v>259</v>
      </c>
    </row>
    <row r="143" spans="1:65" s="2" customFormat="1" ht="37.9" customHeight="1">
      <c r="A143" s="29"/>
      <c r="B143" s="141"/>
      <c r="C143" s="161" t="s">
        <v>7</v>
      </c>
      <c r="D143" s="161" t="s">
        <v>201</v>
      </c>
      <c r="E143" s="162" t="s">
        <v>260</v>
      </c>
      <c r="F143" s="163" t="s">
        <v>261</v>
      </c>
      <c r="G143" s="164" t="s">
        <v>209</v>
      </c>
      <c r="H143" s="165">
        <v>2087.771</v>
      </c>
      <c r="I143" s="166"/>
      <c r="J143" s="167">
        <f>ROUND(I143*H143,2)</f>
        <v>0</v>
      </c>
      <c r="K143" s="168"/>
      <c r="L143" s="169"/>
      <c r="M143" s="170" t="s">
        <v>1</v>
      </c>
      <c r="N143" s="171" t="s">
        <v>47</v>
      </c>
      <c r="O143" s="55"/>
      <c r="P143" s="152">
        <f>O143*H143</f>
        <v>0</v>
      </c>
      <c r="Q143" s="152">
        <v>0.00025</v>
      </c>
      <c r="R143" s="152">
        <f>Q143*H143</f>
        <v>0.52194275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205</v>
      </c>
      <c r="AT143" s="154" t="s">
        <v>201</v>
      </c>
      <c r="AU143" s="154" t="s">
        <v>91</v>
      </c>
      <c r="AY143" s="14" t="s">
        <v>131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4" t="s">
        <v>22</v>
      </c>
      <c r="BK143" s="155">
        <f>ROUND(I143*H143,2)</f>
        <v>0</v>
      </c>
      <c r="BL143" s="14" t="s">
        <v>152</v>
      </c>
      <c r="BM143" s="154" t="s">
        <v>262</v>
      </c>
    </row>
    <row r="144" spans="1:65" s="2" customFormat="1" ht="14.45" customHeight="1">
      <c r="A144" s="29"/>
      <c r="B144" s="141"/>
      <c r="C144" s="142" t="s">
        <v>263</v>
      </c>
      <c r="D144" s="142" t="s">
        <v>134</v>
      </c>
      <c r="E144" s="143" t="s">
        <v>264</v>
      </c>
      <c r="F144" s="144" t="s">
        <v>265</v>
      </c>
      <c r="G144" s="145" t="s">
        <v>191</v>
      </c>
      <c r="H144" s="146">
        <v>101.995</v>
      </c>
      <c r="I144" s="147"/>
      <c r="J144" s="148">
        <f>ROUND(I144*H144,2)</f>
        <v>0</v>
      </c>
      <c r="K144" s="149"/>
      <c r="L144" s="30"/>
      <c r="M144" s="150" t="s">
        <v>1</v>
      </c>
      <c r="N144" s="151" t="s">
        <v>47</v>
      </c>
      <c r="O144" s="55"/>
      <c r="P144" s="152">
        <f>O144*H144</f>
        <v>0</v>
      </c>
      <c r="Q144" s="152">
        <v>1.9205</v>
      </c>
      <c r="R144" s="152">
        <f>Q144*H144</f>
        <v>195.88139750000002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152</v>
      </c>
      <c r="AT144" s="154" t="s">
        <v>134</v>
      </c>
      <c r="AU144" s="154" t="s">
        <v>91</v>
      </c>
      <c r="AY144" s="14" t="s">
        <v>131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4" t="s">
        <v>22</v>
      </c>
      <c r="BK144" s="155">
        <f>ROUND(I144*H144,2)</f>
        <v>0</v>
      </c>
      <c r="BL144" s="14" t="s">
        <v>152</v>
      </c>
      <c r="BM144" s="154" t="s">
        <v>266</v>
      </c>
    </row>
    <row r="145" spans="1:65" s="2" customFormat="1" ht="24.2" customHeight="1">
      <c r="A145" s="29"/>
      <c r="B145" s="141"/>
      <c r="C145" s="142" t="s">
        <v>267</v>
      </c>
      <c r="D145" s="142" t="s">
        <v>134</v>
      </c>
      <c r="E145" s="143" t="s">
        <v>268</v>
      </c>
      <c r="F145" s="144" t="s">
        <v>269</v>
      </c>
      <c r="G145" s="145" t="s">
        <v>195</v>
      </c>
      <c r="H145" s="146">
        <v>1133.273</v>
      </c>
      <c r="I145" s="147"/>
      <c r="J145" s="148">
        <f>ROUND(I145*H145,2)</f>
        <v>0</v>
      </c>
      <c r="K145" s="149"/>
      <c r="L145" s="30"/>
      <c r="M145" s="150" t="s">
        <v>1</v>
      </c>
      <c r="N145" s="151" t="s">
        <v>47</v>
      </c>
      <c r="O145" s="55"/>
      <c r="P145" s="152">
        <f>O145*H145</f>
        <v>0</v>
      </c>
      <c r="Q145" s="152">
        <v>0.00049</v>
      </c>
      <c r="R145" s="152">
        <f>Q145*H145</f>
        <v>0.55530377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152</v>
      </c>
      <c r="AT145" s="154" t="s">
        <v>134</v>
      </c>
      <c r="AU145" s="154" t="s">
        <v>91</v>
      </c>
      <c r="AY145" s="14" t="s">
        <v>131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4" t="s">
        <v>22</v>
      </c>
      <c r="BK145" s="155">
        <f>ROUND(I145*H145,2)</f>
        <v>0</v>
      </c>
      <c r="BL145" s="14" t="s">
        <v>152</v>
      </c>
      <c r="BM145" s="154" t="s">
        <v>270</v>
      </c>
    </row>
    <row r="146" spans="2:63" s="12" customFormat="1" ht="22.9" customHeight="1">
      <c r="B146" s="128"/>
      <c r="D146" s="129" t="s">
        <v>81</v>
      </c>
      <c r="E146" s="139" t="s">
        <v>168</v>
      </c>
      <c r="F146" s="139" t="s">
        <v>169</v>
      </c>
      <c r="I146" s="131"/>
      <c r="J146" s="140">
        <f>BK146</f>
        <v>0</v>
      </c>
      <c r="L146" s="128"/>
      <c r="M146" s="133"/>
      <c r="N146" s="134"/>
      <c r="O146" s="134"/>
      <c r="P146" s="135">
        <f>P147</f>
        <v>0</v>
      </c>
      <c r="Q146" s="134"/>
      <c r="R146" s="135">
        <f>R147</f>
        <v>0</v>
      </c>
      <c r="S146" s="134"/>
      <c r="T146" s="136">
        <f>T147</f>
        <v>711.3078</v>
      </c>
      <c r="AR146" s="129" t="s">
        <v>22</v>
      </c>
      <c r="AT146" s="137" t="s">
        <v>81</v>
      </c>
      <c r="AU146" s="137" t="s">
        <v>22</v>
      </c>
      <c r="AY146" s="129" t="s">
        <v>131</v>
      </c>
      <c r="BK146" s="138">
        <f>BK147</f>
        <v>0</v>
      </c>
    </row>
    <row r="147" spans="1:65" s="2" customFormat="1" ht="62.65" customHeight="1">
      <c r="A147" s="29"/>
      <c r="B147" s="141"/>
      <c r="C147" s="142" t="s">
        <v>271</v>
      </c>
      <c r="D147" s="142" t="s">
        <v>134</v>
      </c>
      <c r="E147" s="143" t="s">
        <v>272</v>
      </c>
      <c r="F147" s="144" t="s">
        <v>273</v>
      </c>
      <c r="G147" s="145" t="s">
        <v>209</v>
      </c>
      <c r="H147" s="146">
        <v>2822.65</v>
      </c>
      <c r="I147" s="147"/>
      <c r="J147" s="148">
        <f>ROUND(I147*H147,2)</f>
        <v>0</v>
      </c>
      <c r="K147" s="149"/>
      <c r="L147" s="30"/>
      <c r="M147" s="150" t="s">
        <v>1</v>
      </c>
      <c r="N147" s="151" t="s">
        <v>47</v>
      </c>
      <c r="O147" s="55"/>
      <c r="P147" s="152">
        <f>O147*H147</f>
        <v>0</v>
      </c>
      <c r="Q147" s="152">
        <v>0</v>
      </c>
      <c r="R147" s="152">
        <f>Q147*H147</f>
        <v>0</v>
      </c>
      <c r="S147" s="152">
        <v>0.252</v>
      </c>
      <c r="T147" s="153">
        <f>S147*H147</f>
        <v>711.3078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152</v>
      </c>
      <c r="AT147" s="154" t="s">
        <v>134</v>
      </c>
      <c r="AU147" s="154" t="s">
        <v>91</v>
      </c>
      <c r="AY147" s="14" t="s">
        <v>131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4" t="s">
        <v>22</v>
      </c>
      <c r="BK147" s="155">
        <f>ROUND(I147*H147,2)</f>
        <v>0</v>
      </c>
      <c r="BL147" s="14" t="s">
        <v>152</v>
      </c>
      <c r="BM147" s="154" t="s">
        <v>274</v>
      </c>
    </row>
    <row r="148" spans="2:63" s="12" customFormat="1" ht="22.9" customHeight="1">
      <c r="B148" s="128"/>
      <c r="D148" s="129" t="s">
        <v>81</v>
      </c>
      <c r="E148" s="139" t="s">
        <v>275</v>
      </c>
      <c r="F148" s="139" t="s">
        <v>276</v>
      </c>
      <c r="I148" s="131"/>
      <c r="J148" s="140">
        <f>BK148</f>
        <v>0</v>
      </c>
      <c r="L148" s="128"/>
      <c r="M148" s="133"/>
      <c r="N148" s="134"/>
      <c r="O148" s="134"/>
      <c r="P148" s="135">
        <f>P149</f>
        <v>0</v>
      </c>
      <c r="Q148" s="134"/>
      <c r="R148" s="135">
        <f>R149</f>
        <v>0</v>
      </c>
      <c r="S148" s="134"/>
      <c r="T148" s="136">
        <f>T149</f>
        <v>0</v>
      </c>
      <c r="AR148" s="129" t="s">
        <v>22</v>
      </c>
      <c r="AT148" s="137" t="s">
        <v>81</v>
      </c>
      <c r="AU148" s="137" t="s">
        <v>22</v>
      </c>
      <c r="AY148" s="129" t="s">
        <v>131</v>
      </c>
      <c r="BK148" s="138">
        <f>BK149</f>
        <v>0</v>
      </c>
    </row>
    <row r="149" spans="1:65" s="2" customFormat="1" ht="24.2" customHeight="1">
      <c r="A149" s="29"/>
      <c r="B149" s="141"/>
      <c r="C149" s="142" t="s">
        <v>277</v>
      </c>
      <c r="D149" s="142" t="s">
        <v>134</v>
      </c>
      <c r="E149" s="143" t="s">
        <v>278</v>
      </c>
      <c r="F149" s="144" t="s">
        <v>279</v>
      </c>
      <c r="G149" s="145" t="s">
        <v>204</v>
      </c>
      <c r="H149" s="146">
        <v>1249.201</v>
      </c>
      <c r="I149" s="147"/>
      <c r="J149" s="148">
        <f>ROUND(I149*H149,2)</f>
        <v>0</v>
      </c>
      <c r="K149" s="149"/>
      <c r="L149" s="30"/>
      <c r="M149" s="156" t="s">
        <v>1</v>
      </c>
      <c r="N149" s="157" t="s">
        <v>47</v>
      </c>
      <c r="O149" s="158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152</v>
      </c>
      <c r="AT149" s="154" t="s">
        <v>134</v>
      </c>
      <c r="AU149" s="154" t="s">
        <v>91</v>
      </c>
      <c r="AY149" s="14" t="s">
        <v>131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4" t="s">
        <v>22</v>
      </c>
      <c r="BK149" s="155">
        <f>ROUND(I149*H149,2)</f>
        <v>0</v>
      </c>
      <c r="BL149" s="14" t="s">
        <v>152</v>
      </c>
      <c r="BM149" s="154" t="s">
        <v>280</v>
      </c>
    </row>
    <row r="150" spans="1:31" s="2" customFormat="1" ht="6.95" customHeight="1">
      <c r="A150" s="29"/>
      <c r="B150" s="44"/>
      <c r="C150" s="45"/>
      <c r="D150" s="45"/>
      <c r="E150" s="45"/>
      <c r="F150" s="45"/>
      <c r="G150" s="45"/>
      <c r="H150" s="45"/>
      <c r="I150" s="45"/>
      <c r="J150" s="45"/>
      <c r="K150" s="45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0:K14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0"/>
  <sheetViews>
    <sheetView showGridLines="0" tabSelected="1" workbookViewId="0" topLeftCell="A1">
      <selection activeCell="F142" sqref="F1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0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100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91</v>
      </c>
    </row>
    <row r="4" spans="2:46" s="1" customFormat="1" ht="24.95" customHeight="1">
      <c r="B4" s="17"/>
      <c r="D4" s="18" t="s">
        <v>101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11" t="str">
        <f>'Rekapitulace stavby'!K6</f>
        <v>Polní cesta C3 Býkovice u Louňovic</v>
      </c>
      <c r="F7" s="212"/>
      <c r="G7" s="212"/>
      <c r="H7" s="212"/>
      <c r="L7" s="17"/>
    </row>
    <row r="8" spans="1:31" s="2" customFormat="1" ht="12" customHeight="1">
      <c r="A8" s="29"/>
      <c r="B8" s="30"/>
      <c r="C8" s="29"/>
      <c r="D8" s="24" t="s">
        <v>102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72" t="s">
        <v>281</v>
      </c>
      <c r="F9" s="213"/>
      <c r="G9" s="213"/>
      <c r="H9" s="21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19</v>
      </c>
      <c r="E11" s="29"/>
      <c r="F11" s="22" t="s">
        <v>20</v>
      </c>
      <c r="G11" s="29"/>
      <c r="H11" s="29"/>
      <c r="I11" s="24" t="s">
        <v>21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23</v>
      </c>
      <c r="E12" s="29"/>
      <c r="F12" s="22" t="s">
        <v>104</v>
      </c>
      <c r="G12" s="29"/>
      <c r="H12" s="29"/>
      <c r="I12" s="24" t="s">
        <v>25</v>
      </c>
      <c r="J12" s="52" t="str">
        <f>'Rekapitulace stavby'!AN8</f>
        <v>17. 1. 2016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29</v>
      </c>
      <c r="E14" s="29"/>
      <c r="F14" s="29"/>
      <c r="G14" s="29"/>
      <c r="H14" s="29"/>
      <c r="I14" s="24" t="s">
        <v>30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105</v>
      </c>
      <c r="F15" s="29"/>
      <c r="G15" s="29"/>
      <c r="H15" s="29"/>
      <c r="I15" s="24" t="s">
        <v>32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33</v>
      </c>
      <c r="E17" s="29"/>
      <c r="F17" s="29"/>
      <c r="G17" s="29"/>
      <c r="H17" s="29"/>
      <c r="I17" s="24" t="s">
        <v>30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4" t="str">
        <f>'Rekapitulace stavby'!E14</f>
        <v>Vyplň údaj</v>
      </c>
      <c r="F18" s="194"/>
      <c r="G18" s="194"/>
      <c r="H18" s="194"/>
      <c r="I18" s="24" t="s">
        <v>32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35</v>
      </c>
      <c r="E20" s="29"/>
      <c r="F20" s="29"/>
      <c r="G20" s="29"/>
      <c r="H20" s="29"/>
      <c r="I20" s="24" t="s">
        <v>30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36</v>
      </c>
      <c r="F21" s="29"/>
      <c r="G21" s="29"/>
      <c r="H21" s="29"/>
      <c r="I21" s="24" t="s">
        <v>32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38</v>
      </c>
      <c r="E23" s="29"/>
      <c r="F23" s="29"/>
      <c r="G23" s="29"/>
      <c r="H23" s="29"/>
      <c r="I23" s="24" t="s">
        <v>30</v>
      </c>
      <c r="J23" s="22" t="s">
        <v>39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36</v>
      </c>
      <c r="F24" s="29"/>
      <c r="G24" s="29"/>
      <c r="H24" s="29"/>
      <c r="I24" s="24" t="s">
        <v>32</v>
      </c>
      <c r="J24" s="22" t="s">
        <v>40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41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99" t="s">
        <v>1</v>
      </c>
      <c r="F27" s="199"/>
      <c r="G27" s="199"/>
      <c r="H27" s="19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42</v>
      </c>
      <c r="E30" s="29"/>
      <c r="F30" s="29"/>
      <c r="G30" s="29"/>
      <c r="H30" s="29"/>
      <c r="I30" s="29"/>
      <c r="J30" s="68">
        <f>ROUND(J121,2)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44</v>
      </c>
      <c r="G32" s="29"/>
      <c r="H32" s="29"/>
      <c r="I32" s="33" t="s">
        <v>43</v>
      </c>
      <c r="J32" s="33" t="s">
        <v>45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46</v>
      </c>
      <c r="E33" s="24" t="s">
        <v>47</v>
      </c>
      <c r="F33" s="96">
        <f>ROUND((SUM(BE121:BE159)),2)</f>
        <v>0</v>
      </c>
      <c r="G33" s="29"/>
      <c r="H33" s="29"/>
      <c r="I33" s="97">
        <v>0.21</v>
      </c>
      <c r="J33" s="96">
        <f>ROUND(((SUM(BE121:BE159))*I33),2)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48</v>
      </c>
      <c r="F34" s="96">
        <f>ROUND((SUM(BF121:BF159)),2)</f>
        <v>0</v>
      </c>
      <c r="G34" s="29"/>
      <c r="H34" s="29"/>
      <c r="I34" s="97">
        <v>0.15</v>
      </c>
      <c r="J34" s="96">
        <f>ROUND(((SUM(BF121:BF159))*I34),2)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49</v>
      </c>
      <c r="F35" s="96">
        <f>ROUND((SUM(BG121:BG159)),2)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50</v>
      </c>
      <c r="F36" s="96">
        <f>ROUND((SUM(BH121:BH159)),2)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51</v>
      </c>
      <c r="F37" s="96">
        <f>ROUND((SUM(BI121:BI159)),2)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52</v>
      </c>
      <c r="E39" s="57"/>
      <c r="F39" s="57"/>
      <c r="G39" s="100" t="s">
        <v>53</v>
      </c>
      <c r="H39" s="101" t="s">
        <v>54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57</v>
      </c>
      <c r="E61" s="32"/>
      <c r="F61" s="104" t="s">
        <v>58</v>
      </c>
      <c r="G61" s="42" t="s">
        <v>57</v>
      </c>
      <c r="H61" s="32"/>
      <c r="I61" s="32"/>
      <c r="J61" s="105" t="s">
        <v>58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59</v>
      </c>
      <c r="E65" s="43"/>
      <c r="F65" s="43"/>
      <c r="G65" s="40" t="s">
        <v>60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57</v>
      </c>
      <c r="E76" s="32"/>
      <c r="F76" s="104" t="s">
        <v>58</v>
      </c>
      <c r="G76" s="42" t="s">
        <v>57</v>
      </c>
      <c r="H76" s="32"/>
      <c r="I76" s="32"/>
      <c r="J76" s="105" t="s">
        <v>58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1" t="str">
        <f>E7</f>
        <v>Polní cesta C3 Býkovice u Louňovic</v>
      </c>
      <c r="F85" s="212"/>
      <c r="G85" s="212"/>
      <c r="H85" s="21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102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172" t="str">
        <f>E9</f>
        <v xml:space="preserve">101 - SO 101 Polní cesta </v>
      </c>
      <c r="F87" s="213"/>
      <c r="G87" s="213"/>
      <c r="H87" s="21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23</v>
      </c>
      <c r="D89" s="29"/>
      <c r="E89" s="29"/>
      <c r="F89" s="22" t="str">
        <f>F12</f>
        <v>Býkovice u Louňovic</v>
      </c>
      <c r="G89" s="29"/>
      <c r="H89" s="29"/>
      <c r="I89" s="24" t="s">
        <v>25</v>
      </c>
      <c r="J89" s="52" t="str">
        <f>IF(J12="","",J12)</f>
        <v>17. 1. 2016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29</v>
      </c>
      <c r="D91" s="29"/>
      <c r="E91" s="29"/>
      <c r="F91" s="22" t="str">
        <f>E15</f>
        <v xml:space="preserve">Státní pozemkový úřad Benešov </v>
      </c>
      <c r="G91" s="29"/>
      <c r="H91" s="29"/>
      <c r="I91" s="24" t="s">
        <v>35</v>
      </c>
      <c r="J91" s="27" t="str">
        <f>E21</f>
        <v xml:space="preserve">Ing. Tichovský Roman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5.7" customHeight="1">
      <c r="A92" s="29"/>
      <c r="B92" s="30"/>
      <c r="C92" s="24" t="s">
        <v>33</v>
      </c>
      <c r="D92" s="29"/>
      <c r="E92" s="29"/>
      <c r="F92" s="22" t="str">
        <f>IF(E18="","",E18)</f>
        <v>Vyplň údaj</v>
      </c>
      <c r="G92" s="29"/>
      <c r="H92" s="29"/>
      <c r="I92" s="24" t="s">
        <v>38</v>
      </c>
      <c r="J92" s="27" t="str">
        <f>E24</f>
        <v xml:space="preserve">Ing. Tichovský Roman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107</v>
      </c>
      <c r="D94" s="98"/>
      <c r="E94" s="98"/>
      <c r="F94" s="98"/>
      <c r="G94" s="98"/>
      <c r="H94" s="98"/>
      <c r="I94" s="98"/>
      <c r="J94" s="107" t="s">
        <v>108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109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110</v>
      </c>
    </row>
    <row r="97" spans="2:12" s="9" customFormat="1" ht="24.95" customHeight="1">
      <c r="B97" s="109"/>
      <c r="D97" s="110" t="s">
        <v>164</v>
      </c>
      <c r="E97" s="111"/>
      <c r="F97" s="111"/>
      <c r="G97" s="111"/>
      <c r="H97" s="111"/>
      <c r="I97" s="111"/>
      <c r="J97" s="112">
        <f>J122</f>
        <v>0</v>
      </c>
      <c r="L97" s="109"/>
    </row>
    <row r="98" spans="2:12" s="10" customFormat="1" ht="19.9" customHeight="1">
      <c r="B98" s="113"/>
      <c r="D98" s="114" t="s">
        <v>185</v>
      </c>
      <c r="E98" s="115"/>
      <c r="F98" s="115"/>
      <c r="G98" s="115"/>
      <c r="H98" s="115"/>
      <c r="I98" s="115"/>
      <c r="J98" s="116">
        <f>J123</f>
        <v>0</v>
      </c>
      <c r="L98" s="113"/>
    </row>
    <row r="99" spans="2:12" s="10" customFormat="1" ht="19.9" customHeight="1">
      <c r="B99" s="113"/>
      <c r="D99" s="114" t="s">
        <v>282</v>
      </c>
      <c r="E99" s="115"/>
      <c r="F99" s="115"/>
      <c r="G99" s="115"/>
      <c r="H99" s="115"/>
      <c r="I99" s="115"/>
      <c r="J99" s="116">
        <f>J145</f>
        <v>0</v>
      </c>
      <c r="L99" s="113"/>
    </row>
    <row r="100" spans="2:12" s="10" customFormat="1" ht="19.9" customHeight="1">
      <c r="B100" s="113"/>
      <c r="D100" s="114" t="s">
        <v>283</v>
      </c>
      <c r="E100" s="115"/>
      <c r="F100" s="115"/>
      <c r="G100" s="115"/>
      <c r="H100" s="115"/>
      <c r="I100" s="115"/>
      <c r="J100" s="116">
        <f>J153</f>
        <v>0</v>
      </c>
      <c r="L100" s="113"/>
    </row>
    <row r="101" spans="2:12" s="10" customFormat="1" ht="19.9" customHeight="1">
      <c r="B101" s="113"/>
      <c r="D101" s="114" t="s">
        <v>187</v>
      </c>
      <c r="E101" s="115"/>
      <c r="F101" s="115"/>
      <c r="G101" s="115"/>
      <c r="H101" s="115"/>
      <c r="I101" s="115"/>
      <c r="J101" s="116">
        <f>J158</f>
        <v>0</v>
      </c>
      <c r="L101" s="113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115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16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11" t="str">
        <f>E7</f>
        <v>Polní cesta C3 Býkovice u Louňovic</v>
      </c>
      <c r="F111" s="212"/>
      <c r="G111" s="212"/>
      <c r="H111" s="212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102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6.5" customHeight="1">
      <c r="A113" s="29"/>
      <c r="B113" s="30"/>
      <c r="C113" s="29"/>
      <c r="D113" s="29"/>
      <c r="E113" s="172" t="str">
        <f>E9</f>
        <v xml:space="preserve">101 - SO 101 Polní cesta </v>
      </c>
      <c r="F113" s="213"/>
      <c r="G113" s="213"/>
      <c r="H113" s="213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23</v>
      </c>
      <c r="D115" s="29"/>
      <c r="E115" s="29"/>
      <c r="F115" s="22" t="str">
        <f>F12</f>
        <v>Býkovice u Louňovic</v>
      </c>
      <c r="G115" s="29"/>
      <c r="H115" s="29"/>
      <c r="I115" s="24" t="s">
        <v>25</v>
      </c>
      <c r="J115" s="52" t="str">
        <f>IF(J12="","",J12)</f>
        <v>17. 1. 2016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5.7" customHeight="1">
      <c r="A117" s="29"/>
      <c r="B117" s="30"/>
      <c r="C117" s="24" t="s">
        <v>29</v>
      </c>
      <c r="D117" s="29"/>
      <c r="E117" s="29"/>
      <c r="F117" s="22" t="str">
        <f>E15</f>
        <v xml:space="preserve">Státní pozemkový úřad Benešov </v>
      </c>
      <c r="G117" s="29"/>
      <c r="H117" s="29"/>
      <c r="I117" s="24" t="s">
        <v>35</v>
      </c>
      <c r="J117" s="27" t="str">
        <f>E21</f>
        <v xml:space="preserve">Ing. Tichovský Roman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5.7" customHeight="1">
      <c r="A118" s="29"/>
      <c r="B118" s="30"/>
      <c r="C118" s="24" t="s">
        <v>33</v>
      </c>
      <c r="D118" s="29"/>
      <c r="E118" s="29"/>
      <c r="F118" s="22" t="str">
        <f>IF(E18="","",E18)</f>
        <v>Vyplň údaj</v>
      </c>
      <c r="G118" s="29"/>
      <c r="H118" s="29"/>
      <c r="I118" s="24" t="s">
        <v>38</v>
      </c>
      <c r="J118" s="27" t="str">
        <f>E24</f>
        <v xml:space="preserve">Ing. Tichovský Roman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1" customFormat="1" ht="29.25" customHeight="1">
      <c r="A120" s="117"/>
      <c r="B120" s="118"/>
      <c r="C120" s="119" t="s">
        <v>116</v>
      </c>
      <c r="D120" s="120" t="s">
        <v>67</v>
      </c>
      <c r="E120" s="120" t="s">
        <v>63</v>
      </c>
      <c r="F120" s="120" t="s">
        <v>64</v>
      </c>
      <c r="G120" s="120" t="s">
        <v>117</v>
      </c>
      <c r="H120" s="120" t="s">
        <v>118</v>
      </c>
      <c r="I120" s="120" t="s">
        <v>119</v>
      </c>
      <c r="J120" s="121" t="s">
        <v>108</v>
      </c>
      <c r="K120" s="122" t="s">
        <v>120</v>
      </c>
      <c r="L120" s="123"/>
      <c r="M120" s="59" t="s">
        <v>1</v>
      </c>
      <c r="N120" s="60" t="s">
        <v>46</v>
      </c>
      <c r="O120" s="60" t="s">
        <v>121</v>
      </c>
      <c r="P120" s="60" t="s">
        <v>122</v>
      </c>
      <c r="Q120" s="60" t="s">
        <v>123</v>
      </c>
      <c r="R120" s="60" t="s">
        <v>124</v>
      </c>
      <c r="S120" s="60" t="s">
        <v>125</v>
      </c>
      <c r="T120" s="61" t="s">
        <v>126</v>
      </c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</row>
    <row r="121" spans="1:63" s="2" customFormat="1" ht="22.9" customHeight="1">
      <c r="A121" s="29"/>
      <c r="B121" s="30"/>
      <c r="C121" s="66" t="s">
        <v>127</v>
      </c>
      <c r="D121" s="29"/>
      <c r="E121" s="29"/>
      <c r="F121" s="29"/>
      <c r="G121" s="29"/>
      <c r="H121" s="29"/>
      <c r="I121" s="29"/>
      <c r="J121" s="124">
        <f>BK121</f>
        <v>0</v>
      </c>
      <c r="K121" s="29"/>
      <c r="L121" s="30"/>
      <c r="M121" s="62"/>
      <c r="N121" s="53"/>
      <c r="O121" s="63"/>
      <c r="P121" s="125">
        <f>P122</f>
        <v>0</v>
      </c>
      <c r="Q121" s="63"/>
      <c r="R121" s="125">
        <f>R122</f>
        <v>1608.2752226199998</v>
      </c>
      <c r="S121" s="63"/>
      <c r="T121" s="126">
        <f>T122</f>
        <v>1126.09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81</v>
      </c>
      <c r="AU121" s="14" t="s">
        <v>110</v>
      </c>
      <c r="BK121" s="127">
        <f>BK122</f>
        <v>0</v>
      </c>
    </row>
    <row r="122" spans="2:63" s="12" customFormat="1" ht="25.9" customHeight="1">
      <c r="B122" s="128"/>
      <c r="D122" s="129" t="s">
        <v>81</v>
      </c>
      <c r="E122" s="130" t="s">
        <v>166</v>
      </c>
      <c r="F122" s="130" t="s">
        <v>167</v>
      </c>
      <c r="I122" s="131"/>
      <c r="J122" s="132">
        <f>BK122</f>
        <v>0</v>
      </c>
      <c r="L122" s="128"/>
      <c r="M122" s="133"/>
      <c r="N122" s="134"/>
      <c r="O122" s="134"/>
      <c r="P122" s="135">
        <f>P123+P145+P153+P158</f>
        <v>0</v>
      </c>
      <c r="Q122" s="134"/>
      <c r="R122" s="135">
        <f>R123+R145+R153+R158</f>
        <v>1608.2752226199998</v>
      </c>
      <c r="S122" s="134"/>
      <c r="T122" s="136">
        <f>T123+T145+T153+T158</f>
        <v>1126.09</v>
      </c>
      <c r="AR122" s="129" t="s">
        <v>22</v>
      </c>
      <c r="AT122" s="137" t="s">
        <v>81</v>
      </c>
      <c r="AU122" s="137" t="s">
        <v>82</v>
      </c>
      <c r="AY122" s="129" t="s">
        <v>131</v>
      </c>
      <c r="BK122" s="138">
        <f>BK123+BK145+BK153+BK158</f>
        <v>0</v>
      </c>
    </row>
    <row r="123" spans="2:63" s="12" customFormat="1" ht="22.9" customHeight="1">
      <c r="B123" s="128"/>
      <c r="D123" s="129" t="s">
        <v>81</v>
      </c>
      <c r="E123" s="139" t="s">
        <v>22</v>
      </c>
      <c r="F123" s="139" t="s">
        <v>188</v>
      </c>
      <c r="I123" s="131"/>
      <c r="J123" s="140">
        <f>BK123</f>
        <v>0</v>
      </c>
      <c r="L123" s="128"/>
      <c r="M123" s="133"/>
      <c r="N123" s="134"/>
      <c r="O123" s="134"/>
      <c r="P123" s="135">
        <f>SUM(P124:P144)</f>
        <v>0</v>
      </c>
      <c r="Q123" s="134"/>
      <c r="R123" s="135">
        <f>SUM(R124:R144)</f>
        <v>35.627272</v>
      </c>
      <c r="S123" s="134"/>
      <c r="T123" s="136">
        <f>SUM(T124:T144)</f>
        <v>1126.09</v>
      </c>
      <c r="AR123" s="129" t="s">
        <v>22</v>
      </c>
      <c r="AT123" s="137" t="s">
        <v>81</v>
      </c>
      <c r="AU123" s="137" t="s">
        <v>22</v>
      </c>
      <c r="AY123" s="129" t="s">
        <v>131</v>
      </c>
      <c r="BK123" s="138">
        <f>SUM(BK124:BK144)</f>
        <v>0</v>
      </c>
    </row>
    <row r="124" spans="1:65" s="2" customFormat="1" ht="24.2" customHeight="1">
      <c r="A124" s="29"/>
      <c r="B124" s="141"/>
      <c r="C124" s="142" t="s">
        <v>130</v>
      </c>
      <c r="D124" s="142" t="s">
        <v>134</v>
      </c>
      <c r="E124" s="143" t="s">
        <v>284</v>
      </c>
      <c r="F124" s="144" t="s">
        <v>285</v>
      </c>
      <c r="G124" s="145" t="s">
        <v>209</v>
      </c>
      <c r="H124" s="146">
        <v>5630.45</v>
      </c>
      <c r="I124" s="147"/>
      <c r="J124" s="148">
        <f aca="true" t="shared" si="0" ref="J124:J144">ROUND(I124*H124,2)</f>
        <v>0</v>
      </c>
      <c r="K124" s="149"/>
      <c r="L124" s="30"/>
      <c r="M124" s="150" t="s">
        <v>1</v>
      </c>
      <c r="N124" s="151" t="s">
        <v>47</v>
      </c>
      <c r="O124" s="55"/>
      <c r="P124" s="152">
        <f aca="true" t="shared" si="1" ref="P124:P144">O124*H124</f>
        <v>0</v>
      </c>
      <c r="Q124" s="152">
        <v>0</v>
      </c>
      <c r="R124" s="152">
        <f aca="true" t="shared" si="2" ref="R124:R144">Q124*H124</f>
        <v>0</v>
      </c>
      <c r="S124" s="152">
        <v>0</v>
      </c>
      <c r="T124" s="153">
        <f aca="true" t="shared" si="3" ref="T124:T144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152</v>
      </c>
      <c r="AT124" s="154" t="s">
        <v>134</v>
      </c>
      <c r="AU124" s="154" t="s">
        <v>91</v>
      </c>
      <c r="AY124" s="14" t="s">
        <v>131</v>
      </c>
      <c r="BE124" s="155">
        <f aca="true" t="shared" si="4" ref="BE124:BE144">IF(N124="základní",J124,0)</f>
        <v>0</v>
      </c>
      <c r="BF124" s="155">
        <f aca="true" t="shared" si="5" ref="BF124:BF144">IF(N124="snížená",J124,0)</f>
        <v>0</v>
      </c>
      <c r="BG124" s="155">
        <f aca="true" t="shared" si="6" ref="BG124:BG144">IF(N124="zákl. přenesená",J124,0)</f>
        <v>0</v>
      </c>
      <c r="BH124" s="155">
        <f aca="true" t="shared" si="7" ref="BH124:BH144">IF(N124="sníž. přenesená",J124,0)</f>
        <v>0</v>
      </c>
      <c r="BI124" s="155">
        <f aca="true" t="shared" si="8" ref="BI124:BI144">IF(N124="nulová",J124,0)</f>
        <v>0</v>
      </c>
      <c r="BJ124" s="14" t="s">
        <v>22</v>
      </c>
      <c r="BK124" s="155">
        <f aca="true" t="shared" si="9" ref="BK124:BK144">ROUND(I124*H124,2)</f>
        <v>0</v>
      </c>
      <c r="BL124" s="14" t="s">
        <v>152</v>
      </c>
      <c r="BM124" s="154" t="s">
        <v>286</v>
      </c>
    </row>
    <row r="125" spans="1:65" s="2" customFormat="1" ht="37.9" customHeight="1">
      <c r="A125" s="29"/>
      <c r="B125" s="141"/>
      <c r="C125" s="142" t="s">
        <v>91</v>
      </c>
      <c r="D125" s="142" t="s">
        <v>134</v>
      </c>
      <c r="E125" s="143" t="s">
        <v>287</v>
      </c>
      <c r="F125" s="144" t="s">
        <v>288</v>
      </c>
      <c r="G125" s="145" t="s">
        <v>209</v>
      </c>
      <c r="H125" s="146">
        <v>830.4</v>
      </c>
      <c r="I125" s="147"/>
      <c r="J125" s="148">
        <f t="shared" si="0"/>
        <v>0</v>
      </c>
      <c r="K125" s="149"/>
      <c r="L125" s="30"/>
      <c r="M125" s="150" t="s">
        <v>1</v>
      </c>
      <c r="N125" s="151" t="s">
        <v>47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152</v>
      </c>
      <c r="AT125" s="154" t="s">
        <v>134</v>
      </c>
      <c r="AU125" s="154" t="s">
        <v>91</v>
      </c>
      <c r="AY125" s="14" t="s">
        <v>131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22</v>
      </c>
      <c r="BK125" s="155">
        <f t="shared" si="9"/>
        <v>0</v>
      </c>
      <c r="BL125" s="14" t="s">
        <v>152</v>
      </c>
      <c r="BM125" s="154" t="s">
        <v>289</v>
      </c>
    </row>
    <row r="126" spans="1:65" s="2" customFormat="1" ht="24.2" customHeight="1">
      <c r="A126" s="29"/>
      <c r="B126" s="141"/>
      <c r="C126" s="142" t="s">
        <v>146</v>
      </c>
      <c r="D126" s="142" t="s">
        <v>134</v>
      </c>
      <c r="E126" s="143" t="s">
        <v>290</v>
      </c>
      <c r="F126" s="144" t="s">
        <v>291</v>
      </c>
      <c r="G126" s="145" t="s">
        <v>209</v>
      </c>
      <c r="H126" s="146">
        <v>830.4</v>
      </c>
      <c r="I126" s="147"/>
      <c r="J126" s="148">
        <f t="shared" si="0"/>
        <v>0</v>
      </c>
      <c r="K126" s="149"/>
      <c r="L126" s="30"/>
      <c r="M126" s="150" t="s">
        <v>1</v>
      </c>
      <c r="N126" s="151" t="s">
        <v>47</v>
      </c>
      <c r="O126" s="55"/>
      <c r="P126" s="152">
        <f t="shared" si="1"/>
        <v>0</v>
      </c>
      <c r="Q126" s="152">
        <v>0.00018</v>
      </c>
      <c r="R126" s="152">
        <f t="shared" si="2"/>
        <v>0.149472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152</v>
      </c>
      <c r="AT126" s="154" t="s">
        <v>134</v>
      </c>
      <c r="AU126" s="154" t="s">
        <v>91</v>
      </c>
      <c r="AY126" s="14" t="s">
        <v>131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22</v>
      </c>
      <c r="BK126" s="155">
        <f t="shared" si="9"/>
        <v>0</v>
      </c>
      <c r="BL126" s="14" t="s">
        <v>152</v>
      </c>
      <c r="BM126" s="154" t="s">
        <v>292</v>
      </c>
    </row>
    <row r="127" spans="1:65" s="2" customFormat="1" ht="37.9" customHeight="1">
      <c r="A127" s="29"/>
      <c r="B127" s="141"/>
      <c r="C127" s="142" t="s">
        <v>159</v>
      </c>
      <c r="D127" s="142" t="s">
        <v>134</v>
      </c>
      <c r="E127" s="143" t="s">
        <v>293</v>
      </c>
      <c r="F127" s="144" t="s">
        <v>294</v>
      </c>
      <c r="G127" s="145" t="s">
        <v>172</v>
      </c>
      <c r="H127" s="146">
        <v>10</v>
      </c>
      <c r="I127" s="147"/>
      <c r="J127" s="148">
        <f t="shared" si="0"/>
        <v>0</v>
      </c>
      <c r="K127" s="149"/>
      <c r="L127" s="30"/>
      <c r="M127" s="150" t="s">
        <v>1</v>
      </c>
      <c r="N127" s="151" t="s">
        <v>47</v>
      </c>
      <c r="O127" s="55"/>
      <c r="P127" s="152">
        <f t="shared" si="1"/>
        <v>0</v>
      </c>
      <c r="Q127" s="152">
        <v>0.00018</v>
      </c>
      <c r="R127" s="152">
        <f t="shared" si="2"/>
        <v>0.0018000000000000002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152</v>
      </c>
      <c r="AT127" s="154" t="s">
        <v>134</v>
      </c>
      <c r="AU127" s="154" t="s">
        <v>91</v>
      </c>
      <c r="AY127" s="14" t="s">
        <v>131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22</v>
      </c>
      <c r="BK127" s="155">
        <f t="shared" si="9"/>
        <v>0</v>
      </c>
      <c r="BL127" s="14" t="s">
        <v>152</v>
      </c>
      <c r="BM127" s="154" t="s">
        <v>295</v>
      </c>
    </row>
    <row r="128" spans="1:65" s="2" customFormat="1" ht="37.9" customHeight="1">
      <c r="A128" s="29"/>
      <c r="B128" s="141"/>
      <c r="C128" s="142" t="s">
        <v>22</v>
      </c>
      <c r="D128" s="142" t="s">
        <v>134</v>
      </c>
      <c r="E128" s="143" t="s">
        <v>296</v>
      </c>
      <c r="F128" s="144" t="s">
        <v>297</v>
      </c>
      <c r="G128" s="145" t="s">
        <v>172</v>
      </c>
      <c r="H128" s="146">
        <v>10</v>
      </c>
      <c r="I128" s="147"/>
      <c r="J128" s="148">
        <f t="shared" si="0"/>
        <v>0</v>
      </c>
      <c r="K128" s="149"/>
      <c r="L128" s="30"/>
      <c r="M128" s="150" t="s">
        <v>1</v>
      </c>
      <c r="N128" s="151" t="s">
        <v>47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152</v>
      </c>
      <c r="AT128" s="154" t="s">
        <v>134</v>
      </c>
      <c r="AU128" s="154" t="s">
        <v>91</v>
      </c>
      <c r="AY128" s="14" t="s">
        <v>131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22</v>
      </c>
      <c r="BK128" s="155">
        <f t="shared" si="9"/>
        <v>0</v>
      </c>
      <c r="BL128" s="14" t="s">
        <v>152</v>
      </c>
      <c r="BM128" s="154" t="s">
        <v>298</v>
      </c>
    </row>
    <row r="129" spans="1:65" s="2" customFormat="1" ht="24.2" customHeight="1">
      <c r="A129" s="29"/>
      <c r="B129" s="141"/>
      <c r="C129" s="142" t="s">
        <v>152</v>
      </c>
      <c r="D129" s="142" t="s">
        <v>134</v>
      </c>
      <c r="E129" s="143" t="s">
        <v>299</v>
      </c>
      <c r="F129" s="144" t="s">
        <v>300</v>
      </c>
      <c r="G129" s="145" t="s">
        <v>172</v>
      </c>
      <c r="H129" s="146">
        <v>10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47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152</v>
      </c>
      <c r="AT129" s="154" t="s">
        <v>134</v>
      </c>
      <c r="AU129" s="154" t="s">
        <v>91</v>
      </c>
      <c r="AY129" s="14" t="s">
        <v>131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22</v>
      </c>
      <c r="BK129" s="155">
        <f t="shared" si="9"/>
        <v>0</v>
      </c>
      <c r="BL129" s="14" t="s">
        <v>152</v>
      </c>
      <c r="BM129" s="154" t="s">
        <v>301</v>
      </c>
    </row>
    <row r="130" spans="1:65" s="2" customFormat="1" ht="62.65" customHeight="1">
      <c r="A130" s="29"/>
      <c r="B130" s="141"/>
      <c r="C130" s="142" t="s">
        <v>247</v>
      </c>
      <c r="D130" s="142" t="s">
        <v>134</v>
      </c>
      <c r="E130" s="143" t="s">
        <v>302</v>
      </c>
      <c r="F130" s="144" t="s">
        <v>303</v>
      </c>
      <c r="G130" s="145" t="s">
        <v>209</v>
      </c>
      <c r="H130" s="146">
        <v>2815.225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47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0.4</v>
      </c>
      <c r="T130" s="153">
        <f t="shared" si="3"/>
        <v>1126.09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152</v>
      </c>
      <c r="AT130" s="154" t="s">
        <v>134</v>
      </c>
      <c r="AU130" s="154" t="s">
        <v>91</v>
      </c>
      <c r="AY130" s="14" t="s">
        <v>131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22</v>
      </c>
      <c r="BK130" s="155">
        <f t="shared" si="9"/>
        <v>0</v>
      </c>
      <c r="BL130" s="14" t="s">
        <v>152</v>
      </c>
      <c r="BM130" s="154" t="s">
        <v>304</v>
      </c>
    </row>
    <row r="131" spans="1:65" s="2" customFormat="1" ht="24.2" customHeight="1">
      <c r="A131" s="29"/>
      <c r="B131" s="141"/>
      <c r="C131" s="142" t="s">
        <v>222</v>
      </c>
      <c r="D131" s="142" t="s">
        <v>134</v>
      </c>
      <c r="E131" s="143" t="s">
        <v>305</v>
      </c>
      <c r="F131" s="144" t="s">
        <v>306</v>
      </c>
      <c r="G131" s="145" t="s">
        <v>209</v>
      </c>
      <c r="H131" s="146">
        <v>6569.56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47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152</v>
      </c>
      <c r="AT131" s="154" t="s">
        <v>134</v>
      </c>
      <c r="AU131" s="154" t="s">
        <v>91</v>
      </c>
      <c r="AY131" s="14" t="s">
        <v>131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22</v>
      </c>
      <c r="BK131" s="155">
        <f t="shared" si="9"/>
        <v>0</v>
      </c>
      <c r="BL131" s="14" t="s">
        <v>152</v>
      </c>
      <c r="BM131" s="154" t="s">
        <v>307</v>
      </c>
    </row>
    <row r="132" spans="1:65" s="2" customFormat="1" ht="24.2" customHeight="1">
      <c r="A132" s="29"/>
      <c r="B132" s="141"/>
      <c r="C132" s="161" t="s">
        <v>226</v>
      </c>
      <c r="D132" s="161" t="s">
        <v>201</v>
      </c>
      <c r="E132" s="162" t="s">
        <v>308</v>
      </c>
      <c r="F132" s="163" t="s">
        <v>309</v>
      </c>
      <c r="G132" s="164" t="s">
        <v>204</v>
      </c>
      <c r="H132" s="165">
        <v>35.476</v>
      </c>
      <c r="I132" s="166"/>
      <c r="J132" s="167">
        <f t="shared" si="0"/>
        <v>0</v>
      </c>
      <c r="K132" s="168"/>
      <c r="L132" s="169"/>
      <c r="M132" s="170" t="s">
        <v>1</v>
      </c>
      <c r="N132" s="171" t="s">
        <v>47</v>
      </c>
      <c r="O132" s="55"/>
      <c r="P132" s="152">
        <f t="shared" si="1"/>
        <v>0</v>
      </c>
      <c r="Q132" s="152">
        <v>1</v>
      </c>
      <c r="R132" s="152">
        <f t="shared" si="2"/>
        <v>35.476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205</v>
      </c>
      <c r="AT132" s="154" t="s">
        <v>201</v>
      </c>
      <c r="AU132" s="154" t="s">
        <v>91</v>
      </c>
      <c r="AY132" s="14" t="s">
        <v>131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22</v>
      </c>
      <c r="BK132" s="155">
        <f t="shared" si="9"/>
        <v>0</v>
      </c>
      <c r="BL132" s="14" t="s">
        <v>152</v>
      </c>
      <c r="BM132" s="154" t="s">
        <v>310</v>
      </c>
    </row>
    <row r="133" spans="1:65" s="2" customFormat="1" ht="49.15" customHeight="1">
      <c r="A133" s="29"/>
      <c r="B133" s="141"/>
      <c r="C133" s="142" t="s">
        <v>234</v>
      </c>
      <c r="D133" s="142" t="s">
        <v>134</v>
      </c>
      <c r="E133" s="143" t="s">
        <v>311</v>
      </c>
      <c r="F133" s="144" t="s">
        <v>312</v>
      </c>
      <c r="G133" s="145" t="s">
        <v>191</v>
      </c>
      <c r="H133" s="146">
        <v>1970.868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47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152</v>
      </c>
      <c r="AT133" s="154" t="s">
        <v>134</v>
      </c>
      <c r="AU133" s="154" t="s">
        <v>91</v>
      </c>
      <c r="AY133" s="14" t="s">
        <v>131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22</v>
      </c>
      <c r="BK133" s="155">
        <f t="shared" si="9"/>
        <v>0</v>
      </c>
      <c r="BL133" s="14" t="s">
        <v>152</v>
      </c>
      <c r="BM133" s="154" t="s">
        <v>313</v>
      </c>
    </row>
    <row r="134" spans="1:65" s="2" customFormat="1" ht="49.15" customHeight="1">
      <c r="A134" s="29"/>
      <c r="B134" s="141"/>
      <c r="C134" s="142" t="s">
        <v>314</v>
      </c>
      <c r="D134" s="142" t="s">
        <v>134</v>
      </c>
      <c r="E134" s="143" t="s">
        <v>315</v>
      </c>
      <c r="F134" s="144" t="s">
        <v>316</v>
      </c>
      <c r="G134" s="145" t="s">
        <v>191</v>
      </c>
      <c r="H134" s="146">
        <v>1970.868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47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152</v>
      </c>
      <c r="AT134" s="154" t="s">
        <v>134</v>
      </c>
      <c r="AU134" s="154" t="s">
        <v>91</v>
      </c>
      <c r="AY134" s="14" t="s">
        <v>131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22</v>
      </c>
      <c r="BK134" s="155">
        <f t="shared" si="9"/>
        <v>0</v>
      </c>
      <c r="BL134" s="14" t="s">
        <v>152</v>
      </c>
      <c r="BM134" s="154" t="s">
        <v>317</v>
      </c>
    </row>
    <row r="135" spans="1:65" s="2" customFormat="1" ht="49.15" customHeight="1">
      <c r="A135" s="29"/>
      <c r="B135" s="141"/>
      <c r="C135" s="142" t="s">
        <v>318</v>
      </c>
      <c r="D135" s="142" t="s">
        <v>134</v>
      </c>
      <c r="E135" s="143" t="s">
        <v>319</v>
      </c>
      <c r="F135" s="144" t="s">
        <v>320</v>
      </c>
      <c r="G135" s="145" t="s">
        <v>172</v>
      </c>
      <c r="H135" s="146">
        <v>10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47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152</v>
      </c>
      <c r="AT135" s="154" t="s">
        <v>134</v>
      </c>
      <c r="AU135" s="154" t="s">
        <v>91</v>
      </c>
      <c r="AY135" s="14" t="s">
        <v>131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22</v>
      </c>
      <c r="BK135" s="155">
        <f t="shared" si="9"/>
        <v>0</v>
      </c>
      <c r="BL135" s="14" t="s">
        <v>152</v>
      </c>
      <c r="BM135" s="154" t="s">
        <v>321</v>
      </c>
    </row>
    <row r="136" spans="1:65" s="2" customFormat="1" ht="37.9" customHeight="1">
      <c r="A136" s="29"/>
      <c r="B136" s="141"/>
      <c r="C136" s="142" t="s">
        <v>180</v>
      </c>
      <c r="D136" s="142" t="s">
        <v>134</v>
      </c>
      <c r="E136" s="143" t="s">
        <v>322</v>
      </c>
      <c r="F136" s="144" t="s">
        <v>323</v>
      </c>
      <c r="G136" s="145" t="s">
        <v>172</v>
      </c>
      <c r="H136" s="146">
        <v>10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47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152</v>
      </c>
      <c r="AT136" s="154" t="s">
        <v>134</v>
      </c>
      <c r="AU136" s="154" t="s">
        <v>91</v>
      </c>
      <c r="AY136" s="14" t="s">
        <v>131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22</v>
      </c>
      <c r="BK136" s="155">
        <f t="shared" si="9"/>
        <v>0</v>
      </c>
      <c r="BL136" s="14" t="s">
        <v>152</v>
      </c>
      <c r="BM136" s="154" t="s">
        <v>324</v>
      </c>
    </row>
    <row r="137" spans="1:65" s="2" customFormat="1" ht="37.9" customHeight="1">
      <c r="A137" s="29"/>
      <c r="B137" s="141"/>
      <c r="C137" s="142" t="s">
        <v>27</v>
      </c>
      <c r="D137" s="142" t="s">
        <v>134</v>
      </c>
      <c r="E137" s="143" t="s">
        <v>325</v>
      </c>
      <c r="F137" s="144" t="s">
        <v>326</v>
      </c>
      <c r="G137" s="145" t="s">
        <v>172</v>
      </c>
      <c r="H137" s="146">
        <v>10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47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152</v>
      </c>
      <c r="AT137" s="154" t="s">
        <v>134</v>
      </c>
      <c r="AU137" s="154" t="s">
        <v>91</v>
      </c>
      <c r="AY137" s="14" t="s">
        <v>131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22</v>
      </c>
      <c r="BK137" s="155">
        <f t="shared" si="9"/>
        <v>0</v>
      </c>
      <c r="BL137" s="14" t="s">
        <v>152</v>
      </c>
      <c r="BM137" s="154" t="s">
        <v>327</v>
      </c>
    </row>
    <row r="138" spans="1:65" s="2" customFormat="1" ht="62.65" customHeight="1">
      <c r="A138" s="29"/>
      <c r="B138" s="141"/>
      <c r="C138" s="142" t="s">
        <v>205</v>
      </c>
      <c r="D138" s="142" t="s">
        <v>134</v>
      </c>
      <c r="E138" s="143" t="s">
        <v>328</v>
      </c>
      <c r="F138" s="144" t="s">
        <v>329</v>
      </c>
      <c r="G138" s="145" t="s">
        <v>172</v>
      </c>
      <c r="H138" s="146">
        <v>10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47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152</v>
      </c>
      <c r="AT138" s="154" t="s">
        <v>134</v>
      </c>
      <c r="AU138" s="154" t="s">
        <v>91</v>
      </c>
      <c r="AY138" s="14" t="s">
        <v>131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22</v>
      </c>
      <c r="BK138" s="155">
        <f t="shared" si="9"/>
        <v>0</v>
      </c>
      <c r="BL138" s="14" t="s">
        <v>152</v>
      </c>
      <c r="BM138" s="154" t="s">
        <v>330</v>
      </c>
    </row>
    <row r="139" spans="1:65" s="2" customFormat="1" ht="49.15" customHeight="1">
      <c r="A139" s="29"/>
      <c r="B139" s="141"/>
      <c r="C139" s="142" t="s">
        <v>168</v>
      </c>
      <c r="D139" s="142" t="s">
        <v>134</v>
      </c>
      <c r="E139" s="143" t="s">
        <v>331</v>
      </c>
      <c r="F139" s="144" t="s">
        <v>332</v>
      </c>
      <c r="G139" s="145" t="s">
        <v>172</v>
      </c>
      <c r="H139" s="146">
        <v>10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47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152</v>
      </c>
      <c r="AT139" s="154" t="s">
        <v>134</v>
      </c>
      <c r="AU139" s="154" t="s">
        <v>91</v>
      </c>
      <c r="AY139" s="14" t="s">
        <v>131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22</v>
      </c>
      <c r="BK139" s="155">
        <f t="shared" si="9"/>
        <v>0</v>
      </c>
      <c r="BL139" s="14" t="s">
        <v>152</v>
      </c>
      <c r="BM139" s="154" t="s">
        <v>333</v>
      </c>
    </row>
    <row r="140" spans="1:65" s="2" customFormat="1" ht="49.15" customHeight="1">
      <c r="A140" s="29"/>
      <c r="B140" s="141"/>
      <c r="C140" s="142" t="s">
        <v>251</v>
      </c>
      <c r="D140" s="142" t="s">
        <v>134</v>
      </c>
      <c r="E140" s="143" t="s">
        <v>334</v>
      </c>
      <c r="F140" s="144" t="s">
        <v>335</v>
      </c>
      <c r="G140" s="145" t="s">
        <v>191</v>
      </c>
      <c r="H140" s="146">
        <v>1970.868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47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152</v>
      </c>
      <c r="AT140" s="154" t="s">
        <v>134</v>
      </c>
      <c r="AU140" s="154" t="s">
        <v>91</v>
      </c>
      <c r="AY140" s="14" t="s">
        <v>131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22</v>
      </c>
      <c r="BK140" s="155">
        <f t="shared" si="9"/>
        <v>0</v>
      </c>
      <c r="BL140" s="14" t="s">
        <v>152</v>
      </c>
      <c r="BM140" s="154" t="s">
        <v>336</v>
      </c>
    </row>
    <row r="141" spans="1:65" s="2" customFormat="1" ht="37.9" customHeight="1">
      <c r="A141" s="29"/>
      <c r="B141" s="141"/>
      <c r="C141" s="142" t="s">
        <v>337</v>
      </c>
      <c r="D141" s="142" t="s">
        <v>134</v>
      </c>
      <c r="E141" s="143" t="s">
        <v>338</v>
      </c>
      <c r="F141" s="144" t="s">
        <v>339</v>
      </c>
      <c r="G141" s="145" t="s">
        <v>191</v>
      </c>
      <c r="H141" s="146">
        <v>1970.868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47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152</v>
      </c>
      <c r="AT141" s="154" t="s">
        <v>134</v>
      </c>
      <c r="AU141" s="154" t="s">
        <v>91</v>
      </c>
      <c r="AY141" s="14" t="s">
        <v>131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22</v>
      </c>
      <c r="BK141" s="155">
        <f t="shared" si="9"/>
        <v>0</v>
      </c>
      <c r="BL141" s="14" t="s">
        <v>152</v>
      </c>
      <c r="BM141" s="154" t="s">
        <v>340</v>
      </c>
    </row>
    <row r="142" spans="1:65" s="2" customFormat="1" ht="14.45" customHeight="1">
      <c r="A142" s="29"/>
      <c r="B142" s="141"/>
      <c r="C142" s="142" t="s">
        <v>256</v>
      </c>
      <c r="D142" s="142" t="s">
        <v>134</v>
      </c>
      <c r="E142" s="143" t="s">
        <v>341</v>
      </c>
      <c r="F142" s="144" t="s">
        <v>342</v>
      </c>
      <c r="G142" s="145" t="s">
        <v>191</v>
      </c>
      <c r="H142" s="146">
        <v>1970.868</v>
      </c>
      <c r="I142" s="147"/>
      <c r="J142" s="148">
        <f t="shared" si="0"/>
        <v>0</v>
      </c>
      <c r="K142" s="149"/>
      <c r="L142" s="30"/>
      <c r="M142" s="150" t="s">
        <v>1</v>
      </c>
      <c r="N142" s="151" t="s">
        <v>47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152</v>
      </c>
      <c r="AT142" s="154" t="s">
        <v>134</v>
      </c>
      <c r="AU142" s="154" t="s">
        <v>91</v>
      </c>
      <c r="AY142" s="14" t="s">
        <v>131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22</v>
      </c>
      <c r="BK142" s="155">
        <f t="shared" si="9"/>
        <v>0</v>
      </c>
      <c r="BL142" s="14" t="s">
        <v>152</v>
      </c>
      <c r="BM142" s="154" t="s">
        <v>343</v>
      </c>
    </row>
    <row r="143" spans="1:65" s="2" customFormat="1" ht="24.2" customHeight="1">
      <c r="A143" s="29"/>
      <c r="B143" s="141"/>
      <c r="C143" s="142" t="s">
        <v>7</v>
      </c>
      <c r="D143" s="142" t="s">
        <v>134</v>
      </c>
      <c r="E143" s="143" t="s">
        <v>344</v>
      </c>
      <c r="F143" s="144" t="s">
        <v>345</v>
      </c>
      <c r="G143" s="145" t="s">
        <v>204</v>
      </c>
      <c r="H143" s="146">
        <v>3350.476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47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152</v>
      </c>
      <c r="AT143" s="154" t="s">
        <v>134</v>
      </c>
      <c r="AU143" s="154" t="s">
        <v>91</v>
      </c>
      <c r="AY143" s="14" t="s">
        <v>131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22</v>
      </c>
      <c r="BK143" s="155">
        <f t="shared" si="9"/>
        <v>0</v>
      </c>
      <c r="BL143" s="14" t="s">
        <v>152</v>
      </c>
      <c r="BM143" s="154" t="s">
        <v>346</v>
      </c>
    </row>
    <row r="144" spans="1:65" s="2" customFormat="1" ht="24.2" customHeight="1">
      <c r="A144" s="29"/>
      <c r="B144" s="141"/>
      <c r="C144" s="142" t="s">
        <v>8</v>
      </c>
      <c r="D144" s="142" t="s">
        <v>134</v>
      </c>
      <c r="E144" s="143" t="s">
        <v>347</v>
      </c>
      <c r="F144" s="144" t="s">
        <v>348</v>
      </c>
      <c r="G144" s="145" t="s">
        <v>209</v>
      </c>
      <c r="H144" s="146">
        <v>6006.515</v>
      </c>
      <c r="I144" s="147"/>
      <c r="J144" s="148">
        <f t="shared" si="0"/>
        <v>0</v>
      </c>
      <c r="K144" s="149"/>
      <c r="L144" s="30"/>
      <c r="M144" s="150" t="s">
        <v>1</v>
      </c>
      <c r="N144" s="151" t="s">
        <v>47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152</v>
      </c>
      <c r="AT144" s="154" t="s">
        <v>134</v>
      </c>
      <c r="AU144" s="154" t="s">
        <v>91</v>
      </c>
      <c r="AY144" s="14" t="s">
        <v>131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22</v>
      </c>
      <c r="BK144" s="155">
        <f t="shared" si="9"/>
        <v>0</v>
      </c>
      <c r="BL144" s="14" t="s">
        <v>152</v>
      </c>
      <c r="BM144" s="154" t="s">
        <v>349</v>
      </c>
    </row>
    <row r="145" spans="2:63" s="12" customFormat="1" ht="22.9" customHeight="1">
      <c r="B145" s="128"/>
      <c r="D145" s="129" t="s">
        <v>81</v>
      </c>
      <c r="E145" s="139" t="s">
        <v>130</v>
      </c>
      <c r="F145" s="139" t="s">
        <v>350</v>
      </c>
      <c r="I145" s="131"/>
      <c r="J145" s="140">
        <f>BK145</f>
        <v>0</v>
      </c>
      <c r="L145" s="128"/>
      <c r="M145" s="133"/>
      <c r="N145" s="134"/>
      <c r="O145" s="134"/>
      <c r="P145" s="135">
        <f>SUM(P146:P152)</f>
        <v>0</v>
      </c>
      <c r="Q145" s="134"/>
      <c r="R145" s="135">
        <f>SUM(R146:R152)</f>
        <v>1572.6479506199998</v>
      </c>
      <c r="S145" s="134"/>
      <c r="T145" s="136">
        <f>SUM(T146:T152)</f>
        <v>0</v>
      </c>
      <c r="AR145" s="129" t="s">
        <v>22</v>
      </c>
      <c r="AT145" s="137" t="s">
        <v>81</v>
      </c>
      <c r="AU145" s="137" t="s">
        <v>22</v>
      </c>
      <c r="AY145" s="129" t="s">
        <v>131</v>
      </c>
      <c r="BK145" s="138">
        <f>SUM(BK146:BK152)</f>
        <v>0</v>
      </c>
    </row>
    <row r="146" spans="1:65" s="2" customFormat="1" ht="24.2" customHeight="1">
      <c r="A146" s="29"/>
      <c r="B146" s="141"/>
      <c r="C146" s="142" t="s">
        <v>351</v>
      </c>
      <c r="D146" s="142" t="s">
        <v>134</v>
      </c>
      <c r="E146" s="143" t="s">
        <v>352</v>
      </c>
      <c r="F146" s="144" t="s">
        <v>394</v>
      </c>
      <c r="G146" s="145" t="s">
        <v>209</v>
      </c>
      <c r="H146" s="146">
        <v>6006.515</v>
      </c>
      <c r="I146" s="147"/>
      <c r="J146" s="148">
        <f aca="true" t="shared" si="10" ref="J146:J152">ROUND(I146*H146,2)</f>
        <v>0</v>
      </c>
      <c r="K146" s="149"/>
      <c r="L146" s="30"/>
      <c r="M146" s="150" t="s">
        <v>1</v>
      </c>
      <c r="N146" s="151" t="s">
        <v>47</v>
      </c>
      <c r="O146" s="55"/>
      <c r="P146" s="152">
        <f aca="true" t="shared" si="11" ref="P146:P152">O146*H146</f>
        <v>0</v>
      </c>
      <c r="Q146" s="152">
        <v>0</v>
      </c>
      <c r="R146" s="152">
        <f aca="true" t="shared" si="12" ref="R146:R152">Q146*H146</f>
        <v>0</v>
      </c>
      <c r="S146" s="152">
        <v>0</v>
      </c>
      <c r="T146" s="153">
        <f aca="true" t="shared" si="13" ref="T146:T152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152</v>
      </c>
      <c r="AT146" s="154" t="s">
        <v>134</v>
      </c>
      <c r="AU146" s="154" t="s">
        <v>91</v>
      </c>
      <c r="AY146" s="14" t="s">
        <v>131</v>
      </c>
      <c r="BE146" s="155">
        <f aca="true" t="shared" si="14" ref="BE146:BE152">IF(N146="základní",J146,0)</f>
        <v>0</v>
      </c>
      <c r="BF146" s="155">
        <f aca="true" t="shared" si="15" ref="BF146:BF152">IF(N146="snížená",J146,0)</f>
        <v>0</v>
      </c>
      <c r="BG146" s="155">
        <f aca="true" t="shared" si="16" ref="BG146:BG152">IF(N146="zákl. přenesená",J146,0)</f>
        <v>0</v>
      </c>
      <c r="BH146" s="155">
        <f aca="true" t="shared" si="17" ref="BH146:BH152">IF(N146="sníž. přenesená",J146,0)</f>
        <v>0</v>
      </c>
      <c r="BI146" s="155">
        <f aca="true" t="shared" si="18" ref="BI146:BI152">IF(N146="nulová",J146,0)</f>
        <v>0</v>
      </c>
      <c r="BJ146" s="14" t="s">
        <v>22</v>
      </c>
      <c r="BK146" s="155">
        <f aca="true" t="shared" si="19" ref="BK146:BK152">ROUND(I146*H146,2)</f>
        <v>0</v>
      </c>
      <c r="BL146" s="14" t="s">
        <v>152</v>
      </c>
      <c r="BM146" s="154" t="s">
        <v>353</v>
      </c>
    </row>
    <row r="147" spans="1:65" s="2" customFormat="1" ht="24.2" customHeight="1">
      <c r="A147" s="29"/>
      <c r="B147" s="141"/>
      <c r="C147" s="142" t="s">
        <v>354</v>
      </c>
      <c r="D147" s="142" t="s">
        <v>134</v>
      </c>
      <c r="E147" s="143" t="s">
        <v>355</v>
      </c>
      <c r="F147" s="144" t="s">
        <v>395</v>
      </c>
      <c r="G147" s="145" t="s">
        <v>209</v>
      </c>
      <c r="H147" s="146">
        <v>5443.47</v>
      </c>
      <c r="I147" s="147"/>
      <c r="J147" s="148">
        <f t="shared" si="10"/>
        <v>0</v>
      </c>
      <c r="K147" s="149"/>
      <c r="L147" s="30"/>
      <c r="M147" s="150" t="s">
        <v>1</v>
      </c>
      <c r="N147" s="151" t="s">
        <v>47</v>
      </c>
      <c r="O147" s="55"/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3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152</v>
      </c>
      <c r="AT147" s="154" t="s">
        <v>134</v>
      </c>
      <c r="AU147" s="154" t="s">
        <v>91</v>
      </c>
      <c r="AY147" s="14" t="s">
        <v>131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22</v>
      </c>
      <c r="BK147" s="155">
        <f t="shared" si="19"/>
        <v>0</v>
      </c>
      <c r="BL147" s="14" t="s">
        <v>152</v>
      </c>
      <c r="BM147" s="154" t="s">
        <v>356</v>
      </c>
    </row>
    <row r="148" spans="1:65" s="2" customFormat="1" ht="37.9" customHeight="1">
      <c r="A148" s="29"/>
      <c r="B148" s="141"/>
      <c r="C148" s="142" t="s">
        <v>271</v>
      </c>
      <c r="D148" s="142" t="s">
        <v>134</v>
      </c>
      <c r="E148" s="143" t="s">
        <v>357</v>
      </c>
      <c r="F148" s="144" t="s">
        <v>358</v>
      </c>
      <c r="G148" s="145" t="s">
        <v>209</v>
      </c>
      <c r="H148" s="146">
        <v>563.045</v>
      </c>
      <c r="I148" s="147"/>
      <c r="J148" s="148">
        <f t="shared" si="10"/>
        <v>0</v>
      </c>
      <c r="K148" s="149"/>
      <c r="L148" s="30"/>
      <c r="M148" s="150" t="s">
        <v>1</v>
      </c>
      <c r="N148" s="151" t="s">
        <v>47</v>
      </c>
      <c r="O148" s="55"/>
      <c r="P148" s="152">
        <f t="shared" si="11"/>
        <v>0</v>
      </c>
      <c r="Q148" s="152">
        <v>0.27799</v>
      </c>
      <c r="R148" s="152">
        <f t="shared" si="12"/>
        <v>156.52087955</v>
      </c>
      <c r="S148" s="152">
        <v>0</v>
      </c>
      <c r="T148" s="153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152</v>
      </c>
      <c r="AT148" s="154" t="s">
        <v>134</v>
      </c>
      <c r="AU148" s="154" t="s">
        <v>91</v>
      </c>
      <c r="AY148" s="14" t="s">
        <v>131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22</v>
      </c>
      <c r="BK148" s="155">
        <f t="shared" si="19"/>
        <v>0</v>
      </c>
      <c r="BL148" s="14" t="s">
        <v>152</v>
      </c>
      <c r="BM148" s="154" t="s">
        <v>359</v>
      </c>
    </row>
    <row r="149" spans="1:65" s="2" customFormat="1" ht="24.2" customHeight="1">
      <c r="A149" s="29"/>
      <c r="B149" s="141"/>
      <c r="C149" s="142" t="s">
        <v>211</v>
      </c>
      <c r="D149" s="142" t="s">
        <v>134</v>
      </c>
      <c r="E149" s="143" t="s">
        <v>360</v>
      </c>
      <c r="F149" s="144" t="s">
        <v>361</v>
      </c>
      <c r="G149" s="145" t="s">
        <v>191</v>
      </c>
      <c r="H149" s="146">
        <v>225.218</v>
      </c>
      <c r="I149" s="147"/>
      <c r="J149" s="148">
        <f t="shared" si="10"/>
        <v>0</v>
      </c>
      <c r="K149" s="149"/>
      <c r="L149" s="30"/>
      <c r="M149" s="150" t="s">
        <v>1</v>
      </c>
      <c r="N149" s="151" t="s">
        <v>47</v>
      </c>
      <c r="O149" s="55"/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3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152</v>
      </c>
      <c r="AT149" s="154" t="s">
        <v>134</v>
      </c>
      <c r="AU149" s="154" t="s">
        <v>91</v>
      </c>
      <c r="AY149" s="14" t="s">
        <v>131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22</v>
      </c>
      <c r="BK149" s="155">
        <f t="shared" si="19"/>
        <v>0</v>
      </c>
      <c r="BL149" s="14" t="s">
        <v>152</v>
      </c>
      <c r="BM149" s="154" t="s">
        <v>362</v>
      </c>
    </row>
    <row r="150" spans="1:65" s="2" customFormat="1" ht="24.2" customHeight="1">
      <c r="A150" s="29"/>
      <c r="B150" s="141"/>
      <c r="C150" s="142" t="s">
        <v>215</v>
      </c>
      <c r="D150" s="142" t="s">
        <v>134</v>
      </c>
      <c r="E150" s="143" t="s">
        <v>363</v>
      </c>
      <c r="F150" s="144" t="s">
        <v>364</v>
      </c>
      <c r="G150" s="145" t="s">
        <v>209</v>
      </c>
      <c r="H150" s="146">
        <v>4993.034</v>
      </c>
      <c r="I150" s="147"/>
      <c r="J150" s="148">
        <f t="shared" si="10"/>
        <v>0</v>
      </c>
      <c r="K150" s="149"/>
      <c r="L150" s="30"/>
      <c r="M150" s="150" t="s">
        <v>1</v>
      </c>
      <c r="N150" s="151" t="s">
        <v>47</v>
      </c>
      <c r="O150" s="55"/>
      <c r="P150" s="152">
        <f t="shared" si="11"/>
        <v>0</v>
      </c>
      <c r="Q150" s="152">
        <v>0.00071</v>
      </c>
      <c r="R150" s="152">
        <f t="shared" si="12"/>
        <v>3.54505414</v>
      </c>
      <c r="S150" s="152">
        <v>0</v>
      </c>
      <c r="T150" s="153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152</v>
      </c>
      <c r="AT150" s="154" t="s">
        <v>134</v>
      </c>
      <c r="AU150" s="154" t="s">
        <v>91</v>
      </c>
      <c r="AY150" s="14" t="s">
        <v>131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22</v>
      </c>
      <c r="BK150" s="155">
        <f t="shared" si="19"/>
        <v>0</v>
      </c>
      <c r="BL150" s="14" t="s">
        <v>152</v>
      </c>
      <c r="BM150" s="154" t="s">
        <v>365</v>
      </c>
    </row>
    <row r="151" spans="1:65" s="2" customFormat="1" ht="37.9" customHeight="1">
      <c r="A151" s="29"/>
      <c r="B151" s="141"/>
      <c r="C151" s="142" t="s">
        <v>366</v>
      </c>
      <c r="D151" s="142" t="s">
        <v>134</v>
      </c>
      <c r="E151" s="143" t="s">
        <v>367</v>
      </c>
      <c r="F151" s="144" t="s">
        <v>368</v>
      </c>
      <c r="G151" s="145" t="s">
        <v>209</v>
      </c>
      <c r="H151" s="146">
        <v>4880.425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47</v>
      </c>
      <c r="O151" s="55"/>
      <c r="P151" s="152">
        <f t="shared" si="11"/>
        <v>0</v>
      </c>
      <c r="Q151" s="152">
        <v>0.10373</v>
      </c>
      <c r="R151" s="152">
        <f t="shared" si="12"/>
        <v>506.24648525000003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152</v>
      </c>
      <c r="AT151" s="154" t="s">
        <v>134</v>
      </c>
      <c r="AU151" s="154" t="s">
        <v>91</v>
      </c>
      <c r="AY151" s="14" t="s">
        <v>131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22</v>
      </c>
      <c r="BK151" s="155">
        <f t="shared" si="19"/>
        <v>0</v>
      </c>
      <c r="BL151" s="14" t="s">
        <v>152</v>
      </c>
      <c r="BM151" s="154" t="s">
        <v>369</v>
      </c>
    </row>
    <row r="152" spans="1:65" s="2" customFormat="1" ht="37.9" customHeight="1">
      <c r="A152" s="29"/>
      <c r="B152" s="141"/>
      <c r="C152" s="142" t="s">
        <v>370</v>
      </c>
      <c r="D152" s="142" t="s">
        <v>134</v>
      </c>
      <c r="E152" s="143" t="s">
        <v>371</v>
      </c>
      <c r="F152" s="144" t="s">
        <v>372</v>
      </c>
      <c r="G152" s="145" t="s">
        <v>209</v>
      </c>
      <c r="H152" s="146">
        <v>4993.034</v>
      </c>
      <c r="I152" s="147"/>
      <c r="J152" s="148">
        <f t="shared" si="10"/>
        <v>0</v>
      </c>
      <c r="K152" s="149"/>
      <c r="L152" s="30"/>
      <c r="M152" s="150" t="s">
        <v>1</v>
      </c>
      <c r="N152" s="151" t="s">
        <v>47</v>
      </c>
      <c r="O152" s="55"/>
      <c r="P152" s="152">
        <f t="shared" si="11"/>
        <v>0</v>
      </c>
      <c r="Q152" s="152">
        <v>0.18152</v>
      </c>
      <c r="R152" s="152">
        <f t="shared" si="12"/>
        <v>906.3355316799999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152</v>
      </c>
      <c r="AT152" s="154" t="s">
        <v>134</v>
      </c>
      <c r="AU152" s="154" t="s">
        <v>91</v>
      </c>
      <c r="AY152" s="14" t="s">
        <v>131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22</v>
      </c>
      <c r="BK152" s="155">
        <f t="shared" si="19"/>
        <v>0</v>
      </c>
      <c r="BL152" s="14" t="s">
        <v>152</v>
      </c>
      <c r="BM152" s="154" t="s">
        <v>373</v>
      </c>
    </row>
    <row r="153" spans="2:63" s="12" customFormat="1" ht="22.9" customHeight="1">
      <c r="B153" s="128"/>
      <c r="D153" s="129" t="s">
        <v>81</v>
      </c>
      <c r="E153" s="139" t="s">
        <v>374</v>
      </c>
      <c r="F153" s="139" t="s">
        <v>375</v>
      </c>
      <c r="I153" s="131"/>
      <c r="J153" s="140">
        <f>BK153</f>
        <v>0</v>
      </c>
      <c r="L153" s="128"/>
      <c r="M153" s="133"/>
      <c r="N153" s="134"/>
      <c r="O153" s="134"/>
      <c r="P153" s="135">
        <f>SUM(P154:P157)</f>
        <v>0</v>
      </c>
      <c r="Q153" s="134"/>
      <c r="R153" s="135">
        <f>SUM(R154:R157)</f>
        <v>0</v>
      </c>
      <c r="S153" s="134"/>
      <c r="T153" s="136">
        <f>SUM(T154:T157)</f>
        <v>0</v>
      </c>
      <c r="AR153" s="129" t="s">
        <v>22</v>
      </c>
      <c r="AT153" s="137" t="s">
        <v>81</v>
      </c>
      <c r="AU153" s="137" t="s">
        <v>22</v>
      </c>
      <c r="AY153" s="129" t="s">
        <v>131</v>
      </c>
      <c r="BK153" s="138">
        <f>SUM(BK154:BK157)</f>
        <v>0</v>
      </c>
    </row>
    <row r="154" spans="1:65" s="2" customFormat="1" ht="24.2" customHeight="1">
      <c r="A154" s="29"/>
      <c r="B154" s="141"/>
      <c r="C154" s="142" t="s">
        <v>200</v>
      </c>
      <c r="D154" s="142" t="s">
        <v>134</v>
      </c>
      <c r="E154" s="143" t="s">
        <v>376</v>
      </c>
      <c r="F154" s="144" t="s">
        <v>377</v>
      </c>
      <c r="G154" s="145" t="s">
        <v>204</v>
      </c>
      <c r="H154" s="146">
        <v>1126.09</v>
      </c>
      <c r="I154" s="147"/>
      <c r="J154" s="148">
        <f>ROUND(I154*H154,2)</f>
        <v>0</v>
      </c>
      <c r="K154" s="149"/>
      <c r="L154" s="30"/>
      <c r="M154" s="150" t="s">
        <v>1</v>
      </c>
      <c r="N154" s="151" t="s">
        <v>47</v>
      </c>
      <c r="O154" s="55"/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152</v>
      </c>
      <c r="AT154" s="154" t="s">
        <v>134</v>
      </c>
      <c r="AU154" s="154" t="s">
        <v>91</v>
      </c>
      <c r="AY154" s="14" t="s">
        <v>131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4" t="s">
        <v>22</v>
      </c>
      <c r="BK154" s="155">
        <f>ROUND(I154*H154,2)</f>
        <v>0</v>
      </c>
      <c r="BL154" s="14" t="s">
        <v>152</v>
      </c>
      <c r="BM154" s="154" t="s">
        <v>378</v>
      </c>
    </row>
    <row r="155" spans="1:65" s="2" customFormat="1" ht="24.2" customHeight="1">
      <c r="A155" s="29"/>
      <c r="B155" s="141"/>
      <c r="C155" s="142" t="s">
        <v>277</v>
      </c>
      <c r="D155" s="142" t="s">
        <v>134</v>
      </c>
      <c r="E155" s="143" t="s">
        <v>379</v>
      </c>
      <c r="F155" s="144" t="s">
        <v>380</v>
      </c>
      <c r="G155" s="145" t="s">
        <v>204</v>
      </c>
      <c r="H155" s="146">
        <v>1126.09</v>
      </c>
      <c r="I155" s="147"/>
      <c r="J155" s="148">
        <f>ROUND(I155*H155,2)</f>
        <v>0</v>
      </c>
      <c r="K155" s="149"/>
      <c r="L155" s="30"/>
      <c r="M155" s="150" t="s">
        <v>1</v>
      </c>
      <c r="N155" s="151" t="s">
        <v>47</v>
      </c>
      <c r="O155" s="55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152</v>
      </c>
      <c r="AT155" s="154" t="s">
        <v>134</v>
      </c>
      <c r="AU155" s="154" t="s">
        <v>91</v>
      </c>
      <c r="AY155" s="14" t="s">
        <v>131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4" t="s">
        <v>22</v>
      </c>
      <c r="BK155" s="155">
        <f>ROUND(I155*H155,2)</f>
        <v>0</v>
      </c>
      <c r="BL155" s="14" t="s">
        <v>152</v>
      </c>
      <c r="BM155" s="154" t="s">
        <v>381</v>
      </c>
    </row>
    <row r="156" spans="1:65" s="2" customFormat="1" ht="37.9" customHeight="1">
      <c r="A156" s="29"/>
      <c r="B156" s="141"/>
      <c r="C156" s="142" t="s">
        <v>382</v>
      </c>
      <c r="D156" s="142" t="s">
        <v>134</v>
      </c>
      <c r="E156" s="143" t="s">
        <v>383</v>
      </c>
      <c r="F156" s="144" t="s">
        <v>384</v>
      </c>
      <c r="G156" s="145" t="s">
        <v>204</v>
      </c>
      <c r="H156" s="146">
        <v>1126.09</v>
      </c>
      <c r="I156" s="147"/>
      <c r="J156" s="148">
        <f>ROUND(I156*H156,2)</f>
        <v>0</v>
      </c>
      <c r="K156" s="149"/>
      <c r="L156" s="30"/>
      <c r="M156" s="150" t="s">
        <v>1</v>
      </c>
      <c r="N156" s="151" t="s">
        <v>47</v>
      </c>
      <c r="O156" s="55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152</v>
      </c>
      <c r="AT156" s="154" t="s">
        <v>134</v>
      </c>
      <c r="AU156" s="154" t="s">
        <v>91</v>
      </c>
      <c r="AY156" s="14" t="s">
        <v>131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4" t="s">
        <v>22</v>
      </c>
      <c r="BK156" s="155">
        <f>ROUND(I156*H156,2)</f>
        <v>0</v>
      </c>
      <c r="BL156" s="14" t="s">
        <v>152</v>
      </c>
      <c r="BM156" s="154" t="s">
        <v>385</v>
      </c>
    </row>
    <row r="157" spans="1:65" s="2" customFormat="1" ht="24.2" customHeight="1">
      <c r="A157" s="29"/>
      <c r="B157" s="141"/>
      <c r="C157" s="142" t="s">
        <v>386</v>
      </c>
      <c r="D157" s="142" t="s">
        <v>134</v>
      </c>
      <c r="E157" s="143" t="s">
        <v>387</v>
      </c>
      <c r="F157" s="144" t="s">
        <v>388</v>
      </c>
      <c r="G157" s="145" t="s">
        <v>204</v>
      </c>
      <c r="H157" s="146">
        <v>1126.09</v>
      </c>
      <c r="I157" s="147"/>
      <c r="J157" s="148">
        <f>ROUND(I157*H157,2)</f>
        <v>0</v>
      </c>
      <c r="K157" s="149"/>
      <c r="L157" s="30"/>
      <c r="M157" s="150" t="s">
        <v>1</v>
      </c>
      <c r="N157" s="151" t="s">
        <v>47</v>
      </c>
      <c r="O157" s="55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152</v>
      </c>
      <c r="AT157" s="154" t="s">
        <v>134</v>
      </c>
      <c r="AU157" s="154" t="s">
        <v>91</v>
      </c>
      <c r="AY157" s="14" t="s">
        <v>131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4" t="s">
        <v>22</v>
      </c>
      <c r="BK157" s="155">
        <f>ROUND(I157*H157,2)</f>
        <v>0</v>
      </c>
      <c r="BL157" s="14" t="s">
        <v>152</v>
      </c>
      <c r="BM157" s="154" t="s">
        <v>389</v>
      </c>
    </row>
    <row r="158" spans="2:63" s="12" customFormat="1" ht="22.9" customHeight="1">
      <c r="B158" s="128"/>
      <c r="D158" s="129" t="s">
        <v>81</v>
      </c>
      <c r="E158" s="139" t="s">
        <v>275</v>
      </c>
      <c r="F158" s="139" t="s">
        <v>276</v>
      </c>
      <c r="I158" s="131"/>
      <c r="J158" s="140">
        <f>BK158</f>
        <v>0</v>
      </c>
      <c r="L158" s="128"/>
      <c r="M158" s="133"/>
      <c r="N158" s="134"/>
      <c r="O158" s="134"/>
      <c r="P158" s="135">
        <f>P159</f>
        <v>0</v>
      </c>
      <c r="Q158" s="134"/>
      <c r="R158" s="135">
        <f>R159</f>
        <v>0</v>
      </c>
      <c r="S158" s="134"/>
      <c r="T158" s="136">
        <f>T159</f>
        <v>0</v>
      </c>
      <c r="AR158" s="129" t="s">
        <v>22</v>
      </c>
      <c r="AT158" s="137" t="s">
        <v>81</v>
      </c>
      <c r="AU158" s="137" t="s">
        <v>22</v>
      </c>
      <c r="AY158" s="129" t="s">
        <v>131</v>
      </c>
      <c r="BK158" s="138">
        <f>BK159</f>
        <v>0</v>
      </c>
    </row>
    <row r="159" spans="1:65" s="2" customFormat="1" ht="37.9" customHeight="1">
      <c r="A159" s="29"/>
      <c r="B159" s="141"/>
      <c r="C159" s="142" t="s">
        <v>390</v>
      </c>
      <c r="D159" s="142" t="s">
        <v>134</v>
      </c>
      <c r="E159" s="143" t="s">
        <v>391</v>
      </c>
      <c r="F159" s="144" t="s">
        <v>392</v>
      </c>
      <c r="G159" s="145" t="s">
        <v>204</v>
      </c>
      <c r="H159" s="146">
        <v>1608.275</v>
      </c>
      <c r="I159" s="147"/>
      <c r="J159" s="148">
        <f>ROUND(I159*H159,2)</f>
        <v>0</v>
      </c>
      <c r="K159" s="149"/>
      <c r="L159" s="30"/>
      <c r="M159" s="156" t="s">
        <v>1</v>
      </c>
      <c r="N159" s="157" t="s">
        <v>47</v>
      </c>
      <c r="O159" s="158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152</v>
      </c>
      <c r="AT159" s="154" t="s">
        <v>134</v>
      </c>
      <c r="AU159" s="154" t="s">
        <v>91</v>
      </c>
      <c r="AY159" s="14" t="s">
        <v>131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4" t="s">
        <v>22</v>
      </c>
      <c r="BK159" s="155">
        <f>ROUND(I159*H159,2)</f>
        <v>0</v>
      </c>
      <c r="BL159" s="14" t="s">
        <v>152</v>
      </c>
      <c r="BM159" s="154" t="s">
        <v>393</v>
      </c>
    </row>
    <row r="160" spans="1:31" s="2" customFormat="1" ht="6.95" customHeight="1">
      <c r="A160" s="29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</sheetData>
  <autoFilter ref="C120:K15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Tichovský</dc:creator>
  <cp:keywords/>
  <dc:description/>
  <cp:lastModifiedBy>Roman Tichovský</cp:lastModifiedBy>
  <dcterms:created xsi:type="dcterms:W3CDTF">2020-07-17T11:12:17Z</dcterms:created>
  <dcterms:modified xsi:type="dcterms:W3CDTF">2020-07-17T11:12:57Z</dcterms:modified>
  <cp:category/>
  <cp:version/>
  <cp:contentType/>
  <cp:contentStatus/>
</cp:coreProperties>
</file>