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6956" windowHeight="9468"/>
  </bookViews>
  <sheets>
    <sheet name="Rekapitulace stavby" sheetId="1" r:id="rId1"/>
    <sheet name="SO-104 - Polní cesta H2" sheetId="2" r:id="rId2"/>
    <sheet name="SO-104a - Příkop k polní ..." sheetId="3" r:id="rId3"/>
    <sheet name="SO-105 - Polní cesta H11" sheetId="4" r:id="rId4"/>
    <sheet name="SO-105a - Příkop k polní ..." sheetId="5" r:id="rId5"/>
    <sheet name="SO-106 - Polní cesta V15" sheetId="6" r:id="rId6"/>
    <sheet name="SO-904 - Výsadba IP1" sheetId="7" r:id="rId7"/>
    <sheet name="SO-905 - PEO19" sheetId="8" r:id="rId8"/>
    <sheet name="VON - Vedlejší a ostatní ..." sheetId="9" r:id="rId9"/>
    <sheet name="Pokyny pro vyplnění" sheetId="10" r:id="rId10"/>
  </sheets>
  <definedNames>
    <definedName name="_xlnm._FilterDatabase" localSheetId="1" hidden="1">'SO-104 - Polní cesta H2'!$C$85:$K$284</definedName>
    <definedName name="_xlnm._FilterDatabase" localSheetId="2" hidden="1">'SO-104a - Příkop k polní ...'!$C$81:$K$117</definedName>
    <definedName name="_xlnm._FilterDatabase" localSheetId="3" hidden="1">'SO-105 - Polní cesta H11'!$C$86:$K$272</definedName>
    <definedName name="_xlnm._FilterDatabase" localSheetId="4" hidden="1">'SO-105a - Příkop k polní ...'!$C$86:$K$174</definedName>
    <definedName name="_xlnm._FilterDatabase" localSheetId="5" hidden="1">'SO-106 - Polní cesta V15'!$C$86:$K$263</definedName>
    <definedName name="_xlnm._FilterDatabase" localSheetId="6" hidden="1">'SO-904 - Výsadba IP1'!$C$81:$K$107</definedName>
    <definedName name="_xlnm._FilterDatabase" localSheetId="7" hidden="1">'SO-905 - PEO19'!$C$80:$K$100</definedName>
    <definedName name="_xlnm._FilterDatabase" localSheetId="8" hidden="1">'VON - Vedlejší a ostatní ...'!$C$81:$K$115</definedName>
    <definedName name="_xlnm.Print_Titles" localSheetId="0">'Rekapitulace stavby'!$52:$52</definedName>
    <definedName name="_xlnm.Print_Titles" localSheetId="1">'SO-104 - Polní cesta H2'!$85:$85</definedName>
    <definedName name="_xlnm.Print_Titles" localSheetId="2">'SO-104a - Příkop k polní ...'!$81:$81</definedName>
    <definedName name="_xlnm.Print_Titles" localSheetId="3">'SO-105 - Polní cesta H11'!$86:$86</definedName>
    <definedName name="_xlnm.Print_Titles" localSheetId="4">'SO-105a - Příkop k polní ...'!$86:$86</definedName>
    <definedName name="_xlnm.Print_Titles" localSheetId="5">'SO-106 - Polní cesta V15'!$86:$86</definedName>
    <definedName name="_xlnm.Print_Titles" localSheetId="6">'SO-904 - Výsadba IP1'!$81:$81</definedName>
    <definedName name="_xlnm.Print_Titles" localSheetId="7">'SO-905 - PEO19'!$80:$80</definedName>
    <definedName name="_xlnm.Print_Titles" localSheetId="8">'VON - Vedlejší a ostatní ...'!$81:$81</definedName>
    <definedName name="_xlnm.Print_Area" localSheetId="9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stavby'!$C$42:$AQ$63</definedName>
    <definedName name="_xlnm.Print_Area" localSheetId="1">'SO-104 - Polní cesta H2'!$C$4:$J$39,'SO-104 - Polní cesta H2'!$C$45:$J$67,'SO-104 - Polní cesta H2'!$C$73:$K$284</definedName>
    <definedName name="_xlnm.Print_Area" localSheetId="2">'SO-104a - Příkop k polní ...'!$C$4:$J$39,'SO-104a - Příkop k polní ...'!$C$45:$J$63,'SO-104a - Příkop k polní ...'!$C$69:$K$117</definedName>
    <definedName name="_xlnm.Print_Area" localSheetId="3">'SO-105 - Polní cesta H11'!$C$4:$J$39,'SO-105 - Polní cesta H11'!$C$45:$J$68,'SO-105 - Polní cesta H11'!$C$74:$K$272</definedName>
    <definedName name="_xlnm.Print_Area" localSheetId="4">'SO-105a - Příkop k polní ...'!$C$4:$J$39,'SO-105a - Příkop k polní ...'!$C$45:$J$68,'SO-105a - Příkop k polní ...'!$C$74:$K$174</definedName>
    <definedName name="_xlnm.Print_Area" localSheetId="5">'SO-106 - Polní cesta V15'!$C$4:$J$39,'SO-106 - Polní cesta V15'!$C$45:$J$68,'SO-106 - Polní cesta V15'!$C$74:$K$263</definedName>
    <definedName name="_xlnm.Print_Area" localSheetId="6">'SO-904 - Výsadba IP1'!$C$4:$J$39,'SO-904 - Výsadba IP1'!$C$45:$J$63,'SO-904 - Výsadba IP1'!$C$69:$K$107</definedName>
    <definedName name="_xlnm.Print_Area" localSheetId="7">'SO-905 - PEO19'!$C$4:$J$39,'SO-905 - PEO19'!$C$45:$J$62,'SO-905 - PEO19'!$C$68:$K$100</definedName>
    <definedName name="_xlnm.Print_Area" localSheetId="8">'VON - Vedlejší a ostatní ...'!$C$4:$J$39,'VON - Vedlejší a ostatní ...'!$C$45:$J$63,'VON - Vedlejší a ostatní ...'!$C$69:$K$115</definedName>
  </definedNames>
  <calcPr calcId="125725"/>
</workbook>
</file>

<file path=xl/calcChain.xml><?xml version="1.0" encoding="utf-8"?>
<calcChain xmlns="http://schemas.openxmlformats.org/spreadsheetml/2006/main">
  <c r="J37" i="9"/>
  <c r="J36"/>
  <c r="AY62" i="1"/>
  <c r="J35" i="9"/>
  <c r="AX62" i="1"/>
  <c r="BI113" i="9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 s="1"/>
  <c r="J17"/>
  <c r="J12"/>
  <c r="J76" s="1"/>
  <c r="E7"/>
  <c r="E48" s="1"/>
  <c r="J37" i="8"/>
  <c r="J36"/>
  <c r="AY61" i="1"/>
  <c r="J35" i="8"/>
  <c r="AX61" i="1" s="1"/>
  <c r="BI98" i="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 s="1"/>
  <c r="J23"/>
  <c r="J18"/>
  <c r="E18"/>
  <c r="F78" s="1"/>
  <c r="J17"/>
  <c r="J12"/>
  <c r="J52"/>
  <c r="E7"/>
  <c r="E71"/>
  <c r="J37" i="7"/>
  <c r="J36"/>
  <c r="AY60" i="1" s="1"/>
  <c r="J35" i="7"/>
  <c r="AX60" i="1"/>
  <c r="BI106" i="7"/>
  <c r="BH106"/>
  <c r="BG106"/>
  <c r="BF106"/>
  <c r="T106"/>
  <c r="T105" s="1"/>
  <c r="R106"/>
  <c r="R105"/>
  <c r="P106"/>
  <c r="P105" s="1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 s="1"/>
  <c r="J17"/>
  <c r="J12"/>
  <c r="J76" s="1"/>
  <c r="E7"/>
  <c r="E72" s="1"/>
  <c r="J37" i="6"/>
  <c r="J36"/>
  <c r="AY59" i="1"/>
  <c r="J35" i="6"/>
  <c r="AX59" i="1"/>
  <c r="BI262" i="6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 s="1"/>
  <c r="J17"/>
  <c r="J12"/>
  <c r="J81" s="1"/>
  <c r="E7"/>
  <c r="E77"/>
  <c r="J37" i="5"/>
  <c r="J36"/>
  <c r="AY58" i="1"/>
  <c r="J35" i="5"/>
  <c r="AX58" i="1" s="1"/>
  <c r="BI173" i="5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T163" s="1"/>
  <c r="R164"/>
  <c r="R163" s="1"/>
  <c r="P164"/>
  <c r="P163" s="1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 s="1"/>
  <c r="J17"/>
  <c r="J12"/>
  <c r="J81" s="1"/>
  <c r="E7"/>
  <c r="E77"/>
  <c r="J37" i="4"/>
  <c r="J36"/>
  <c r="AY57" i="1"/>
  <c r="J35" i="4"/>
  <c r="AX57" i="1"/>
  <c r="BI271" i="4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 s="1"/>
  <c r="J17"/>
  <c r="J12"/>
  <c r="J81" s="1"/>
  <c r="E7"/>
  <c r="E48"/>
  <c r="J37" i="3"/>
  <c r="J36"/>
  <c r="AY56" i="1"/>
  <c r="J35" i="3"/>
  <c r="AX56" i="1"/>
  <c r="BI116" i="3"/>
  <c r="BH116"/>
  <c r="BG116"/>
  <c r="BF116"/>
  <c r="T116"/>
  <c r="T115"/>
  <c r="R116"/>
  <c r="R115" s="1"/>
  <c r="P116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 s="1"/>
  <c r="E7"/>
  <c r="E72" s="1"/>
  <c r="J37" i="2"/>
  <c r="J36"/>
  <c r="AY55" i="1"/>
  <c r="J35" i="2"/>
  <c r="AX55" i="1"/>
  <c r="BI283" i="2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 s="1"/>
  <c r="E7"/>
  <c r="E76" s="1"/>
  <c r="L50" i="1"/>
  <c r="AM50"/>
  <c r="AM49"/>
  <c r="L49"/>
  <c r="AM47"/>
  <c r="L47"/>
  <c r="L45"/>
  <c r="L44"/>
  <c r="BK113" i="9"/>
  <c r="J86" i="8"/>
  <c r="J249" i="6"/>
  <c r="J225"/>
  <c r="J210"/>
  <c r="BK168"/>
  <c r="J145"/>
  <c r="BK123"/>
  <c r="J102"/>
  <c r="J90"/>
  <c r="BK120" i="5"/>
  <c r="J104"/>
  <c r="J252" i="4"/>
  <c r="BK221"/>
  <c r="BK196"/>
  <c r="BK162"/>
  <c r="J144"/>
  <c r="BK135"/>
  <c r="J123"/>
  <c r="J105" i="3"/>
  <c r="BK85"/>
  <c r="BK263" i="2"/>
  <c r="J238"/>
  <c r="J218"/>
  <c r="J197"/>
  <c r="BK176"/>
  <c r="J138"/>
  <c r="BK115"/>
  <c r="J110" i="9"/>
  <c r="BK90" i="8"/>
  <c r="J240" i="6"/>
  <c r="J228"/>
  <c r="J193"/>
  <c r="J173"/>
  <c r="BK142"/>
  <c r="BK109"/>
  <c r="J160" i="5"/>
  <c r="J133"/>
  <c r="J97"/>
  <c r="BK261" i="4"/>
  <c r="BK237"/>
  <c r="J203"/>
  <c r="J133"/>
  <c r="J102"/>
  <c r="J111" i="3"/>
  <c r="J85"/>
  <c r="J255" i="2"/>
  <c r="BK233"/>
  <c r="BK208"/>
  <c r="BK187"/>
  <c r="BK164"/>
  <c r="J132"/>
  <c r="J101"/>
  <c r="BK107" i="9"/>
  <c r="BK101"/>
  <c r="J98"/>
  <c r="BK96" i="8"/>
  <c r="J100" i="7"/>
  <c r="J88"/>
  <c r="BK260" i="6"/>
  <c r="J242"/>
  <c r="BK210"/>
  <c r="BK162"/>
  <c r="BK132"/>
  <c r="J109"/>
  <c r="J96"/>
  <c r="J164" i="5"/>
  <c r="BK133"/>
  <c r="BK112"/>
  <c r="J258" i="4"/>
  <c r="J221"/>
  <c r="BK178"/>
  <c r="BK151"/>
  <c r="J131"/>
  <c r="J107"/>
  <c r="J90"/>
  <c r="BK283" i="2"/>
  <c r="BK274"/>
  <c r="BK249"/>
  <c r="BK205"/>
  <c r="J193"/>
  <c r="J161"/>
  <c r="BK103"/>
  <c r="BK89"/>
  <c r="J91" i="9"/>
  <c r="J106" i="7"/>
  <c r="J92"/>
  <c r="J260" i="6"/>
  <c r="J234"/>
  <c r="BK202"/>
  <c r="J177"/>
  <c r="J162"/>
  <c r="BK139"/>
  <c r="J129"/>
  <c r="J173" i="5"/>
  <c r="BK160"/>
  <c r="J141"/>
  <c r="BK108"/>
  <c r="J269" i="4"/>
  <c r="J242"/>
  <c r="J225"/>
  <c r="J196"/>
  <c r="BK171"/>
  <c r="J148"/>
  <c r="BK123"/>
  <c r="BK93"/>
  <c r="J271" i="2"/>
  <c r="J251"/>
  <c r="BK235"/>
  <c r="J205"/>
  <c r="J157"/>
  <c r="J141"/>
  <c r="BK123"/>
  <c r="BK101"/>
  <c r="BK92"/>
  <c r="BK91" i="9"/>
  <c r="BK84" i="8"/>
  <c r="BK252" i="6"/>
  <c r="BK230"/>
  <c r="J221"/>
  <c r="J181"/>
  <c r="J139"/>
  <c r="BK120"/>
  <c r="J111"/>
  <c r="J157" i="5"/>
  <c r="J123"/>
  <c r="J108"/>
  <c r="BK225" i="4"/>
  <c r="BK203"/>
  <c r="BK185"/>
  <c r="J171"/>
  <c r="J154"/>
  <c r="BK138"/>
  <c r="J117"/>
  <c r="BK99"/>
  <c r="J102" i="3"/>
  <c r="J281" i="2"/>
  <c r="BK253"/>
  <c r="BK231"/>
  <c r="J190"/>
  <c r="BK157"/>
  <c r="BK141"/>
  <c r="J120"/>
  <c r="J92"/>
  <c r="BK93" i="8"/>
  <c r="BK237" i="6"/>
  <c r="BK221"/>
  <c r="BK188"/>
  <c r="BK165"/>
  <c r="J117"/>
  <c r="BK164" i="5"/>
  <c r="BK150"/>
  <c r="BK126"/>
  <c r="BK104"/>
  <c r="BK258" i="4"/>
  <c r="BK217"/>
  <c r="BK154"/>
  <c r="BK117"/>
  <c r="J96"/>
  <c r="J108" i="3"/>
  <c r="J267" i="2"/>
  <c r="J253"/>
  <c r="BK223"/>
  <c r="BK193"/>
  <c r="BK183"/>
  <c r="BK161"/>
  <c r="BK129"/>
  <c r="BK95"/>
  <c r="BK104" i="9"/>
  <c r="BK88"/>
  <c r="J90" i="8"/>
  <c r="J102" i="7"/>
  <c r="BK92"/>
  <c r="BK262" i="6"/>
  <c r="BK249"/>
  <c r="BK225"/>
  <c r="BK181"/>
  <c r="BK152"/>
  <c r="J120"/>
  <c r="J105"/>
  <c r="BK90"/>
  <c r="J153" i="5"/>
  <c r="J126"/>
  <c r="BK97"/>
  <c r="BK252" i="4"/>
  <c r="BK213"/>
  <c r="BK168"/>
  <c r="BK141"/>
  <c r="BK114"/>
  <c r="BK116" i="3"/>
  <c r="BK91"/>
  <c r="J283" i="2"/>
  <c r="BK255"/>
  <c r="J229"/>
  <c r="J213"/>
  <c r="J176"/>
  <c r="BK148"/>
  <c r="J115"/>
  <c r="J107" i="9"/>
  <c r="J85"/>
  <c r="BK100" i="7"/>
  <c r="BK88"/>
  <c r="J246" i="6"/>
  <c r="BK206"/>
  <c r="J188"/>
  <c r="J155"/>
  <c r="J142"/>
  <c r="BK114"/>
  <c r="BK171" i="5"/>
  <c r="BK147"/>
  <c r="BK271" i="4"/>
  <c r="BK255"/>
  <c r="J234"/>
  <c r="BK199"/>
  <c r="J185"/>
  <c r="J138"/>
  <c r="BK112"/>
  <c r="BK95" i="3"/>
  <c r="J259" i="2"/>
  <c r="BK238"/>
  <c r="J226"/>
  <c r="BK179"/>
  <c r="J154"/>
  <c r="BK138"/>
  <c r="J129"/>
  <c r="J106"/>
  <c r="J89"/>
  <c r="BK85" i="9"/>
  <c r="J96" i="8"/>
  <c r="J90" i="7"/>
  <c r="BK228" i="6"/>
  <c r="J198"/>
  <c r="BK158"/>
  <c r="J136"/>
  <c r="BK117"/>
  <c r="BK96"/>
  <c r="BK173" i="5"/>
  <c r="J136"/>
  <c r="J112"/>
  <c r="BK264" i="4"/>
  <c r="BK234"/>
  <c r="J213"/>
  <c r="BK192"/>
  <c r="BK175"/>
  <c r="BK158"/>
  <c r="J141"/>
  <c r="J129"/>
  <c r="J114"/>
  <c r="BK108" i="3"/>
  <c r="J88"/>
  <c r="BK271" i="2"/>
  <c r="BK241"/>
  <c r="J223"/>
  <c r="J183"/>
  <c r="BK145"/>
  <c r="BK135"/>
  <c r="BK110"/>
  <c r="J101" i="9"/>
  <c r="BK246" i="6"/>
  <c r="BK234"/>
  <c r="J217"/>
  <c r="BK184"/>
  <c r="J158"/>
  <c r="J127"/>
  <c r="BK99"/>
  <c r="BK153" i="5"/>
  <c r="J120"/>
  <c r="BK93"/>
  <c r="J255" i="4"/>
  <c r="BK230"/>
  <c r="J178"/>
  <c r="BK129"/>
  <c r="J116" i="3"/>
  <c r="J91"/>
  <c r="BK259" i="2"/>
  <c r="BK245"/>
  <c r="BK213"/>
  <c r="BK172"/>
  <c r="J151"/>
  <c r="J123"/>
  <c r="J103"/>
  <c r="J113" i="9"/>
  <c r="J104"/>
  <c r="BK98" i="8"/>
  <c r="J84"/>
  <c r="BK94" i="7"/>
  <c r="J262" i="6"/>
  <c r="BK240"/>
  <c r="J206"/>
  <c r="BK155"/>
  <c r="BK111"/>
  <c r="BK102"/>
  <c r="J171" i="5"/>
  <c r="BK141"/>
  <c r="BK129"/>
  <c r="J100"/>
  <c r="J264" i="4"/>
  <c r="J188"/>
  <c r="J175"/>
  <c r="BK148"/>
  <c r="BK126"/>
  <c r="J99"/>
  <c r="J93"/>
  <c r="BK102" i="3"/>
  <c r="J277" i="2"/>
  <c r="BK226"/>
  <c r="BK197"/>
  <c r="J172"/>
  <c r="J117"/>
  <c r="BK110" i="9"/>
  <c r="J88"/>
  <c r="BK86" i="8"/>
  <c r="J98" i="7"/>
  <c r="BK90"/>
  <c r="BK256" i="6"/>
  <c r="BK244"/>
  <c r="BK213"/>
  <c r="BK193"/>
  <c r="J165"/>
  <c r="BK145"/>
  <c r="BK136"/>
  <c r="BK93"/>
  <c r="J168" i="5"/>
  <c r="J144"/>
  <c r="BK100"/>
  <c r="J271" i="4"/>
  <c r="BK247"/>
  <c r="BK208"/>
  <c r="J192"/>
  <c r="J168"/>
  <c r="J135"/>
  <c r="BK107"/>
  <c r="BK111" i="3"/>
  <c r="BK267" i="2"/>
  <c r="J249"/>
  <c r="J233"/>
  <c r="BK218"/>
  <c r="J167"/>
  <c r="J148"/>
  <c r="BK132"/>
  <c r="J110"/>
  <c r="J95"/>
  <c r="J95" i="9"/>
  <c r="J98" i="8"/>
  <c r="J85" i="7"/>
  <c r="BK242" i="6"/>
  <c r="J184"/>
  <c r="J149"/>
  <c r="BK129"/>
  <c r="J114"/>
  <c r="J93"/>
  <c r="BK144" i="5"/>
  <c r="J116"/>
  <c r="J90"/>
  <c r="J247" i="4"/>
  <c r="J217"/>
  <c r="J199"/>
  <c r="BK181"/>
  <c r="J165"/>
  <c r="J151"/>
  <c r="BK131"/>
  <c r="J126"/>
  <c r="J112"/>
  <c r="J95" i="3"/>
  <c r="J274" i="2"/>
  <c r="J235"/>
  <c r="J208"/>
  <c r="J179"/>
  <c r="BK154"/>
  <c r="J127"/>
  <c r="BK106"/>
  <c r="BK98" i="9"/>
  <c r="J244" i="6"/>
  <c r="J230"/>
  <c r="J202"/>
  <c r="BK177"/>
  <c r="J152"/>
  <c r="J123"/>
  <c r="BK168" i="5"/>
  <c r="J147"/>
  <c r="BK116"/>
  <c r="BK269" i="4"/>
  <c r="BK242"/>
  <c r="J208"/>
  <c r="BK165"/>
  <c r="J120"/>
  <c r="BK90"/>
  <c r="BK98" i="3"/>
  <c r="BK277" i="2"/>
  <c r="BK251"/>
  <c r="J231"/>
  <c r="BK190"/>
  <c r="BK167"/>
  <c r="J145"/>
  <c r="BK120"/>
  <c r="AS54" i="1"/>
  <c r="BK106" i="7"/>
  <c r="BK98"/>
  <c r="BK85"/>
  <c r="J256" i="6"/>
  <c r="J213"/>
  <c r="BK173"/>
  <c r="BK127"/>
  <c r="J99"/>
  <c r="BK157" i="5"/>
  <c r="BK136"/>
  <c r="BK123"/>
  <c r="J93"/>
  <c r="J237" i="4"/>
  <c r="J181"/>
  <c r="J162"/>
  <c r="BK144"/>
  <c r="BK120"/>
  <c r="BK96"/>
  <c r="BK105" i="3"/>
  <c r="BK88"/>
  <c r="BK281" i="2"/>
  <c r="J245"/>
  <c r="BK201"/>
  <c r="J187"/>
  <c r="J164"/>
  <c r="BK127"/>
  <c r="J98"/>
  <c r="BK95" i="9"/>
  <c r="J93" i="8"/>
  <c r="BK102" i="7"/>
  <c r="J94"/>
  <c r="J252" i="6"/>
  <c r="J237"/>
  <c r="BK217"/>
  <c r="BK198"/>
  <c r="J168"/>
  <c r="BK149"/>
  <c r="J132"/>
  <c r="BK105"/>
  <c r="J150" i="5"/>
  <c r="J129"/>
  <c r="BK90"/>
  <c r="J261" i="4"/>
  <c r="J230"/>
  <c r="BK188"/>
  <c r="J158"/>
  <c r="BK133"/>
  <c r="BK102"/>
  <c r="J98" i="3"/>
  <c r="J263" i="2"/>
  <c r="J241"/>
  <c r="BK229"/>
  <c r="J201"/>
  <c r="BK151"/>
  <c r="J135"/>
  <c r="BK117"/>
  <c r="BK98"/>
  <c r="R88" l="1"/>
  <c r="T171"/>
  <c r="P182"/>
  <c r="P222"/>
  <c r="BK258"/>
  <c r="J258" s="1"/>
  <c r="J65" s="1"/>
  <c r="BK280"/>
  <c r="J280"/>
  <c r="J66" s="1"/>
  <c r="R280"/>
  <c r="P84" i="3"/>
  <c r="P83"/>
  <c r="P82" s="1"/>
  <c r="AU56" i="1" s="1"/>
  <c r="BK184" i="4"/>
  <c r="J184"/>
  <c r="J62" s="1"/>
  <c r="BK195"/>
  <c r="J195"/>
  <c r="J63"/>
  <c r="R195"/>
  <c r="R202"/>
  <c r="BK257"/>
  <c r="J257"/>
  <c r="J66" s="1"/>
  <c r="P257"/>
  <c r="T268"/>
  <c r="T89" i="5"/>
  <c r="R140"/>
  <c r="R149"/>
  <c r="T156"/>
  <c r="R167"/>
  <c r="R166" s="1"/>
  <c r="T89" i="6"/>
  <c r="BK180"/>
  <c r="J180"/>
  <c r="J63" s="1"/>
  <c r="P180"/>
  <c r="P187"/>
  <c r="P224"/>
  <c r="BK233"/>
  <c r="J233"/>
  <c r="J66" s="1"/>
  <c r="BK259"/>
  <c r="J259" s="1"/>
  <c r="J67" s="1"/>
  <c r="R259"/>
  <c r="P84" i="7"/>
  <c r="P83" s="1"/>
  <c r="P82" s="1"/>
  <c r="AU60" i="1" s="1"/>
  <c r="R84" i="7"/>
  <c r="R83" s="1"/>
  <c r="R82" s="1"/>
  <c r="BK83" i="8"/>
  <c r="J83"/>
  <c r="J61" s="1"/>
  <c r="R94" i="9"/>
  <c r="T88" i="2"/>
  <c r="R171"/>
  <c r="R182"/>
  <c r="T222"/>
  <c r="R258"/>
  <c r="BK84" i="3"/>
  <c r="P89" i="4"/>
  <c r="R184"/>
  <c r="T195"/>
  <c r="T202"/>
  <c r="R251"/>
  <c r="T257"/>
  <c r="P268"/>
  <c r="BK89" i="5"/>
  <c r="J89" s="1"/>
  <c r="J61" s="1"/>
  <c r="BK140"/>
  <c r="J140"/>
  <c r="J62" s="1"/>
  <c r="BK149"/>
  <c r="J149" s="1"/>
  <c r="J63" s="1"/>
  <c r="T149"/>
  <c r="R156"/>
  <c r="P167"/>
  <c r="P166"/>
  <c r="R89" i="6"/>
  <c r="P172"/>
  <c r="BK187"/>
  <c r="J187"/>
  <c r="J64" s="1"/>
  <c r="BK224"/>
  <c r="J224" s="1"/>
  <c r="J65" s="1"/>
  <c r="T224"/>
  <c r="T233"/>
  <c r="T259"/>
  <c r="BK84" i="7"/>
  <c r="J84" s="1"/>
  <c r="J61" s="1"/>
  <c r="T84"/>
  <c r="T83"/>
  <c r="T82" s="1"/>
  <c r="R83" i="8"/>
  <c r="R82" s="1"/>
  <c r="R81" s="1"/>
  <c r="BK84" i="9"/>
  <c r="J84" s="1"/>
  <c r="J61" s="1"/>
  <c r="R84"/>
  <c r="R83" s="1"/>
  <c r="R82" s="1"/>
  <c r="T94"/>
  <c r="P88" i="2"/>
  <c r="P171"/>
  <c r="T182"/>
  <c r="R222"/>
  <c r="P258"/>
  <c r="T280"/>
  <c r="T84" i="3"/>
  <c r="T83" s="1"/>
  <c r="T82" s="1"/>
  <c r="T89" i="4"/>
  <c r="T88" s="1"/>
  <c r="T87" s="1"/>
  <c r="T184"/>
  <c r="BK202"/>
  <c r="J202" s="1"/>
  <c r="J64" s="1"/>
  <c r="BK251"/>
  <c r="J251" s="1"/>
  <c r="J65" s="1"/>
  <c r="T251"/>
  <c r="BK268"/>
  <c r="J268" s="1"/>
  <c r="J67" s="1"/>
  <c r="P89" i="5"/>
  <c r="T140"/>
  <c r="BK156"/>
  <c r="J156" s="1"/>
  <c r="J64" s="1"/>
  <c r="T167"/>
  <c r="T166" s="1"/>
  <c r="P89" i="6"/>
  <c r="R172"/>
  <c r="T180"/>
  <c r="R187"/>
  <c r="R233"/>
  <c r="T83" i="8"/>
  <c r="T82"/>
  <c r="T81" s="1"/>
  <c r="T84" i="9"/>
  <c r="T83" s="1"/>
  <c r="T82" s="1"/>
  <c r="P94"/>
  <c r="BK88" i="2"/>
  <c r="J88" s="1"/>
  <c r="J61" s="1"/>
  <c r="BK171"/>
  <c r="J171" s="1"/>
  <c r="J62" s="1"/>
  <c r="BK182"/>
  <c r="J182" s="1"/>
  <c r="J63" s="1"/>
  <c r="BK222"/>
  <c r="J222"/>
  <c r="J64" s="1"/>
  <c r="T258"/>
  <c r="P280"/>
  <c r="R84" i="3"/>
  <c r="R83" s="1"/>
  <c r="R82" s="1"/>
  <c r="BK89" i="4"/>
  <c r="J89"/>
  <c r="J61" s="1"/>
  <c r="R89"/>
  <c r="R88" s="1"/>
  <c r="R87" s="1"/>
  <c r="P184"/>
  <c r="P195"/>
  <c r="P202"/>
  <c r="P251"/>
  <c r="R257"/>
  <c r="R268"/>
  <c r="R89" i="5"/>
  <c r="R88"/>
  <c r="R87" s="1"/>
  <c r="P140"/>
  <c r="P149"/>
  <c r="P156"/>
  <c r="BK167"/>
  <c r="J167"/>
  <c r="J67"/>
  <c r="BK89" i="6"/>
  <c r="J89" s="1"/>
  <c r="J61" s="1"/>
  <c r="BK172"/>
  <c r="J172"/>
  <c r="J62" s="1"/>
  <c r="T172"/>
  <c r="R180"/>
  <c r="T187"/>
  <c r="R224"/>
  <c r="P233"/>
  <c r="P259"/>
  <c r="P83" i="8"/>
  <c r="P82" s="1"/>
  <c r="P81" s="1"/>
  <c r="AU61" i="1" s="1"/>
  <c r="P84" i="9"/>
  <c r="P83" s="1"/>
  <c r="P82" s="1"/>
  <c r="AU62" i="1" s="1"/>
  <c r="BK94" i="9"/>
  <c r="J94" s="1"/>
  <c r="J62" s="1"/>
  <c r="E48" i="2"/>
  <c r="F83"/>
  <c r="BE157"/>
  <c r="BE164"/>
  <c r="BE179"/>
  <c r="BE183"/>
  <c r="BE187"/>
  <c r="BE190"/>
  <c r="BE193"/>
  <c r="BE208"/>
  <c r="BE213"/>
  <c r="BE231"/>
  <c r="BE241"/>
  <c r="BE271"/>
  <c r="BE274"/>
  <c r="F55" i="3"/>
  <c r="BE85"/>
  <c r="BE88"/>
  <c r="BE91"/>
  <c r="BE105"/>
  <c r="F55" i="4"/>
  <c r="E77"/>
  <c r="BE99"/>
  <c r="BE107"/>
  <c r="BE114"/>
  <c r="BE123"/>
  <c r="BE129"/>
  <c r="BE131"/>
  <c r="BE141"/>
  <c r="BE162"/>
  <c r="BE178"/>
  <c r="BE181"/>
  <c r="BE185"/>
  <c r="BE199"/>
  <c r="BE213"/>
  <c r="BE252"/>
  <c r="BE255"/>
  <c r="BE264"/>
  <c r="BE271"/>
  <c r="J52" i="5"/>
  <c r="BE97"/>
  <c r="BE157"/>
  <c r="BE164"/>
  <c r="BE168"/>
  <c r="J52" i="6"/>
  <c r="BE96"/>
  <c r="BE99"/>
  <c r="BE109"/>
  <c r="BE120"/>
  <c r="BE127"/>
  <c r="BE173"/>
  <c r="BE181"/>
  <c r="BE202"/>
  <c r="BE225"/>
  <c r="BE228"/>
  <c r="BE246"/>
  <c r="J52" i="7"/>
  <c r="F55"/>
  <c r="BE85"/>
  <c r="BE98"/>
  <c r="BK105"/>
  <c r="J105"/>
  <c r="J62" s="1"/>
  <c r="J55" i="8"/>
  <c r="BE86"/>
  <c r="BE93"/>
  <c r="BE98"/>
  <c r="BE91" i="9"/>
  <c r="BE104"/>
  <c r="J52" i="2"/>
  <c r="BE98"/>
  <c r="BE106"/>
  <c r="BE120"/>
  <c r="BE123"/>
  <c r="BE127"/>
  <c r="BE129"/>
  <c r="BE132"/>
  <c r="BE138"/>
  <c r="BE148"/>
  <c r="BE151"/>
  <c r="BE218"/>
  <c r="BE233"/>
  <c r="BE235"/>
  <c r="BE255"/>
  <c r="BE263"/>
  <c r="BE267"/>
  <c r="BE281"/>
  <c r="BE283"/>
  <c r="J76" i="3"/>
  <c r="BK115"/>
  <c r="J115" s="1"/>
  <c r="J62" s="1"/>
  <c r="J52" i="4"/>
  <c r="BE93"/>
  <c r="BE117"/>
  <c r="BE120"/>
  <c r="BE126"/>
  <c r="BE135"/>
  <c r="BE168"/>
  <c r="BE171"/>
  <c r="BE203"/>
  <c r="BE208"/>
  <c r="BE230"/>
  <c r="BE234"/>
  <c r="BE242"/>
  <c r="BE90" i="5"/>
  <c r="BE93"/>
  <c r="BE100"/>
  <c r="BE104"/>
  <c r="BE112"/>
  <c r="BE126"/>
  <c r="BE144"/>
  <c r="BE147"/>
  <c r="BE160"/>
  <c r="F55" i="6"/>
  <c r="BE117"/>
  <c r="BE129"/>
  <c r="BE132"/>
  <c r="BE136"/>
  <c r="BE145"/>
  <c r="BE158"/>
  <c r="BE168"/>
  <c r="BE177"/>
  <c r="BE184"/>
  <c r="BE198"/>
  <c r="BE237"/>
  <c r="BE242"/>
  <c r="BE262"/>
  <c r="E48" i="7"/>
  <c r="BE90"/>
  <c r="BE92"/>
  <c r="BE100"/>
  <c r="BE102"/>
  <c r="BE106"/>
  <c r="F55" i="8"/>
  <c r="J75"/>
  <c r="BE84"/>
  <c r="BE90"/>
  <c r="BE88" i="9"/>
  <c r="BE107"/>
  <c r="BE89" i="2"/>
  <c r="BE103"/>
  <c r="BE110"/>
  <c r="BE115"/>
  <c r="BE117"/>
  <c r="BE135"/>
  <c r="BE145"/>
  <c r="BE154"/>
  <c r="BE229"/>
  <c r="BE238"/>
  <c r="BE245"/>
  <c r="BE249"/>
  <c r="BE277"/>
  <c r="E48" i="3"/>
  <c r="BE95"/>
  <c r="BE98"/>
  <c r="BE102"/>
  <c r="BE111"/>
  <c r="BE96" i="4"/>
  <c r="BE112"/>
  <c r="BE133"/>
  <c r="BE138"/>
  <c r="BE144"/>
  <c r="BE148"/>
  <c r="BE151"/>
  <c r="BE154"/>
  <c r="BE158"/>
  <c r="BE192"/>
  <c r="BE196"/>
  <c r="BE217"/>
  <c r="BE221"/>
  <c r="BE225"/>
  <c r="BE269"/>
  <c r="E48" i="5"/>
  <c r="F84"/>
  <c r="BE116"/>
  <c r="BE133"/>
  <c r="BE136"/>
  <c r="BE153"/>
  <c r="BE171"/>
  <c r="BE173"/>
  <c r="BK163"/>
  <c r="J163" s="1"/>
  <c r="J65" s="1"/>
  <c r="E48" i="6"/>
  <c r="BE90"/>
  <c r="BE93"/>
  <c r="BE105"/>
  <c r="BE111"/>
  <c r="BE114"/>
  <c r="BE123"/>
  <c r="BE139"/>
  <c r="BE152"/>
  <c r="BE188"/>
  <c r="BE206"/>
  <c r="BE210"/>
  <c r="BE221"/>
  <c r="BE230"/>
  <c r="BE249"/>
  <c r="BE252"/>
  <c r="E48" i="8"/>
  <c r="BE96"/>
  <c r="E72" i="9"/>
  <c r="BE85"/>
  <c r="BE101"/>
  <c r="BE110"/>
  <c r="BE92" i="2"/>
  <c r="BE95"/>
  <c r="BE101"/>
  <c r="BE141"/>
  <c r="BE161"/>
  <c r="BE167"/>
  <c r="BE172"/>
  <c r="BE176"/>
  <c r="BE197"/>
  <c r="BE201"/>
  <c r="BE205"/>
  <c r="BE223"/>
  <c r="BE226"/>
  <c r="BE251"/>
  <c r="BE253"/>
  <c r="BE259"/>
  <c r="BE108" i="3"/>
  <c r="BE116"/>
  <c r="BE90" i="4"/>
  <c r="BE102"/>
  <c r="BE165"/>
  <c r="BE175"/>
  <c r="BE188"/>
  <c r="BE237"/>
  <c r="BE247"/>
  <c r="BE258"/>
  <c r="BE261"/>
  <c r="BE108" i="5"/>
  <c r="BE120"/>
  <c r="BE123"/>
  <c r="BE129"/>
  <c r="BE141"/>
  <c r="BE150"/>
  <c r="BE102" i="6"/>
  <c r="BE142"/>
  <c r="BE149"/>
  <c r="BE155"/>
  <c r="BE162"/>
  <c r="BE165"/>
  <c r="BE193"/>
  <c r="BE213"/>
  <c r="BE217"/>
  <c r="BE234"/>
  <c r="BE240"/>
  <c r="BE244"/>
  <c r="BE256"/>
  <c r="BE260"/>
  <c r="BE88" i="7"/>
  <c r="BE94"/>
  <c r="J52" i="9"/>
  <c r="F55"/>
  <c r="BE95"/>
  <c r="BE98"/>
  <c r="BE113"/>
  <c r="F36" i="7"/>
  <c r="BC60" i="1"/>
  <c r="F37" i="5"/>
  <c r="BD58" i="1"/>
  <c r="J34" i="7"/>
  <c r="AW60" i="1"/>
  <c r="F37" i="8"/>
  <c r="BD61" i="1" s="1"/>
  <c r="J34" i="2"/>
  <c r="AW55" i="1"/>
  <c r="F36" i="6"/>
  <c r="BC59" i="1" s="1"/>
  <c r="F34" i="3"/>
  <c r="BA56" i="1"/>
  <c r="F37" i="4"/>
  <c r="BD57" i="1" s="1"/>
  <c r="F34" i="8"/>
  <c r="BA61" i="1"/>
  <c r="F34" i="9"/>
  <c r="BA62" i="1" s="1"/>
  <c r="F35" i="5"/>
  <c r="BB58" i="1"/>
  <c r="F35" i="4"/>
  <c r="BB57" i="1" s="1"/>
  <c r="F37" i="7"/>
  <c r="BD60" i="1"/>
  <c r="F37" i="9"/>
  <c r="BD62" i="1" s="1"/>
  <c r="F35" i="8"/>
  <c r="BB61" i="1"/>
  <c r="F34" i="7"/>
  <c r="BA60" i="1" s="1"/>
  <c r="F37" i="6"/>
  <c r="BD59" i="1"/>
  <c r="J34" i="6"/>
  <c r="AW59" i="1" s="1"/>
  <c r="F35" i="3"/>
  <c r="BB56" i="1"/>
  <c r="J34" i="8"/>
  <c r="AW61" i="1" s="1"/>
  <c r="F36" i="8"/>
  <c r="BC61" i="1"/>
  <c r="F36" i="2"/>
  <c r="BC55" i="1" s="1"/>
  <c r="F35" i="2"/>
  <c r="BB55" i="1"/>
  <c r="F35" i="9"/>
  <c r="BB62" i="1" s="1"/>
  <c r="F36" i="5"/>
  <c r="BC58" i="1"/>
  <c r="F34" i="2"/>
  <c r="BA55" i="1" s="1"/>
  <c r="F36" i="3"/>
  <c r="BC56" i="1"/>
  <c r="J34" i="4"/>
  <c r="AW57" i="1" s="1"/>
  <c r="J34" i="3"/>
  <c r="AW56" i="1"/>
  <c r="F34" i="4"/>
  <c r="BA57" i="1" s="1"/>
  <c r="J34" i="9"/>
  <c r="AW62" i="1"/>
  <c r="F35" i="7"/>
  <c r="BB60" i="1" s="1"/>
  <c r="F34" i="5"/>
  <c r="BA58" i="1"/>
  <c r="F36" i="9"/>
  <c r="BC62" i="1" s="1"/>
  <c r="F37" i="2"/>
  <c r="BD55" i="1"/>
  <c r="J34" i="5"/>
  <c r="AW58" i="1" s="1"/>
  <c r="F37" i="3"/>
  <c r="BD56" i="1"/>
  <c r="F36" i="4"/>
  <c r="BC57" i="1" s="1"/>
  <c r="F34" i="6"/>
  <c r="BA59" i="1"/>
  <c r="F35" i="6"/>
  <c r="BB59" i="1" s="1"/>
  <c r="P88" i="5" l="1"/>
  <c r="P87" s="1"/>
  <c r="AU58" i="1" s="1"/>
  <c r="BK83" i="3"/>
  <c r="J83"/>
  <c r="J60" s="1"/>
  <c r="T87" i="2"/>
  <c r="T86"/>
  <c r="P88" i="6"/>
  <c r="P87" s="1"/>
  <c r="AU59" i="1" s="1"/>
  <c r="P87" i="2"/>
  <c r="P86"/>
  <c r="AU55" i="1" s="1"/>
  <c r="R88" i="6"/>
  <c r="R87"/>
  <c r="P88" i="4"/>
  <c r="P87" s="1"/>
  <c r="AU57" i="1" s="1"/>
  <c r="R87" i="2"/>
  <c r="R86"/>
  <c r="T88" i="6"/>
  <c r="T87" s="1"/>
  <c r="T88" i="5"/>
  <c r="T87"/>
  <c r="BK88" i="6"/>
  <c r="J88" s="1"/>
  <c r="J60" s="1"/>
  <c r="BK82" i="8"/>
  <c r="BK81" s="1"/>
  <c r="J81" s="1"/>
  <c r="J59" s="1"/>
  <c r="J84" i="3"/>
  <c r="J61" s="1"/>
  <c r="BK88" i="5"/>
  <c r="BK166"/>
  <c r="J166"/>
  <c r="J66" s="1"/>
  <c r="BK83" i="7"/>
  <c r="J83"/>
  <c r="J60"/>
  <c r="BK83" i="9"/>
  <c r="J83" s="1"/>
  <c r="J60" s="1"/>
  <c r="BK87" i="2"/>
  <c r="BK86" s="1"/>
  <c r="J86" s="1"/>
  <c r="J30" s="1"/>
  <c r="AG55" i="1" s="1"/>
  <c r="BK88" i="4"/>
  <c r="J88"/>
  <c r="J60" s="1"/>
  <c r="F33" i="7"/>
  <c r="AZ60" i="1"/>
  <c r="J33" i="6"/>
  <c r="AV59" i="1" s="1"/>
  <c r="AT59" s="1"/>
  <c r="BB54"/>
  <c r="W31"/>
  <c r="F33" i="9"/>
  <c r="AZ62" i="1" s="1"/>
  <c r="F33" i="3"/>
  <c r="AZ56" i="1"/>
  <c r="F33" i="5"/>
  <c r="AZ58" i="1" s="1"/>
  <c r="F33" i="8"/>
  <c r="AZ61" i="1"/>
  <c r="J33" i="2"/>
  <c r="AV55" i="1" s="1"/>
  <c r="AT55" s="1"/>
  <c r="J33" i="4"/>
  <c r="AV57" i="1" s="1"/>
  <c r="AT57" s="1"/>
  <c r="BC54"/>
  <c r="AY54"/>
  <c r="J33" i="3"/>
  <c r="AV56" i="1" s="1"/>
  <c r="AT56" s="1"/>
  <c r="J33" i="9"/>
  <c r="AV62" i="1" s="1"/>
  <c r="AT62" s="1"/>
  <c r="J33" i="5"/>
  <c r="AV58" i="1"/>
  <c r="AT58" s="1"/>
  <c r="J33" i="8"/>
  <c r="AV61" i="1"/>
  <c r="AT61"/>
  <c r="J33" i="7"/>
  <c r="AV60" i="1" s="1"/>
  <c r="AT60" s="1"/>
  <c r="F33" i="6"/>
  <c r="AZ59" i="1" s="1"/>
  <c r="BA54"/>
  <c r="AW54"/>
  <c r="AK30"/>
  <c r="BD54"/>
  <c r="W33" s="1"/>
  <c r="F33" i="4"/>
  <c r="AZ57" i="1"/>
  <c r="F33" i="2"/>
  <c r="AZ55" i="1" s="1"/>
  <c r="AN55" l="1"/>
  <c r="BK87" i="5"/>
  <c r="J87" s="1"/>
  <c r="J59" s="1"/>
  <c r="J39" i="2"/>
  <c r="J87"/>
  <c r="J60" s="1"/>
  <c r="BK82" i="3"/>
  <c r="J82"/>
  <c r="J30" s="1"/>
  <c r="AG56" i="1" s="1"/>
  <c r="AN56" s="1"/>
  <c r="BK87" i="6"/>
  <c r="J87" s="1"/>
  <c r="J30" s="1"/>
  <c r="AG59" i="1" s="1"/>
  <c r="AN59" s="1"/>
  <c r="J82" i="8"/>
  <c r="J60"/>
  <c r="J59" i="2"/>
  <c r="BK82" i="7"/>
  <c r="J82" s="1"/>
  <c r="J59" s="1"/>
  <c r="BK87" i="4"/>
  <c r="J87" s="1"/>
  <c r="J59" s="1"/>
  <c r="J88" i="5"/>
  <c r="J60" s="1"/>
  <c r="BK82" i="9"/>
  <c r="J82" s="1"/>
  <c r="J30" s="1"/>
  <c r="AG62" i="1" s="1"/>
  <c r="AN62" s="1"/>
  <c r="AU54"/>
  <c r="J30" i="8"/>
  <c r="AG61" i="1" s="1"/>
  <c r="AN61" s="1"/>
  <c r="AX54"/>
  <c r="W32"/>
  <c r="W30"/>
  <c r="AZ54"/>
  <c r="W29" s="1"/>
  <c r="J39" i="9" l="1"/>
  <c r="J59"/>
  <c r="J39" i="3"/>
  <c r="J59"/>
  <c r="J59" i="6"/>
  <c r="J39" i="8"/>
  <c r="J39" i="6"/>
  <c r="J30" i="5"/>
  <c r="AG58" i="1"/>
  <c r="AN58" s="1"/>
  <c r="J30" i="4"/>
  <c r="AG57" i="1"/>
  <c r="AN57" s="1"/>
  <c r="AV54"/>
  <c r="AK29" s="1"/>
  <c r="J30" i="7"/>
  <c r="AG60" i="1" s="1"/>
  <c r="AN60" s="1"/>
  <c r="J39" i="4" l="1"/>
  <c r="J39" i="5"/>
  <c r="J39" i="7"/>
  <c r="AG54" i="1"/>
  <c r="AK26"/>
  <c r="AK35" s="1"/>
  <c r="AT54"/>
  <c r="AN54" l="1"/>
</calcChain>
</file>

<file path=xl/sharedStrings.xml><?xml version="1.0" encoding="utf-8"?>
<sst xmlns="http://schemas.openxmlformats.org/spreadsheetml/2006/main" count="8289" uniqueCount="1212">
  <si>
    <t>Export Komplet</t>
  </si>
  <si>
    <t>VZ</t>
  </si>
  <si>
    <t>2.0</t>
  </si>
  <si>
    <t>ZAMOK</t>
  </si>
  <si>
    <t>False</t>
  </si>
  <si>
    <t>{5a073208-f7db-4f90-9f4e-59350eaf75e6}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</si>
  <si>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</si>
  <si>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</si>
  <si>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</si>
  <si>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</si>
  <si>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</si>
  <si>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</si>
  <si>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</si>
  <si>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</si>
  <si>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JAK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</si>
  <si>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</si>
  <si>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</si>
  <si>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v k.ú. Hnátnice</t>
  </si>
  <si>
    <t>KSO:</t>
  </si>
  <si>
    <t/>
  </si>
  <si>
    <t>CC-CZ:</t>
  </si>
  <si>
    <t>Místo:</t>
  </si>
  <si>
    <t xml:space="preserve"> </t>
  </si>
  <si>
    <t>Datum:</t>
  </si>
  <si>
    <t>5. 6. 2020</t>
  </si>
  <si>
    <t>Zadavatel:</t>
  </si>
  <si>
    <t>IČ:</t>
  </si>
  <si>
    <t>ČR-SPÚ, Pobočka Ústí nad Orlicí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</si>
  <si>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</si>
  <si>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</si>
  <si>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</si>
  <si>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</si>
  <si>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</si>
  <si>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</si>
  <si>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</si>
  <si>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</si>
  <si>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</si>
  <si>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</si>
  <si>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</si>
  <si>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</si>
  <si>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</si>
  <si>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</si>
  <si>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</si>
  <si>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</si>
  <si>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</si>
  <si>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</si>
  <si>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</si>
  <si>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</si>
  <si>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</si>
  <si>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</si>
  <si>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</si>
  <si>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</si>
  <si>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</si>
  <si>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</si>
  <si>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</si>
  <si>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</si>
  <si>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</si>
  <si>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</si>
  <si>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</si>
  <si>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</si>
  <si>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</si>
  <si>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</si>
  <si>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</si>
  <si>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</si>
  <si>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</si>
  <si>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</si>
  <si>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</si>
  <si>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</si>
  <si>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</si>
  <si>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</si>
  <si>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</si>
  <si>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</si>
  <si>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</si>
  <si>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</si>
  <si>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</si>
  <si>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</si>
  <si>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SO-104</t>
  </si>
  <si>
    <t>Polní cesta H2</t>
  </si>
  <si>
    <t>STA</t>
  </si>
  <si>
    <t>1</t>
  </si>
  <si>
    <t>{99ef94f9-ad55-4480-8f79-f80f0928dffe}</t>
  </si>
  <si>
    <t>822 2</t>
  </si>
  <si>
    <t>2</t>
  </si>
  <si>
    <t>SO-104a</t>
  </si>
  <si>
    <t>Příkop k polní cestě H2</t>
  </si>
  <si>
    <t>{3de34bbc-6672-416f-a766-092eac9724f7}</t>
  </si>
  <si>
    <t>831 1</t>
  </si>
  <si>
    <t>SO-105</t>
  </si>
  <si>
    <t>Polní cesta H11</t>
  </si>
  <si>
    <t>{ac0bfa03-1e69-499e-b83b-6277694c11d7}</t>
  </si>
  <si>
    <t>SO-105a</t>
  </si>
  <si>
    <t>Příkop k polní cestě H11</t>
  </si>
  <si>
    <t>{a609e889-2a42-42a1-a9e0-1b3580d6d82a}</t>
  </si>
  <si>
    <t>SO-106</t>
  </si>
  <si>
    <t>Polní cesta V15</t>
  </si>
  <si>
    <t>{11a7a08d-6ee0-40d0-b001-ba258eb2151b}</t>
  </si>
  <si>
    <t>SO-904</t>
  </si>
  <si>
    <t>Výsadba IP1</t>
  </si>
  <si>
    <t>{36b034a4-3f63-4431-88af-3731eb74a1b4}</t>
  </si>
  <si>
    <t>823 2</t>
  </si>
  <si>
    <t>SO-905</t>
  </si>
  <si>
    <t>PEO19</t>
  </si>
  <si>
    <t>{3eda6f9a-fbfd-44c8-98a8-7f793fb29c0b}</t>
  </si>
  <si>
    <t>VON</t>
  </si>
  <si>
    <t>Vedlejší a ostatní náklady</t>
  </si>
  <si>
    <t>{453fb512-4faf-4f2d-8d50-8365a3f198cb}</t>
  </si>
  <si>
    <t>KRYCÍ LIST SOUPISU PRACÍ</t>
  </si>
  <si>
    <t>Objekt:</t>
  </si>
  <si>
    <t>SO-104 - Polní cesta H2</t>
  </si>
  <si>
    <t>Požárová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</si>
  <si>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</si>
  <si>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</si>
  <si>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</si>
  <si>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</si>
  <si>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</si>
  <si>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</si>
  <si>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</si>
  <si>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</si>
  <si>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</si>
  <si>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</si>
  <si>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</si>
  <si>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</si>
  <si>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</si>
  <si>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</si>
  <si>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</si>
  <si>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</si>
  <si>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</si>
  <si>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</si>
  <si>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</si>
  <si>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</si>
  <si>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</si>
  <si>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</si>
  <si>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</si>
  <si>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</si>
  <si>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</si>
  <si>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</si>
  <si>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</si>
  <si>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</si>
  <si>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</si>
  <si>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111251111</t>
  </si>
  <si>
    <t>Drcení ořezaných větví D do 100 mm s odvozem do 20 km</t>
  </si>
  <si>
    <t>m3</t>
  </si>
  <si>
    <t>CS ÚRS 2020 01</t>
  </si>
  <si>
    <t>4</t>
  </si>
  <si>
    <t>-1348660224</t>
  </si>
  <si>
    <t>PP</t>
  </si>
  <si>
    <t>Drcení ořezaných větví strojně - (štěpkování) s naložením na dopravní prostředek a odvozem drtě do 20 km a se složením o průměru větví do 100 mm</t>
  </si>
  <si>
    <t>VV</t>
  </si>
  <si>
    <t>3*0,15</t>
  </si>
  <si>
    <t>112101101</t>
  </si>
  <si>
    <t>Odstranění stromů listnatých průměru kmene do 300 mm</t>
  </si>
  <si>
    <t>kus</t>
  </si>
  <si>
    <t>-1407742884</t>
  </si>
  <si>
    <t>Odstranění stromů s odřezáním kmene a s odvětvením listnatých, průměru kmene přes 100 do 300 mm</t>
  </si>
  <si>
    <t>"viz. A.11.2." 3,0</t>
  </si>
  <si>
    <t>3</t>
  </si>
  <si>
    <t>112251221</t>
  </si>
  <si>
    <t>Odstranění pařezů rovině nebo na svahu do 1:5 odfrézováním do hloubky 0,5 m</t>
  </si>
  <si>
    <t>m2</t>
  </si>
  <si>
    <t>2055526646</t>
  </si>
  <si>
    <t>Odstranění pařezu odfrézováním nebo odvrtáním hloubky přes 200 do 500 mm v rovině nebo na svahu do 1:5</t>
  </si>
  <si>
    <t>3*3,14*0,15*0,15</t>
  </si>
  <si>
    <t>113107322</t>
  </si>
  <si>
    <t>Odstranění podkladu z kameniva drceného tl 200 mm strojně pl do 50 m2</t>
  </si>
  <si>
    <t>-2082993468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</si>
  <si>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</si>
  <si>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"viz. C.1.2.18." 3,6</t>
  </si>
  <si>
    <t>5</t>
  </si>
  <si>
    <t>113107341</t>
  </si>
  <si>
    <t>Odstranění podkladu živičného tl 50 mm strojně pl do 50 m2</t>
  </si>
  <si>
    <t>-183837007</t>
  </si>
  <si>
    <t>Odstranění podkladů nebo krytů strojně plochy jednotlivě do 50 m2 s přemístěním hmot na skládku na vzdálenost do 3 m nebo s naložením na dopravní prostředek živičných, o tl. vrstvy do 50 mm</t>
  </si>
  <si>
    <t>6</t>
  </si>
  <si>
    <t>113154122</t>
  </si>
  <si>
    <t>Frézování živičného krytu tl 40 mm pruh š 1 m pl do 500 m2 bez překážek v trase</t>
  </si>
  <si>
    <t>186394213</t>
  </si>
  <si>
    <t>Frézování živičného podkladu nebo krytu s naložením na dopravní prostředek plochy do 500 m2 bez překážek v trase pruhu šířky přes 0,5 m do 1 m, tloušťky vrstvy 40 mm</t>
  </si>
  <si>
    <t>7</t>
  </si>
  <si>
    <t>121151123</t>
  </si>
  <si>
    <t>Sejmutí ornice plochy přes 500 m2 tl vrstvy do 200 mm strojně</t>
  </si>
  <si>
    <t>1237420494</t>
  </si>
  <si>
    <t>Sejmutí ornice strojně při souvislé ploše přes 500 m2, tl. vrstvy do 200 mm</t>
  </si>
  <si>
    <t>"viz. C.1.2.18. " 3535,7</t>
  </si>
  <si>
    <t>"sjezdy - viz. C.1.2.14. " 400,1</t>
  </si>
  <si>
    <t>8</t>
  </si>
  <si>
    <t>122252204</t>
  </si>
  <si>
    <t>Odkopávky a prokopávky nezapažené pro silnice a dálnice v hornině třídy těžitelnosti I objem do 500 m3 strojně</t>
  </si>
  <si>
    <t>-670750128</t>
  </si>
  <si>
    <t>Odkopávky a prokopávky nezapažené pro silnice a dálnice strojně v hornině třídy těžitelnosti I přes 100 do 500 m3</t>
  </si>
  <si>
    <t>"viz. C.1.2.18. " 317,9</t>
  </si>
  <si>
    <t>"sjezdy - viz. C.1.2.18. " 2,2</t>
  </si>
  <si>
    <t>"navážka - viz. C.1.2.18. " 120,6*0,2</t>
  </si>
  <si>
    <t>9</t>
  </si>
  <si>
    <t>122911121</t>
  </si>
  <si>
    <t>Odstranění vyfrézované dřevní hmoty hloubky do 0,5 m v rovině nebo na svahu do 1:5</t>
  </si>
  <si>
    <t>-1860991997</t>
  </si>
  <si>
    <t>Odstranění vyfrézované dřevní hmoty hloubky přes 200 do 500 mm v rovině nebo na svahu do 1:5</t>
  </si>
  <si>
    <t>10</t>
  </si>
  <si>
    <t>131251100</t>
  </si>
  <si>
    <t>Hloubení jam nezapažených v hornině třídy těžitelnosti I, skupiny 3 objem do 20 m3 strojně</t>
  </si>
  <si>
    <t>1713846343</t>
  </si>
  <si>
    <t>Hloubení nezapažených jam a zářezů strojně s urovnáním dna do předepsaného profilu a spádu v hornině třídy těžitelnosti I skupiny 3 do 20 m3</t>
  </si>
  <si>
    <t>"opevnění vyústění žlabu" 0,5</t>
  </si>
  <si>
    <t>11</t>
  </si>
  <si>
    <t>132251251</t>
  </si>
  <si>
    <t>Hloubení rýh nezapažených š do 2000 mm v hornině třídy těžitelnosti I, skupiny 3 objem do 20 m3 strojně</t>
  </si>
  <si>
    <t>-940996869</t>
  </si>
  <si>
    <t>Hloubení nezapažených rýh šířky přes 800 do 2 000 mm strojně s urovnáním dna do předepsaného profilu a spádu v hornině třídy těžitelnosti I skupiny 3 do 20 m3</t>
  </si>
  <si>
    <t>"žlab - viz. C.1.2.17.b."  6,0*1,35*0,15</t>
  </si>
  <si>
    <t>12</t>
  </si>
  <si>
    <t>139001101</t>
  </si>
  <si>
    <t>Příplatek za ztížení vykopávky v blízkosti podzemního vedení</t>
  </si>
  <si>
    <t>-2115115179</t>
  </si>
  <si>
    <t>Příplatek k cenám hloubených vykopávek za ztížení vykopávky v blízkosti podzemního vedení nebo výbušnin pro jakoukoliv třídu horniny</t>
  </si>
  <si>
    <t>"křížení s vodovodem - viz. C.1.2.15. " (65+10+7)*1,5*0,5</t>
  </si>
  <si>
    <t>"souběh s plynovodem - viz. C.1.2.15. " 40,0*1,5*0,5</t>
  </si>
  <si>
    <t>13</t>
  </si>
  <si>
    <t>162201411</t>
  </si>
  <si>
    <t>Vodorovné přemístění kmenů stromů listnatých do 1 km D kmene do 300 mm</t>
  </si>
  <si>
    <t>850345804</t>
  </si>
  <si>
    <t>Vodorovné přemístění větví, kmenů nebo pařezů s naložením, složením a dopravou do 1000 m kmenů stromů listnatých, průměru přes 100 do 300 mm</t>
  </si>
  <si>
    <t>14</t>
  </si>
  <si>
    <t>162301951</t>
  </si>
  <si>
    <t>Příplatek k vodorovnému přemístění kmenů stromů listnatých D kmene do 300 mm ZKD 1 km</t>
  </si>
  <si>
    <t>-1621252966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</si>
  <si>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</si>
  <si>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3*3</t>
  </si>
  <si>
    <t>162351103</t>
  </si>
  <si>
    <t>Vodorovné přemístění do 500 m výkopku/sypaniny z horniny třídy těžitelnosti I, skupiny 1 až 3</t>
  </si>
  <si>
    <t>759234042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</si>
  <si>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</si>
  <si>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"zemina na násyp" 423,9</t>
  </si>
  <si>
    <t>16</t>
  </si>
  <si>
    <t>162751113</t>
  </si>
  <si>
    <t>Vodorovné přemístění do 6000 m výkopku/sypaniny z horniny třídy těžitelnosti I, skupiny 1 až 3</t>
  </si>
  <si>
    <t>384091582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</si>
  <si>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</si>
  <si>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"přebytečná ornice" 749,07</t>
  </si>
  <si>
    <t>17</t>
  </si>
  <si>
    <t>167151111</t>
  </si>
  <si>
    <t>Nakládání výkopku z hornin třídy těžitelnosti I, skupiny 1 až 3 přes 100 m3</t>
  </si>
  <si>
    <t>1718520499</t>
  </si>
  <si>
    <t>Nakládání, skládání a překládání neulehlého výkopku nebo sypaniny strojně nakládání, množství přes 100 m3, z hornin třídy těžitelnosti I, skupiny 1 až 3</t>
  </si>
  <si>
    <t>"přebytečná ornice" 3935,8*0,2-380,9*0,1</t>
  </si>
  <si>
    <t>18</t>
  </si>
  <si>
    <t>171151131</t>
  </si>
  <si>
    <t>Uložení sypaniny z hornin nesoudržných a soudržných střídavě do násypů zhutněných</t>
  </si>
  <si>
    <t>-577128066</t>
  </si>
  <si>
    <t>Uložení sypanin do násypů s rozprostřením sypaniny ve vrstvách a s hrubým urovnáním zhutněných z hornin nesoudržných a soudržných střídavě ukládaných</t>
  </si>
  <si>
    <t>"viz. C.1.2.18. " 401,4</t>
  </si>
  <si>
    <t>"sjezdy - viz. C.1.2.18. " 22,5</t>
  </si>
  <si>
    <t>19</t>
  </si>
  <si>
    <t>171251201</t>
  </si>
  <si>
    <t>Uložení sypaniny na skládky nebo meziskládky</t>
  </si>
  <si>
    <t>296814949</t>
  </si>
  <si>
    <t>Uložení sypaniny na skládky nebo meziskládky bez hutnění s upravením uložené sypaniny do předepsaného tvaru</t>
  </si>
  <si>
    <t>20</t>
  </si>
  <si>
    <t>174151101</t>
  </si>
  <si>
    <t>Zásyp jam, šachet rýh nebo kolem objektů sypaninou se zhutněním</t>
  </si>
  <si>
    <t>-986028766</t>
  </si>
  <si>
    <t>Zásyp sypaninou z jakékoliv horniny strojně s uložením výkopku ve vrstvách se zhutněním jam, šachet, rýh nebo kolem objektů v těchto vykopávkách</t>
  </si>
  <si>
    <t>"žlab "  6,0*0,6*0,15</t>
  </si>
  <si>
    <t>181411123</t>
  </si>
  <si>
    <t>Založení lučního trávníku výsevem plochy do 1000 m2 ve svahu do 1:1</t>
  </si>
  <si>
    <t>859635104</t>
  </si>
  <si>
    <t>Založení trávníku na půdě předem připravené plochy do 1000 m2 výsevem včetně utažení lučního na svahu přes 1:2 do 1:1</t>
  </si>
  <si>
    <t>"viz. C.1.2.18. " 380,9</t>
  </si>
  <si>
    <t>22</t>
  </si>
  <si>
    <t>M</t>
  </si>
  <si>
    <t>00572470</t>
  </si>
  <si>
    <t>osivo směs travní univerzál</t>
  </si>
  <si>
    <t>kg</t>
  </si>
  <si>
    <t>-2019578807</t>
  </si>
  <si>
    <t>380,9*0,02*1,03</t>
  </si>
  <si>
    <t>23</t>
  </si>
  <si>
    <t>181951112</t>
  </si>
  <si>
    <t>Úprava pláně v hornině třídy těžitelnosti I, skupiny 1 až 3 se zhutněním</t>
  </si>
  <si>
    <t>792704453</t>
  </si>
  <si>
    <t>Úprava pláně vyrovnáním výškových rozdílů strojně v hornině třídy těžitelnosti I, skupiny 1 až 3 se zhutněním</t>
  </si>
  <si>
    <t>"viz. C.1.2.18. " 3524,9</t>
  </si>
  <si>
    <t>"ZÚ, sjezdy, rozšíření oblouku - viz. C.1.2.15. " 4,2+8,8+0,9+225,5+18,7+15,8+160,1+4,5+0,3</t>
  </si>
  <si>
    <t>24</t>
  </si>
  <si>
    <t>182151111</t>
  </si>
  <si>
    <t>Svahování v zářezech v hornině třídy těžitelnosti I, skupiny 1 až 3</t>
  </si>
  <si>
    <t>-1301129550</t>
  </si>
  <si>
    <t>Svahování trvalých svahů do projektovaných profilů strojně s potřebným přemístěním výkopku při svahování v zářezech v hornině třídy těžitelnosti I, skupiny 1 až 3</t>
  </si>
  <si>
    <t>"viz. C.1.2.18. " 41,4</t>
  </si>
  <si>
    <t>25</t>
  </si>
  <si>
    <t>182251101</t>
  </si>
  <si>
    <t>Svahování násypů</t>
  </si>
  <si>
    <t>1023016666</t>
  </si>
  <si>
    <t>Svahování trvalých svahů do projektovaných profilů strojně s potřebným přemístěním výkopku při svahování násypů v jakékoliv hornině</t>
  </si>
  <si>
    <t>"viz. C.1.2.18. " 160,2</t>
  </si>
  <si>
    <t>26</t>
  </si>
  <si>
    <t>182351123</t>
  </si>
  <si>
    <t>Rozprostření ornice pl do 500 m2 ve svahu přes 1:5 tl vrstvy do 200 mm strojně</t>
  </si>
  <si>
    <t>-1487845119</t>
  </si>
  <si>
    <t>Rozprostření a urovnání ornice ve svahu sklonu přes 1:5 strojně při souvislé ploše přes 100 do 500 m2, tl. vrstvy do 200 mm</t>
  </si>
  <si>
    <t>P</t>
  </si>
  <si>
    <t>Poznámka k položce:_x000D_
- tl. 100 mm</t>
  </si>
  <si>
    <t>Vodorovné konstrukce</t>
  </si>
  <si>
    <t>27</t>
  </si>
  <si>
    <t>452368211</t>
  </si>
  <si>
    <t>Výztuž podkladních desek nebo bloků nebo pražců otevřený výkop ze svařovaných sítí Kari</t>
  </si>
  <si>
    <t>t</t>
  </si>
  <si>
    <t>1773393878</t>
  </si>
  <si>
    <t>Výztuž podkladních desek, bloků nebo pražců v otevřeném výkopu ze svařovaných sítí typu Kari</t>
  </si>
  <si>
    <t xml:space="preserve">Poznámka k položce:_x000D_
Podkladní deska pod žlab je započtena v položce "Osazení odvodňovacího žlabu"._x000D_
</t>
  </si>
  <si>
    <t>"žlab - viz. C.1.2.17.b."  17,4*0,001</t>
  </si>
  <si>
    <t>28</t>
  </si>
  <si>
    <t>462511270</t>
  </si>
  <si>
    <t>Zához z lomového kamene bez proštěrkování z terénu hmotnost do 200 kg</t>
  </si>
  <si>
    <t>639954628</t>
  </si>
  <si>
    <t>Zához z lomového kamene neupraveného záhozového bez proštěrkování z terénu, hmotnosti jednotlivých kamenů do 200 kg</t>
  </si>
  <si>
    <t>29</t>
  </si>
  <si>
    <t>462519002</t>
  </si>
  <si>
    <t>Příplatek za urovnání ploch záhozu z lomového kamene hmotnost do 200 kg</t>
  </si>
  <si>
    <t>270753113</t>
  </si>
  <si>
    <t>Zához z lomového kamene neupraveného záhozového Příplatek k cenám za urovnání viditelných ploch záhozu z kamene, hmotnosti jednotlivých kamenů do 200 kg</t>
  </si>
  <si>
    <t>0,5/0,4</t>
  </si>
  <si>
    <t>Komunikace pozemní</t>
  </si>
  <si>
    <t>30</t>
  </si>
  <si>
    <t>561041121</t>
  </si>
  <si>
    <t>Zřízení podkladu ze zeminy upravené vápnem, cementem, směsnými pojivy tl 300 mm plochy do 5000 m2</t>
  </si>
  <si>
    <t>-150638648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</si>
  <si>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</si>
  <si>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"viz. vzor. řez C.1.2.15. = ÚP (C.1.2.18.)" 3524,9</t>
  </si>
  <si>
    <t>31</t>
  </si>
  <si>
    <t>58530171</t>
  </si>
  <si>
    <t>vápno nehašené CL 90-Q pro úpravu zemin bezprašné</t>
  </si>
  <si>
    <t>1317522583</t>
  </si>
  <si>
    <t>"85% plochy" 3963,7*0,85*15,9*0,001</t>
  </si>
  <si>
    <t>32</t>
  </si>
  <si>
    <t>58591002</t>
  </si>
  <si>
    <t>pojivo hydraulické pro stabilizaci zeminy 50% vápna</t>
  </si>
  <si>
    <t>635652941</t>
  </si>
  <si>
    <t>"15% plochy" 3963,7*0,15*15,9*0,001</t>
  </si>
  <si>
    <t>33</t>
  </si>
  <si>
    <t>564752111</t>
  </si>
  <si>
    <t>Podklad z vibrovaného štěrku VŠ tl 150 mm</t>
  </si>
  <si>
    <t>984192621</t>
  </si>
  <si>
    <t>Podklad nebo kryt z vibrovaného štěrku VŠ s rozprostřením, vlhčením a zhutněním, po zhutnění tl. 150 mm</t>
  </si>
  <si>
    <t>"viz. C.1.2.18." 3036,1</t>
  </si>
  <si>
    <t>"sjezdy, rozšíření oblouku - viz. C.1.2.15. " 8,8+0,9+225,5+18,7+15,8+160,1+4,5+0,3</t>
  </si>
  <si>
    <t>34</t>
  </si>
  <si>
    <t>564861113</t>
  </si>
  <si>
    <t>Podklad ze štěrkodrtě ŠD tl 220 mm</t>
  </si>
  <si>
    <t>669170463</t>
  </si>
  <si>
    <t>Podklad ze štěrkodrti ŠD s rozprostřením a zhutněním, po zhutnění tl. 220 mm</t>
  </si>
  <si>
    <t>"viz. C.1.2.18." 742,1/0,22</t>
  </si>
  <si>
    <t>35</t>
  </si>
  <si>
    <t>565135121</t>
  </si>
  <si>
    <t>Asfaltový beton vrstva podkladní ACP 16+ (obalované kamenivo OKS) tl 50 mm š přes 3 m</t>
  </si>
  <si>
    <t>1493769058</t>
  </si>
  <si>
    <t>Asfaltový beton vrstva podkladní ACP 16+ (obalované kamenivo střednězrnné - OKS) s rozprostřením a zhutněním v pruhu šířky přes 3 m, po zhutnění tl. 50 mm</t>
  </si>
  <si>
    <t>"viz. C.1.2.18." 2473,0</t>
  </si>
  <si>
    <t>36</t>
  </si>
  <si>
    <t>569931131</t>
  </si>
  <si>
    <t>Zpevnění krajnic asfaltovým recyklátem tl 90 mm</t>
  </si>
  <si>
    <t>131005333</t>
  </si>
  <si>
    <t>Zpevnění krajnic nebo komunikací pro pěší s rozprostřením a zhutněním, po zhutnění asfaltovým recyklátem tl. 90 mm</t>
  </si>
  <si>
    <t>"viz. vzor. řez C.1.2.15. " 670,2*0,5*2</t>
  </si>
  <si>
    <t>37</t>
  </si>
  <si>
    <t>573231107</t>
  </si>
  <si>
    <t>Postřik živičný spojovací ze silniční emulze v množství 0,40 kg/m2</t>
  </si>
  <si>
    <t>-1891406351</t>
  </si>
  <si>
    <t>Postřik spojovací PS bez posypu kamenivem ze silniční emulze, v množství 0,40 kg/m2</t>
  </si>
  <si>
    <t xml:space="preserve">Poznámka k položce:_x000D_
- kationaktivní asfaltová emulze, množství je zvýšeno o podíl vody v emulzi, množství zbytkového asfaltu 0,2 kg/m2_x000D_
</t>
  </si>
  <si>
    <t>"viz. C.1.2.18." 2426,1</t>
  </si>
  <si>
    <t>38</t>
  </si>
  <si>
    <t>573231112</t>
  </si>
  <si>
    <t>Postřik živičný spojovací ze silniční emulze v množství 0,80 kg/m2</t>
  </si>
  <si>
    <t>1884315351</t>
  </si>
  <si>
    <t>Postřik spojovací PS bez posypu kamenivem ze silniční emulze, v množství 0,80 kg/m2</t>
  </si>
  <si>
    <t xml:space="preserve">Poznámka k položce:_x000D_
- kationaktivní asfaltová emulze, množství je zvýšeno o podíl vody v emulzi, množství zbytkového asfaltu 0,45 kg/m2_x000D_
</t>
  </si>
  <si>
    <t>"viz. C.1.2.18." 2526,7</t>
  </si>
  <si>
    <t>39</t>
  </si>
  <si>
    <t>577134221</t>
  </si>
  <si>
    <t>Asfaltový beton vrstva obrusná ACO 11 (ABS) tř. II tl 40 mm š přes 3 m z nemodifikovaného asfaltu</t>
  </si>
  <si>
    <t>840779830</t>
  </si>
  <si>
    <t>Asfaltový beton vrstva obrusná ACO 11 (ABS) s rozprostřením a se zhutněním z nemodifikovaného asfaltu v pruhu šířky přes 3 m tř. II, po zhutnění tl. 40 mm</t>
  </si>
  <si>
    <t>"viz. C.1.2.18." 2385,9</t>
  </si>
  <si>
    <t>Ostatní konstrukce a práce, bourání</t>
  </si>
  <si>
    <t>40</t>
  </si>
  <si>
    <t>914111111</t>
  </si>
  <si>
    <t>Montáž svislé dopravní značky do velikosti 1 m2 objímkami na sloupek nebo konzolu</t>
  </si>
  <si>
    <t>-1665139963</t>
  </si>
  <si>
    <t>Montáž svislé dopravní značky základní velikosti do 1 m2 objímkami na sloupky nebo konzoly</t>
  </si>
  <si>
    <t>"viz. C.1.2.15." 2,0</t>
  </si>
  <si>
    <t>41</t>
  </si>
  <si>
    <t>40445620</t>
  </si>
  <si>
    <t>zákazové, příkazové dopravní značky B1-B34, C1-15 700mm</t>
  </si>
  <si>
    <t>-1170804846</t>
  </si>
  <si>
    <t>"B20a" 1,0</t>
  </si>
  <si>
    <t>42</t>
  </si>
  <si>
    <t>40445649</t>
  </si>
  <si>
    <t>dodatkové tabulky E3-E5, E8, E14-E16 500x150mm</t>
  </si>
  <si>
    <t>738571901</t>
  </si>
  <si>
    <t>43</t>
  </si>
  <si>
    <t>914511111</t>
  </si>
  <si>
    <t>Montáž sloupku dopravních značek délky do 3,5 m s betonovým základem</t>
  </si>
  <si>
    <t>-2062857088</t>
  </si>
  <si>
    <t>Montáž sloupku dopravních značek délky do 3,5 m do betonového základu</t>
  </si>
  <si>
    <t>44</t>
  </si>
  <si>
    <t>40445225</t>
  </si>
  <si>
    <t>sloupek pro dopravní značku Zn D 60mm v 3,5m</t>
  </si>
  <si>
    <t>-692801615</t>
  </si>
  <si>
    <t>45</t>
  </si>
  <si>
    <t>916131213</t>
  </si>
  <si>
    <t>Osazení silničního obrubníku betonového stojatého s boční opěrou do lože z betonu prostého</t>
  </si>
  <si>
    <t>m</t>
  </si>
  <si>
    <t>1449928023</t>
  </si>
  <si>
    <t>Osazení silničního obrubníku betonového se zřízením lože, s vyplněním a zatřením spár cementovou maltou stojatého s boční opěrou z betonu prostého, do lože z betonu prostého</t>
  </si>
  <si>
    <t>"sjezdy - viz. C.1.1.a. " 6,7+8,6</t>
  </si>
  <si>
    <t>46</t>
  </si>
  <si>
    <t>59217031</t>
  </si>
  <si>
    <t>obrubník betonový silniční 1000x150x250mm přírodní</t>
  </si>
  <si>
    <t>648423083</t>
  </si>
  <si>
    <t>15,3*1,01</t>
  </si>
  <si>
    <t>47</t>
  </si>
  <si>
    <t>916991121</t>
  </si>
  <si>
    <t>Lože pod obrubníky, krajníky nebo obruby z dlažebních kostek z betonu prostého</t>
  </si>
  <si>
    <t>1038477841</t>
  </si>
  <si>
    <t>Lože pod obrubníky, krajníky nebo obruby z dlažebních kostek z betonu prostého tř. C 16/20</t>
  </si>
  <si>
    <t xml:space="preserve">Poznámka k položce:_x000D_
C12/15 X0_x000D_
</t>
  </si>
  <si>
    <t>"lože nad 10 cm" 16,0*0,45*0,05</t>
  </si>
  <si>
    <t>48</t>
  </si>
  <si>
    <t>935113212</t>
  </si>
  <si>
    <t>Osazení odvodňovacího betonového žlabu s krycím roštem šířky přes 200 mm</t>
  </si>
  <si>
    <t>-2028096410</t>
  </si>
  <si>
    <t>Osazení odvodňovacího žlabu s krycím roštem betonového šířky přes 200 mm</t>
  </si>
  <si>
    <t xml:space="preserve">Poznámka k položce:_x000D_
V cenách jsou započteny i náklady na předepsané obetonování a lože z betonu._x000D_
</t>
  </si>
  <si>
    <t>"viz. C.1.2.17.b." 6,0</t>
  </si>
  <si>
    <t>49</t>
  </si>
  <si>
    <t>59299006-R</t>
  </si>
  <si>
    <t>Betonový odvodňovací žlab 450 x 420 x 2000 mm (vnitřní průřez 250 x 320 mm)</t>
  </si>
  <si>
    <t>418974724</t>
  </si>
  <si>
    <t>50</t>
  </si>
  <si>
    <t>55399010-R</t>
  </si>
  <si>
    <t>Rošt ocelový do odvodňovacího žlabu 2000x300 mm</t>
  </si>
  <si>
    <t>1011136072</t>
  </si>
  <si>
    <t>51</t>
  </si>
  <si>
    <t>966008212</t>
  </si>
  <si>
    <t>Bourání odvodňovacího žlabu z betonových příkopových tvárnic š do 800 mm</t>
  </si>
  <si>
    <t>366584238</t>
  </si>
  <si>
    <t>Bourání odvodňovacího žlabu s odklizením a uložením vybouraného materiálu na skládku na vzdálenost do 10 m nebo s naložením na dopravní prostředek z betonových příkopových tvárnic nebo desek šířky přes 500 do 800 mm</t>
  </si>
  <si>
    <t>52</t>
  </si>
  <si>
    <t>966008222</t>
  </si>
  <si>
    <t>Bourání betonového nebo polymerbetonového odvodňovacího žlabu š přes 200 mm</t>
  </si>
  <si>
    <t>-739930665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</si>
  <si>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</si>
  <si>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"viz. C.1.2.15." 6,0</t>
  </si>
  <si>
    <t>997</t>
  </si>
  <si>
    <t>Přesun sutě</t>
  </si>
  <si>
    <t>53</t>
  </si>
  <si>
    <t>997221551</t>
  </si>
  <si>
    <t>Vodorovná doprava suti ze sypkých materiálů do 1 km</t>
  </si>
  <si>
    <t>-1044376583</t>
  </si>
  <si>
    <t>Vodorovná doprava suti bez naložení, ale se složením a s hrubým urovnáním ze sypkých materiálů, na vzdálenost do 1 km</t>
  </si>
  <si>
    <t>"podkl. kamenivo" 1,044</t>
  </si>
  <si>
    <t>"živice" 0,353+0,371</t>
  </si>
  <si>
    <t>54</t>
  </si>
  <si>
    <t>997221559</t>
  </si>
  <si>
    <t>Příplatek ZKD 1 km u vodorovné dopravy suti ze sypkých materiálů</t>
  </si>
  <si>
    <t>1227403286</t>
  </si>
  <si>
    <t>Vodorovná doprava suti bez naložení, ale se složením a s hrubým urovnáním Příplatek k ceně za každý další i započatý 1 km přes 1 km</t>
  </si>
  <si>
    <t>"podkl. kamenivo" 5*1,044</t>
  </si>
  <si>
    <t>"živice" 7*(0,353+0,371)</t>
  </si>
  <si>
    <t>55</t>
  </si>
  <si>
    <t>997221571</t>
  </si>
  <si>
    <t>Vodorovná doprava vybouraných hmot do 1 km</t>
  </si>
  <si>
    <t>382554878</t>
  </si>
  <si>
    <t>Vodorovná doprava vybouraných hmot bez naložení, ale se složením a s hrubým urovnáním na vzdálenost do 1 km</t>
  </si>
  <si>
    <t>"suť ze žlabu" 12,600</t>
  </si>
  <si>
    <t>"žlabovky" 11,550</t>
  </si>
  <si>
    <t>56</t>
  </si>
  <si>
    <t>997221579</t>
  </si>
  <si>
    <t>Příplatek ZKD 1 km u vodorovné dopravy vybouraných hmot</t>
  </si>
  <si>
    <t>-477529013</t>
  </si>
  <si>
    <t>Vodorovná doprava vybouraných hmot bez naložení, ale se složením a s hrubým urovnáním na vzdálenost Příplatek k ceně za každý další i započatý 1 km přes 1 km</t>
  </si>
  <si>
    <t>7*24,150</t>
  </si>
  <si>
    <t>57</t>
  </si>
  <si>
    <t>997221615</t>
  </si>
  <si>
    <t>Poplatek za uložení na skládce (skládkovné) stavebního odpadu betonového kód odpadu 17 01 01</t>
  </si>
  <si>
    <t>-1330673315</t>
  </si>
  <si>
    <t>Poplatek za uložení stavebního odpadu na skládce (skládkovné) z prostého betonu zatříděného do Katalogu odpadů pod kódem 17 01 01</t>
  </si>
  <si>
    <t>"suť ze žlabu a žlabovek" 24,150</t>
  </si>
  <si>
    <t>58</t>
  </si>
  <si>
    <t>997221645</t>
  </si>
  <si>
    <t>Poplatek za uložení na skládce (skládkovné) odpadu asfaltového bez dehtu kód odpadu 17 03 02</t>
  </si>
  <si>
    <t>1336753877</t>
  </si>
  <si>
    <t>Poplatek za uložení stavebního odpadu na skládce (skládkovné) asfaltového bez obsahu dehtu zatříděného do Katalogu odpadů pod kódem 17 03 02</t>
  </si>
  <si>
    <t>998</t>
  </si>
  <si>
    <t>Přesun hmot</t>
  </si>
  <si>
    <t>59</t>
  </si>
  <si>
    <t>998225111</t>
  </si>
  <si>
    <t>Přesun hmot pro pozemní komunikace s krytem z kamene, monolitickým betonovým nebo živičným</t>
  </si>
  <si>
    <t>732819256</t>
  </si>
  <si>
    <t>Přesun hmot pro komunikace s krytem z kameniva, monolitickým betonovým nebo živičným dopravní vzdálenost do 200 m jakékoliv délky objektu</t>
  </si>
  <si>
    <t>60</t>
  </si>
  <si>
    <t>998225191</t>
  </si>
  <si>
    <t>Příplatek k přesunu hmot pro pozemní komunikace s krytem z kamene, živičným, betonovým do 1000 m</t>
  </si>
  <si>
    <t>-149076513</t>
  </si>
  <si>
    <t>Přesun hmot pro komunikace s krytem z kameniva, monolitickým betonovým nebo živičným Příplatek k ceně za zvětšený přesun přes vymezenou největší dopravní vzdálenost do 1000 m</t>
  </si>
  <si>
    <t>SO-104a - Příkop k polní cestě H2</t>
  </si>
  <si>
    <t>1727656909</t>
  </si>
  <si>
    <t>"viz. C.1.2.19." 1182,2</t>
  </si>
  <si>
    <t>122252205</t>
  </si>
  <si>
    <t>Odkopávky a prokopávky nezapažené pro silnice a dálnice v hornině třídy těžitelnosti I objem do 1000 m3 strojně</t>
  </si>
  <si>
    <t>1763249873</t>
  </si>
  <si>
    <t>Odkopávky a prokopávky nezapažené pro silnice a dálnice strojně v hornině třídy těžitelnosti I přes 500 do 1 000 m3</t>
  </si>
  <si>
    <t>"viz. C.1.2.19." 556,5</t>
  </si>
  <si>
    <t>-1951450796</t>
  </si>
  <si>
    <t>"přebytečná ornice" 68,27</t>
  </si>
  <si>
    <t>"přebytečná zemina" 556,5</t>
  </si>
  <si>
    <t>167151101</t>
  </si>
  <si>
    <t>Nakládání výkopku z hornin třídy těžitelnosti I, skupiny 1 až 3 do 100 m3</t>
  </si>
  <si>
    <t>2002677631</t>
  </si>
  <si>
    <t>Nakládání, skládání a překládání neulehlého výkopku nebo sypaniny strojně nakládání, množství do 100 m3, z horniny třídy těžitelnosti I, skupiny 1 až 3</t>
  </si>
  <si>
    <t>"přebytečná ornice" 1182,2*0,2-1681,7*0,1</t>
  </si>
  <si>
    <t>1630184712</t>
  </si>
  <si>
    <t>181451123</t>
  </si>
  <si>
    <t>Založení lučního trávníku výsevem plochy přes 1000 m2 ve svahu do 1:1</t>
  </si>
  <si>
    <t>1055256355</t>
  </si>
  <si>
    <t>Založení trávníku na půdě předem připravené plochy přes 1000 m2 výsevem včetně utažení lučního na svahu přes 1:2 do 1:1</t>
  </si>
  <si>
    <t>"viz. C.1.2.19." 1681,7</t>
  </si>
  <si>
    <t>1989544729</t>
  </si>
  <si>
    <t>1681,7*0,02*1,03</t>
  </si>
  <si>
    <t>-1586538613</t>
  </si>
  <si>
    <t>"viz. C.1.2.19." 1235,7</t>
  </si>
  <si>
    <t>182351133</t>
  </si>
  <si>
    <t>Rozprostření ornice pl přes 500 m2 ve svahu nad 1:5 tl vrstvy do 200 mm strojně</t>
  </si>
  <si>
    <t>1708783445</t>
  </si>
  <si>
    <t>Rozprostření a urovnání ornice ve svahu sklonu přes 1:5 strojně při souvislé ploše přes 500 m2, tl. vrstvy do 200 mm</t>
  </si>
  <si>
    <t>998332011</t>
  </si>
  <si>
    <t>Přesun hmot pro úpravy vodních toků a kanály</t>
  </si>
  <si>
    <t>1365605400</t>
  </si>
  <si>
    <t>Přesun hmot pro úpravy vodních toků a kanály, hráze rybníků apod. dopravní vzdálenost do 500 m</t>
  </si>
  <si>
    <t>SO-105 - Polní cesta H11</t>
  </si>
  <si>
    <t xml:space="preserve">    2 - Zakládání</t>
  </si>
  <si>
    <t xml:space="preserve">    8 - Trubní vedení</t>
  </si>
  <si>
    <t>6*0,15+6*0,3</t>
  </si>
  <si>
    <t>"viz. A.11.2." 6,0</t>
  </si>
  <si>
    <t>112101102</t>
  </si>
  <si>
    <t>Odstranění stromů listnatých průměru kmene do 500 mm</t>
  </si>
  <si>
    <t>-1934465493</t>
  </si>
  <si>
    <t>Odstranění stromů s odřezáním kmene a s odvětvením listnatých, průměru kmene přes 300 do 500 mm</t>
  </si>
  <si>
    <t>6*3,14*0,15*0,15+6*3,14*0,25*0,25</t>
  </si>
  <si>
    <t>-1047249160</t>
  </si>
  <si>
    <t>"viz. C.1.2.25. " 5437,2</t>
  </si>
  <si>
    <t>"sjezd - viz. C.1.2.25. " 79,8</t>
  </si>
  <si>
    <t>"výhybna - viz. C.1.2.25. " 69,3</t>
  </si>
  <si>
    <t>1475311357</t>
  </si>
  <si>
    <t>"viz. C.1.2.25. " 877,1</t>
  </si>
  <si>
    <t>"sjezd - viz. C.1.2.25. " 55,0</t>
  </si>
  <si>
    <t>"výhybna - viz. C.1.2.25. " 27,7</t>
  </si>
  <si>
    <t>-1104312575</t>
  </si>
  <si>
    <t>"opevnění předpolí drenážní vyústě - viz. C.1.2.30." 1,0*1,0*0,4</t>
  </si>
  <si>
    <t>132251102</t>
  </si>
  <si>
    <t>Hloubení rýh nezapažených  š do 800 mm v hornině třídy těžitelnosti I, skupiny 3 objem do 50 m3 strojně</t>
  </si>
  <si>
    <t>-109963657</t>
  </si>
  <si>
    <t>Hloubení nezapažených rýh šířky do 800 mm strojně s urovnáním dna do předepsaného profilu a spádu v hornině třídy těžitelnosti I skupiny 3 přes 20 do 50 m3</t>
  </si>
  <si>
    <t>"prodloužení drenáže DN 200 - viz. C.1.2.25. " 31,7</t>
  </si>
  <si>
    <t>132251104</t>
  </si>
  <si>
    <t>Hloubení rýh nezapažených  š do 800 mm v hornině třídy těžitelnosti I, skupiny 3 objem přes 100 m3 strojně</t>
  </si>
  <si>
    <t>761692867</t>
  </si>
  <si>
    <t>Hloubení nezapažených rýh šířky do 800 mm strojně s urovnáním dna do předepsaného profilu a spádu v hornině třídy těžitelnosti I skupiny 3 přes 100 m3</t>
  </si>
  <si>
    <t>"drenáž DN 125 - viz. C.1.2.25. " 180,0</t>
  </si>
  <si>
    <t>132254203</t>
  </si>
  <si>
    <t>Hloubení zapažených rýh š do 2000 mm v hornině třídy těžitelnosti I, skupiny 3 objem do 100 m3</t>
  </si>
  <si>
    <t>1434550784</t>
  </si>
  <si>
    <t>Hloubení zapažených rýh šířky přes 800 do 2 000 mm strojně s urovnáním dna do předepsaného profilu a spádu v hornině třídy těžitelnosti I skupiny 3 přes 50 do 100 m3</t>
  </si>
  <si>
    <t>"zasakovací jímka - viz. C.1.2.25." 54,0</t>
  </si>
  <si>
    <t>151101101</t>
  </si>
  <si>
    <t>Zřízení příložného pažení a rozepření stěn rýh hl do 2 m</t>
  </si>
  <si>
    <t>1111436733</t>
  </si>
  <si>
    <t>Zřízení pažení a rozepření stěn rýh pro podzemní vedení příložné pro jakoukoliv mezerovitost, hloubky do 2 m</t>
  </si>
  <si>
    <t>"zasakovací jímka - viz. C.1.2.20." (20,0+1,8)*1,6*2</t>
  </si>
  <si>
    <t>151101111</t>
  </si>
  <si>
    <t>Odstranění příložného pažení a rozepření stěn rýh hl do 2 m</t>
  </si>
  <si>
    <t>1996685099</t>
  </si>
  <si>
    <t>Odstranění pažení a rozepření stěn rýh pro podzemní vedení s uložením materiálu na vzdálenost do 3 m od kraje výkopu příložné, hloubky do 2 m</t>
  </si>
  <si>
    <t>-1228399088</t>
  </si>
  <si>
    <t>162201412</t>
  </si>
  <si>
    <t>Vodorovné přemístění kmenů stromů listnatých do 1 km D kmene do 500 mm</t>
  </si>
  <si>
    <t>-755253678</t>
  </si>
  <si>
    <t>Vodorovné přemístění větví, kmenů nebo pařezů s naložením, složením a dopravou do 1000 m kmenů stromů listnatých, průměru přes 300 do 500 mm</t>
  </si>
  <si>
    <t>2057469138</t>
  </si>
  <si>
    <t>3*6</t>
  </si>
  <si>
    <t>162301952</t>
  </si>
  <si>
    <t>Příplatek k vodorovnému přemístění kmenů stromů listnatých D kmene do 500 mm ZKD 1 km</t>
  </si>
  <si>
    <t>291422798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</si>
  <si>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</si>
  <si>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932282724</t>
  </si>
  <si>
    <t>"odvoz zeminy na SO-104 PC H2" 80,0</t>
  </si>
  <si>
    <t>-626795605</t>
  </si>
  <si>
    <t>"přebytečná ornice" 991,22</t>
  </si>
  <si>
    <t>"přebytečná zemina" 959,8+0,4+31,7+180,0+54,0-(261,1+80,0)</t>
  </si>
  <si>
    <t>1643823469</t>
  </si>
  <si>
    <t>"přebytečná ornice" 5586,3*0,2-(87,6+1100,8)*0,1-36,0*0,2</t>
  </si>
  <si>
    <t>-2145996389</t>
  </si>
  <si>
    <t>"viz. C.1.2.25. " 261,1</t>
  </si>
  <si>
    <t>1704170043</t>
  </si>
  <si>
    <t>"přebytečná zemina" 884,8</t>
  </si>
  <si>
    <t>181351003</t>
  </si>
  <si>
    <t>Rozprostření ornice tl vrstvy do 200 mm pl do 100 m2 v rovině nebo ve svahu do 1:5 strojně</t>
  </si>
  <si>
    <t>-435333861</t>
  </si>
  <si>
    <t>Rozprostření a urovnání ornice v rovině nebo ve svahu sklonu do 1:5 strojně při souvislé ploše do 100 m2, tl. vrstvy do 200 mm</t>
  </si>
  <si>
    <t>"tl. 100 mm - viz. C.1.2.25. " 87,6</t>
  </si>
  <si>
    <t>"zasakovací jímka tl. 200 mm - viz. C.1.2.20." 20,0*1,8</t>
  </si>
  <si>
    <t>181411121</t>
  </si>
  <si>
    <t>Založení lučního trávníku výsevem plochy do 1000 m2 v rovině a ve svahu do 1:5</t>
  </si>
  <si>
    <t>-769999742</t>
  </si>
  <si>
    <t>Založení trávníku na půdě předem připravené plochy do 1000 m2 výsevem včetně utažení lučního v rovině nebo na svahu do 1:5</t>
  </si>
  <si>
    <t>87,6+36,0</t>
  </si>
  <si>
    <t>1655048602</t>
  </si>
  <si>
    <t>"viz. C.1.2.25. " 1100,8</t>
  </si>
  <si>
    <t>816894465</t>
  </si>
  <si>
    <t>(123,6+1100,8)*0,02*1,03</t>
  </si>
  <si>
    <t>1373007977</t>
  </si>
  <si>
    <t>"viz. C.1.2.25. " 4549,7</t>
  </si>
  <si>
    <t>"ZÚ, sjezd, výhybna, rozšíření oblouku, KÚ - viz. C.1.2.20. " 13,2+118+59,8+38,4+12+73,8+6+41,1+9,6</t>
  </si>
  <si>
    <t>-513681289</t>
  </si>
  <si>
    <t>"viz. C.1.2.25. " 246,7</t>
  </si>
  <si>
    <t>193670065</t>
  </si>
  <si>
    <t>"viz. C.1.2.25. " 423,9</t>
  </si>
  <si>
    <t>-204402798</t>
  </si>
  <si>
    <t>"tl. 100 mm - viz. C.1.2.25. " 1100,8</t>
  </si>
  <si>
    <t>Zakládání</t>
  </si>
  <si>
    <t>211521111</t>
  </si>
  <si>
    <t>Výplň odvodňovacích žeber nebo trativodů kamenivem hrubým drceným frakce 63 až 125 mm</t>
  </si>
  <si>
    <t>1406935453</t>
  </si>
  <si>
    <t>Výplň kamenivem do rýh odvodňovacích žeber nebo trativodů bez zhutnění, s úpravou povrchu výplně kamenivem hrubým drceným frakce 63 až 125 mm</t>
  </si>
  <si>
    <t>"zasakovací jímka - viz. C.1.2.25." 58,0</t>
  </si>
  <si>
    <t>212752102</t>
  </si>
  <si>
    <t>Trativod z drenážních trubek korugovaných PE-HD SN 4 perforace 360° včetně lože otevřený výkop DN 150 pro liniové stavby</t>
  </si>
  <si>
    <t>2006417094</t>
  </si>
  <si>
    <t>Trativody z drenážních trubek pro liniové stavby a komunikace se zřízením štěrkového lože pod trubky a s jejich obsypem v otevřeném výkopu trubka korugovaná sendvičová PE-HD SN 4 celoperforovaná 360° DN 150</t>
  </si>
  <si>
    <t>Poznámka k položce:_x000D_
D 125</t>
  </si>
  <si>
    <t>"viz. C.1.2.20. " 175,5+91,0+121,3+467,2</t>
  </si>
  <si>
    <t>212752103</t>
  </si>
  <si>
    <t>Trativod z drenážních trubek korugovaných PE-HD SN 4 perforace 360° včetně lože otevřený výkop DN 200 pro liniové stavby</t>
  </si>
  <si>
    <t>-1771316153</t>
  </si>
  <si>
    <t>Trativody z drenážních trubek pro liniové stavby a komunikace se zřízením štěrkového lože pod trubky a s jejich obsypem v otevřeném výkopu trubka korugovaná sendvičová PE-HD SN 4 celoperforovaná 360° DN 200</t>
  </si>
  <si>
    <t>"prodloužení drenáže - viz. C.1.2.20. " 110,0</t>
  </si>
  <si>
    <t>1,0*1,0</t>
  </si>
  <si>
    <t>"viz. vzor. řez C.1.2.20. " 395,6*4,95</t>
  </si>
  <si>
    <t>"odpočet drenáže " -392,1*0,56</t>
  </si>
  <si>
    <t>"sjezd, rozšíření oblouku, KÚ - viz. C.1.2.20. " 73,8+6+41,1+9,6</t>
  </si>
  <si>
    <t>561081121</t>
  </si>
  <si>
    <t>Zřízení podkladu ze zeminy upravené vápnem, cementem, směsnými pojivy tl 500 mm plochy do 5000 m2</t>
  </si>
  <si>
    <t>-485150405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</si>
  <si>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450 do 500 mm</t>
  </si>
  <si>
    <t>"viz. vzor. řez C.1.2.20. " 14,0*5,3+507,7*4,95</t>
  </si>
  <si>
    <t>"odpočet drenáže " -462,9*0,56*0,35/0,5</t>
  </si>
  <si>
    <t>"ZÚ, sjezd, výhybna, rozšíření oblouku, KÚ - viz. C.1.2.20. " 13,2+118+59,8+38,4+12</t>
  </si>
  <si>
    <t>-251781235</t>
  </si>
  <si>
    <t>"85% plochy v tl. 30 cm" 1869,1*0,85*15,9*0,001</t>
  </si>
  <si>
    <t>"85% plochy v tl. 50 cm" 2647,3*0,85*26,5*0,001</t>
  </si>
  <si>
    <t>-1824880691</t>
  </si>
  <si>
    <t>"15% plochy v tl. 30 cm" 1869,1*0,15*15,9*0,001</t>
  </si>
  <si>
    <t>"15% plochy v tl. 50 cm" 2647,3*0,15*26,5*0,001</t>
  </si>
  <si>
    <t>"viz. C.1.2.25." 4152,3</t>
  </si>
  <si>
    <t>564861111</t>
  </si>
  <si>
    <t>Podklad ze štěrkodrtě ŠD tl 200 mm</t>
  </si>
  <si>
    <t>853803909</t>
  </si>
  <si>
    <t>Podklad ze štěrkodrti ŠD s rozprostřením a zhutněním, po zhutnění tl. 200 mm</t>
  </si>
  <si>
    <t>Poznámka k položce:_x000D_
ŠDb fr. 0-63 mm</t>
  </si>
  <si>
    <t>"viz. C.1.2.25." 4362,7</t>
  </si>
  <si>
    <t>"ZÚ, sjezd, výhybna, rozšíření oblouku, KÚ - viz. C.1.2.20. " 371,9</t>
  </si>
  <si>
    <t>"viz. C.1.2.25." 3396,2</t>
  </si>
  <si>
    <t>"viz. vzor. řez C.1.2.20. " 917,3*0,5*2</t>
  </si>
  <si>
    <t>256060127</t>
  </si>
  <si>
    <t>"viz. C.1.2.25." 3333,0</t>
  </si>
  <si>
    <t>459806861</t>
  </si>
  <si>
    <t>"viz. C.1.2.25." 4117,3</t>
  </si>
  <si>
    <t>"viz. C.1.2.25." 3278,8</t>
  </si>
  <si>
    <t>Trubní vedení</t>
  </si>
  <si>
    <t>895641111</t>
  </si>
  <si>
    <t>Zřízení drenážní vyústě z betonových prefabrikátů dvoudílné</t>
  </si>
  <si>
    <t>1287771060</t>
  </si>
  <si>
    <t>Zřízení drenážní výustě typové z betonových prefabrikovaných dílců dvoudílné</t>
  </si>
  <si>
    <t>"viz. C.1.1.a." 1,0</t>
  </si>
  <si>
    <t>59299014-R</t>
  </si>
  <si>
    <t>Drenážní výusť prefabrikovaná</t>
  </si>
  <si>
    <t>ks</t>
  </si>
  <si>
    <t>-96168166</t>
  </si>
  <si>
    <t>"sjezdy - viz. C.1.1.a. " 6,5+7,3</t>
  </si>
  <si>
    <t>2058931319</t>
  </si>
  <si>
    <t>13,8*1,01</t>
  </si>
  <si>
    <t>"lože nad 10 cm" 13,8*0,45*0,05</t>
  </si>
  <si>
    <t>SO-105a - Příkop k polní cestě H11</t>
  </si>
  <si>
    <t>PSV - Práce a dodávky PSV</t>
  </si>
  <si>
    <t xml:space="preserve">    767 - Konstrukce zámečnické</t>
  </si>
  <si>
    <t>121151113</t>
  </si>
  <si>
    <t>Sejmutí ornice plochy do 500 m2 tl vrstvy do 200 mm strojně</t>
  </si>
  <si>
    <t>-1194471564</t>
  </si>
  <si>
    <t>Sejmutí ornice strojně při souvislé ploše přes 100 do 500 m2, tl. vrstvy do 200 mm</t>
  </si>
  <si>
    <t>"viz. C.1.2.25." 124,1</t>
  </si>
  <si>
    <t>-1014427567</t>
  </si>
  <si>
    <t>"viz. C.1.2.25." 136,0</t>
  </si>
  <si>
    <t>"úprava terénu na výtoku TP - viz. C.1.2.20.+23." 8,5*1,2*1,0</t>
  </si>
  <si>
    <t>682496864</t>
  </si>
  <si>
    <t>"předpolí TP - viz. C.1.2.23." 2,0*5,0*0,4+1,8*1,8*1,6</t>
  </si>
  <si>
    <t>-747054335</t>
  </si>
  <si>
    <t>"čela TP - viz. C.1.2.23." 2,0*1,2*(1,25+1,4)</t>
  </si>
  <si>
    <t>"trubka TP - viz. C.1.2.23." 4,5*1,6*1,3</t>
  </si>
  <si>
    <t>-22582680</t>
  </si>
  <si>
    <t>"přebytečná ornice" 3,1</t>
  </si>
  <si>
    <t>"přebytečná zemina" 146,2+21,4</t>
  </si>
  <si>
    <t>1135358598</t>
  </si>
  <si>
    <t>"přebytečná ornice" 124,1*0,2-(189,35*0,1+14,0*0,2)</t>
  </si>
  <si>
    <t>"přebytečná zemina" 9,2+15,7-3,5</t>
  </si>
  <si>
    <t>1551905136</t>
  </si>
  <si>
    <t>"přebytečná zemina" 167,6</t>
  </si>
  <si>
    <t>-307524578</t>
  </si>
  <si>
    <t>"čela TP" 2,0*0,6*0,6*2+2,0*0,7*(0,65+0,8)</t>
  </si>
  <si>
    <t>"trubka TP (ŠD)" 4,5*(1,6*1,3-(1,0*0,6+3,14*0,5*0,5/2))</t>
  </si>
  <si>
    <t>58344197</t>
  </si>
  <si>
    <t>štěrkodrť frakce 0/63</t>
  </si>
  <si>
    <t>654504964</t>
  </si>
  <si>
    <t>"trubka TP " 4,9*1,7*1,01</t>
  </si>
  <si>
    <t>2082713528</t>
  </si>
  <si>
    <t>189,4+14,0</t>
  </si>
  <si>
    <t>1844615285</t>
  </si>
  <si>
    <t>203,4*0,02*1,03</t>
  </si>
  <si>
    <t>412034118</t>
  </si>
  <si>
    <t>"viz. C.1.2.25." 139,2</t>
  </si>
  <si>
    <t>"úprava terénu na výtoku TP - viz. C.1.2.20.+23." 8,5*3,3</t>
  </si>
  <si>
    <t>182351023</t>
  </si>
  <si>
    <t>Rozprostření ornice pl do 100 m2 ve svahu přes 1:5 tl vrstvy do 200 mm strojně</t>
  </si>
  <si>
    <t>651348947</t>
  </si>
  <si>
    <t>Rozprostření a urovnání ornice ve svahu sklonu přes 1:5 strojně při souvislé ploše do 100 m2, tl. vrstvy do 200 mm</t>
  </si>
  <si>
    <t>"prosypání záhozu TP tl. 200 mm - viz. C.1.2.23." 5,6/0,4</t>
  </si>
  <si>
    <t>411600951</t>
  </si>
  <si>
    <t>"tl. 100 mm - viz. C.1.2.25." 161,3</t>
  </si>
  <si>
    <t>"úprava terénu na výtoku TP tl. 100 mm - viz. C.1.2.20.+23." 8,5*3,3</t>
  </si>
  <si>
    <t>274311127</t>
  </si>
  <si>
    <t>Základové pasy, prahy, věnce a ostruhy z betonu prostého C 25/30</t>
  </si>
  <si>
    <t>144926701</t>
  </si>
  <si>
    <t>Základové konstrukce z betonu prostého pasy, prahy, věnce a ostruhy ve výkopu nebo na hlavách pilot C 25/30</t>
  </si>
  <si>
    <t>"čela TP - viz. C.1.2.23." 2,0*0,6*0,6*2+2,0*0,5*(1,29+1,59)</t>
  </si>
  <si>
    <t>274354111</t>
  </si>
  <si>
    <t>Bednění základových pasů - zřízení</t>
  </si>
  <si>
    <t>1048668511</t>
  </si>
  <si>
    <t>Bednění základových konstrukcí pasů, prahů, věnců a ostruh zřízení</t>
  </si>
  <si>
    <t>"čela TP" 2*(2,0+0,6)*2*0,6+(2,0+0,5)*2*1,29+(2,0+0,5)*2*1,59</t>
  </si>
  <si>
    <t>274354211</t>
  </si>
  <si>
    <t>Bednění základových pasů - odstranění</t>
  </si>
  <si>
    <t>-1363965047</t>
  </si>
  <si>
    <t>Bednění základových konstrukcí pasů, prahů, věnců a ostruh odstranění bednění</t>
  </si>
  <si>
    <t>1834933012</t>
  </si>
  <si>
    <t>"předpolí TP - viz. C.1.2.23." 2,0*5,0*0,4+1,8*2,2*0,4</t>
  </si>
  <si>
    <t>1216279608</t>
  </si>
  <si>
    <t>5,6/0,4</t>
  </si>
  <si>
    <t>919521015</t>
  </si>
  <si>
    <t>Zřízení propustků z trub betonových DN 600</t>
  </si>
  <si>
    <t>-1284597279</t>
  </si>
  <si>
    <t>Zřízení propustků a hospodářských přejezdů z trub betonových a železobetonových do DN 600</t>
  </si>
  <si>
    <t>"viz. C.1.2.23." 5,5</t>
  </si>
  <si>
    <t>59222001</t>
  </si>
  <si>
    <t>trouba ŽB hrdlová DN 600</t>
  </si>
  <si>
    <t>106259413</t>
  </si>
  <si>
    <t>5,5*1,02</t>
  </si>
  <si>
    <t>1907173046</t>
  </si>
  <si>
    <t>PSV</t>
  </si>
  <si>
    <t>Práce a dodávky PSV</t>
  </si>
  <si>
    <t>767</t>
  </si>
  <si>
    <t>Konstrukce zámečnické</t>
  </si>
  <si>
    <t>767995115</t>
  </si>
  <si>
    <t>Montáž atypických zámečnických konstrukcí hmotnosti do 100 kg</t>
  </si>
  <si>
    <t>-329939632</t>
  </si>
  <si>
    <t>Montáž ostatních atypických zámečnických konstrukcí hmotnosti přes 50 do 100 kg</t>
  </si>
  <si>
    <t>"zábradlí - viz. C.1.2.24." 2*67,69</t>
  </si>
  <si>
    <t>55299020-R</t>
  </si>
  <si>
    <t>Ocelové zábradlí dl. 2,0 m, v. 1,1 m se svislou výplní žárově pozinkované+nátěr (základní epoxid., 1x epoxid. , 1x akryl polyuretan. )</t>
  </si>
  <si>
    <t>kpl</t>
  </si>
  <si>
    <t>-1029105061</t>
  </si>
  <si>
    <t>Ocelové zábradlí dl. 2,0 m, v. 1,1 m se svislou výplní žárově pozink. + nátěr (základní epoxid., 1x epoxid. , 1x akryl polyuretan. )</t>
  </si>
  <si>
    <t>998767101</t>
  </si>
  <si>
    <t>Přesun hmot tonážní pro zámečnické konstrukce v objektech v do 6 m</t>
  </si>
  <si>
    <t>-1804025238</t>
  </si>
  <si>
    <t>Přesun hmot pro zámečnické konstrukce stanovený z hmotnosti přesunovaného materiálu vodorovná dopravní vzdálenost do 50 m v objektech výšky do 6 m</t>
  </si>
  <si>
    <t>SO-106 - Polní cesta V15</t>
  </si>
  <si>
    <t>1*0,15</t>
  </si>
  <si>
    <t>"viz. A.11.2." 1,0</t>
  </si>
  <si>
    <t>1*3,14*0,15*0,15</t>
  </si>
  <si>
    <t>119001421</t>
  </si>
  <si>
    <t>Dočasné zajištění kabelů a kabelových tratí ze 3 volně ložených kabelů</t>
  </si>
  <si>
    <t>-2146852389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</si>
  <si>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</si>
  <si>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"křížení s kabelem CETIN" 5,0</t>
  </si>
  <si>
    <t>-264248710</t>
  </si>
  <si>
    <t>"viz. C.1.2.29. " 1798,9</t>
  </si>
  <si>
    <t>-363348297</t>
  </si>
  <si>
    <t>"viz. C.1.2.29. " 172,3</t>
  </si>
  <si>
    <t>"sjezd - viz. C.1.2.29. " 13,9</t>
  </si>
  <si>
    <t>-1349510332</t>
  </si>
  <si>
    <t>132251101</t>
  </si>
  <si>
    <t>Hloubení rýh nezapažených  š do 800 mm v hornině třídy těžitelnosti I, skupiny 3 objem do 20 m3 strojně</t>
  </si>
  <si>
    <t>-383719329</t>
  </si>
  <si>
    <t>Hloubení nezapažených rýh šířky do 800 mm strojně s urovnáním dna do předepsaného profilu a spádu v hornině třídy těžitelnosti I skupiny 3 do 20 m3</t>
  </si>
  <si>
    <t>"prodloužení drenáže DN 200 - viz. C.1.2.29. " 14,7-0,4</t>
  </si>
  <si>
    <t>132251103</t>
  </si>
  <si>
    <t>Hloubení rýh nezapažených  š do 800 mm v hornině třídy těžitelnosti I, skupiny 3 objem do 100 m3 strojně</t>
  </si>
  <si>
    <t>198817049</t>
  </si>
  <si>
    <t>Hloubení nezapažených rýh šířky do 800 mm strojně s urovnáním dna do předepsaného profilu a spádu v hornině třídy těžitelnosti I skupiny 3 přes 50 do 100 m3</t>
  </si>
  <si>
    <t>"drenáž DN 125 - viz. C.1.2.29. " 81,0+11,0</t>
  </si>
  <si>
    <t>962438794</t>
  </si>
  <si>
    <t>"křížení s kabelem CETIN" 5,0*1,1*1,0</t>
  </si>
  <si>
    <t>1212553011</t>
  </si>
  <si>
    <t>"souběh s plynovodem" 11,0*1,0*0,5</t>
  </si>
  <si>
    <t>-723036145</t>
  </si>
  <si>
    <t>-1999897791</t>
  </si>
  <si>
    <t>3*1</t>
  </si>
  <si>
    <t>-917968812</t>
  </si>
  <si>
    <t>"přebytečná ornice" 357,74</t>
  </si>
  <si>
    <t>"přebytečná zemina" 186,2+0,4+106,3+5,5-(16,4+4,1)</t>
  </si>
  <si>
    <t>253447508</t>
  </si>
  <si>
    <t>"přebytečná zemina" 14,3-4,1</t>
  </si>
  <si>
    <t>394761933</t>
  </si>
  <si>
    <t>"přebytečná ornice" 1798,9*0,2-20,4*0,1</t>
  </si>
  <si>
    <t>1376252064</t>
  </si>
  <si>
    <t>"viz. C.1.2.29. " 16,4</t>
  </si>
  <si>
    <t>1382093697</t>
  </si>
  <si>
    <t>"přebytečná zemina" 277,9</t>
  </si>
  <si>
    <t>-1580634549</t>
  </si>
  <si>
    <t>"prodloužení drenáže DN 200 - viz. C.1.2.29. " 4,1</t>
  </si>
  <si>
    <t>-772923266</t>
  </si>
  <si>
    <t>"prodloužení drenáže DN 200 - viz. C.1.2.30. " 51,0*0,4</t>
  </si>
  <si>
    <t>1354113458</t>
  </si>
  <si>
    <t>20,4*0,02*1,03</t>
  </si>
  <si>
    <t>304751208</t>
  </si>
  <si>
    <t>"viz. C.1.2.29. " 1677,5</t>
  </si>
  <si>
    <t>"sjezd, rozšíření oblouku - viz. C.1.2.26. " 4,4+3,3+4,8+8,6+33,0</t>
  </si>
  <si>
    <t>534148684</t>
  </si>
  <si>
    <t>"viz. C.1.2.29. " 33,1</t>
  </si>
  <si>
    <t>-930679142</t>
  </si>
  <si>
    <t>"viz. C.1.2.29. " 161,6</t>
  </si>
  <si>
    <t>-571301160</t>
  </si>
  <si>
    <t>1362047299</t>
  </si>
  <si>
    <t>"viz. C.1.2.26. " 53,0+234,3+8,0</t>
  </si>
  <si>
    <t>-1824851678</t>
  </si>
  <si>
    <t>"prodloužení drenáže - viz. C.1.2.26. " 51,0</t>
  </si>
  <si>
    <t>"viz. vzor. řez C.1.2.26. " 255,0*5,0</t>
  </si>
  <si>
    <t>"odpočet drenáže " -159,3*0,56</t>
  </si>
  <si>
    <t>"sjezd, rozšíření oblouku - viz. C.1.2.26. " 4,4+3,3+33,0</t>
  </si>
  <si>
    <t>561081111</t>
  </si>
  <si>
    <t>Zřízení podkladu ze zeminy upravené vápnem, cementem, směsnými pojivy tl 500 mm plochy do 1000 m2</t>
  </si>
  <si>
    <t>-1154791650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</si>
  <si>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</si>
  <si>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"viz. vzor. řez C.1.2.26. " 83,1*5,0</t>
  </si>
  <si>
    <t>"odpočet drenáže " -(53,0+83,0)*0,56*0,35/0,5</t>
  </si>
  <si>
    <t>"sjezd, rozšíření oblouku - viz. C.1.2.26. " 4,8+8,6</t>
  </si>
  <si>
    <t>-320425702</t>
  </si>
  <si>
    <t>"85% plochy v tl. 30 cm" 1226,5*0,85*15,9*0,001</t>
  </si>
  <si>
    <t>"85% plochy v tl. 50 cm" 375,6*0,85*26,5*0,001</t>
  </si>
  <si>
    <t>437758639</t>
  </si>
  <si>
    <t>"15% plochy v tl. 30 cm" 1226,5*0,15*15,9*0,001</t>
  </si>
  <si>
    <t>"15% plochy v tl. 50 cm" 375,6*0,15*26,5*0,001</t>
  </si>
  <si>
    <t>564851111</t>
  </si>
  <si>
    <t>Podklad ze štěrkodrtě ŠD tl 150 mm</t>
  </si>
  <si>
    <t>222395045</t>
  </si>
  <si>
    <t>Podklad ze štěrkodrti ŠD s rozprostřením a zhutněním, po zhutnění tl. 150 mm</t>
  </si>
  <si>
    <t>"viz. C.1.2.29." 1677,5+1656,4</t>
  </si>
  <si>
    <t>"sjezd, rozšíření oblouku - viz. C.1.2.26. " (4,4+3,3+4,8+8,6+33,0)*2</t>
  </si>
  <si>
    <t>569931132</t>
  </si>
  <si>
    <t>Zpevnění krajnic asfaltovým recyklátem tl 100 mm</t>
  </si>
  <si>
    <t>-1794865186</t>
  </si>
  <si>
    <t>Zpevnění krajnic nebo komunikací pro pěší s rozprostřením a zhutněním, po zhutnění asfaltovým recyklátem tl. 100 mm</t>
  </si>
  <si>
    <t>"viz. vzor. řez C.1.2.26. " 338,1*0,5*2</t>
  </si>
  <si>
    <t>573451114</t>
  </si>
  <si>
    <t>Dvojitý nátěr z asfaltu v množství 2,4 kg/m2 s posypem</t>
  </si>
  <si>
    <t>67463848</t>
  </si>
  <si>
    <t>Dvojitý nátěr DN s posypem kamenivem a se zaválcováním z asfaltu silničního, v množství 2,4 kg/m2</t>
  </si>
  <si>
    <t>"viz. C.1.2.29." 1164,3</t>
  </si>
  <si>
    <t>"sjezd, rozšíření oblouku - viz. C.1.2.26. " 54,1</t>
  </si>
  <si>
    <t>574381112</t>
  </si>
  <si>
    <t>Penetrační makadam hrubý PMH tl 100 mm</t>
  </si>
  <si>
    <t>964062032</t>
  </si>
  <si>
    <t>Penetrační makadam PM s rozprostřením kameniva na sucho, s prolitím živicí, s posypem drtí a se zhutněním hrubý (PMH) z kameniva hrubého drceného, po zhutnění tl. 100 mm</t>
  </si>
  <si>
    <t>"viz. C.1.2.29." 1234,5</t>
  </si>
  <si>
    <t>599142111</t>
  </si>
  <si>
    <t>Úprava zálivky dilatačních nebo pracovních spár v cementobetonovém krytu hl do 40 mm š do 40 mm</t>
  </si>
  <si>
    <t>-402706144</t>
  </si>
  <si>
    <t>Úprava zálivky dilatačních nebo pracovních spár v cementobetonovém krytu, hloubky do 40 mm, šířky přes 20 do 40 mm</t>
  </si>
  <si>
    <t>"viz. C.1.2.26. " 3,5</t>
  </si>
  <si>
    <t>899999003-R</t>
  </si>
  <si>
    <t>M+D dělené kabelové chráničky HDPE DN 110 vč. obsypu kamenivem</t>
  </si>
  <si>
    <t>1864572741</t>
  </si>
  <si>
    <t>M+D dělené kabelové chráničky HDPE DN 110 vč. ocelového lanka</t>
  </si>
  <si>
    <t>548160921</t>
  </si>
  <si>
    <t>"viz. C.1.2.26. " 2,0</t>
  </si>
  <si>
    <t>485906843</t>
  </si>
  <si>
    <t>2087300164</t>
  </si>
  <si>
    <t>203768795</t>
  </si>
  <si>
    <t>923004902</t>
  </si>
  <si>
    <t>"sjezdy - viz. C.1.1.a. " 11,6</t>
  </si>
  <si>
    <t>1118332161</t>
  </si>
  <si>
    <t>11,6*1,01</t>
  </si>
  <si>
    <t>"lože nad 10 cm" 11,6*0,45*0,05</t>
  </si>
  <si>
    <t>919735111</t>
  </si>
  <si>
    <t>Řezání stávajícího živičného krytu hl do 50 mm</t>
  </si>
  <si>
    <t>-2107212645</t>
  </si>
  <si>
    <t>Řezání stávajícího živičného krytu nebo podkladu hloubky do 50 mm</t>
  </si>
  <si>
    <t>SO-904 - Výsadba IP1</t>
  </si>
  <si>
    <t>183101115</t>
  </si>
  <si>
    <t>Hloubení jamek bez výměny půdy zeminy tř 1 až 4 objem do 0,4 m3 v rovině a svahu do 1:5</t>
  </si>
  <si>
    <t>-1370173031</t>
  </si>
  <si>
    <t>Hloubení jamek pro vysazování rostlin v zemině tř.1 až 4 bez výměny půdy v rovině nebo na svahu do 1:5, objemu přes 0,125 do 0,40 m3</t>
  </si>
  <si>
    <t>"stromy - viz. zpráva C.9.3."  10,0</t>
  </si>
  <si>
    <t>184102113</t>
  </si>
  <si>
    <t>Výsadba dřeviny s balem D do 0,4 m do jamky se zalitím v rovině a svahu do 1:5</t>
  </si>
  <si>
    <t>2084660151</t>
  </si>
  <si>
    <t>Výsadba dřeviny s balem do předem vyhloubené jamky se zalitím v rovině nebo na svahu do 1:5, při průměru balu přes 300 do 400 mm</t>
  </si>
  <si>
    <t>02699005-R</t>
  </si>
  <si>
    <t>Dodávka stromků VK s balem, v. kmínku 180-200 cm</t>
  </si>
  <si>
    <t>516122455</t>
  </si>
  <si>
    <t>184215133</t>
  </si>
  <si>
    <t>Ukotvení kmene dřevin třemi kůly D do 0,1 m délky do 3 m</t>
  </si>
  <si>
    <t>1388075711</t>
  </si>
  <si>
    <t>Ukotvení dřeviny kůly třemi kůly, délky přes 2 do 3 m</t>
  </si>
  <si>
    <t>60591255</t>
  </si>
  <si>
    <t>kůl vyvazovací dřevěný impregnovaný D 8cm dl 2,5m</t>
  </si>
  <si>
    <t>-1275156172</t>
  </si>
  <si>
    <t>Poznámka k položce:_x000D_
- frézovaný s impregnovanou špicí</t>
  </si>
  <si>
    <t>10*3*1,01</t>
  </si>
  <si>
    <t>60599001-R</t>
  </si>
  <si>
    <t>Příčka spojovací ke kůlům impregnovaná 50 x 8 cm</t>
  </si>
  <si>
    <t>-1307983145</t>
  </si>
  <si>
    <t>184801121</t>
  </si>
  <si>
    <t>Ošetřování vysazených dřevin soliterních v rovině a svahu do 1:5</t>
  </si>
  <si>
    <t>-2095062034</t>
  </si>
  <si>
    <t>Ošetření vysazených dřevin solitérních v rovině nebo na svahu do 1:5</t>
  </si>
  <si>
    <t>184813121</t>
  </si>
  <si>
    <t>Ochrana dřevin před okusem mechanicky pletivem v rovině a svahu do 1:5</t>
  </si>
  <si>
    <t>-646949071</t>
  </si>
  <si>
    <t>Ochrana dřevin před okusem zvěří mechanicky v rovině nebo ve svahu do 1:5, pletivem, výšky do 2 m</t>
  </si>
  <si>
    <t xml:space="preserve">Poznámka k položce:_x000D_
pletivo 160/16/30 kolem kůlů </t>
  </si>
  <si>
    <t>998231311</t>
  </si>
  <si>
    <t>Přesun hmot pro sadovnické a krajinářské úpravy vodorovně do 5000 m</t>
  </si>
  <si>
    <t>-1760490064</t>
  </si>
  <si>
    <t>Přesun hmot pro sadovnické a krajinářské úpravy - strojně dopravní vzdálenost do 5000 m</t>
  </si>
  <si>
    <t>SO-905 - PEO19</t>
  </si>
  <si>
    <t>181451312</t>
  </si>
  <si>
    <t>Založení trávníku strojně v jedné operaci ve svahu do 1:2</t>
  </si>
  <si>
    <t>-1534220956</t>
  </si>
  <si>
    <t>Založení trávníku strojně výsevem včetně utažení na ploše na svahu přes 1:5 do 1:2</t>
  </si>
  <si>
    <t>00599009-R</t>
  </si>
  <si>
    <t>Luční směs do běžných i suchých podmínek</t>
  </si>
  <si>
    <t>1411058192</t>
  </si>
  <si>
    <t>Poznámka k položce:_x000D_
Festulolium - 28 %_x000D_
kostřava rákosovitá - 30 %_x000D_
jílek vytrvalý - 10 %_x000D_
lipnice luční - 9 %_x000D_
kostřava červená - 5 %_x000D_
Jetel luční - 13 %_x000D_
Jetel plazivý - 5 %</t>
  </si>
  <si>
    <t>"35-40 kg/ha" 92,5</t>
  </si>
  <si>
    <t>183403115</t>
  </si>
  <si>
    <t>Obdělání půdy kultivátorováním ve svahu do 1:2</t>
  </si>
  <si>
    <t>1010677432</t>
  </si>
  <si>
    <t>Obdělání půdy kultivátorováním na svahu přes 1:5 do 1:2</t>
  </si>
  <si>
    <t>"diskování" 25000,0</t>
  </si>
  <si>
    <t>183403212</t>
  </si>
  <si>
    <t>Obdělání půdy oráním na hloubku do 0,2 m ve svahu do 1:2</t>
  </si>
  <si>
    <t>933039622</t>
  </si>
  <si>
    <t>Obdělání půdy oráním hl. přes 100 do 200 mm na svahu přes 1:5 do 1:2</t>
  </si>
  <si>
    <t>"mělká orba" 25000,0</t>
  </si>
  <si>
    <t>183403251</t>
  </si>
  <si>
    <t>Obdělání půdy smykováním ve svahu do 1:2</t>
  </si>
  <si>
    <t>-722656296</t>
  </si>
  <si>
    <t>Obdělání půdy smykováním na svahu přes 1:5 do 1:2</t>
  </si>
  <si>
    <t>184802211</t>
  </si>
  <si>
    <t>Chemické odplevelení před založením kultury nad 20 m2 postřikem na široko ve svahu do 1:2</t>
  </si>
  <si>
    <t>-1789093891</t>
  </si>
  <si>
    <t>Chemické odplevelení půdy před založením kultury, trávníku nebo zpevněných ploch o výměře jednotlivě přes 20 m2 na svahu přes 1:5 do 1:2 postřikem na široko</t>
  </si>
  <si>
    <t>Poznámka k položce:_x000D_
Cena zahrnuje neselektivní herbicid 3 l/ha a náklady na dovoz vody do 10 km.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</si>
  <si>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</si>
  <si>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</si>
  <si>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</si>
  <si>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</si>
  <si>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</si>
  <si>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</si>
  <si>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</si>
  <si>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</si>
  <si>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</si>
  <si>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</si>
  <si>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</si>
  <si>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</si>
  <si>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</si>
  <si>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Zřízení zařízení staveniště, jeho připojení na sítě a následné odstranění. 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</si>
  <si>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</t>
  </si>
  <si>
    <t>031004000</t>
  </si>
  <si>
    <t>Práce v ochranném pásmu</t>
  </si>
  <si>
    <t>2021104420</t>
  </si>
  <si>
    <t xml:space="preserve">Poznámka k položce:_x000D_
Práce v ochranném pásmu nadzemního vedení VVN, VN, NN, Cetin, vodního zdroje a ochranné pásmo lesa._x000D_
</t>
  </si>
  <si>
    <t>031006000</t>
  </si>
  <si>
    <t>Oprava cesty ppč. 6376</t>
  </si>
  <si>
    <t>1276356421</t>
  </si>
  <si>
    <t>Poznámka k položce:_x000D_
Výsprava komunikace sloužící pro příjezd na staveniště - očištění povrchu, výsprava výtluků na 15% plochy asfalt. recyklátem 0-120 mm a na celé ploše spojovací postřik a asfaltobeton ACO 11 tl. 40 mm (plocha komunikace 420 x 3,8 + 598 x 3,0 = 3390 m2, z toho 15% = 509 m2).</t>
  </si>
  <si>
    <t>VRN9</t>
  </si>
  <si>
    <t>Ostatní náklady</t>
  </si>
  <si>
    <t>090001000</t>
  </si>
  <si>
    <t>Geodetické vytýčení pozemků pro stavbu před zahájením provádění díla</t>
  </si>
  <si>
    <t>-756545237</t>
  </si>
  <si>
    <t>Poznámka k položce:_x000D_
dl. cesty: H2 = 670 m, H11 = 917 m, V15 = 338 m + liniová výsadba + hranice pozemků PEO19</t>
  </si>
  <si>
    <t>090002000</t>
  </si>
  <si>
    <t xml:space="preserve">Zajištění ochrany a vytýčení podzemních inženýrských sítí </t>
  </si>
  <si>
    <t>-1388880004</t>
  </si>
  <si>
    <t>Zajištění ochrany a vytýčení podzemních inženýrských sítí</t>
  </si>
  <si>
    <t xml:space="preserve">Poznámka k položce:_x000D_
Zajištění ochrany a vytýčení podzemních inženýrských sítí uvedených v projektové dokumentaci dle podmínek z dokladové části projektu (např. kabel Cetin, plynovod, vodovod)
_x000D_
</t>
  </si>
  <si>
    <t>091003000</t>
  </si>
  <si>
    <t xml:space="preserve">Geodetické práce po výstavbě </t>
  </si>
  <si>
    <t>-1902243394</t>
  </si>
  <si>
    <t>Geodetické práce po výstavbě</t>
  </si>
  <si>
    <t xml:space="preserve">Poznámka k položce:_x000D_
Geodetické zaměření skutečně provedeného díla vč. případných geometrických plánů pro kolaudační řízení, případné majetkové vypořádání a zápis díla do KN.
 (zahrnuje rovněž vypracování geometrických plánů na geodetické zaměření drenáže přes pozemek SPÚ č. 6550 a pozemek č. 5450 pro zápis služebnosti do KN)._x000D_
3x v grafické (tištěné) podobě a 1x v digitálním vyhotovení, GP v patřičných počtech pro zápis do KN_x000D_
_x000D_
_x000D_
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</si>
  <si>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</si>
  <si>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</si>
  <si>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</si>
  <si>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
(Bude požadováno pouze v případě změn)._x000D_
</t>
  </si>
  <si>
    <t>091404000</t>
  </si>
  <si>
    <t xml:space="preserve">Zkoušky, atesty a revize podle ČSN a případných jiných právních nebo technických předpisů
</t>
  </si>
  <si>
    <t>1213016086</t>
  </si>
  <si>
    <t>Zkoušky, atesty a revize podle ČSN a případných jiných právních nebo technických předpisů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</si>
  <si>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</si>
  <si>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091405000</t>
  </si>
  <si>
    <t xml:space="preserve">Náhrada porušených drenáží </t>
  </si>
  <si>
    <t>-1125043167</t>
  </si>
  <si>
    <t>Náhrada porušených drenáží</t>
  </si>
  <si>
    <t>Poznámka k položce:_x000D_
V ceně je zahrnuto 39 m drenážní trubky vč. spojek, výkop, hutněný zásyp vytěženou zeminou, lože a obsyp štěrkopískem.</t>
  </si>
  <si>
    <t>091806000</t>
  </si>
  <si>
    <t>Zajištění všech nezbytných průzkumů nutných pro řádné provádění a dokončení díla</t>
  </si>
  <si>
    <t>392659149</t>
  </si>
  <si>
    <t xml:space="preserve">Poznámka k položce:_x000D_
- předběžný záchranný archeologický výzkum 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</si>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</sst>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4"/>
  <sheetViews>
    <sheetView showGridLines="0" tabSelected="1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1"/>
      <c r="AQ5" s="21"/>
      <c r="AR5" s="19"/>
      <c r="BE5" s="327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1"/>
      <c r="AQ6" s="21"/>
      <c r="AR6" s="19"/>
      <c r="BE6" s="32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8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8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8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8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8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8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8"/>
      <c r="BS13" s="16" t="s">
        <v>6</v>
      </c>
    </row>
    <row r="14" spans="1:74" ht="13.2">
      <c r="B14" s="20"/>
      <c r="C14" s="21"/>
      <c r="D14" s="21"/>
      <c r="E14" s="333" t="s">
        <v>30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8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8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8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8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8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8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8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8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8"/>
    </row>
    <row r="23" spans="1:71" s="1" customFormat="1" ht="60" customHeight="1">
      <c r="B23" s="20"/>
      <c r="C23" s="21"/>
      <c r="D23" s="21"/>
      <c r="E23" s="335" t="s">
        <v>36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1"/>
      <c r="AP23" s="21"/>
      <c r="AQ23" s="21"/>
      <c r="AR23" s="19"/>
      <c r="BE23" s="328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8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8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6">
        <f>ROUND(AG54,2)</f>
        <v>0</v>
      </c>
      <c r="AL26" s="337"/>
      <c r="AM26" s="337"/>
      <c r="AN26" s="337"/>
      <c r="AO26" s="337"/>
      <c r="AP26" s="35"/>
      <c r="AQ26" s="35"/>
      <c r="AR26" s="38"/>
      <c r="BE26" s="328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8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8" t="s">
        <v>38</v>
      </c>
      <c r="M28" s="338"/>
      <c r="N28" s="338"/>
      <c r="O28" s="338"/>
      <c r="P28" s="338"/>
      <c r="Q28" s="35"/>
      <c r="R28" s="35"/>
      <c r="S28" s="35"/>
      <c r="T28" s="35"/>
      <c r="U28" s="35"/>
      <c r="V28" s="35"/>
      <c r="W28" s="338" t="s">
        <v>39</v>
      </c>
      <c r="X28" s="338"/>
      <c r="Y28" s="338"/>
      <c r="Z28" s="338"/>
      <c r="AA28" s="338"/>
      <c r="AB28" s="338"/>
      <c r="AC28" s="338"/>
      <c r="AD28" s="338"/>
      <c r="AE28" s="338"/>
      <c r="AF28" s="35"/>
      <c r="AG28" s="35"/>
      <c r="AH28" s="35"/>
      <c r="AI28" s="35"/>
      <c r="AJ28" s="35"/>
      <c r="AK28" s="338" t="s">
        <v>40</v>
      </c>
      <c r="AL28" s="338"/>
      <c r="AM28" s="338"/>
      <c r="AN28" s="338"/>
      <c r="AO28" s="338"/>
      <c r="AP28" s="35"/>
      <c r="AQ28" s="35"/>
      <c r="AR28" s="38"/>
      <c r="BE28" s="328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1">
        <v>0.21</v>
      </c>
      <c r="M29" s="340"/>
      <c r="N29" s="340"/>
      <c r="O29" s="340"/>
      <c r="P29" s="340"/>
      <c r="Q29" s="40"/>
      <c r="R29" s="40"/>
      <c r="S29" s="40"/>
      <c r="T29" s="40"/>
      <c r="U29" s="40"/>
      <c r="V29" s="40"/>
      <c r="W29" s="339">
        <f>ROUND(AZ54, 2)</f>
        <v>0</v>
      </c>
      <c r="X29" s="340"/>
      <c r="Y29" s="340"/>
      <c r="Z29" s="340"/>
      <c r="AA29" s="340"/>
      <c r="AB29" s="340"/>
      <c r="AC29" s="340"/>
      <c r="AD29" s="340"/>
      <c r="AE29" s="340"/>
      <c r="AF29" s="40"/>
      <c r="AG29" s="40"/>
      <c r="AH29" s="40"/>
      <c r="AI29" s="40"/>
      <c r="AJ29" s="40"/>
      <c r="AK29" s="339">
        <f>ROUND(AV54, 2)</f>
        <v>0</v>
      </c>
      <c r="AL29" s="340"/>
      <c r="AM29" s="340"/>
      <c r="AN29" s="340"/>
      <c r="AO29" s="340"/>
      <c r="AP29" s="40"/>
      <c r="AQ29" s="40"/>
      <c r="AR29" s="41"/>
      <c r="BE29" s="329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1">
        <v>0.15</v>
      </c>
      <c r="M30" s="340"/>
      <c r="N30" s="340"/>
      <c r="O30" s="340"/>
      <c r="P30" s="340"/>
      <c r="Q30" s="40"/>
      <c r="R30" s="40"/>
      <c r="S30" s="40"/>
      <c r="T30" s="40"/>
      <c r="U30" s="40"/>
      <c r="V30" s="40"/>
      <c r="W30" s="339">
        <f>ROUND(BA54, 2)</f>
        <v>0</v>
      </c>
      <c r="X30" s="340"/>
      <c r="Y30" s="340"/>
      <c r="Z30" s="340"/>
      <c r="AA30" s="340"/>
      <c r="AB30" s="340"/>
      <c r="AC30" s="340"/>
      <c r="AD30" s="340"/>
      <c r="AE30" s="340"/>
      <c r="AF30" s="40"/>
      <c r="AG30" s="40"/>
      <c r="AH30" s="40"/>
      <c r="AI30" s="40"/>
      <c r="AJ30" s="40"/>
      <c r="AK30" s="339">
        <f>ROUND(AW54, 2)</f>
        <v>0</v>
      </c>
      <c r="AL30" s="340"/>
      <c r="AM30" s="340"/>
      <c r="AN30" s="340"/>
      <c r="AO30" s="340"/>
      <c r="AP30" s="40"/>
      <c r="AQ30" s="40"/>
      <c r="AR30" s="41"/>
      <c r="BE30" s="329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1">
        <v>0.21</v>
      </c>
      <c r="M31" s="340"/>
      <c r="N31" s="340"/>
      <c r="O31" s="340"/>
      <c r="P31" s="340"/>
      <c r="Q31" s="40"/>
      <c r="R31" s="40"/>
      <c r="S31" s="40"/>
      <c r="T31" s="40"/>
      <c r="U31" s="40"/>
      <c r="V31" s="40"/>
      <c r="W31" s="339">
        <f>ROUND(BB54, 2)</f>
        <v>0</v>
      </c>
      <c r="X31" s="340"/>
      <c r="Y31" s="340"/>
      <c r="Z31" s="340"/>
      <c r="AA31" s="340"/>
      <c r="AB31" s="340"/>
      <c r="AC31" s="340"/>
      <c r="AD31" s="340"/>
      <c r="AE31" s="340"/>
      <c r="AF31" s="40"/>
      <c r="AG31" s="40"/>
      <c r="AH31" s="40"/>
      <c r="AI31" s="40"/>
      <c r="AJ31" s="40"/>
      <c r="AK31" s="339">
        <v>0</v>
      </c>
      <c r="AL31" s="340"/>
      <c r="AM31" s="340"/>
      <c r="AN31" s="340"/>
      <c r="AO31" s="340"/>
      <c r="AP31" s="40"/>
      <c r="AQ31" s="40"/>
      <c r="AR31" s="41"/>
      <c r="BE31" s="329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1">
        <v>0.15</v>
      </c>
      <c r="M32" s="340"/>
      <c r="N32" s="340"/>
      <c r="O32" s="340"/>
      <c r="P32" s="340"/>
      <c r="Q32" s="40"/>
      <c r="R32" s="40"/>
      <c r="S32" s="40"/>
      <c r="T32" s="40"/>
      <c r="U32" s="40"/>
      <c r="V32" s="40"/>
      <c r="W32" s="339">
        <f>ROUND(BC54, 2)</f>
        <v>0</v>
      </c>
      <c r="X32" s="340"/>
      <c r="Y32" s="340"/>
      <c r="Z32" s="340"/>
      <c r="AA32" s="340"/>
      <c r="AB32" s="340"/>
      <c r="AC32" s="340"/>
      <c r="AD32" s="340"/>
      <c r="AE32" s="340"/>
      <c r="AF32" s="40"/>
      <c r="AG32" s="40"/>
      <c r="AH32" s="40"/>
      <c r="AI32" s="40"/>
      <c r="AJ32" s="40"/>
      <c r="AK32" s="339">
        <v>0</v>
      </c>
      <c r="AL32" s="340"/>
      <c r="AM32" s="340"/>
      <c r="AN32" s="340"/>
      <c r="AO32" s="340"/>
      <c r="AP32" s="40"/>
      <c r="AQ32" s="40"/>
      <c r="AR32" s="41"/>
      <c r="BE32" s="329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1">
        <v>0</v>
      </c>
      <c r="M33" s="340"/>
      <c r="N33" s="340"/>
      <c r="O33" s="340"/>
      <c r="P33" s="340"/>
      <c r="Q33" s="40"/>
      <c r="R33" s="40"/>
      <c r="S33" s="40"/>
      <c r="T33" s="40"/>
      <c r="U33" s="40"/>
      <c r="V33" s="40"/>
      <c r="W33" s="339">
        <f>ROUND(BD54, 2)</f>
        <v>0</v>
      </c>
      <c r="X33" s="340"/>
      <c r="Y33" s="340"/>
      <c r="Z33" s="340"/>
      <c r="AA33" s="340"/>
      <c r="AB33" s="340"/>
      <c r="AC33" s="340"/>
      <c r="AD33" s="340"/>
      <c r="AE33" s="340"/>
      <c r="AF33" s="40"/>
      <c r="AG33" s="40"/>
      <c r="AH33" s="40"/>
      <c r="AI33" s="40"/>
      <c r="AJ33" s="40"/>
      <c r="AK33" s="339">
        <v>0</v>
      </c>
      <c r="AL33" s="340"/>
      <c r="AM33" s="340"/>
      <c r="AN33" s="340"/>
      <c r="AO33" s="340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5" t="s">
        <v>49</v>
      </c>
      <c r="Y35" s="343"/>
      <c r="Z35" s="343"/>
      <c r="AA35" s="343"/>
      <c r="AB35" s="343"/>
      <c r="AC35" s="44"/>
      <c r="AD35" s="44"/>
      <c r="AE35" s="44"/>
      <c r="AF35" s="44"/>
      <c r="AG35" s="44"/>
      <c r="AH35" s="44"/>
      <c r="AI35" s="44"/>
      <c r="AJ35" s="44"/>
      <c r="AK35" s="342">
        <f>SUM(AK26:AK33)</f>
        <v>0</v>
      </c>
      <c r="AL35" s="343"/>
      <c r="AM35" s="343"/>
      <c r="AN35" s="343"/>
      <c r="AO35" s="344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JAK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7" t="str">
        <f>K6</f>
        <v>Společná zařízení v k.ú. Hnátnice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9" t="str">
        <f>IF(AN8= "","",AN8)</f>
        <v>5. 6. 2020</v>
      </c>
      <c r="AN47" s="309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6.4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Ústí nad Orlicí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0" t="str">
        <f>IF(E17="","",E17)</f>
        <v>Agroprojekce Litomyšl, s.r.o.</v>
      </c>
      <c r="AN49" s="311"/>
      <c r="AO49" s="311"/>
      <c r="AP49" s="311"/>
      <c r="AQ49" s="35"/>
      <c r="AR49" s="38"/>
      <c r="AS49" s="312" t="s">
        <v>51</v>
      </c>
      <c r="AT49" s="313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0" t="str">
        <f>IF(E20="","",E20)</f>
        <v xml:space="preserve"> </v>
      </c>
      <c r="AN50" s="311"/>
      <c r="AO50" s="311"/>
      <c r="AP50" s="311"/>
      <c r="AQ50" s="35"/>
      <c r="AR50" s="38"/>
      <c r="AS50" s="314"/>
      <c r="AT50" s="315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6"/>
      <c r="AT51" s="317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8" t="s">
        <v>52</v>
      </c>
      <c r="D52" s="319"/>
      <c r="E52" s="319"/>
      <c r="F52" s="319"/>
      <c r="G52" s="319"/>
      <c r="H52" s="65"/>
      <c r="I52" s="321" t="s">
        <v>53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20" t="s">
        <v>54</v>
      </c>
      <c r="AH52" s="319"/>
      <c r="AI52" s="319"/>
      <c r="AJ52" s="319"/>
      <c r="AK52" s="319"/>
      <c r="AL52" s="319"/>
      <c r="AM52" s="319"/>
      <c r="AN52" s="321" t="s">
        <v>55</v>
      </c>
      <c r="AO52" s="319"/>
      <c r="AP52" s="319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5">
        <f>ROUND(SUM(AG55:AG62),2)</f>
        <v>0</v>
      </c>
      <c r="AH54" s="325"/>
      <c r="AI54" s="325"/>
      <c r="AJ54" s="325"/>
      <c r="AK54" s="325"/>
      <c r="AL54" s="325"/>
      <c r="AM54" s="325"/>
      <c r="AN54" s="326">
        <f t="shared" ref="AN54:AN62" si="0">SUM(AG54,AT54)</f>
        <v>0</v>
      </c>
      <c r="AO54" s="326"/>
      <c r="AP54" s="326"/>
      <c r="AQ54" s="77" t="s">
        <v>19</v>
      </c>
      <c r="AR54" s="78"/>
      <c r="AS54" s="79">
        <f>ROUND(SUM(AS55:AS62),2)</f>
        <v>0</v>
      </c>
      <c r="AT54" s="80">
        <f t="shared" ref="AT54:AT62" si="1">ROUND(SUM(AV54:AW54),2)</f>
        <v>0</v>
      </c>
      <c r="AU54" s="81">
        <f>ROUND(SUM(AU55:AU62),5)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ROUND(SUM(AZ55:AZ62),2)</f>
        <v>0</v>
      </c>
      <c r="BA54" s="80">
        <f>ROUND(SUM(BA55:BA62),2)</f>
        <v>0</v>
      </c>
      <c r="BB54" s="80">
        <f>ROUND(SUM(BB55:BB62),2)</f>
        <v>0</v>
      </c>
      <c r="BC54" s="80">
        <f>ROUND(SUM(BC55:BC62),2)</f>
        <v>0</v>
      </c>
      <c r="BD54" s="82">
        <f>ROUND(SUM(BD55:BD62),2)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24.6" customHeight="1">
      <c r="A55" s="85" t="s">
        <v>75</v>
      </c>
      <c r="B55" s="86"/>
      <c r="C55" s="87"/>
      <c r="D55" s="322" t="s">
        <v>76</v>
      </c>
      <c r="E55" s="322"/>
      <c r="F55" s="322"/>
      <c r="G55" s="322"/>
      <c r="H55" s="322"/>
      <c r="I55" s="88"/>
      <c r="J55" s="322" t="s">
        <v>77</v>
      </c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23">
        <f>'SO-104 - Polní cesta H2'!J30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9" t="s">
        <v>78</v>
      </c>
      <c r="AR55" s="90"/>
      <c r="AS55" s="91">
        <v>0</v>
      </c>
      <c r="AT55" s="92">
        <f t="shared" si="1"/>
        <v>0</v>
      </c>
      <c r="AU55" s="93">
        <f>'SO-104 - Polní cesta H2'!P86</f>
        <v>0</v>
      </c>
      <c r="AV55" s="92">
        <f>'SO-104 - Polní cesta H2'!J33</f>
        <v>0</v>
      </c>
      <c r="AW55" s="92">
        <f>'SO-104 - Polní cesta H2'!J34</f>
        <v>0</v>
      </c>
      <c r="AX55" s="92">
        <f>'SO-104 - Polní cesta H2'!J35</f>
        <v>0</v>
      </c>
      <c r="AY55" s="92">
        <f>'SO-104 - Polní cesta H2'!J36</f>
        <v>0</v>
      </c>
      <c r="AZ55" s="92">
        <f>'SO-104 - Polní cesta H2'!F33</f>
        <v>0</v>
      </c>
      <c r="BA55" s="92">
        <f>'SO-104 - Polní cesta H2'!F34</f>
        <v>0</v>
      </c>
      <c r="BB55" s="92">
        <f>'SO-104 - Polní cesta H2'!F35</f>
        <v>0</v>
      </c>
      <c r="BC55" s="92">
        <f>'SO-104 - Polní cesta H2'!F36</f>
        <v>0</v>
      </c>
      <c r="BD55" s="94">
        <f>'SO-104 - Polní cesta H2'!F37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24.6" customHeight="1">
      <c r="A56" s="85" t="s">
        <v>75</v>
      </c>
      <c r="B56" s="86"/>
      <c r="C56" s="87"/>
      <c r="D56" s="322" t="s">
        <v>83</v>
      </c>
      <c r="E56" s="322"/>
      <c r="F56" s="322"/>
      <c r="G56" s="322"/>
      <c r="H56" s="322"/>
      <c r="I56" s="88"/>
      <c r="J56" s="322" t="s">
        <v>84</v>
      </c>
      <c r="K56" s="322"/>
      <c r="L56" s="322"/>
      <c r="M56" s="322"/>
      <c r="N56" s="322"/>
      <c r="O56" s="322"/>
      <c r="P56" s="322"/>
      <c r="Q56" s="322"/>
      <c r="R56" s="322"/>
      <c r="S56" s="322"/>
      <c r="T56" s="322"/>
      <c r="U56" s="322"/>
      <c r="V56" s="322"/>
      <c r="W56" s="322"/>
      <c r="X56" s="322"/>
      <c r="Y56" s="322"/>
      <c r="Z56" s="322"/>
      <c r="AA56" s="322"/>
      <c r="AB56" s="322"/>
      <c r="AC56" s="322"/>
      <c r="AD56" s="322"/>
      <c r="AE56" s="322"/>
      <c r="AF56" s="322"/>
      <c r="AG56" s="323">
        <f>'SO-104a - Příkop k polní ...'!J30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9" t="s">
        <v>78</v>
      </c>
      <c r="AR56" s="90"/>
      <c r="AS56" s="91">
        <v>0</v>
      </c>
      <c r="AT56" s="92">
        <f t="shared" si="1"/>
        <v>0</v>
      </c>
      <c r="AU56" s="93">
        <f>'SO-104a - Příkop k polní ...'!P82</f>
        <v>0</v>
      </c>
      <c r="AV56" s="92">
        <f>'SO-104a - Příkop k polní ...'!J33</f>
        <v>0</v>
      </c>
      <c r="AW56" s="92">
        <f>'SO-104a - Příkop k polní ...'!J34</f>
        <v>0</v>
      </c>
      <c r="AX56" s="92">
        <f>'SO-104a - Příkop k polní ...'!J35</f>
        <v>0</v>
      </c>
      <c r="AY56" s="92">
        <f>'SO-104a - Příkop k polní ...'!J36</f>
        <v>0</v>
      </c>
      <c r="AZ56" s="92">
        <f>'SO-104a - Příkop k polní ...'!F33</f>
        <v>0</v>
      </c>
      <c r="BA56" s="92">
        <f>'SO-104a - Příkop k polní ...'!F34</f>
        <v>0</v>
      </c>
      <c r="BB56" s="92">
        <f>'SO-104a - Příkop k polní ...'!F35</f>
        <v>0</v>
      </c>
      <c r="BC56" s="92">
        <f>'SO-104a - Příkop k polní ...'!F36</f>
        <v>0</v>
      </c>
      <c r="BD56" s="94">
        <f>'SO-104a - Příkop k polní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86</v>
      </c>
      <c r="CM56" s="95" t="s">
        <v>82</v>
      </c>
    </row>
    <row r="57" spans="1:91" s="7" customFormat="1" ht="24.6" customHeight="1">
      <c r="A57" s="85" t="s">
        <v>75</v>
      </c>
      <c r="B57" s="86"/>
      <c r="C57" s="87"/>
      <c r="D57" s="322" t="s">
        <v>87</v>
      </c>
      <c r="E57" s="322"/>
      <c r="F57" s="322"/>
      <c r="G57" s="322"/>
      <c r="H57" s="322"/>
      <c r="I57" s="88"/>
      <c r="J57" s="322" t="s">
        <v>88</v>
      </c>
      <c r="K57" s="322"/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  <c r="W57" s="322"/>
      <c r="X57" s="322"/>
      <c r="Y57" s="322"/>
      <c r="Z57" s="322"/>
      <c r="AA57" s="322"/>
      <c r="AB57" s="322"/>
      <c r="AC57" s="322"/>
      <c r="AD57" s="322"/>
      <c r="AE57" s="322"/>
      <c r="AF57" s="322"/>
      <c r="AG57" s="323">
        <f>'SO-105 - Polní cesta H11'!J30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9" t="s">
        <v>78</v>
      </c>
      <c r="AR57" s="90"/>
      <c r="AS57" s="91">
        <v>0</v>
      </c>
      <c r="AT57" s="92">
        <f t="shared" si="1"/>
        <v>0</v>
      </c>
      <c r="AU57" s="93">
        <f>'SO-105 - Polní cesta H11'!P87</f>
        <v>0</v>
      </c>
      <c r="AV57" s="92">
        <f>'SO-105 - Polní cesta H11'!J33</f>
        <v>0</v>
      </c>
      <c r="AW57" s="92">
        <f>'SO-105 - Polní cesta H11'!J34</f>
        <v>0</v>
      </c>
      <c r="AX57" s="92">
        <f>'SO-105 - Polní cesta H11'!J35</f>
        <v>0</v>
      </c>
      <c r="AY57" s="92">
        <f>'SO-105 - Polní cesta H11'!J36</f>
        <v>0</v>
      </c>
      <c r="AZ57" s="92">
        <f>'SO-105 - Polní cesta H11'!F33</f>
        <v>0</v>
      </c>
      <c r="BA57" s="92">
        <f>'SO-105 - Polní cesta H11'!F34</f>
        <v>0</v>
      </c>
      <c r="BB57" s="92">
        <f>'SO-105 - Polní cesta H11'!F35</f>
        <v>0</v>
      </c>
      <c r="BC57" s="92">
        <f>'SO-105 - Polní cesta H11'!F36</f>
        <v>0</v>
      </c>
      <c r="BD57" s="94">
        <f>'SO-105 - Polní cesta H11'!F37</f>
        <v>0</v>
      </c>
      <c r="BT57" s="95" t="s">
        <v>79</v>
      </c>
      <c r="BV57" s="95" t="s">
        <v>73</v>
      </c>
      <c r="BW57" s="95" t="s">
        <v>89</v>
      </c>
      <c r="BX57" s="95" t="s">
        <v>5</v>
      </c>
      <c r="CL57" s="95" t="s">
        <v>81</v>
      </c>
      <c r="CM57" s="95" t="s">
        <v>82</v>
      </c>
    </row>
    <row r="58" spans="1:91" s="7" customFormat="1" ht="24.6" customHeight="1">
      <c r="A58" s="85" t="s">
        <v>75</v>
      </c>
      <c r="B58" s="86"/>
      <c r="C58" s="87"/>
      <c r="D58" s="322" t="s">
        <v>90</v>
      </c>
      <c r="E58" s="322"/>
      <c r="F58" s="322"/>
      <c r="G58" s="322"/>
      <c r="H58" s="322"/>
      <c r="I58" s="88"/>
      <c r="J58" s="322" t="s">
        <v>91</v>
      </c>
      <c r="K58" s="322"/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3">
        <f>'SO-105a - Příkop k polní ...'!J30</f>
        <v>0</v>
      </c>
      <c r="AH58" s="324"/>
      <c r="AI58" s="324"/>
      <c r="AJ58" s="324"/>
      <c r="AK58" s="324"/>
      <c r="AL58" s="324"/>
      <c r="AM58" s="324"/>
      <c r="AN58" s="323">
        <f t="shared" si="0"/>
        <v>0</v>
      </c>
      <c r="AO58" s="324"/>
      <c r="AP58" s="324"/>
      <c r="AQ58" s="89" t="s">
        <v>78</v>
      </c>
      <c r="AR58" s="90"/>
      <c r="AS58" s="91">
        <v>0</v>
      </c>
      <c r="AT58" s="92">
        <f t="shared" si="1"/>
        <v>0</v>
      </c>
      <c r="AU58" s="93">
        <f>'SO-105a - Příkop k polní ...'!P87</f>
        <v>0</v>
      </c>
      <c r="AV58" s="92">
        <f>'SO-105a - Příkop k polní ...'!J33</f>
        <v>0</v>
      </c>
      <c r="AW58" s="92">
        <f>'SO-105a - Příkop k polní ...'!J34</f>
        <v>0</v>
      </c>
      <c r="AX58" s="92">
        <f>'SO-105a - Příkop k polní ...'!J35</f>
        <v>0</v>
      </c>
      <c r="AY58" s="92">
        <f>'SO-105a - Příkop k polní ...'!J36</f>
        <v>0</v>
      </c>
      <c r="AZ58" s="92">
        <f>'SO-105a - Příkop k polní ...'!F33</f>
        <v>0</v>
      </c>
      <c r="BA58" s="92">
        <f>'SO-105a - Příkop k polní ...'!F34</f>
        <v>0</v>
      </c>
      <c r="BB58" s="92">
        <f>'SO-105a - Příkop k polní ...'!F35</f>
        <v>0</v>
      </c>
      <c r="BC58" s="92">
        <f>'SO-105a - Příkop k polní ...'!F36</f>
        <v>0</v>
      </c>
      <c r="BD58" s="94">
        <f>'SO-105a - Příkop k polní ...'!F37</f>
        <v>0</v>
      </c>
      <c r="BT58" s="95" t="s">
        <v>79</v>
      </c>
      <c r="BV58" s="95" t="s">
        <v>73</v>
      </c>
      <c r="BW58" s="95" t="s">
        <v>92</v>
      </c>
      <c r="BX58" s="95" t="s">
        <v>5</v>
      </c>
      <c r="CL58" s="95" t="s">
        <v>86</v>
      </c>
      <c r="CM58" s="95" t="s">
        <v>82</v>
      </c>
    </row>
    <row r="59" spans="1:91" s="7" customFormat="1" ht="24.6" customHeight="1">
      <c r="A59" s="85" t="s">
        <v>75</v>
      </c>
      <c r="B59" s="86"/>
      <c r="C59" s="87"/>
      <c r="D59" s="322" t="s">
        <v>93</v>
      </c>
      <c r="E59" s="322"/>
      <c r="F59" s="322"/>
      <c r="G59" s="322"/>
      <c r="H59" s="322"/>
      <c r="I59" s="88"/>
      <c r="J59" s="322" t="s">
        <v>94</v>
      </c>
      <c r="K59" s="322"/>
      <c r="L59" s="322"/>
      <c r="M59" s="322"/>
      <c r="N59" s="322"/>
      <c r="O59" s="322"/>
      <c r="P59" s="322"/>
      <c r="Q59" s="322"/>
      <c r="R59" s="322"/>
      <c r="S59" s="322"/>
      <c r="T59" s="322"/>
      <c r="U59" s="322"/>
      <c r="V59" s="322"/>
      <c r="W59" s="322"/>
      <c r="X59" s="322"/>
      <c r="Y59" s="322"/>
      <c r="Z59" s="322"/>
      <c r="AA59" s="322"/>
      <c r="AB59" s="322"/>
      <c r="AC59" s="322"/>
      <c r="AD59" s="322"/>
      <c r="AE59" s="322"/>
      <c r="AF59" s="322"/>
      <c r="AG59" s="323">
        <f>'SO-106 - Polní cesta V15'!J30</f>
        <v>0</v>
      </c>
      <c r="AH59" s="324"/>
      <c r="AI59" s="324"/>
      <c r="AJ59" s="324"/>
      <c r="AK59" s="324"/>
      <c r="AL59" s="324"/>
      <c r="AM59" s="324"/>
      <c r="AN59" s="323">
        <f t="shared" si="0"/>
        <v>0</v>
      </c>
      <c r="AO59" s="324"/>
      <c r="AP59" s="324"/>
      <c r="AQ59" s="89" t="s">
        <v>78</v>
      </c>
      <c r="AR59" s="90"/>
      <c r="AS59" s="91">
        <v>0</v>
      </c>
      <c r="AT59" s="92">
        <f t="shared" si="1"/>
        <v>0</v>
      </c>
      <c r="AU59" s="93">
        <f>'SO-106 - Polní cesta V15'!P87</f>
        <v>0</v>
      </c>
      <c r="AV59" s="92">
        <f>'SO-106 - Polní cesta V15'!J33</f>
        <v>0</v>
      </c>
      <c r="AW59" s="92">
        <f>'SO-106 - Polní cesta V15'!J34</f>
        <v>0</v>
      </c>
      <c r="AX59" s="92">
        <f>'SO-106 - Polní cesta V15'!J35</f>
        <v>0</v>
      </c>
      <c r="AY59" s="92">
        <f>'SO-106 - Polní cesta V15'!J36</f>
        <v>0</v>
      </c>
      <c r="AZ59" s="92">
        <f>'SO-106 - Polní cesta V15'!F33</f>
        <v>0</v>
      </c>
      <c r="BA59" s="92">
        <f>'SO-106 - Polní cesta V15'!F34</f>
        <v>0</v>
      </c>
      <c r="BB59" s="92">
        <f>'SO-106 - Polní cesta V15'!F35</f>
        <v>0</v>
      </c>
      <c r="BC59" s="92">
        <f>'SO-106 - Polní cesta V15'!F36</f>
        <v>0</v>
      </c>
      <c r="BD59" s="94">
        <f>'SO-106 - Polní cesta V15'!F37</f>
        <v>0</v>
      </c>
      <c r="BT59" s="95" t="s">
        <v>79</v>
      </c>
      <c r="BV59" s="95" t="s">
        <v>73</v>
      </c>
      <c r="BW59" s="95" t="s">
        <v>95</v>
      </c>
      <c r="BX59" s="95" t="s">
        <v>5</v>
      </c>
      <c r="CL59" s="95" t="s">
        <v>81</v>
      </c>
      <c r="CM59" s="95" t="s">
        <v>82</v>
      </c>
    </row>
    <row r="60" spans="1:91" s="7" customFormat="1" ht="24.6" customHeight="1">
      <c r="A60" s="85" t="s">
        <v>75</v>
      </c>
      <c r="B60" s="86"/>
      <c r="C60" s="87"/>
      <c r="D60" s="322" t="s">
        <v>96</v>
      </c>
      <c r="E60" s="322"/>
      <c r="F60" s="322"/>
      <c r="G60" s="322"/>
      <c r="H60" s="322"/>
      <c r="I60" s="88"/>
      <c r="J60" s="322" t="s">
        <v>97</v>
      </c>
      <c r="K60" s="322"/>
      <c r="L60" s="322"/>
      <c r="M60" s="322"/>
      <c r="N60" s="322"/>
      <c r="O60" s="322"/>
      <c r="P60" s="322"/>
      <c r="Q60" s="322"/>
      <c r="R60" s="322"/>
      <c r="S60" s="322"/>
      <c r="T60" s="322"/>
      <c r="U60" s="322"/>
      <c r="V60" s="322"/>
      <c r="W60" s="322"/>
      <c r="X60" s="322"/>
      <c r="Y60" s="322"/>
      <c r="Z60" s="322"/>
      <c r="AA60" s="322"/>
      <c r="AB60" s="322"/>
      <c r="AC60" s="322"/>
      <c r="AD60" s="322"/>
      <c r="AE60" s="322"/>
      <c r="AF60" s="322"/>
      <c r="AG60" s="323">
        <f>'SO-904 - Výsadba IP1'!J30</f>
        <v>0</v>
      </c>
      <c r="AH60" s="324"/>
      <c r="AI60" s="324"/>
      <c r="AJ60" s="324"/>
      <c r="AK60" s="324"/>
      <c r="AL60" s="324"/>
      <c r="AM60" s="324"/>
      <c r="AN60" s="323">
        <f t="shared" si="0"/>
        <v>0</v>
      </c>
      <c r="AO60" s="324"/>
      <c r="AP60" s="324"/>
      <c r="AQ60" s="89" t="s">
        <v>78</v>
      </c>
      <c r="AR60" s="90"/>
      <c r="AS60" s="91">
        <v>0</v>
      </c>
      <c r="AT60" s="92">
        <f t="shared" si="1"/>
        <v>0</v>
      </c>
      <c r="AU60" s="93">
        <f>'SO-904 - Výsadba IP1'!P82</f>
        <v>0</v>
      </c>
      <c r="AV60" s="92">
        <f>'SO-904 - Výsadba IP1'!J33</f>
        <v>0</v>
      </c>
      <c r="AW60" s="92">
        <f>'SO-904 - Výsadba IP1'!J34</f>
        <v>0</v>
      </c>
      <c r="AX60" s="92">
        <f>'SO-904 - Výsadba IP1'!J35</f>
        <v>0</v>
      </c>
      <c r="AY60" s="92">
        <f>'SO-904 - Výsadba IP1'!J36</f>
        <v>0</v>
      </c>
      <c r="AZ60" s="92">
        <f>'SO-904 - Výsadba IP1'!F33</f>
        <v>0</v>
      </c>
      <c r="BA60" s="92">
        <f>'SO-904 - Výsadba IP1'!F34</f>
        <v>0</v>
      </c>
      <c r="BB60" s="92">
        <f>'SO-904 - Výsadba IP1'!F35</f>
        <v>0</v>
      </c>
      <c r="BC60" s="92">
        <f>'SO-904 - Výsadba IP1'!F36</f>
        <v>0</v>
      </c>
      <c r="BD60" s="94">
        <f>'SO-904 - Výsadba IP1'!F37</f>
        <v>0</v>
      </c>
      <c r="BT60" s="95" t="s">
        <v>79</v>
      </c>
      <c r="BV60" s="95" t="s">
        <v>73</v>
      </c>
      <c r="BW60" s="95" t="s">
        <v>98</v>
      </c>
      <c r="BX60" s="95" t="s">
        <v>5</v>
      </c>
      <c r="CL60" s="95" t="s">
        <v>99</v>
      </c>
      <c r="CM60" s="95" t="s">
        <v>82</v>
      </c>
    </row>
    <row r="61" spans="1:91" s="7" customFormat="1" ht="24.6" customHeight="1">
      <c r="A61" s="85" t="s">
        <v>75</v>
      </c>
      <c r="B61" s="86"/>
      <c r="C61" s="87"/>
      <c r="D61" s="322" t="s">
        <v>100</v>
      </c>
      <c r="E61" s="322"/>
      <c r="F61" s="322"/>
      <c r="G61" s="322"/>
      <c r="H61" s="322"/>
      <c r="I61" s="88"/>
      <c r="J61" s="322" t="s">
        <v>101</v>
      </c>
      <c r="K61" s="322"/>
      <c r="L61" s="322"/>
      <c r="M61" s="322"/>
      <c r="N61" s="322"/>
      <c r="O61" s="322"/>
      <c r="P61" s="322"/>
      <c r="Q61" s="322"/>
      <c r="R61" s="322"/>
      <c r="S61" s="322"/>
      <c r="T61" s="322"/>
      <c r="U61" s="322"/>
      <c r="V61" s="322"/>
      <c r="W61" s="322"/>
      <c r="X61" s="322"/>
      <c r="Y61" s="322"/>
      <c r="Z61" s="322"/>
      <c r="AA61" s="322"/>
      <c r="AB61" s="322"/>
      <c r="AC61" s="322"/>
      <c r="AD61" s="322"/>
      <c r="AE61" s="322"/>
      <c r="AF61" s="322"/>
      <c r="AG61" s="323">
        <f>'SO-905 - PEO19'!J30</f>
        <v>0</v>
      </c>
      <c r="AH61" s="324"/>
      <c r="AI61" s="324"/>
      <c r="AJ61" s="324"/>
      <c r="AK61" s="324"/>
      <c r="AL61" s="324"/>
      <c r="AM61" s="324"/>
      <c r="AN61" s="323">
        <f t="shared" si="0"/>
        <v>0</v>
      </c>
      <c r="AO61" s="324"/>
      <c r="AP61" s="324"/>
      <c r="AQ61" s="89" t="s">
        <v>78</v>
      </c>
      <c r="AR61" s="90"/>
      <c r="AS61" s="91">
        <v>0</v>
      </c>
      <c r="AT61" s="92">
        <f t="shared" si="1"/>
        <v>0</v>
      </c>
      <c r="AU61" s="93">
        <f>'SO-905 - PEO19'!P81</f>
        <v>0</v>
      </c>
      <c r="AV61" s="92">
        <f>'SO-905 - PEO19'!J33</f>
        <v>0</v>
      </c>
      <c r="AW61" s="92">
        <f>'SO-905 - PEO19'!J34</f>
        <v>0</v>
      </c>
      <c r="AX61" s="92">
        <f>'SO-905 - PEO19'!J35</f>
        <v>0</v>
      </c>
      <c r="AY61" s="92">
        <f>'SO-905 - PEO19'!J36</f>
        <v>0</v>
      </c>
      <c r="AZ61" s="92">
        <f>'SO-905 - PEO19'!F33</f>
        <v>0</v>
      </c>
      <c r="BA61" s="92">
        <f>'SO-905 - PEO19'!F34</f>
        <v>0</v>
      </c>
      <c r="BB61" s="92">
        <f>'SO-905 - PEO19'!F35</f>
        <v>0</v>
      </c>
      <c r="BC61" s="92">
        <f>'SO-905 - PEO19'!F36</f>
        <v>0</v>
      </c>
      <c r="BD61" s="94">
        <f>'SO-905 - PEO19'!F37</f>
        <v>0</v>
      </c>
      <c r="BT61" s="95" t="s">
        <v>79</v>
      </c>
      <c r="BV61" s="95" t="s">
        <v>73</v>
      </c>
      <c r="BW61" s="95" t="s">
        <v>102</v>
      </c>
      <c r="BX61" s="95" t="s">
        <v>5</v>
      </c>
      <c r="CL61" s="95" t="s">
        <v>99</v>
      </c>
      <c r="CM61" s="95" t="s">
        <v>82</v>
      </c>
    </row>
    <row r="62" spans="1:91" s="7" customFormat="1" ht="14.4" customHeight="1">
      <c r="A62" s="85" t="s">
        <v>75</v>
      </c>
      <c r="B62" s="86"/>
      <c r="C62" s="87"/>
      <c r="D62" s="322" t="s">
        <v>103</v>
      </c>
      <c r="E62" s="322"/>
      <c r="F62" s="322"/>
      <c r="G62" s="322"/>
      <c r="H62" s="322"/>
      <c r="I62" s="88"/>
      <c r="J62" s="322" t="s">
        <v>104</v>
      </c>
      <c r="K62" s="322"/>
      <c r="L62" s="322"/>
      <c r="M62" s="322"/>
      <c r="N62" s="322"/>
      <c r="O62" s="322"/>
      <c r="P62" s="322"/>
      <c r="Q62" s="322"/>
      <c r="R62" s="322"/>
      <c r="S62" s="322"/>
      <c r="T62" s="322"/>
      <c r="U62" s="322"/>
      <c r="V62" s="322"/>
      <c r="W62" s="322"/>
      <c r="X62" s="322"/>
      <c r="Y62" s="322"/>
      <c r="Z62" s="322"/>
      <c r="AA62" s="322"/>
      <c r="AB62" s="322"/>
      <c r="AC62" s="322"/>
      <c r="AD62" s="322"/>
      <c r="AE62" s="322"/>
      <c r="AF62" s="322"/>
      <c r="AG62" s="323">
        <f>'VON - Vedlejší a ostatní ...'!J30</f>
        <v>0</v>
      </c>
      <c r="AH62" s="324"/>
      <c r="AI62" s="324"/>
      <c r="AJ62" s="324"/>
      <c r="AK62" s="324"/>
      <c r="AL62" s="324"/>
      <c r="AM62" s="324"/>
      <c r="AN62" s="323">
        <f t="shared" si="0"/>
        <v>0</v>
      </c>
      <c r="AO62" s="324"/>
      <c r="AP62" s="324"/>
      <c r="AQ62" s="89" t="s">
        <v>103</v>
      </c>
      <c r="AR62" s="90"/>
      <c r="AS62" s="96">
        <v>0</v>
      </c>
      <c r="AT62" s="97">
        <f t="shared" si="1"/>
        <v>0</v>
      </c>
      <c r="AU62" s="98">
        <f>'VON - Vedlejší a ostatní ...'!P82</f>
        <v>0</v>
      </c>
      <c r="AV62" s="97">
        <f>'VON - Vedlejší a ostatní ...'!J33</f>
        <v>0</v>
      </c>
      <c r="AW62" s="97">
        <f>'VON - Vedlejší a ostatní ...'!J34</f>
        <v>0</v>
      </c>
      <c r="AX62" s="97">
        <f>'VON - Vedlejší a ostatní ...'!J35</f>
        <v>0</v>
      </c>
      <c r="AY62" s="97">
        <f>'VON - Vedlejší a ostatní ...'!J36</f>
        <v>0</v>
      </c>
      <c r="AZ62" s="97">
        <f>'VON - Vedlejší a ostatní ...'!F33</f>
        <v>0</v>
      </c>
      <c r="BA62" s="97">
        <f>'VON - Vedlejší a ostatní ...'!F34</f>
        <v>0</v>
      </c>
      <c r="BB62" s="97">
        <f>'VON - Vedlejší a ostatní ...'!F35</f>
        <v>0</v>
      </c>
      <c r="BC62" s="97">
        <f>'VON - Vedlejší a ostatní ...'!F36</f>
        <v>0</v>
      </c>
      <c r="BD62" s="99">
        <f>'VON - Vedlejší a ostatní ...'!F37</f>
        <v>0</v>
      </c>
      <c r="BT62" s="95" t="s">
        <v>79</v>
      </c>
      <c r="BV62" s="95" t="s">
        <v>73</v>
      </c>
      <c r="BW62" s="95" t="s">
        <v>105</v>
      </c>
      <c r="BX62" s="95" t="s">
        <v>5</v>
      </c>
      <c r="CL62" s="95" t="s">
        <v>19</v>
      </c>
      <c r="CM62" s="95" t="s">
        <v>82</v>
      </c>
    </row>
    <row r="63" spans="1:91" s="2" customFormat="1" ht="30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8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</row>
    <row r="64" spans="1:91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38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</row>
  </sheetData>
  <sheetProtection algorithmName="SHA-512" hashValue="5GCIAfW+NGQa75C+Rup2xnoIyj2eC5UJlAL2/W9cKFLqIz9p6eD6qoDvJ1cu3JN6qcv5c29shoNEM7FZVdAXPw==" saltValue="unvvDpt9uuH6tU0yC2EYL59QbkDIQBEQerChcVx/SPt3k/0gzF/0tkcuOXFYagbzpsx+x3GXIgeqyYYFnULlXw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-104 - Polní cesta H2'!C2" display="/"/>
    <hyperlink ref="A56" location="'SO-104a - Příkop k polní ...'!C2" display="/"/>
    <hyperlink ref="A57" location="'SO-105 - Polní cesta H11'!C2" display="/"/>
    <hyperlink ref="A58" location="'SO-105a - Příkop k polní ...'!C2" display="/"/>
    <hyperlink ref="A59" location="'SO-106 - Polní cesta V15'!C2" display="/"/>
    <hyperlink ref="A60" location="'SO-904 - Výsadba IP1'!C2" display="/"/>
    <hyperlink ref="A61" location="'SO-905 - PEO19'!C2" display="/"/>
    <hyperlink ref="A62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29" customWidth="1"/>
    <col min="2" max="2" width="1.7109375" style="229" customWidth="1"/>
    <col min="3" max="4" width="5" style="229" customWidth="1"/>
    <col min="5" max="5" width="11.7109375" style="229" customWidth="1"/>
    <col min="6" max="6" width="9.140625" style="229" customWidth="1"/>
    <col min="7" max="7" width="5" style="229" customWidth="1"/>
    <col min="8" max="8" width="77.85546875" style="229" customWidth="1"/>
    <col min="9" max="10" width="20" style="229" customWidth="1"/>
    <col min="11" max="11" width="1.7109375" style="229" customWidth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58" t="s">
        <v>1029</v>
      </c>
      <c r="D3" s="358"/>
      <c r="E3" s="358"/>
      <c r="F3" s="358"/>
      <c r="G3" s="358"/>
      <c r="H3" s="358"/>
      <c r="I3" s="358"/>
      <c r="J3" s="358"/>
      <c r="K3" s="234"/>
    </row>
    <row r="4" spans="2:11" s="1" customFormat="1" ht="25.5" customHeight="1">
      <c r="B4" s="235"/>
      <c r="C4" s="363" t="s">
        <v>1030</v>
      </c>
      <c r="D4" s="363"/>
      <c r="E4" s="363"/>
      <c r="F4" s="363"/>
      <c r="G4" s="363"/>
      <c r="H4" s="363"/>
      <c r="I4" s="363"/>
      <c r="J4" s="363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62" t="s">
        <v>1031</v>
      </c>
      <c r="D6" s="362"/>
      <c r="E6" s="362"/>
      <c r="F6" s="362"/>
      <c r="G6" s="362"/>
      <c r="H6" s="362"/>
      <c r="I6" s="362"/>
      <c r="J6" s="362"/>
      <c r="K6" s="236"/>
    </row>
    <row r="7" spans="2:11" s="1" customFormat="1" ht="15" customHeight="1">
      <c r="B7" s="239"/>
      <c r="C7" s="362" t="s">
        <v>1032</v>
      </c>
      <c r="D7" s="362"/>
      <c r="E7" s="362"/>
      <c r="F7" s="362"/>
      <c r="G7" s="362"/>
      <c r="H7" s="362"/>
      <c r="I7" s="362"/>
      <c r="J7" s="362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62" t="s">
        <v>1033</v>
      </c>
      <c r="D9" s="362"/>
      <c r="E9" s="362"/>
      <c r="F9" s="362"/>
      <c r="G9" s="362"/>
      <c r="H9" s="362"/>
      <c r="I9" s="362"/>
      <c r="J9" s="362"/>
      <c r="K9" s="236"/>
    </row>
    <row r="10" spans="2:11" s="1" customFormat="1" ht="15" customHeight="1">
      <c r="B10" s="239"/>
      <c r="C10" s="238"/>
      <c r="D10" s="362" t="s">
        <v>1034</v>
      </c>
      <c r="E10" s="362"/>
      <c r="F10" s="362"/>
      <c r="G10" s="362"/>
      <c r="H10" s="362"/>
      <c r="I10" s="362"/>
      <c r="J10" s="362"/>
      <c r="K10" s="236"/>
    </row>
    <row r="11" spans="2:11" s="1" customFormat="1" ht="15" customHeight="1">
      <c r="B11" s="239"/>
      <c r="C11" s="240"/>
      <c r="D11" s="362" t="s">
        <v>1035</v>
      </c>
      <c r="E11" s="362"/>
      <c r="F11" s="362"/>
      <c r="G11" s="362"/>
      <c r="H11" s="362"/>
      <c r="I11" s="362"/>
      <c r="J11" s="362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1036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62" t="s">
        <v>1037</v>
      </c>
      <c r="E15" s="362"/>
      <c r="F15" s="362"/>
      <c r="G15" s="362"/>
      <c r="H15" s="362"/>
      <c r="I15" s="362"/>
      <c r="J15" s="362"/>
      <c r="K15" s="236"/>
    </row>
    <row r="16" spans="2:11" s="1" customFormat="1" ht="15" customHeight="1">
      <c r="B16" s="239"/>
      <c r="C16" s="240"/>
      <c r="D16" s="362" t="s">
        <v>1038</v>
      </c>
      <c r="E16" s="362"/>
      <c r="F16" s="362"/>
      <c r="G16" s="362"/>
      <c r="H16" s="362"/>
      <c r="I16" s="362"/>
      <c r="J16" s="362"/>
      <c r="K16" s="236"/>
    </row>
    <row r="17" spans="2:11" s="1" customFormat="1" ht="15" customHeight="1">
      <c r="B17" s="239"/>
      <c r="C17" s="240"/>
      <c r="D17" s="362" t="s">
        <v>1039</v>
      </c>
      <c r="E17" s="362"/>
      <c r="F17" s="362"/>
      <c r="G17" s="362"/>
      <c r="H17" s="362"/>
      <c r="I17" s="362"/>
      <c r="J17" s="362"/>
      <c r="K17" s="236"/>
    </row>
    <row r="18" spans="2:11" s="1" customFormat="1" ht="15" customHeight="1">
      <c r="B18" s="239"/>
      <c r="C18" s="240"/>
      <c r="D18" s="240"/>
      <c r="E18" s="242" t="s">
        <v>78</v>
      </c>
      <c r="F18" s="362" t="s">
        <v>1040</v>
      </c>
      <c r="G18" s="362"/>
      <c r="H18" s="362"/>
      <c r="I18" s="362"/>
      <c r="J18" s="362"/>
      <c r="K18" s="236"/>
    </row>
    <row r="19" spans="2:11" s="1" customFormat="1" ht="15" customHeight="1">
      <c r="B19" s="239"/>
      <c r="C19" s="240"/>
      <c r="D19" s="240"/>
      <c r="E19" s="242" t="s">
        <v>1041</v>
      </c>
      <c r="F19" s="362" t="s">
        <v>1042</v>
      </c>
      <c r="G19" s="362"/>
      <c r="H19" s="362"/>
      <c r="I19" s="362"/>
      <c r="J19" s="362"/>
      <c r="K19" s="236"/>
    </row>
    <row r="20" spans="2:11" s="1" customFormat="1" ht="15" customHeight="1">
      <c r="B20" s="239"/>
      <c r="C20" s="240"/>
      <c r="D20" s="240"/>
      <c r="E20" s="242" t="s">
        <v>1043</v>
      </c>
      <c r="F20" s="362" t="s">
        <v>1044</v>
      </c>
      <c r="G20" s="362"/>
      <c r="H20" s="362"/>
      <c r="I20" s="362"/>
      <c r="J20" s="362"/>
      <c r="K20" s="236"/>
    </row>
    <row r="21" spans="2:11" s="1" customFormat="1" ht="15" customHeight="1">
      <c r="B21" s="239"/>
      <c r="C21" s="240"/>
      <c r="D21" s="240"/>
      <c r="E21" s="242" t="s">
        <v>103</v>
      </c>
      <c r="F21" s="362" t="s">
        <v>104</v>
      </c>
      <c r="G21" s="362"/>
      <c r="H21" s="362"/>
      <c r="I21" s="362"/>
      <c r="J21" s="362"/>
      <c r="K21" s="236"/>
    </row>
    <row r="22" spans="2:11" s="1" customFormat="1" ht="15" customHeight="1">
      <c r="B22" s="239"/>
      <c r="C22" s="240"/>
      <c r="D22" s="240"/>
      <c r="E22" s="242" t="s">
        <v>1045</v>
      </c>
      <c r="F22" s="362" t="s">
        <v>1046</v>
      </c>
      <c r="G22" s="362"/>
      <c r="H22" s="362"/>
      <c r="I22" s="362"/>
      <c r="J22" s="362"/>
      <c r="K22" s="236"/>
    </row>
    <row r="23" spans="2:11" s="1" customFormat="1" ht="15" customHeight="1">
      <c r="B23" s="239"/>
      <c r="C23" s="240"/>
      <c r="D23" s="240"/>
      <c r="E23" s="242" t="s">
        <v>1047</v>
      </c>
      <c r="F23" s="362" t="s">
        <v>1048</v>
      </c>
      <c r="G23" s="362"/>
      <c r="H23" s="362"/>
      <c r="I23" s="362"/>
      <c r="J23" s="362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62" t="s">
        <v>1049</v>
      </c>
      <c r="D25" s="362"/>
      <c r="E25" s="362"/>
      <c r="F25" s="362"/>
      <c r="G25" s="362"/>
      <c r="H25" s="362"/>
      <c r="I25" s="362"/>
      <c r="J25" s="362"/>
      <c r="K25" s="236"/>
    </row>
    <row r="26" spans="2:11" s="1" customFormat="1" ht="15" customHeight="1">
      <c r="B26" s="239"/>
      <c r="C26" s="362" t="s">
        <v>1050</v>
      </c>
      <c r="D26" s="362"/>
      <c r="E26" s="362"/>
      <c r="F26" s="362"/>
      <c r="G26" s="362"/>
      <c r="H26" s="362"/>
      <c r="I26" s="362"/>
      <c r="J26" s="362"/>
      <c r="K26" s="236"/>
    </row>
    <row r="27" spans="2:11" s="1" customFormat="1" ht="15" customHeight="1">
      <c r="B27" s="239"/>
      <c r="C27" s="238"/>
      <c r="D27" s="362" t="s">
        <v>1051</v>
      </c>
      <c r="E27" s="362"/>
      <c r="F27" s="362"/>
      <c r="G27" s="362"/>
      <c r="H27" s="362"/>
      <c r="I27" s="362"/>
      <c r="J27" s="362"/>
      <c r="K27" s="236"/>
    </row>
    <row r="28" spans="2:11" s="1" customFormat="1" ht="15" customHeight="1">
      <c r="B28" s="239"/>
      <c r="C28" s="240"/>
      <c r="D28" s="362" t="s">
        <v>1052</v>
      </c>
      <c r="E28" s="362"/>
      <c r="F28" s="362"/>
      <c r="G28" s="362"/>
      <c r="H28" s="362"/>
      <c r="I28" s="362"/>
      <c r="J28" s="362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62" t="s">
        <v>1053</v>
      </c>
      <c r="E30" s="362"/>
      <c r="F30" s="362"/>
      <c r="G30" s="362"/>
      <c r="H30" s="362"/>
      <c r="I30" s="362"/>
      <c r="J30" s="362"/>
      <c r="K30" s="236"/>
    </row>
    <row r="31" spans="2:11" s="1" customFormat="1" ht="15" customHeight="1">
      <c r="B31" s="239"/>
      <c r="C31" s="240"/>
      <c r="D31" s="362" t="s">
        <v>1054</v>
      </c>
      <c r="E31" s="362"/>
      <c r="F31" s="362"/>
      <c r="G31" s="362"/>
      <c r="H31" s="362"/>
      <c r="I31" s="362"/>
      <c r="J31" s="362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62" t="s">
        <v>1055</v>
      </c>
      <c r="E33" s="362"/>
      <c r="F33" s="362"/>
      <c r="G33" s="362"/>
      <c r="H33" s="362"/>
      <c r="I33" s="362"/>
      <c r="J33" s="362"/>
      <c r="K33" s="236"/>
    </row>
    <row r="34" spans="2:11" s="1" customFormat="1" ht="15" customHeight="1">
      <c r="B34" s="239"/>
      <c r="C34" s="240"/>
      <c r="D34" s="362" t="s">
        <v>1056</v>
      </c>
      <c r="E34" s="362"/>
      <c r="F34" s="362"/>
      <c r="G34" s="362"/>
      <c r="H34" s="362"/>
      <c r="I34" s="362"/>
      <c r="J34" s="362"/>
      <c r="K34" s="236"/>
    </row>
    <row r="35" spans="2:11" s="1" customFormat="1" ht="15" customHeight="1">
      <c r="B35" s="239"/>
      <c r="C35" s="240"/>
      <c r="D35" s="362" t="s">
        <v>1057</v>
      </c>
      <c r="E35" s="362"/>
      <c r="F35" s="362"/>
      <c r="G35" s="362"/>
      <c r="H35" s="362"/>
      <c r="I35" s="362"/>
      <c r="J35" s="362"/>
      <c r="K35" s="236"/>
    </row>
    <row r="36" spans="2:11" s="1" customFormat="1" ht="15" customHeight="1">
      <c r="B36" s="239"/>
      <c r="C36" s="240"/>
      <c r="D36" s="238"/>
      <c r="E36" s="241" t="s">
        <v>122</v>
      </c>
      <c r="F36" s="238"/>
      <c r="G36" s="362" t="s">
        <v>1058</v>
      </c>
      <c r="H36" s="362"/>
      <c r="I36" s="362"/>
      <c r="J36" s="362"/>
      <c r="K36" s="236"/>
    </row>
    <row r="37" spans="2:11" s="1" customFormat="1" ht="30.75" customHeight="1">
      <c r="B37" s="239"/>
      <c r="C37" s="240"/>
      <c r="D37" s="238"/>
      <c r="E37" s="241" t="s">
        <v>1059</v>
      </c>
      <c r="F37" s="238"/>
      <c r="G37" s="362" t="s">
        <v>1060</v>
      </c>
      <c r="H37" s="362"/>
      <c r="I37" s="362"/>
      <c r="J37" s="362"/>
      <c r="K37" s="236"/>
    </row>
    <row r="38" spans="2:11" s="1" customFormat="1" ht="15" customHeight="1">
      <c r="B38" s="239"/>
      <c r="C38" s="240"/>
      <c r="D38" s="238"/>
      <c r="E38" s="241" t="s">
        <v>52</v>
      </c>
      <c r="F38" s="238"/>
      <c r="G38" s="362" t="s">
        <v>1061</v>
      </c>
      <c r="H38" s="362"/>
      <c r="I38" s="362"/>
      <c r="J38" s="362"/>
      <c r="K38" s="236"/>
    </row>
    <row r="39" spans="2:11" s="1" customFormat="1" ht="15" customHeight="1">
      <c r="B39" s="239"/>
      <c r="C39" s="240"/>
      <c r="D39" s="238"/>
      <c r="E39" s="241" t="s">
        <v>53</v>
      </c>
      <c r="F39" s="238"/>
      <c r="G39" s="362" t="s">
        <v>1062</v>
      </c>
      <c r="H39" s="362"/>
      <c r="I39" s="362"/>
      <c r="J39" s="362"/>
      <c r="K39" s="236"/>
    </row>
    <row r="40" spans="2:11" s="1" customFormat="1" ht="15" customHeight="1">
      <c r="B40" s="239"/>
      <c r="C40" s="240"/>
      <c r="D40" s="238"/>
      <c r="E40" s="241" t="s">
        <v>123</v>
      </c>
      <c r="F40" s="238"/>
      <c r="G40" s="362" t="s">
        <v>1063</v>
      </c>
      <c r="H40" s="362"/>
      <c r="I40" s="362"/>
      <c r="J40" s="362"/>
      <c r="K40" s="236"/>
    </row>
    <row r="41" spans="2:11" s="1" customFormat="1" ht="15" customHeight="1">
      <c r="B41" s="239"/>
      <c r="C41" s="240"/>
      <c r="D41" s="238"/>
      <c r="E41" s="241" t="s">
        <v>124</v>
      </c>
      <c r="F41" s="238"/>
      <c r="G41" s="362" t="s">
        <v>1064</v>
      </c>
      <c r="H41" s="362"/>
      <c r="I41" s="362"/>
      <c r="J41" s="362"/>
      <c r="K41" s="236"/>
    </row>
    <row r="42" spans="2:11" s="1" customFormat="1" ht="15" customHeight="1">
      <c r="B42" s="239"/>
      <c r="C42" s="240"/>
      <c r="D42" s="238"/>
      <c r="E42" s="241" t="s">
        <v>1065</v>
      </c>
      <c r="F42" s="238"/>
      <c r="G42" s="362" t="s">
        <v>1066</v>
      </c>
      <c r="H42" s="362"/>
      <c r="I42" s="362"/>
      <c r="J42" s="362"/>
      <c r="K42" s="236"/>
    </row>
    <row r="43" spans="2:11" s="1" customFormat="1" ht="15" customHeight="1">
      <c r="B43" s="239"/>
      <c r="C43" s="240"/>
      <c r="D43" s="238"/>
      <c r="E43" s="241"/>
      <c r="F43" s="238"/>
      <c r="G43" s="362" t="s">
        <v>1067</v>
      </c>
      <c r="H43" s="362"/>
      <c r="I43" s="362"/>
      <c r="J43" s="362"/>
      <c r="K43" s="236"/>
    </row>
    <row r="44" spans="2:11" s="1" customFormat="1" ht="15" customHeight="1">
      <c r="B44" s="239"/>
      <c r="C44" s="240"/>
      <c r="D44" s="238"/>
      <c r="E44" s="241" t="s">
        <v>1068</v>
      </c>
      <c r="F44" s="238"/>
      <c r="G44" s="362" t="s">
        <v>1069</v>
      </c>
      <c r="H44" s="362"/>
      <c r="I44" s="362"/>
      <c r="J44" s="362"/>
      <c r="K44" s="236"/>
    </row>
    <row r="45" spans="2:11" s="1" customFormat="1" ht="15" customHeight="1">
      <c r="B45" s="239"/>
      <c r="C45" s="240"/>
      <c r="D45" s="238"/>
      <c r="E45" s="241" t="s">
        <v>126</v>
      </c>
      <c r="F45" s="238"/>
      <c r="G45" s="362" t="s">
        <v>1070</v>
      </c>
      <c r="H45" s="362"/>
      <c r="I45" s="362"/>
      <c r="J45" s="362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62" t="s">
        <v>1071</v>
      </c>
      <c r="E47" s="362"/>
      <c r="F47" s="362"/>
      <c r="G47" s="362"/>
      <c r="H47" s="362"/>
      <c r="I47" s="362"/>
      <c r="J47" s="362"/>
      <c r="K47" s="236"/>
    </row>
    <row r="48" spans="2:11" s="1" customFormat="1" ht="15" customHeight="1">
      <c r="B48" s="239"/>
      <c r="C48" s="240"/>
      <c r="D48" s="240"/>
      <c r="E48" s="362" t="s">
        <v>1072</v>
      </c>
      <c r="F48" s="362"/>
      <c r="G48" s="362"/>
      <c r="H48" s="362"/>
      <c r="I48" s="362"/>
      <c r="J48" s="362"/>
      <c r="K48" s="236"/>
    </row>
    <row r="49" spans="2:11" s="1" customFormat="1" ht="15" customHeight="1">
      <c r="B49" s="239"/>
      <c r="C49" s="240"/>
      <c r="D49" s="240"/>
      <c r="E49" s="362" t="s">
        <v>1073</v>
      </c>
      <c r="F49" s="362"/>
      <c r="G49" s="362"/>
      <c r="H49" s="362"/>
      <c r="I49" s="362"/>
      <c r="J49" s="362"/>
      <c r="K49" s="236"/>
    </row>
    <row r="50" spans="2:11" s="1" customFormat="1" ht="15" customHeight="1">
      <c r="B50" s="239"/>
      <c r="C50" s="240"/>
      <c r="D50" s="240"/>
      <c r="E50" s="362" t="s">
        <v>1074</v>
      </c>
      <c r="F50" s="362"/>
      <c r="G50" s="362"/>
      <c r="H50" s="362"/>
      <c r="I50" s="362"/>
      <c r="J50" s="362"/>
      <c r="K50" s="236"/>
    </row>
    <row r="51" spans="2:11" s="1" customFormat="1" ht="15" customHeight="1">
      <c r="B51" s="239"/>
      <c r="C51" s="240"/>
      <c r="D51" s="362" t="s">
        <v>1075</v>
      </c>
      <c r="E51" s="362"/>
      <c r="F51" s="362"/>
      <c r="G51" s="362"/>
      <c r="H51" s="362"/>
      <c r="I51" s="362"/>
      <c r="J51" s="362"/>
      <c r="K51" s="236"/>
    </row>
    <row r="52" spans="2:11" s="1" customFormat="1" ht="25.5" customHeight="1">
      <c r="B52" s="235"/>
      <c r="C52" s="363" t="s">
        <v>1076</v>
      </c>
      <c r="D52" s="363"/>
      <c r="E52" s="363"/>
      <c r="F52" s="363"/>
      <c r="G52" s="363"/>
      <c r="H52" s="363"/>
      <c r="I52" s="363"/>
      <c r="J52" s="363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62" t="s">
        <v>1077</v>
      </c>
      <c r="D54" s="362"/>
      <c r="E54" s="362"/>
      <c r="F54" s="362"/>
      <c r="G54" s="362"/>
      <c r="H54" s="362"/>
      <c r="I54" s="362"/>
      <c r="J54" s="362"/>
      <c r="K54" s="236"/>
    </row>
    <row r="55" spans="2:11" s="1" customFormat="1" ht="15" customHeight="1">
      <c r="B55" s="235"/>
      <c r="C55" s="362" t="s">
        <v>1078</v>
      </c>
      <c r="D55" s="362"/>
      <c r="E55" s="362"/>
      <c r="F55" s="362"/>
      <c r="G55" s="362"/>
      <c r="H55" s="362"/>
      <c r="I55" s="362"/>
      <c r="J55" s="362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62" t="s">
        <v>1079</v>
      </c>
      <c r="D57" s="362"/>
      <c r="E57" s="362"/>
      <c r="F57" s="362"/>
      <c r="G57" s="362"/>
      <c r="H57" s="362"/>
      <c r="I57" s="362"/>
      <c r="J57" s="362"/>
      <c r="K57" s="236"/>
    </row>
    <row r="58" spans="2:11" s="1" customFormat="1" ht="15" customHeight="1">
      <c r="B58" s="235"/>
      <c r="C58" s="240"/>
      <c r="D58" s="362" t="s">
        <v>1080</v>
      </c>
      <c r="E58" s="362"/>
      <c r="F58" s="362"/>
      <c r="G58" s="362"/>
      <c r="H58" s="362"/>
      <c r="I58" s="362"/>
      <c r="J58" s="362"/>
      <c r="K58" s="236"/>
    </row>
    <row r="59" spans="2:11" s="1" customFormat="1" ht="15" customHeight="1">
      <c r="B59" s="235"/>
      <c r="C59" s="240"/>
      <c r="D59" s="362" t="s">
        <v>1081</v>
      </c>
      <c r="E59" s="362"/>
      <c r="F59" s="362"/>
      <c r="G59" s="362"/>
      <c r="H59" s="362"/>
      <c r="I59" s="362"/>
      <c r="J59" s="362"/>
      <c r="K59" s="236"/>
    </row>
    <row r="60" spans="2:11" s="1" customFormat="1" ht="15" customHeight="1">
      <c r="B60" s="235"/>
      <c r="C60" s="240"/>
      <c r="D60" s="362" t="s">
        <v>1082</v>
      </c>
      <c r="E60" s="362"/>
      <c r="F60" s="362"/>
      <c r="G60" s="362"/>
      <c r="H60" s="362"/>
      <c r="I60" s="362"/>
      <c r="J60" s="362"/>
      <c r="K60" s="236"/>
    </row>
    <row r="61" spans="2:11" s="1" customFormat="1" ht="15" customHeight="1">
      <c r="B61" s="235"/>
      <c r="C61" s="240"/>
      <c r="D61" s="362" t="s">
        <v>1083</v>
      </c>
      <c r="E61" s="362"/>
      <c r="F61" s="362"/>
      <c r="G61" s="362"/>
      <c r="H61" s="362"/>
      <c r="I61" s="362"/>
      <c r="J61" s="362"/>
      <c r="K61" s="236"/>
    </row>
    <row r="62" spans="2:11" s="1" customFormat="1" ht="15" customHeight="1">
      <c r="B62" s="235"/>
      <c r="C62" s="240"/>
      <c r="D62" s="364" t="s">
        <v>1084</v>
      </c>
      <c r="E62" s="364"/>
      <c r="F62" s="364"/>
      <c r="G62" s="364"/>
      <c r="H62" s="364"/>
      <c r="I62" s="364"/>
      <c r="J62" s="364"/>
      <c r="K62" s="236"/>
    </row>
    <row r="63" spans="2:11" s="1" customFormat="1" ht="15" customHeight="1">
      <c r="B63" s="235"/>
      <c r="C63" s="240"/>
      <c r="D63" s="362" t="s">
        <v>1085</v>
      </c>
      <c r="E63" s="362"/>
      <c r="F63" s="362"/>
      <c r="G63" s="362"/>
      <c r="H63" s="362"/>
      <c r="I63" s="362"/>
      <c r="J63" s="362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62" t="s">
        <v>1086</v>
      </c>
      <c r="E65" s="362"/>
      <c r="F65" s="362"/>
      <c r="G65" s="362"/>
      <c r="H65" s="362"/>
      <c r="I65" s="362"/>
      <c r="J65" s="362"/>
      <c r="K65" s="236"/>
    </row>
    <row r="66" spans="2:11" s="1" customFormat="1" ht="15" customHeight="1">
      <c r="B66" s="235"/>
      <c r="C66" s="240"/>
      <c r="D66" s="364" t="s">
        <v>1087</v>
      </c>
      <c r="E66" s="364"/>
      <c r="F66" s="364"/>
      <c r="G66" s="364"/>
      <c r="H66" s="364"/>
      <c r="I66" s="364"/>
      <c r="J66" s="364"/>
      <c r="K66" s="236"/>
    </row>
    <row r="67" spans="2:11" s="1" customFormat="1" ht="15" customHeight="1">
      <c r="B67" s="235"/>
      <c r="C67" s="240"/>
      <c r="D67" s="362" t="s">
        <v>1088</v>
      </c>
      <c r="E67" s="362"/>
      <c r="F67" s="362"/>
      <c r="G67" s="362"/>
      <c r="H67" s="362"/>
      <c r="I67" s="362"/>
      <c r="J67" s="362"/>
      <c r="K67" s="236"/>
    </row>
    <row r="68" spans="2:11" s="1" customFormat="1" ht="15" customHeight="1">
      <c r="B68" s="235"/>
      <c r="C68" s="240"/>
      <c r="D68" s="362" t="s">
        <v>1089</v>
      </c>
      <c r="E68" s="362"/>
      <c r="F68" s="362"/>
      <c r="G68" s="362"/>
      <c r="H68" s="362"/>
      <c r="I68" s="362"/>
      <c r="J68" s="362"/>
      <c r="K68" s="236"/>
    </row>
    <row r="69" spans="2:11" s="1" customFormat="1" ht="15" customHeight="1">
      <c r="B69" s="235"/>
      <c r="C69" s="240"/>
      <c r="D69" s="362" t="s">
        <v>1090</v>
      </c>
      <c r="E69" s="362"/>
      <c r="F69" s="362"/>
      <c r="G69" s="362"/>
      <c r="H69" s="362"/>
      <c r="I69" s="362"/>
      <c r="J69" s="362"/>
      <c r="K69" s="236"/>
    </row>
    <row r="70" spans="2:11" s="1" customFormat="1" ht="15" customHeight="1">
      <c r="B70" s="235"/>
      <c r="C70" s="240"/>
      <c r="D70" s="362" t="s">
        <v>1091</v>
      </c>
      <c r="E70" s="362"/>
      <c r="F70" s="362"/>
      <c r="G70" s="362"/>
      <c r="H70" s="362"/>
      <c r="I70" s="362"/>
      <c r="J70" s="362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57" t="s">
        <v>1092</v>
      </c>
      <c r="D75" s="357"/>
      <c r="E75" s="357"/>
      <c r="F75" s="357"/>
      <c r="G75" s="357"/>
      <c r="H75" s="357"/>
      <c r="I75" s="357"/>
      <c r="J75" s="357"/>
      <c r="K75" s="253"/>
    </row>
    <row r="76" spans="2:11" s="1" customFormat="1" ht="17.25" customHeight="1">
      <c r="B76" s="252"/>
      <c r="C76" s="254" t="s">
        <v>1093</v>
      </c>
      <c r="D76" s="254"/>
      <c r="E76" s="254"/>
      <c r="F76" s="254" t="s">
        <v>1094</v>
      </c>
      <c r="G76" s="255"/>
      <c r="H76" s="254" t="s">
        <v>53</v>
      </c>
      <c r="I76" s="254" t="s">
        <v>56</v>
      </c>
      <c r="J76" s="254" t="s">
        <v>1095</v>
      </c>
      <c r="K76" s="253"/>
    </row>
    <row r="77" spans="2:11" s="1" customFormat="1" ht="17.25" customHeight="1">
      <c r="B77" s="252"/>
      <c r="C77" s="256" t="s">
        <v>1096</v>
      </c>
      <c r="D77" s="256"/>
      <c r="E77" s="256"/>
      <c r="F77" s="257" t="s">
        <v>1097</v>
      </c>
      <c r="G77" s="258"/>
      <c r="H77" s="256"/>
      <c r="I77" s="256"/>
      <c r="J77" s="256" t="s">
        <v>1098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52</v>
      </c>
      <c r="D79" s="259"/>
      <c r="E79" s="259"/>
      <c r="F79" s="261" t="s">
        <v>1099</v>
      </c>
      <c r="G79" s="260"/>
      <c r="H79" s="241" t="s">
        <v>1100</v>
      </c>
      <c r="I79" s="241" t="s">
        <v>1101</v>
      </c>
      <c r="J79" s="241">
        <v>20</v>
      </c>
      <c r="K79" s="253"/>
    </row>
    <row r="80" spans="2:11" s="1" customFormat="1" ht="15" customHeight="1">
      <c r="B80" s="252"/>
      <c r="C80" s="241" t="s">
        <v>1102</v>
      </c>
      <c r="D80" s="241"/>
      <c r="E80" s="241"/>
      <c r="F80" s="261" t="s">
        <v>1099</v>
      </c>
      <c r="G80" s="260"/>
      <c r="H80" s="241" t="s">
        <v>1103</v>
      </c>
      <c r="I80" s="241" t="s">
        <v>1101</v>
      </c>
      <c r="J80" s="241">
        <v>120</v>
      </c>
      <c r="K80" s="253"/>
    </row>
    <row r="81" spans="2:11" s="1" customFormat="1" ht="15" customHeight="1">
      <c r="B81" s="262"/>
      <c r="C81" s="241" t="s">
        <v>1104</v>
      </c>
      <c r="D81" s="241"/>
      <c r="E81" s="241"/>
      <c r="F81" s="261" t="s">
        <v>1105</v>
      </c>
      <c r="G81" s="260"/>
      <c r="H81" s="241" t="s">
        <v>1106</v>
      </c>
      <c r="I81" s="241" t="s">
        <v>1101</v>
      </c>
      <c r="J81" s="241">
        <v>50</v>
      </c>
      <c r="K81" s="253"/>
    </row>
    <row r="82" spans="2:11" s="1" customFormat="1" ht="15" customHeight="1">
      <c r="B82" s="262"/>
      <c r="C82" s="241" t="s">
        <v>1107</v>
      </c>
      <c r="D82" s="241"/>
      <c r="E82" s="241"/>
      <c r="F82" s="261" t="s">
        <v>1099</v>
      </c>
      <c r="G82" s="260"/>
      <c r="H82" s="241" t="s">
        <v>1108</v>
      </c>
      <c r="I82" s="241" t="s">
        <v>1109</v>
      </c>
      <c r="J82" s="241"/>
      <c r="K82" s="253"/>
    </row>
    <row r="83" spans="2:11" s="1" customFormat="1" ht="15" customHeight="1">
      <c r="B83" s="262"/>
      <c r="C83" s="263" t="s">
        <v>1110</v>
      </c>
      <c r="D83" s="263"/>
      <c r="E83" s="263"/>
      <c r="F83" s="264" t="s">
        <v>1105</v>
      </c>
      <c r="G83" s="263"/>
      <c r="H83" s="263" t="s">
        <v>1111</v>
      </c>
      <c r="I83" s="263" t="s">
        <v>1101</v>
      </c>
      <c r="J83" s="263">
        <v>15</v>
      </c>
      <c r="K83" s="253"/>
    </row>
    <row r="84" spans="2:11" s="1" customFormat="1" ht="15" customHeight="1">
      <c r="B84" s="262"/>
      <c r="C84" s="263" t="s">
        <v>1112</v>
      </c>
      <c r="D84" s="263"/>
      <c r="E84" s="263"/>
      <c r="F84" s="264" t="s">
        <v>1105</v>
      </c>
      <c r="G84" s="263"/>
      <c r="H84" s="263" t="s">
        <v>1113</v>
      </c>
      <c r="I84" s="263" t="s">
        <v>1101</v>
      </c>
      <c r="J84" s="263">
        <v>15</v>
      </c>
      <c r="K84" s="253"/>
    </row>
    <row r="85" spans="2:11" s="1" customFormat="1" ht="15" customHeight="1">
      <c r="B85" s="262"/>
      <c r="C85" s="263" t="s">
        <v>1114</v>
      </c>
      <c r="D85" s="263"/>
      <c r="E85" s="263"/>
      <c r="F85" s="264" t="s">
        <v>1105</v>
      </c>
      <c r="G85" s="263"/>
      <c r="H85" s="263" t="s">
        <v>1115</v>
      </c>
      <c r="I85" s="263" t="s">
        <v>1101</v>
      </c>
      <c r="J85" s="263">
        <v>20</v>
      </c>
      <c r="K85" s="253"/>
    </row>
    <row r="86" spans="2:11" s="1" customFormat="1" ht="15" customHeight="1">
      <c r="B86" s="262"/>
      <c r="C86" s="263" t="s">
        <v>1116</v>
      </c>
      <c r="D86" s="263"/>
      <c r="E86" s="263"/>
      <c r="F86" s="264" t="s">
        <v>1105</v>
      </c>
      <c r="G86" s="263"/>
      <c r="H86" s="263" t="s">
        <v>1117</v>
      </c>
      <c r="I86" s="263" t="s">
        <v>1101</v>
      </c>
      <c r="J86" s="263">
        <v>20</v>
      </c>
      <c r="K86" s="253"/>
    </row>
    <row r="87" spans="2:11" s="1" customFormat="1" ht="15" customHeight="1">
      <c r="B87" s="262"/>
      <c r="C87" s="241" t="s">
        <v>1118</v>
      </c>
      <c r="D87" s="241"/>
      <c r="E87" s="241"/>
      <c r="F87" s="261" t="s">
        <v>1105</v>
      </c>
      <c r="G87" s="260"/>
      <c r="H87" s="241" t="s">
        <v>1119</v>
      </c>
      <c r="I87" s="241" t="s">
        <v>1101</v>
      </c>
      <c r="J87" s="241">
        <v>50</v>
      </c>
      <c r="K87" s="253"/>
    </row>
    <row r="88" spans="2:11" s="1" customFormat="1" ht="15" customHeight="1">
      <c r="B88" s="262"/>
      <c r="C88" s="241" t="s">
        <v>1120</v>
      </c>
      <c r="D88" s="241"/>
      <c r="E88" s="241"/>
      <c r="F88" s="261" t="s">
        <v>1105</v>
      </c>
      <c r="G88" s="260"/>
      <c r="H88" s="241" t="s">
        <v>1121</v>
      </c>
      <c r="I88" s="241" t="s">
        <v>1101</v>
      </c>
      <c r="J88" s="241">
        <v>20</v>
      </c>
      <c r="K88" s="253"/>
    </row>
    <row r="89" spans="2:11" s="1" customFormat="1" ht="15" customHeight="1">
      <c r="B89" s="262"/>
      <c r="C89" s="241" t="s">
        <v>1122</v>
      </c>
      <c r="D89" s="241"/>
      <c r="E89" s="241"/>
      <c r="F89" s="261" t="s">
        <v>1105</v>
      </c>
      <c r="G89" s="260"/>
      <c r="H89" s="241" t="s">
        <v>1123</v>
      </c>
      <c r="I89" s="241" t="s">
        <v>1101</v>
      </c>
      <c r="J89" s="241">
        <v>20</v>
      </c>
      <c r="K89" s="253"/>
    </row>
    <row r="90" spans="2:11" s="1" customFormat="1" ht="15" customHeight="1">
      <c r="B90" s="262"/>
      <c r="C90" s="241" t="s">
        <v>1124</v>
      </c>
      <c r="D90" s="241"/>
      <c r="E90" s="241"/>
      <c r="F90" s="261" t="s">
        <v>1105</v>
      </c>
      <c r="G90" s="260"/>
      <c r="H90" s="241" t="s">
        <v>1125</v>
      </c>
      <c r="I90" s="241" t="s">
        <v>1101</v>
      </c>
      <c r="J90" s="241">
        <v>50</v>
      </c>
      <c r="K90" s="253"/>
    </row>
    <row r="91" spans="2:11" s="1" customFormat="1" ht="15" customHeight="1">
      <c r="B91" s="262"/>
      <c r="C91" s="241" t="s">
        <v>1126</v>
      </c>
      <c r="D91" s="241"/>
      <c r="E91" s="241"/>
      <c r="F91" s="261" t="s">
        <v>1105</v>
      </c>
      <c r="G91" s="260"/>
      <c r="H91" s="241" t="s">
        <v>1126</v>
      </c>
      <c r="I91" s="241" t="s">
        <v>1101</v>
      </c>
      <c r="J91" s="241">
        <v>50</v>
      </c>
      <c r="K91" s="253"/>
    </row>
    <row r="92" spans="2:11" s="1" customFormat="1" ht="15" customHeight="1">
      <c r="B92" s="262"/>
      <c r="C92" s="241" t="s">
        <v>1127</v>
      </c>
      <c r="D92" s="241"/>
      <c r="E92" s="241"/>
      <c r="F92" s="261" t="s">
        <v>1105</v>
      </c>
      <c r="G92" s="260"/>
      <c r="H92" s="241" t="s">
        <v>1128</v>
      </c>
      <c r="I92" s="241" t="s">
        <v>1101</v>
      </c>
      <c r="J92" s="241">
        <v>255</v>
      </c>
      <c r="K92" s="253"/>
    </row>
    <row r="93" spans="2:11" s="1" customFormat="1" ht="15" customHeight="1">
      <c r="B93" s="262"/>
      <c r="C93" s="241" t="s">
        <v>1129</v>
      </c>
      <c r="D93" s="241"/>
      <c r="E93" s="241"/>
      <c r="F93" s="261" t="s">
        <v>1099</v>
      </c>
      <c r="G93" s="260"/>
      <c r="H93" s="241" t="s">
        <v>1130</v>
      </c>
      <c r="I93" s="241" t="s">
        <v>1131</v>
      </c>
      <c r="J93" s="241"/>
      <c r="K93" s="253"/>
    </row>
    <row r="94" spans="2:11" s="1" customFormat="1" ht="15" customHeight="1">
      <c r="B94" s="262"/>
      <c r="C94" s="241" t="s">
        <v>1132</v>
      </c>
      <c r="D94" s="241"/>
      <c r="E94" s="241"/>
      <c r="F94" s="261" t="s">
        <v>1099</v>
      </c>
      <c r="G94" s="260"/>
      <c r="H94" s="241" t="s">
        <v>1133</v>
      </c>
      <c r="I94" s="241" t="s">
        <v>1134</v>
      </c>
      <c r="J94" s="241"/>
      <c r="K94" s="253"/>
    </row>
    <row r="95" spans="2:11" s="1" customFormat="1" ht="15" customHeight="1">
      <c r="B95" s="262"/>
      <c r="C95" s="241" t="s">
        <v>1135</v>
      </c>
      <c r="D95" s="241"/>
      <c r="E95" s="241"/>
      <c r="F95" s="261" t="s">
        <v>1099</v>
      </c>
      <c r="G95" s="260"/>
      <c r="H95" s="241" t="s">
        <v>1135</v>
      </c>
      <c r="I95" s="241" t="s">
        <v>1134</v>
      </c>
      <c r="J95" s="241"/>
      <c r="K95" s="253"/>
    </row>
    <row r="96" spans="2:11" s="1" customFormat="1" ht="15" customHeight="1">
      <c r="B96" s="262"/>
      <c r="C96" s="241" t="s">
        <v>37</v>
      </c>
      <c r="D96" s="241"/>
      <c r="E96" s="241"/>
      <c r="F96" s="261" t="s">
        <v>1099</v>
      </c>
      <c r="G96" s="260"/>
      <c r="H96" s="241" t="s">
        <v>1136</v>
      </c>
      <c r="I96" s="241" t="s">
        <v>1134</v>
      </c>
      <c r="J96" s="241"/>
      <c r="K96" s="253"/>
    </row>
    <row r="97" spans="2:11" s="1" customFormat="1" ht="15" customHeight="1">
      <c r="B97" s="262"/>
      <c r="C97" s="241" t="s">
        <v>47</v>
      </c>
      <c r="D97" s="241"/>
      <c r="E97" s="241"/>
      <c r="F97" s="261" t="s">
        <v>1099</v>
      </c>
      <c r="G97" s="260"/>
      <c r="H97" s="241" t="s">
        <v>1137</v>
      </c>
      <c r="I97" s="241" t="s">
        <v>1134</v>
      </c>
      <c r="J97" s="241"/>
      <c r="K97" s="253"/>
    </row>
    <row r="98" spans="2:11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pans="2:11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57" t="s">
        <v>1138</v>
      </c>
      <c r="D102" s="357"/>
      <c r="E102" s="357"/>
      <c r="F102" s="357"/>
      <c r="G102" s="357"/>
      <c r="H102" s="357"/>
      <c r="I102" s="357"/>
      <c r="J102" s="357"/>
      <c r="K102" s="253"/>
    </row>
    <row r="103" spans="2:11" s="1" customFormat="1" ht="17.25" customHeight="1">
      <c r="B103" s="252"/>
      <c r="C103" s="254" t="s">
        <v>1093</v>
      </c>
      <c r="D103" s="254"/>
      <c r="E103" s="254"/>
      <c r="F103" s="254" t="s">
        <v>1094</v>
      </c>
      <c r="G103" s="255"/>
      <c r="H103" s="254" t="s">
        <v>53</v>
      </c>
      <c r="I103" s="254" t="s">
        <v>56</v>
      </c>
      <c r="J103" s="254" t="s">
        <v>1095</v>
      </c>
      <c r="K103" s="253"/>
    </row>
    <row r="104" spans="2:11" s="1" customFormat="1" ht="17.25" customHeight="1">
      <c r="B104" s="252"/>
      <c r="C104" s="256" t="s">
        <v>1096</v>
      </c>
      <c r="D104" s="256"/>
      <c r="E104" s="256"/>
      <c r="F104" s="257" t="s">
        <v>1097</v>
      </c>
      <c r="G104" s="258"/>
      <c r="H104" s="256"/>
      <c r="I104" s="256"/>
      <c r="J104" s="256" t="s">
        <v>1098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0"/>
      <c r="H105" s="254"/>
      <c r="I105" s="254"/>
      <c r="J105" s="254"/>
      <c r="K105" s="253"/>
    </row>
    <row r="106" spans="2:11" s="1" customFormat="1" ht="15" customHeight="1">
      <c r="B106" s="252"/>
      <c r="C106" s="241" t="s">
        <v>52</v>
      </c>
      <c r="D106" s="259"/>
      <c r="E106" s="259"/>
      <c r="F106" s="261" t="s">
        <v>1099</v>
      </c>
      <c r="G106" s="270"/>
      <c r="H106" s="241" t="s">
        <v>1139</v>
      </c>
      <c r="I106" s="241" t="s">
        <v>1101</v>
      </c>
      <c r="J106" s="241">
        <v>20</v>
      </c>
      <c r="K106" s="253"/>
    </row>
    <row r="107" spans="2:11" s="1" customFormat="1" ht="15" customHeight="1">
      <c r="B107" s="252"/>
      <c r="C107" s="241" t="s">
        <v>1102</v>
      </c>
      <c r="D107" s="241"/>
      <c r="E107" s="241"/>
      <c r="F107" s="261" t="s">
        <v>1099</v>
      </c>
      <c r="G107" s="241"/>
      <c r="H107" s="241" t="s">
        <v>1139</v>
      </c>
      <c r="I107" s="241" t="s">
        <v>1101</v>
      </c>
      <c r="J107" s="241">
        <v>120</v>
      </c>
      <c r="K107" s="253"/>
    </row>
    <row r="108" spans="2:11" s="1" customFormat="1" ht="15" customHeight="1">
      <c r="B108" s="262"/>
      <c r="C108" s="241" t="s">
        <v>1104</v>
      </c>
      <c r="D108" s="241"/>
      <c r="E108" s="241"/>
      <c r="F108" s="261" t="s">
        <v>1105</v>
      </c>
      <c r="G108" s="241"/>
      <c r="H108" s="241" t="s">
        <v>1139</v>
      </c>
      <c r="I108" s="241" t="s">
        <v>1101</v>
      </c>
      <c r="J108" s="241">
        <v>50</v>
      </c>
      <c r="K108" s="253"/>
    </row>
    <row r="109" spans="2:11" s="1" customFormat="1" ht="15" customHeight="1">
      <c r="B109" s="262"/>
      <c r="C109" s="241" t="s">
        <v>1107</v>
      </c>
      <c r="D109" s="241"/>
      <c r="E109" s="241"/>
      <c r="F109" s="261" t="s">
        <v>1099</v>
      </c>
      <c r="G109" s="241"/>
      <c r="H109" s="241" t="s">
        <v>1139</v>
      </c>
      <c r="I109" s="241" t="s">
        <v>1109</v>
      </c>
      <c r="J109" s="241"/>
      <c r="K109" s="253"/>
    </row>
    <row r="110" spans="2:11" s="1" customFormat="1" ht="15" customHeight="1">
      <c r="B110" s="262"/>
      <c r="C110" s="241" t="s">
        <v>1118</v>
      </c>
      <c r="D110" s="241"/>
      <c r="E110" s="241"/>
      <c r="F110" s="261" t="s">
        <v>1105</v>
      </c>
      <c r="G110" s="241"/>
      <c r="H110" s="241" t="s">
        <v>1139</v>
      </c>
      <c r="I110" s="241" t="s">
        <v>1101</v>
      </c>
      <c r="J110" s="241">
        <v>50</v>
      </c>
      <c r="K110" s="253"/>
    </row>
    <row r="111" spans="2:11" s="1" customFormat="1" ht="15" customHeight="1">
      <c r="B111" s="262"/>
      <c r="C111" s="241" t="s">
        <v>1126</v>
      </c>
      <c r="D111" s="241"/>
      <c r="E111" s="241"/>
      <c r="F111" s="261" t="s">
        <v>1105</v>
      </c>
      <c r="G111" s="241"/>
      <c r="H111" s="241" t="s">
        <v>1139</v>
      </c>
      <c r="I111" s="241" t="s">
        <v>1101</v>
      </c>
      <c r="J111" s="241">
        <v>50</v>
      </c>
      <c r="K111" s="253"/>
    </row>
    <row r="112" spans="2:11" s="1" customFormat="1" ht="15" customHeight="1">
      <c r="B112" s="262"/>
      <c r="C112" s="241" t="s">
        <v>1124</v>
      </c>
      <c r="D112" s="241"/>
      <c r="E112" s="241"/>
      <c r="F112" s="261" t="s">
        <v>1105</v>
      </c>
      <c r="G112" s="241"/>
      <c r="H112" s="241" t="s">
        <v>1139</v>
      </c>
      <c r="I112" s="241" t="s">
        <v>1101</v>
      </c>
      <c r="J112" s="241">
        <v>50</v>
      </c>
      <c r="K112" s="253"/>
    </row>
    <row r="113" spans="2:11" s="1" customFormat="1" ht="15" customHeight="1">
      <c r="B113" s="262"/>
      <c r="C113" s="241" t="s">
        <v>52</v>
      </c>
      <c r="D113" s="241"/>
      <c r="E113" s="241"/>
      <c r="F113" s="261" t="s">
        <v>1099</v>
      </c>
      <c r="G113" s="241"/>
      <c r="H113" s="241" t="s">
        <v>1140</v>
      </c>
      <c r="I113" s="241" t="s">
        <v>1101</v>
      </c>
      <c r="J113" s="241">
        <v>20</v>
      </c>
      <c r="K113" s="253"/>
    </row>
    <row r="114" spans="2:11" s="1" customFormat="1" ht="15" customHeight="1">
      <c r="B114" s="262"/>
      <c r="C114" s="241" t="s">
        <v>1141</v>
      </c>
      <c r="D114" s="241"/>
      <c r="E114" s="241"/>
      <c r="F114" s="261" t="s">
        <v>1099</v>
      </c>
      <c r="G114" s="241"/>
      <c r="H114" s="241" t="s">
        <v>1142</v>
      </c>
      <c r="I114" s="241" t="s">
        <v>1101</v>
      </c>
      <c r="J114" s="241">
        <v>120</v>
      </c>
      <c r="K114" s="253"/>
    </row>
    <row r="115" spans="2:11" s="1" customFormat="1" ht="15" customHeight="1">
      <c r="B115" s="262"/>
      <c r="C115" s="241" t="s">
        <v>37</v>
      </c>
      <c r="D115" s="241"/>
      <c r="E115" s="241"/>
      <c r="F115" s="261" t="s">
        <v>1099</v>
      </c>
      <c r="G115" s="241"/>
      <c r="H115" s="241" t="s">
        <v>1143</v>
      </c>
      <c r="I115" s="241" t="s">
        <v>1134</v>
      </c>
      <c r="J115" s="241"/>
      <c r="K115" s="253"/>
    </row>
    <row r="116" spans="2:11" s="1" customFormat="1" ht="15" customHeight="1">
      <c r="B116" s="262"/>
      <c r="C116" s="241" t="s">
        <v>47</v>
      </c>
      <c r="D116" s="241"/>
      <c r="E116" s="241"/>
      <c r="F116" s="261" t="s">
        <v>1099</v>
      </c>
      <c r="G116" s="241"/>
      <c r="H116" s="241" t="s">
        <v>1144</v>
      </c>
      <c r="I116" s="241" t="s">
        <v>1134</v>
      </c>
      <c r="J116" s="241"/>
      <c r="K116" s="253"/>
    </row>
    <row r="117" spans="2:11" s="1" customFormat="1" ht="15" customHeight="1">
      <c r="B117" s="262"/>
      <c r="C117" s="241" t="s">
        <v>56</v>
      </c>
      <c r="D117" s="241"/>
      <c r="E117" s="241"/>
      <c r="F117" s="261" t="s">
        <v>1099</v>
      </c>
      <c r="G117" s="241"/>
      <c r="H117" s="241" t="s">
        <v>1145</v>
      </c>
      <c r="I117" s="241" t="s">
        <v>1146</v>
      </c>
      <c r="J117" s="241"/>
      <c r="K117" s="253"/>
    </row>
    <row r="118" spans="2:11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pans="2:11" s="1" customFormat="1" ht="18.75" customHeight="1">
      <c r="B119" s="272"/>
      <c r="C119" s="238"/>
      <c r="D119" s="238"/>
      <c r="E119" s="238"/>
      <c r="F119" s="273"/>
      <c r="G119" s="238"/>
      <c r="H119" s="238"/>
      <c r="I119" s="238"/>
      <c r="J119" s="238"/>
      <c r="K119" s="272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58" t="s">
        <v>1147</v>
      </c>
      <c r="D122" s="358"/>
      <c r="E122" s="358"/>
      <c r="F122" s="358"/>
      <c r="G122" s="358"/>
      <c r="H122" s="358"/>
      <c r="I122" s="358"/>
      <c r="J122" s="358"/>
      <c r="K122" s="278"/>
    </row>
    <row r="123" spans="2:11" s="1" customFormat="1" ht="17.25" customHeight="1">
      <c r="B123" s="279"/>
      <c r="C123" s="254" t="s">
        <v>1093</v>
      </c>
      <c r="D123" s="254"/>
      <c r="E123" s="254"/>
      <c r="F123" s="254" t="s">
        <v>1094</v>
      </c>
      <c r="G123" s="255"/>
      <c r="H123" s="254" t="s">
        <v>53</v>
      </c>
      <c r="I123" s="254" t="s">
        <v>56</v>
      </c>
      <c r="J123" s="254" t="s">
        <v>1095</v>
      </c>
      <c r="K123" s="280"/>
    </row>
    <row r="124" spans="2:11" s="1" customFormat="1" ht="17.25" customHeight="1">
      <c r="B124" s="279"/>
      <c r="C124" s="256" t="s">
        <v>1096</v>
      </c>
      <c r="D124" s="256"/>
      <c r="E124" s="256"/>
      <c r="F124" s="257" t="s">
        <v>1097</v>
      </c>
      <c r="G124" s="258"/>
      <c r="H124" s="256"/>
      <c r="I124" s="256"/>
      <c r="J124" s="256" t="s">
        <v>1098</v>
      </c>
      <c r="K124" s="280"/>
    </row>
    <row r="125" spans="2:11" s="1" customFormat="1" ht="5.25" customHeight="1">
      <c r="B125" s="281"/>
      <c r="C125" s="259"/>
      <c r="D125" s="259"/>
      <c r="E125" s="259"/>
      <c r="F125" s="259"/>
      <c r="G125" s="241"/>
      <c r="H125" s="259"/>
      <c r="I125" s="259"/>
      <c r="J125" s="259"/>
      <c r="K125" s="282"/>
    </row>
    <row r="126" spans="2:11" s="1" customFormat="1" ht="15" customHeight="1">
      <c r="B126" s="281"/>
      <c r="C126" s="241" t="s">
        <v>1102</v>
      </c>
      <c r="D126" s="259"/>
      <c r="E126" s="259"/>
      <c r="F126" s="261" t="s">
        <v>1099</v>
      </c>
      <c r="G126" s="241"/>
      <c r="H126" s="241" t="s">
        <v>1139</v>
      </c>
      <c r="I126" s="241" t="s">
        <v>1101</v>
      </c>
      <c r="J126" s="241">
        <v>120</v>
      </c>
      <c r="K126" s="283"/>
    </row>
    <row r="127" spans="2:11" s="1" customFormat="1" ht="15" customHeight="1">
      <c r="B127" s="281"/>
      <c r="C127" s="241" t="s">
        <v>1148</v>
      </c>
      <c r="D127" s="241"/>
      <c r="E127" s="241"/>
      <c r="F127" s="261" t="s">
        <v>1099</v>
      </c>
      <c r="G127" s="241"/>
      <c r="H127" s="241" t="s">
        <v>1149</v>
      </c>
      <c r="I127" s="241" t="s">
        <v>1101</v>
      </c>
      <c r="J127" s="241" t="s">
        <v>1150</v>
      </c>
      <c r="K127" s="283"/>
    </row>
    <row r="128" spans="2:11" s="1" customFormat="1" ht="15" customHeight="1">
      <c r="B128" s="281"/>
      <c r="C128" s="241" t="s">
        <v>1047</v>
      </c>
      <c r="D128" s="241"/>
      <c r="E128" s="241"/>
      <c r="F128" s="261" t="s">
        <v>1099</v>
      </c>
      <c r="G128" s="241"/>
      <c r="H128" s="241" t="s">
        <v>1151</v>
      </c>
      <c r="I128" s="241" t="s">
        <v>1101</v>
      </c>
      <c r="J128" s="241" t="s">
        <v>1150</v>
      </c>
      <c r="K128" s="283"/>
    </row>
    <row r="129" spans="2:11" s="1" customFormat="1" ht="15" customHeight="1">
      <c r="B129" s="281"/>
      <c r="C129" s="241" t="s">
        <v>1110</v>
      </c>
      <c r="D129" s="241"/>
      <c r="E129" s="241"/>
      <c r="F129" s="261" t="s">
        <v>1105</v>
      </c>
      <c r="G129" s="241"/>
      <c r="H129" s="241" t="s">
        <v>1111</v>
      </c>
      <c r="I129" s="241" t="s">
        <v>1101</v>
      </c>
      <c r="J129" s="241">
        <v>15</v>
      </c>
      <c r="K129" s="283"/>
    </row>
    <row r="130" spans="2:11" s="1" customFormat="1" ht="15" customHeight="1">
      <c r="B130" s="281"/>
      <c r="C130" s="263" t="s">
        <v>1112</v>
      </c>
      <c r="D130" s="263"/>
      <c r="E130" s="263"/>
      <c r="F130" s="264" t="s">
        <v>1105</v>
      </c>
      <c r="G130" s="263"/>
      <c r="H130" s="263" t="s">
        <v>1113</v>
      </c>
      <c r="I130" s="263" t="s">
        <v>1101</v>
      </c>
      <c r="J130" s="263">
        <v>15</v>
      </c>
      <c r="K130" s="283"/>
    </row>
    <row r="131" spans="2:11" s="1" customFormat="1" ht="15" customHeight="1">
      <c r="B131" s="281"/>
      <c r="C131" s="263" t="s">
        <v>1114</v>
      </c>
      <c r="D131" s="263"/>
      <c r="E131" s="263"/>
      <c r="F131" s="264" t="s">
        <v>1105</v>
      </c>
      <c r="G131" s="263"/>
      <c r="H131" s="263" t="s">
        <v>1115</v>
      </c>
      <c r="I131" s="263" t="s">
        <v>1101</v>
      </c>
      <c r="J131" s="263">
        <v>20</v>
      </c>
      <c r="K131" s="283"/>
    </row>
    <row r="132" spans="2:11" s="1" customFormat="1" ht="15" customHeight="1">
      <c r="B132" s="281"/>
      <c r="C132" s="263" t="s">
        <v>1116</v>
      </c>
      <c r="D132" s="263"/>
      <c r="E132" s="263"/>
      <c r="F132" s="264" t="s">
        <v>1105</v>
      </c>
      <c r="G132" s="263"/>
      <c r="H132" s="263" t="s">
        <v>1117</v>
      </c>
      <c r="I132" s="263" t="s">
        <v>1101</v>
      </c>
      <c r="J132" s="263">
        <v>20</v>
      </c>
      <c r="K132" s="283"/>
    </row>
    <row r="133" spans="2:11" s="1" customFormat="1" ht="15" customHeight="1">
      <c r="B133" s="281"/>
      <c r="C133" s="241" t="s">
        <v>1104</v>
      </c>
      <c r="D133" s="241"/>
      <c r="E133" s="241"/>
      <c r="F133" s="261" t="s">
        <v>1105</v>
      </c>
      <c r="G133" s="241"/>
      <c r="H133" s="241" t="s">
        <v>1139</v>
      </c>
      <c r="I133" s="241" t="s">
        <v>1101</v>
      </c>
      <c r="J133" s="241">
        <v>50</v>
      </c>
      <c r="K133" s="283"/>
    </row>
    <row r="134" spans="2:11" s="1" customFormat="1" ht="15" customHeight="1">
      <c r="B134" s="281"/>
      <c r="C134" s="241" t="s">
        <v>1118</v>
      </c>
      <c r="D134" s="241"/>
      <c r="E134" s="241"/>
      <c r="F134" s="261" t="s">
        <v>1105</v>
      </c>
      <c r="G134" s="241"/>
      <c r="H134" s="241" t="s">
        <v>1139</v>
      </c>
      <c r="I134" s="241" t="s">
        <v>1101</v>
      </c>
      <c r="J134" s="241">
        <v>50</v>
      </c>
      <c r="K134" s="283"/>
    </row>
    <row r="135" spans="2:11" s="1" customFormat="1" ht="15" customHeight="1">
      <c r="B135" s="281"/>
      <c r="C135" s="241" t="s">
        <v>1124</v>
      </c>
      <c r="D135" s="241"/>
      <c r="E135" s="241"/>
      <c r="F135" s="261" t="s">
        <v>1105</v>
      </c>
      <c r="G135" s="241"/>
      <c r="H135" s="241" t="s">
        <v>1139</v>
      </c>
      <c r="I135" s="241" t="s">
        <v>1101</v>
      </c>
      <c r="J135" s="241">
        <v>50</v>
      </c>
      <c r="K135" s="283"/>
    </row>
    <row r="136" spans="2:11" s="1" customFormat="1" ht="15" customHeight="1">
      <c r="B136" s="281"/>
      <c r="C136" s="241" t="s">
        <v>1126</v>
      </c>
      <c r="D136" s="241"/>
      <c r="E136" s="241"/>
      <c r="F136" s="261" t="s">
        <v>1105</v>
      </c>
      <c r="G136" s="241"/>
      <c r="H136" s="241" t="s">
        <v>1139</v>
      </c>
      <c r="I136" s="241" t="s">
        <v>1101</v>
      </c>
      <c r="J136" s="241">
        <v>50</v>
      </c>
      <c r="K136" s="283"/>
    </row>
    <row r="137" spans="2:11" s="1" customFormat="1" ht="15" customHeight="1">
      <c r="B137" s="281"/>
      <c r="C137" s="241" t="s">
        <v>1127</v>
      </c>
      <c r="D137" s="241"/>
      <c r="E137" s="241"/>
      <c r="F137" s="261" t="s">
        <v>1105</v>
      </c>
      <c r="G137" s="241"/>
      <c r="H137" s="241" t="s">
        <v>1152</v>
      </c>
      <c r="I137" s="241" t="s">
        <v>1101</v>
      </c>
      <c r="J137" s="241">
        <v>255</v>
      </c>
      <c r="K137" s="283"/>
    </row>
    <row r="138" spans="2:11" s="1" customFormat="1" ht="15" customHeight="1">
      <c r="B138" s="281"/>
      <c r="C138" s="241" t="s">
        <v>1129</v>
      </c>
      <c r="D138" s="241"/>
      <c r="E138" s="241"/>
      <c r="F138" s="261" t="s">
        <v>1099</v>
      </c>
      <c r="G138" s="241"/>
      <c r="H138" s="241" t="s">
        <v>1153</v>
      </c>
      <c r="I138" s="241" t="s">
        <v>1131</v>
      </c>
      <c r="J138" s="241"/>
      <c r="K138" s="283"/>
    </row>
    <row r="139" spans="2:11" s="1" customFormat="1" ht="15" customHeight="1">
      <c r="B139" s="281"/>
      <c r="C139" s="241" t="s">
        <v>1132</v>
      </c>
      <c r="D139" s="241"/>
      <c r="E139" s="241"/>
      <c r="F139" s="261" t="s">
        <v>1099</v>
      </c>
      <c r="G139" s="241"/>
      <c r="H139" s="241" t="s">
        <v>1154</v>
      </c>
      <c r="I139" s="241" t="s">
        <v>1134</v>
      </c>
      <c r="J139" s="241"/>
      <c r="K139" s="283"/>
    </row>
    <row r="140" spans="2:11" s="1" customFormat="1" ht="15" customHeight="1">
      <c r="B140" s="281"/>
      <c r="C140" s="241" t="s">
        <v>1135</v>
      </c>
      <c r="D140" s="241"/>
      <c r="E140" s="241"/>
      <c r="F140" s="261" t="s">
        <v>1099</v>
      </c>
      <c r="G140" s="241"/>
      <c r="H140" s="241" t="s">
        <v>1135</v>
      </c>
      <c r="I140" s="241" t="s">
        <v>1134</v>
      </c>
      <c r="J140" s="241"/>
      <c r="K140" s="283"/>
    </row>
    <row r="141" spans="2:11" s="1" customFormat="1" ht="15" customHeight="1">
      <c r="B141" s="281"/>
      <c r="C141" s="241" t="s">
        <v>37</v>
      </c>
      <c r="D141" s="241"/>
      <c r="E141" s="241"/>
      <c r="F141" s="261" t="s">
        <v>1099</v>
      </c>
      <c r="G141" s="241"/>
      <c r="H141" s="241" t="s">
        <v>1155</v>
      </c>
      <c r="I141" s="241" t="s">
        <v>1134</v>
      </c>
      <c r="J141" s="241"/>
      <c r="K141" s="283"/>
    </row>
    <row r="142" spans="2:11" s="1" customFormat="1" ht="15" customHeight="1">
      <c r="B142" s="281"/>
      <c r="C142" s="241" t="s">
        <v>1156</v>
      </c>
      <c r="D142" s="241"/>
      <c r="E142" s="241"/>
      <c r="F142" s="261" t="s">
        <v>1099</v>
      </c>
      <c r="G142" s="241"/>
      <c r="H142" s="241" t="s">
        <v>1157</v>
      </c>
      <c r="I142" s="241" t="s">
        <v>1134</v>
      </c>
      <c r="J142" s="241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38"/>
      <c r="C144" s="238"/>
      <c r="D144" s="238"/>
      <c r="E144" s="238"/>
      <c r="F144" s="273"/>
      <c r="G144" s="238"/>
      <c r="H144" s="238"/>
      <c r="I144" s="238"/>
      <c r="J144" s="238"/>
      <c r="K144" s="238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57" t="s">
        <v>1158</v>
      </c>
      <c r="D147" s="357"/>
      <c r="E147" s="357"/>
      <c r="F147" s="357"/>
      <c r="G147" s="357"/>
      <c r="H147" s="357"/>
      <c r="I147" s="357"/>
      <c r="J147" s="357"/>
      <c r="K147" s="253"/>
    </row>
    <row r="148" spans="2:11" s="1" customFormat="1" ht="17.25" customHeight="1">
      <c r="B148" s="252"/>
      <c r="C148" s="254" t="s">
        <v>1093</v>
      </c>
      <c r="D148" s="254"/>
      <c r="E148" s="254"/>
      <c r="F148" s="254" t="s">
        <v>1094</v>
      </c>
      <c r="G148" s="255"/>
      <c r="H148" s="254" t="s">
        <v>53</v>
      </c>
      <c r="I148" s="254" t="s">
        <v>56</v>
      </c>
      <c r="J148" s="254" t="s">
        <v>1095</v>
      </c>
      <c r="K148" s="253"/>
    </row>
    <row r="149" spans="2:11" s="1" customFormat="1" ht="17.25" customHeight="1">
      <c r="B149" s="252"/>
      <c r="C149" s="256" t="s">
        <v>1096</v>
      </c>
      <c r="D149" s="256"/>
      <c r="E149" s="256"/>
      <c r="F149" s="257" t="s">
        <v>1097</v>
      </c>
      <c r="G149" s="258"/>
      <c r="H149" s="256"/>
      <c r="I149" s="256"/>
      <c r="J149" s="256" t="s">
        <v>1098</v>
      </c>
      <c r="K149" s="253"/>
    </row>
    <row r="150" spans="2:11" s="1" customFormat="1" ht="5.25" customHeight="1">
      <c r="B150" s="262"/>
      <c r="C150" s="259"/>
      <c r="D150" s="259"/>
      <c r="E150" s="259"/>
      <c r="F150" s="259"/>
      <c r="G150" s="260"/>
      <c r="H150" s="259"/>
      <c r="I150" s="259"/>
      <c r="J150" s="259"/>
      <c r="K150" s="283"/>
    </row>
    <row r="151" spans="2:11" s="1" customFormat="1" ht="15" customHeight="1">
      <c r="B151" s="262"/>
      <c r="C151" s="287" t="s">
        <v>1102</v>
      </c>
      <c r="D151" s="241"/>
      <c r="E151" s="241"/>
      <c r="F151" s="288" t="s">
        <v>1099</v>
      </c>
      <c r="G151" s="241"/>
      <c r="H151" s="287" t="s">
        <v>1139</v>
      </c>
      <c r="I151" s="287" t="s">
        <v>1101</v>
      </c>
      <c r="J151" s="287">
        <v>120</v>
      </c>
      <c r="K151" s="283"/>
    </row>
    <row r="152" spans="2:11" s="1" customFormat="1" ht="15" customHeight="1">
      <c r="B152" s="262"/>
      <c r="C152" s="287" t="s">
        <v>1148</v>
      </c>
      <c r="D152" s="241"/>
      <c r="E152" s="241"/>
      <c r="F152" s="288" t="s">
        <v>1099</v>
      </c>
      <c r="G152" s="241"/>
      <c r="H152" s="287" t="s">
        <v>1159</v>
      </c>
      <c r="I152" s="287" t="s">
        <v>1101</v>
      </c>
      <c r="J152" s="287" t="s">
        <v>1150</v>
      </c>
      <c r="K152" s="283"/>
    </row>
    <row r="153" spans="2:11" s="1" customFormat="1" ht="15" customHeight="1">
      <c r="B153" s="262"/>
      <c r="C153" s="287" t="s">
        <v>1047</v>
      </c>
      <c r="D153" s="241"/>
      <c r="E153" s="241"/>
      <c r="F153" s="288" t="s">
        <v>1099</v>
      </c>
      <c r="G153" s="241"/>
      <c r="H153" s="287" t="s">
        <v>1160</v>
      </c>
      <c r="I153" s="287" t="s">
        <v>1101</v>
      </c>
      <c r="J153" s="287" t="s">
        <v>1150</v>
      </c>
      <c r="K153" s="283"/>
    </row>
    <row r="154" spans="2:11" s="1" customFormat="1" ht="15" customHeight="1">
      <c r="B154" s="262"/>
      <c r="C154" s="287" t="s">
        <v>1104</v>
      </c>
      <c r="D154" s="241"/>
      <c r="E154" s="241"/>
      <c r="F154" s="288" t="s">
        <v>1105</v>
      </c>
      <c r="G154" s="241"/>
      <c r="H154" s="287" t="s">
        <v>1139</v>
      </c>
      <c r="I154" s="287" t="s">
        <v>1101</v>
      </c>
      <c r="J154" s="287">
        <v>50</v>
      </c>
      <c r="K154" s="283"/>
    </row>
    <row r="155" spans="2:11" s="1" customFormat="1" ht="15" customHeight="1">
      <c r="B155" s="262"/>
      <c r="C155" s="287" t="s">
        <v>1107</v>
      </c>
      <c r="D155" s="241"/>
      <c r="E155" s="241"/>
      <c r="F155" s="288" t="s">
        <v>1099</v>
      </c>
      <c r="G155" s="241"/>
      <c r="H155" s="287" t="s">
        <v>1139</v>
      </c>
      <c r="I155" s="287" t="s">
        <v>1109</v>
      </c>
      <c r="J155" s="287"/>
      <c r="K155" s="283"/>
    </row>
    <row r="156" spans="2:11" s="1" customFormat="1" ht="15" customHeight="1">
      <c r="B156" s="262"/>
      <c r="C156" s="287" t="s">
        <v>1118</v>
      </c>
      <c r="D156" s="241"/>
      <c r="E156" s="241"/>
      <c r="F156" s="288" t="s">
        <v>1105</v>
      </c>
      <c r="G156" s="241"/>
      <c r="H156" s="287" t="s">
        <v>1139</v>
      </c>
      <c r="I156" s="287" t="s">
        <v>1101</v>
      </c>
      <c r="J156" s="287">
        <v>50</v>
      </c>
      <c r="K156" s="283"/>
    </row>
    <row r="157" spans="2:11" s="1" customFormat="1" ht="15" customHeight="1">
      <c r="B157" s="262"/>
      <c r="C157" s="287" t="s">
        <v>1126</v>
      </c>
      <c r="D157" s="241"/>
      <c r="E157" s="241"/>
      <c r="F157" s="288" t="s">
        <v>1105</v>
      </c>
      <c r="G157" s="241"/>
      <c r="H157" s="287" t="s">
        <v>1139</v>
      </c>
      <c r="I157" s="287" t="s">
        <v>1101</v>
      </c>
      <c r="J157" s="287">
        <v>50</v>
      </c>
      <c r="K157" s="283"/>
    </row>
    <row r="158" spans="2:11" s="1" customFormat="1" ht="15" customHeight="1">
      <c r="B158" s="262"/>
      <c r="C158" s="287" t="s">
        <v>1124</v>
      </c>
      <c r="D158" s="241"/>
      <c r="E158" s="241"/>
      <c r="F158" s="288" t="s">
        <v>1105</v>
      </c>
      <c r="G158" s="241"/>
      <c r="H158" s="287" t="s">
        <v>1139</v>
      </c>
      <c r="I158" s="287" t="s">
        <v>1101</v>
      </c>
      <c r="J158" s="287">
        <v>50</v>
      </c>
      <c r="K158" s="283"/>
    </row>
    <row r="159" spans="2:11" s="1" customFormat="1" ht="15" customHeight="1">
      <c r="B159" s="262"/>
      <c r="C159" s="287" t="s">
        <v>111</v>
      </c>
      <c r="D159" s="241"/>
      <c r="E159" s="241"/>
      <c r="F159" s="288" t="s">
        <v>1099</v>
      </c>
      <c r="G159" s="241"/>
      <c r="H159" s="287" t="s">
        <v>1161</v>
      </c>
      <c r="I159" s="287" t="s">
        <v>1101</v>
      </c>
      <c r="J159" s="287" t="s">
        <v>1162</v>
      </c>
      <c r="K159" s="283"/>
    </row>
    <row r="160" spans="2:11" s="1" customFormat="1" ht="15" customHeight="1">
      <c r="B160" s="262"/>
      <c r="C160" s="287" t="s">
        <v>1163</v>
      </c>
      <c r="D160" s="241"/>
      <c r="E160" s="241"/>
      <c r="F160" s="288" t="s">
        <v>1099</v>
      </c>
      <c r="G160" s="241"/>
      <c r="H160" s="287" t="s">
        <v>1164</v>
      </c>
      <c r="I160" s="287" t="s">
        <v>1134</v>
      </c>
      <c r="J160" s="287"/>
      <c r="K160" s="283"/>
    </row>
    <row r="161" spans="2:11" s="1" customFormat="1" ht="15" customHeight="1">
      <c r="B161" s="289"/>
      <c r="C161" s="271"/>
      <c r="D161" s="271"/>
      <c r="E161" s="271"/>
      <c r="F161" s="271"/>
      <c r="G161" s="271"/>
      <c r="H161" s="271"/>
      <c r="I161" s="271"/>
      <c r="J161" s="271"/>
      <c r="K161" s="290"/>
    </row>
    <row r="162" spans="2:11" s="1" customFormat="1" ht="18.75" customHeight="1">
      <c r="B162" s="238"/>
      <c r="C162" s="241"/>
      <c r="D162" s="241"/>
      <c r="E162" s="241"/>
      <c r="F162" s="261"/>
      <c r="G162" s="241"/>
      <c r="H162" s="241"/>
      <c r="I162" s="241"/>
      <c r="J162" s="241"/>
      <c r="K162" s="238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58" t="s">
        <v>1165</v>
      </c>
      <c r="D165" s="358"/>
      <c r="E165" s="358"/>
      <c r="F165" s="358"/>
      <c r="G165" s="358"/>
      <c r="H165" s="358"/>
      <c r="I165" s="358"/>
      <c r="J165" s="358"/>
      <c r="K165" s="234"/>
    </row>
    <row r="166" spans="2:11" s="1" customFormat="1" ht="17.25" customHeight="1">
      <c r="B166" s="233"/>
      <c r="C166" s="254" t="s">
        <v>1093</v>
      </c>
      <c r="D166" s="254"/>
      <c r="E166" s="254"/>
      <c r="F166" s="254" t="s">
        <v>1094</v>
      </c>
      <c r="G166" s="291"/>
      <c r="H166" s="292" t="s">
        <v>53</v>
      </c>
      <c r="I166" s="292" t="s">
        <v>56</v>
      </c>
      <c r="J166" s="254" t="s">
        <v>1095</v>
      </c>
      <c r="K166" s="234"/>
    </row>
    <row r="167" spans="2:11" s="1" customFormat="1" ht="17.25" customHeight="1">
      <c r="B167" s="235"/>
      <c r="C167" s="256" t="s">
        <v>1096</v>
      </c>
      <c r="D167" s="256"/>
      <c r="E167" s="256"/>
      <c r="F167" s="257" t="s">
        <v>1097</v>
      </c>
      <c r="G167" s="293"/>
      <c r="H167" s="294"/>
      <c r="I167" s="294"/>
      <c r="J167" s="256" t="s">
        <v>1098</v>
      </c>
      <c r="K167" s="236"/>
    </row>
    <row r="168" spans="2:11" s="1" customFormat="1" ht="5.25" customHeight="1">
      <c r="B168" s="262"/>
      <c r="C168" s="259"/>
      <c r="D168" s="259"/>
      <c r="E168" s="259"/>
      <c r="F168" s="259"/>
      <c r="G168" s="260"/>
      <c r="H168" s="259"/>
      <c r="I168" s="259"/>
      <c r="J168" s="259"/>
      <c r="K168" s="283"/>
    </row>
    <row r="169" spans="2:11" s="1" customFormat="1" ht="15" customHeight="1">
      <c r="B169" s="262"/>
      <c r="C169" s="241" t="s">
        <v>1102</v>
      </c>
      <c r="D169" s="241"/>
      <c r="E169" s="241"/>
      <c r="F169" s="261" t="s">
        <v>1099</v>
      </c>
      <c r="G169" s="241"/>
      <c r="H169" s="241" t="s">
        <v>1139</v>
      </c>
      <c r="I169" s="241" t="s">
        <v>1101</v>
      </c>
      <c r="J169" s="241">
        <v>120</v>
      </c>
      <c r="K169" s="283"/>
    </row>
    <row r="170" spans="2:11" s="1" customFormat="1" ht="15" customHeight="1">
      <c r="B170" s="262"/>
      <c r="C170" s="241" t="s">
        <v>1148</v>
      </c>
      <c r="D170" s="241"/>
      <c r="E170" s="241"/>
      <c r="F170" s="261" t="s">
        <v>1099</v>
      </c>
      <c r="G170" s="241"/>
      <c r="H170" s="241" t="s">
        <v>1149</v>
      </c>
      <c r="I170" s="241" t="s">
        <v>1101</v>
      </c>
      <c r="J170" s="241" t="s">
        <v>1150</v>
      </c>
      <c r="K170" s="283"/>
    </row>
    <row r="171" spans="2:11" s="1" customFormat="1" ht="15" customHeight="1">
      <c r="B171" s="262"/>
      <c r="C171" s="241" t="s">
        <v>1047</v>
      </c>
      <c r="D171" s="241"/>
      <c r="E171" s="241"/>
      <c r="F171" s="261" t="s">
        <v>1099</v>
      </c>
      <c r="G171" s="241"/>
      <c r="H171" s="241" t="s">
        <v>1166</v>
      </c>
      <c r="I171" s="241" t="s">
        <v>1101</v>
      </c>
      <c r="J171" s="241" t="s">
        <v>1150</v>
      </c>
      <c r="K171" s="283"/>
    </row>
    <row r="172" spans="2:11" s="1" customFormat="1" ht="15" customHeight="1">
      <c r="B172" s="262"/>
      <c r="C172" s="241" t="s">
        <v>1104</v>
      </c>
      <c r="D172" s="241"/>
      <c r="E172" s="241"/>
      <c r="F172" s="261" t="s">
        <v>1105</v>
      </c>
      <c r="G172" s="241"/>
      <c r="H172" s="241" t="s">
        <v>1166</v>
      </c>
      <c r="I172" s="241" t="s">
        <v>1101</v>
      </c>
      <c r="J172" s="241">
        <v>50</v>
      </c>
      <c r="K172" s="283"/>
    </row>
    <row r="173" spans="2:11" s="1" customFormat="1" ht="15" customHeight="1">
      <c r="B173" s="262"/>
      <c r="C173" s="241" t="s">
        <v>1107</v>
      </c>
      <c r="D173" s="241"/>
      <c r="E173" s="241"/>
      <c r="F173" s="261" t="s">
        <v>1099</v>
      </c>
      <c r="G173" s="241"/>
      <c r="H173" s="241" t="s">
        <v>1166</v>
      </c>
      <c r="I173" s="241" t="s">
        <v>1109</v>
      </c>
      <c r="J173" s="241"/>
      <c r="K173" s="283"/>
    </row>
    <row r="174" spans="2:11" s="1" customFormat="1" ht="15" customHeight="1">
      <c r="B174" s="262"/>
      <c r="C174" s="241" t="s">
        <v>1118</v>
      </c>
      <c r="D174" s="241"/>
      <c r="E174" s="241"/>
      <c r="F174" s="261" t="s">
        <v>1105</v>
      </c>
      <c r="G174" s="241"/>
      <c r="H174" s="241" t="s">
        <v>1166</v>
      </c>
      <c r="I174" s="241" t="s">
        <v>1101</v>
      </c>
      <c r="J174" s="241">
        <v>50</v>
      </c>
      <c r="K174" s="283"/>
    </row>
    <row r="175" spans="2:11" s="1" customFormat="1" ht="15" customHeight="1">
      <c r="B175" s="262"/>
      <c r="C175" s="241" t="s">
        <v>1126</v>
      </c>
      <c r="D175" s="241"/>
      <c r="E175" s="241"/>
      <c r="F175" s="261" t="s">
        <v>1105</v>
      </c>
      <c r="G175" s="241"/>
      <c r="H175" s="241" t="s">
        <v>1166</v>
      </c>
      <c r="I175" s="241" t="s">
        <v>1101</v>
      </c>
      <c r="J175" s="241">
        <v>50</v>
      </c>
      <c r="K175" s="283"/>
    </row>
    <row r="176" spans="2:11" s="1" customFormat="1" ht="15" customHeight="1">
      <c r="B176" s="262"/>
      <c r="C176" s="241" t="s">
        <v>1124</v>
      </c>
      <c r="D176" s="241"/>
      <c r="E176" s="241"/>
      <c r="F176" s="261" t="s">
        <v>1105</v>
      </c>
      <c r="G176" s="241"/>
      <c r="H176" s="241" t="s">
        <v>1166</v>
      </c>
      <c r="I176" s="241" t="s">
        <v>1101</v>
      </c>
      <c r="J176" s="241">
        <v>50</v>
      </c>
      <c r="K176" s="283"/>
    </row>
    <row r="177" spans="2:11" s="1" customFormat="1" ht="15" customHeight="1">
      <c r="B177" s="262"/>
      <c r="C177" s="241" t="s">
        <v>122</v>
      </c>
      <c r="D177" s="241"/>
      <c r="E177" s="241"/>
      <c r="F177" s="261" t="s">
        <v>1099</v>
      </c>
      <c r="G177" s="241"/>
      <c r="H177" s="241" t="s">
        <v>1167</v>
      </c>
      <c r="I177" s="241" t="s">
        <v>1168</v>
      </c>
      <c r="J177" s="241"/>
      <c r="K177" s="283"/>
    </row>
    <row r="178" spans="2:11" s="1" customFormat="1" ht="15" customHeight="1">
      <c r="B178" s="262"/>
      <c r="C178" s="241" t="s">
        <v>56</v>
      </c>
      <c r="D178" s="241"/>
      <c r="E178" s="241"/>
      <c r="F178" s="261" t="s">
        <v>1099</v>
      </c>
      <c r="G178" s="241"/>
      <c r="H178" s="241" t="s">
        <v>1169</v>
      </c>
      <c r="I178" s="241" t="s">
        <v>1170</v>
      </c>
      <c r="J178" s="241">
        <v>1</v>
      </c>
      <c r="K178" s="283"/>
    </row>
    <row r="179" spans="2:11" s="1" customFormat="1" ht="15" customHeight="1">
      <c r="B179" s="262"/>
      <c r="C179" s="241" t="s">
        <v>52</v>
      </c>
      <c r="D179" s="241"/>
      <c r="E179" s="241"/>
      <c r="F179" s="261" t="s">
        <v>1099</v>
      </c>
      <c r="G179" s="241"/>
      <c r="H179" s="241" t="s">
        <v>1171</v>
      </c>
      <c r="I179" s="241" t="s">
        <v>1101</v>
      </c>
      <c r="J179" s="241">
        <v>20</v>
      </c>
      <c r="K179" s="283"/>
    </row>
    <row r="180" spans="2:11" s="1" customFormat="1" ht="15" customHeight="1">
      <c r="B180" s="262"/>
      <c r="C180" s="241" t="s">
        <v>53</v>
      </c>
      <c r="D180" s="241"/>
      <c r="E180" s="241"/>
      <c r="F180" s="261" t="s">
        <v>1099</v>
      </c>
      <c r="G180" s="241"/>
      <c r="H180" s="241" t="s">
        <v>1172</v>
      </c>
      <c r="I180" s="241" t="s">
        <v>1101</v>
      </c>
      <c r="J180" s="241">
        <v>255</v>
      </c>
      <c r="K180" s="283"/>
    </row>
    <row r="181" spans="2:11" s="1" customFormat="1" ht="15" customHeight="1">
      <c r="B181" s="262"/>
      <c r="C181" s="241" t="s">
        <v>123</v>
      </c>
      <c r="D181" s="241"/>
      <c r="E181" s="241"/>
      <c r="F181" s="261" t="s">
        <v>1099</v>
      </c>
      <c r="G181" s="241"/>
      <c r="H181" s="241" t="s">
        <v>1063</v>
      </c>
      <c r="I181" s="241" t="s">
        <v>1101</v>
      </c>
      <c r="J181" s="241">
        <v>10</v>
      </c>
      <c r="K181" s="283"/>
    </row>
    <row r="182" spans="2:11" s="1" customFormat="1" ht="15" customHeight="1">
      <c r="B182" s="262"/>
      <c r="C182" s="241" t="s">
        <v>124</v>
      </c>
      <c r="D182" s="241"/>
      <c r="E182" s="241"/>
      <c r="F182" s="261" t="s">
        <v>1099</v>
      </c>
      <c r="G182" s="241"/>
      <c r="H182" s="241" t="s">
        <v>1173</v>
      </c>
      <c r="I182" s="241" t="s">
        <v>1134</v>
      </c>
      <c r="J182" s="241"/>
      <c r="K182" s="283"/>
    </row>
    <row r="183" spans="2:11" s="1" customFormat="1" ht="15" customHeight="1">
      <c r="B183" s="262"/>
      <c r="C183" s="241" t="s">
        <v>1174</v>
      </c>
      <c r="D183" s="241"/>
      <c r="E183" s="241"/>
      <c r="F183" s="261" t="s">
        <v>1099</v>
      </c>
      <c r="G183" s="241"/>
      <c r="H183" s="241" t="s">
        <v>1175</v>
      </c>
      <c r="I183" s="241" t="s">
        <v>1134</v>
      </c>
      <c r="J183" s="241"/>
      <c r="K183" s="283"/>
    </row>
    <row r="184" spans="2:11" s="1" customFormat="1" ht="15" customHeight="1">
      <c r="B184" s="262"/>
      <c r="C184" s="241" t="s">
        <v>1163</v>
      </c>
      <c r="D184" s="241"/>
      <c r="E184" s="241"/>
      <c r="F184" s="261" t="s">
        <v>1099</v>
      </c>
      <c r="G184" s="241"/>
      <c r="H184" s="241" t="s">
        <v>1176</v>
      </c>
      <c r="I184" s="241" t="s">
        <v>1134</v>
      </c>
      <c r="J184" s="241"/>
      <c r="K184" s="283"/>
    </row>
    <row r="185" spans="2:11" s="1" customFormat="1" ht="15" customHeight="1">
      <c r="B185" s="262"/>
      <c r="C185" s="241" t="s">
        <v>126</v>
      </c>
      <c r="D185" s="241"/>
      <c r="E185" s="241"/>
      <c r="F185" s="261" t="s">
        <v>1105</v>
      </c>
      <c r="G185" s="241"/>
      <c r="H185" s="241" t="s">
        <v>1177</v>
      </c>
      <c r="I185" s="241" t="s">
        <v>1101</v>
      </c>
      <c r="J185" s="241">
        <v>50</v>
      </c>
      <c r="K185" s="283"/>
    </row>
    <row r="186" spans="2:11" s="1" customFormat="1" ht="15" customHeight="1">
      <c r="B186" s="262"/>
      <c r="C186" s="241" t="s">
        <v>1178</v>
      </c>
      <c r="D186" s="241"/>
      <c r="E186" s="241"/>
      <c r="F186" s="261" t="s">
        <v>1105</v>
      </c>
      <c r="G186" s="241"/>
      <c r="H186" s="241" t="s">
        <v>1179</v>
      </c>
      <c r="I186" s="241" t="s">
        <v>1180</v>
      </c>
      <c r="J186" s="241"/>
      <c r="K186" s="283"/>
    </row>
    <row r="187" spans="2:11" s="1" customFormat="1" ht="15" customHeight="1">
      <c r="B187" s="262"/>
      <c r="C187" s="241" t="s">
        <v>1181</v>
      </c>
      <c r="D187" s="241"/>
      <c r="E187" s="241"/>
      <c r="F187" s="261" t="s">
        <v>1105</v>
      </c>
      <c r="G187" s="241"/>
      <c r="H187" s="241" t="s">
        <v>1182</v>
      </c>
      <c r="I187" s="241" t="s">
        <v>1180</v>
      </c>
      <c r="J187" s="241"/>
      <c r="K187" s="283"/>
    </row>
    <row r="188" spans="2:11" s="1" customFormat="1" ht="15" customHeight="1">
      <c r="B188" s="262"/>
      <c r="C188" s="241" t="s">
        <v>1183</v>
      </c>
      <c r="D188" s="241"/>
      <c r="E188" s="241"/>
      <c r="F188" s="261" t="s">
        <v>1105</v>
      </c>
      <c r="G188" s="241"/>
      <c r="H188" s="241" t="s">
        <v>1184</v>
      </c>
      <c r="I188" s="241" t="s">
        <v>1180</v>
      </c>
      <c r="J188" s="241"/>
      <c r="K188" s="283"/>
    </row>
    <row r="189" spans="2:11" s="1" customFormat="1" ht="15" customHeight="1">
      <c r="B189" s="262"/>
      <c r="C189" s="295" t="s">
        <v>1185</v>
      </c>
      <c r="D189" s="241"/>
      <c r="E189" s="241"/>
      <c r="F189" s="261" t="s">
        <v>1105</v>
      </c>
      <c r="G189" s="241"/>
      <c r="H189" s="241" t="s">
        <v>1186</v>
      </c>
      <c r="I189" s="241" t="s">
        <v>1187</v>
      </c>
      <c r="J189" s="296" t="s">
        <v>1188</v>
      </c>
      <c r="K189" s="283"/>
    </row>
    <row r="190" spans="2:11" s="1" customFormat="1" ht="15" customHeight="1">
      <c r="B190" s="262"/>
      <c r="C190" s="247" t="s">
        <v>41</v>
      </c>
      <c r="D190" s="241"/>
      <c r="E190" s="241"/>
      <c r="F190" s="261" t="s">
        <v>1099</v>
      </c>
      <c r="G190" s="241"/>
      <c r="H190" s="238" t="s">
        <v>1189</v>
      </c>
      <c r="I190" s="241" t="s">
        <v>1190</v>
      </c>
      <c r="J190" s="241"/>
      <c r="K190" s="283"/>
    </row>
    <row r="191" spans="2:11" s="1" customFormat="1" ht="15" customHeight="1">
      <c r="B191" s="262"/>
      <c r="C191" s="247" t="s">
        <v>1191</v>
      </c>
      <c r="D191" s="241"/>
      <c r="E191" s="241"/>
      <c r="F191" s="261" t="s">
        <v>1099</v>
      </c>
      <c r="G191" s="241"/>
      <c r="H191" s="241" t="s">
        <v>1192</v>
      </c>
      <c r="I191" s="241" t="s">
        <v>1134</v>
      </c>
      <c r="J191" s="241"/>
      <c r="K191" s="283"/>
    </row>
    <row r="192" spans="2:11" s="1" customFormat="1" ht="15" customHeight="1">
      <c r="B192" s="262"/>
      <c r="C192" s="247" t="s">
        <v>1193</v>
      </c>
      <c r="D192" s="241"/>
      <c r="E192" s="241"/>
      <c r="F192" s="261" t="s">
        <v>1099</v>
      </c>
      <c r="G192" s="241"/>
      <c r="H192" s="241" t="s">
        <v>1194</v>
      </c>
      <c r="I192" s="241" t="s">
        <v>1134</v>
      </c>
      <c r="J192" s="241"/>
      <c r="K192" s="283"/>
    </row>
    <row r="193" spans="2:11" s="1" customFormat="1" ht="15" customHeight="1">
      <c r="B193" s="262"/>
      <c r="C193" s="247" t="s">
        <v>1195</v>
      </c>
      <c r="D193" s="241"/>
      <c r="E193" s="241"/>
      <c r="F193" s="261" t="s">
        <v>1105</v>
      </c>
      <c r="G193" s="241"/>
      <c r="H193" s="241" t="s">
        <v>1196</v>
      </c>
      <c r="I193" s="241" t="s">
        <v>1134</v>
      </c>
      <c r="J193" s="241"/>
      <c r="K193" s="283"/>
    </row>
    <row r="194" spans="2:11" s="1" customFormat="1" ht="15" customHeight="1">
      <c r="B194" s="289"/>
      <c r="C194" s="297"/>
      <c r="D194" s="271"/>
      <c r="E194" s="271"/>
      <c r="F194" s="271"/>
      <c r="G194" s="271"/>
      <c r="H194" s="271"/>
      <c r="I194" s="271"/>
      <c r="J194" s="271"/>
      <c r="K194" s="290"/>
    </row>
    <row r="195" spans="2:11" s="1" customFormat="1" ht="18.75" customHeight="1">
      <c r="B195" s="238"/>
      <c r="C195" s="241"/>
      <c r="D195" s="241"/>
      <c r="E195" s="241"/>
      <c r="F195" s="261"/>
      <c r="G195" s="241"/>
      <c r="H195" s="241"/>
      <c r="I195" s="241"/>
      <c r="J195" s="241"/>
      <c r="K195" s="238"/>
    </row>
    <row r="196" spans="2:11" s="1" customFormat="1" ht="18.75" customHeight="1">
      <c r="B196" s="238"/>
      <c r="C196" s="241"/>
      <c r="D196" s="241"/>
      <c r="E196" s="241"/>
      <c r="F196" s="261"/>
      <c r="G196" s="241"/>
      <c r="H196" s="241"/>
      <c r="I196" s="241"/>
      <c r="J196" s="241"/>
      <c r="K196" s="238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2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2.2">
      <c r="B199" s="233"/>
      <c r="C199" s="358" t="s">
        <v>1197</v>
      </c>
      <c r="D199" s="358"/>
      <c r="E199" s="358"/>
      <c r="F199" s="358"/>
      <c r="G199" s="358"/>
      <c r="H199" s="358"/>
      <c r="I199" s="358"/>
      <c r="J199" s="358"/>
      <c r="K199" s="234"/>
    </row>
    <row r="200" spans="2:11" s="1" customFormat="1" ht="25.5" customHeight="1">
      <c r="B200" s="233"/>
      <c r="C200" s="298" t="s">
        <v>1198</v>
      </c>
      <c r="D200" s="298"/>
      <c r="E200" s="298"/>
      <c r="F200" s="298" t="s">
        <v>1199</v>
      </c>
      <c r="G200" s="299"/>
      <c r="H200" s="359" t="s">
        <v>1200</v>
      </c>
      <c r="I200" s="359"/>
      <c r="J200" s="359"/>
      <c r="K200" s="234"/>
    </row>
    <row r="201" spans="2:11" s="1" customFormat="1" ht="5.25" customHeight="1">
      <c r="B201" s="262"/>
      <c r="C201" s="259"/>
      <c r="D201" s="259"/>
      <c r="E201" s="259"/>
      <c r="F201" s="259"/>
      <c r="G201" s="241"/>
      <c r="H201" s="259"/>
      <c r="I201" s="259"/>
      <c r="J201" s="259"/>
      <c r="K201" s="283"/>
    </row>
    <row r="202" spans="2:11" s="1" customFormat="1" ht="15" customHeight="1">
      <c r="B202" s="262"/>
      <c r="C202" s="241" t="s">
        <v>1190</v>
      </c>
      <c r="D202" s="241"/>
      <c r="E202" s="241"/>
      <c r="F202" s="261" t="s">
        <v>42</v>
      </c>
      <c r="G202" s="241"/>
      <c r="H202" s="360" t="s">
        <v>1201</v>
      </c>
      <c r="I202" s="360"/>
      <c r="J202" s="360"/>
      <c r="K202" s="283"/>
    </row>
    <row r="203" spans="2:11" s="1" customFormat="1" ht="15" customHeight="1">
      <c r="B203" s="262"/>
      <c r="C203" s="268"/>
      <c r="D203" s="241"/>
      <c r="E203" s="241"/>
      <c r="F203" s="261" t="s">
        <v>43</v>
      </c>
      <c r="G203" s="241"/>
      <c r="H203" s="360" t="s">
        <v>1202</v>
      </c>
      <c r="I203" s="360"/>
      <c r="J203" s="360"/>
      <c r="K203" s="283"/>
    </row>
    <row r="204" spans="2:11" s="1" customFormat="1" ht="15" customHeight="1">
      <c r="B204" s="262"/>
      <c r="C204" s="268"/>
      <c r="D204" s="241"/>
      <c r="E204" s="241"/>
      <c r="F204" s="261" t="s">
        <v>46</v>
      </c>
      <c r="G204" s="241"/>
      <c r="H204" s="360" t="s">
        <v>1203</v>
      </c>
      <c r="I204" s="360"/>
      <c r="J204" s="360"/>
      <c r="K204" s="283"/>
    </row>
    <row r="205" spans="2:11" s="1" customFormat="1" ht="15" customHeight="1">
      <c r="B205" s="262"/>
      <c r="C205" s="241"/>
      <c r="D205" s="241"/>
      <c r="E205" s="241"/>
      <c r="F205" s="261" t="s">
        <v>44</v>
      </c>
      <c r="G205" s="241"/>
      <c r="H205" s="360" t="s">
        <v>1204</v>
      </c>
      <c r="I205" s="360"/>
      <c r="J205" s="360"/>
      <c r="K205" s="283"/>
    </row>
    <row r="206" spans="2:11" s="1" customFormat="1" ht="15" customHeight="1">
      <c r="B206" s="262"/>
      <c r="C206" s="241"/>
      <c r="D206" s="241"/>
      <c r="E206" s="241"/>
      <c r="F206" s="261" t="s">
        <v>45</v>
      </c>
      <c r="G206" s="241"/>
      <c r="H206" s="360" t="s">
        <v>1205</v>
      </c>
      <c r="I206" s="360"/>
      <c r="J206" s="360"/>
      <c r="K206" s="283"/>
    </row>
    <row r="207" spans="2:11" s="1" customFormat="1" ht="15" customHeight="1">
      <c r="B207" s="262"/>
      <c r="C207" s="241"/>
      <c r="D207" s="241"/>
      <c r="E207" s="241"/>
      <c r="F207" s="261"/>
      <c r="G207" s="241"/>
      <c r="H207" s="241"/>
      <c r="I207" s="241"/>
      <c r="J207" s="241"/>
      <c r="K207" s="283"/>
    </row>
    <row r="208" spans="2:11" s="1" customFormat="1" ht="15" customHeight="1">
      <c r="B208" s="262"/>
      <c r="C208" s="241" t="s">
        <v>1146</v>
      </c>
      <c r="D208" s="241"/>
      <c r="E208" s="241"/>
      <c r="F208" s="261" t="s">
        <v>78</v>
      </c>
      <c r="G208" s="241"/>
      <c r="H208" s="360" t="s">
        <v>1206</v>
      </c>
      <c r="I208" s="360"/>
      <c r="J208" s="360"/>
      <c r="K208" s="283"/>
    </row>
    <row r="209" spans="2:11" s="1" customFormat="1" ht="15" customHeight="1">
      <c r="B209" s="262"/>
      <c r="C209" s="268"/>
      <c r="D209" s="241"/>
      <c r="E209" s="241"/>
      <c r="F209" s="261" t="s">
        <v>1043</v>
      </c>
      <c r="G209" s="241"/>
      <c r="H209" s="360" t="s">
        <v>1044</v>
      </c>
      <c r="I209" s="360"/>
      <c r="J209" s="360"/>
      <c r="K209" s="283"/>
    </row>
    <row r="210" spans="2:11" s="1" customFormat="1" ht="15" customHeight="1">
      <c r="B210" s="262"/>
      <c r="C210" s="241"/>
      <c r="D210" s="241"/>
      <c r="E210" s="241"/>
      <c r="F210" s="261" t="s">
        <v>1041</v>
      </c>
      <c r="G210" s="241"/>
      <c r="H210" s="360" t="s">
        <v>1207</v>
      </c>
      <c r="I210" s="360"/>
      <c r="J210" s="360"/>
      <c r="K210" s="283"/>
    </row>
    <row r="211" spans="2:11" s="1" customFormat="1" ht="15" customHeight="1">
      <c r="B211" s="300"/>
      <c r="C211" s="268"/>
      <c r="D211" s="268"/>
      <c r="E211" s="268"/>
      <c r="F211" s="261" t="s">
        <v>103</v>
      </c>
      <c r="G211" s="247"/>
      <c r="H211" s="361" t="s">
        <v>104</v>
      </c>
      <c r="I211" s="361"/>
      <c r="J211" s="361"/>
      <c r="K211" s="301"/>
    </row>
    <row r="212" spans="2:11" s="1" customFormat="1" ht="15" customHeight="1">
      <c r="B212" s="300"/>
      <c r="C212" s="268"/>
      <c r="D212" s="268"/>
      <c r="E212" s="268"/>
      <c r="F212" s="261" t="s">
        <v>1045</v>
      </c>
      <c r="G212" s="247"/>
      <c r="H212" s="361" t="s">
        <v>996</v>
      </c>
      <c r="I212" s="361"/>
      <c r="J212" s="361"/>
      <c r="K212" s="301"/>
    </row>
    <row r="213" spans="2:11" s="1" customFormat="1" ht="15" customHeight="1">
      <c r="B213" s="300"/>
      <c r="C213" s="268"/>
      <c r="D213" s="268"/>
      <c r="E213" s="268"/>
      <c r="F213" s="302"/>
      <c r="G213" s="247"/>
      <c r="H213" s="303"/>
      <c r="I213" s="303"/>
      <c r="J213" s="303"/>
      <c r="K213" s="301"/>
    </row>
    <row r="214" spans="2:11" s="1" customFormat="1" ht="15" customHeight="1">
      <c r="B214" s="300"/>
      <c r="C214" s="241" t="s">
        <v>1170</v>
      </c>
      <c r="D214" s="268"/>
      <c r="E214" s="268"/>
      <c r="F214" s="261">
        <v>1</v>
      </c>
      <c r="G214" s="247"/>
      <c r="H214" s="361" t="s">
        <v>1208</v>
      </c>
      <c r="I214" s="361"/>
      <c r="J214" s="361"/>
      <c r="K214" s="301"/>
    </row>
    <row r="215" spans="2:11" s="1" customFormat="1" ht="15" customHeight="1">
      <c r="B215" s="300"/>
      <c r="C215" s="268"/>
      <c r="D215" s="268"/>
      <c r="E215" s="268"/>
      <c r="F215" s="261">
        <v>2</v>
      </c>
      <c r="G215" s="247"/>
      <c r="H215" s="361" t="s">
        <v>1209</v>
      </c>
      <c r="I215" s="361"/>
      <c r="J215" s="361"/>
      <c r="K215" s="301"/>
    </row>
    <row r="216" spans="2:11" s="1" customFormat="1" ht="15" customHeight="1">
      <c r="B216" s="300"/>
      <c r="C216" s="268"/>
      <c r="D216" s="268"/>
      <c r="E216" s="268"/>
      <c r="F216" s="261">
        <v>3</v>
      </c>
      <c r="G216" s="247"/>
      <c r="H216" s="361" t="s">
        <v>1210</v>
      </c>
      <c r="I216" s="361"/>
      <c r="J216" s="361"/>
      <c r="K216" s="301"/>
    </row>
    <row r="217" spans="2:11" s="1" customFormat="1" ht="15" customHeight="1">
      <c r="B217" s="300"/>
      <c r="C217" s="268"/>
      <c r="D217" s="268"/>
      <c r="E217" s="268"/>
      <c r="F217" s="261">
        <v>4</v>
      </c>
      <c r="G217" s="247"/>
      <c r="H217" s="361" t="s">
        <v>1211</v>
      </c>
      <c r="I217" s="361"/>
      <c r="J217" s="361"/>
      <c r="K217" s="301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85"/>
  <sheetViews>
    <sheetView showGridLines="0" workbookViewId="0">
      <selection activeCell="D208" sqref="D208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80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106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47" t="str">
        <f>'Rekapitulace stavby'!K6</f>
        <v>Společná zařízení v k.ú. Hnátnice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107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49" t="s">
        <v>108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81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5. 6. 2020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109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35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107"/>
      <c r="J30" s="119">
        <f>ROUND(J86,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1" t="s">
        <v>38</v>
      </c>
      <c r="J32" s="120" t="s">
        <v>40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41</v>
      </c>
      <c r="E33" s="106" t="s">
        <v>42</v>
      </c>
      <c r="F33" s="123">
        <f>ROUND((SUM(BE86:BE284)),  2)</f>
        <v>0</v>
      </c>
      <c r="G33" s="33"/>
      <c r="H33" s="33"/>
      <c r="I33" s="124">
        <v>0.21</v>
      </c>
      <c r="J33" s="123">
        <f>ROUND(((SUM(BE86:BE284))*I33),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23">
        <f>ROUND((SUM(BF86:BF284)),  2)</f>
        <v>0</v>
      </c>
      <c r="G34" s="33"/>
      <c r="H34" s="33"/>
      <c r="I34" s="124">
        <v>0.15</v>
      </c>
      <c r="J34" s="123">
        <f>ROUND(((SUM(BF86:BF284))*I34),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23">
        <f>ROUND((SUM(BG86:BG284)),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23">
        <f>ROUND((SUM(BH86:BH284)),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23">
        <f>ROUND((SUM(BI86:BI284)),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4" t="str">
        <f>E7</f>
        <v>Společná zařízení v k.ú. Hnátnice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107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7" t="str">
        <f>E9</f>
        <v>SO-104 - Polní cesta H2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5. 6. 2020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0" t="s">
        <v>31</v>
      </c>
      <c r="J54" s="31" t="str">
        <f>E21</f>
        <v>Agroprojekce Litomyšl,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Požárová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111</v>
      </c>
      <c r="D57" s="140"/>
      <c r="E57" s="140"/>
      <c r="F57" s="140"/>
      <c r="G57" s="140"/>
      <c r="H57" s="140"/>
      <c r="I57" s="141"/>
      <c r="J57" s="142" t="s">
        <v>112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69</v>
      </c>
      <c r="D59" s="35"/>
      <c r="E59" s="35"/>
      <c r="F59" s="35"/>
      <c r="G59" s="35"/>
      <c r="H59" s="35"/>
      <c r="I59" s="107"/>
      <c r="J59" s="76">
        <f>J86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4.9" customHeight="1">
      <c r="B60" s="144"/>
      <c r="C60" s="145"/>
      <c r="D60" s="146" t="s">
        <v>114</v>
      </c>
      <c r="E60" s="147"/>
      <c r="F60" s="147"/>
      <c r="G60" s="147"/>
      <c r="H60" s="147"/>
      <c r="I60" s="148"/>
      <c r="J60" s="149">
        <f>J87</f>
        <v>0</v>
      </c>
      <c r="K60" s="145"/>
      <c r="L60" s="150"/>
    </row>
    <row r="61" spans="1:47" s="10" customFormat="1" ht="19.95" customHeight="1">
      <c r="B61" s="151"/>
      <c r="C61" s="152"/>
      <c r="D61" s="153" t="s">
        <v>115</v>
      </c>
      <c r="E61" s="154"/>
      <c r="F61" s="154"/>
      <c r="G61" s="154"/>
      <c r="H61" s="154"/>
      <c r="I61" s="155"/>
      <c r="J61" s="156">
        <f>J88</f>
        <v>0</v>
      </c>
      <c r="K61" s="152"/>
      <c r="L61" s="157"/>
    </row>
    <row r="62" spans="1:47" s="10" customFormat="1" ht="19.95" customHeight="1">
      <c r="B62" s="151"/>
      <c r="C62" s="152"/>
      <c r="D62" s="153" t="s">
        <v>116</v>
      </c>
      <c r="E62" s="154"/>
      <c r="F62" s="154"/>
      <c r="G62" s="154"/>
      <c r="H62" s="154"/>
      <c r="I62" s="155"/>
      <c r="J62" s="156">
        <f>J171</f>
        <v>0</v>
      </c>
      <c r="K62" s="152"/>
      <c r="L62" s="157"/>
    </row>
    <row r="63" spans="1:47" s="10" customFormat="1" ht="19.95" customHeight="1">
      <c r="B63" s="151"/>
      <c r="C63" s="152"/>
      <c r="D63" s="153" t="s">
        <v>117</v>
      </c>
      <c r="E63" s="154"/>
      <c r="F63" s="154"/>
      <c r="G63" s="154"/>
      <c r="H63" s="154"/>
      <c r="I63" s="155"/>
      <c r="J63" s="156">
        <f>J182</f>
        <v>0</v>
      </c>
      <c r="K63" s="152"/>
      <c r="L63" s="157"/>
    </row>
    <row r="64" spans="1:47" s="10" customFormat="1" ht="19.95" customHeight="1">
      <c r="B64" s="151"/>
      <c r="C64" s="152"/>
      <c r="D64" s="153" t="s">
        <v>118</v>
      </c>
      <c r="E64" s="154"/>
      <c r="F64" s="154"/>
      <c r="G64" s="154"/>
      <c r="H64" s="154"/>
      <c r="I64" s="155"/>
      <c r="J64" s="156">
        <f>J222</f>
        <v>0</v>
      </c>
      <c r="K64" s="152"/>
      <c r="L64" s="157"/>
    </row>
    <row r="65" spans="1:31" s="10" customFormat="1" ht="19.95" customHeight="1">
      <c r="B65" s="151"/>
      <c r="C65" s="152"/>
      <c r="D65" s="153" t="s">
        <v>119</v>
      </c>
      <c r="E65" s="154"/>
      <c r="F65" s="154"/>
      <c r="G65" s="154"/>
      <c r="H65" s="154"/>
      <c r="I65" s="155"/>
      <c r="J65" s="156">
        <f>J258</f>
        <v>0</v>
      </c>
      <c r="K65" s="152"/>
      <c r="L65" s="157"/>
    </row>
    <row r="66" spans="1:31" s="10" customFormat="1" ht="19.95" customHeight="1">
      <c r="B66" s="151"/>
      <c r="C66" s="152"/>
      <c r="D66" s="153" t="s">
        <v>120</v>
      </c>
      <c r="E66" s="154"/>
      <c r="F66" s="154"/>
      <c r="G66" s="154"/>
      <c r="H66" s="154"/>
      <c r="I66" s="155"/>
      <c r="J66" s="156">
        <f>J280</f>
        <v>0</v>
      </c>
      <c r="K66" s="152"/>
      <c r="L66" s="157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107"/>
      <c r="J67" s="35"/>
      <c r="K67" s="35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" customHeight="1">
      <c r="A68" s="33"/>
      <c r="B68" s="46"/>
      <c r="C68" s="47"/>
      <c r="D68" s="47"/>
      <c r="E68" s="47"/>
      <c r="F68" s="47"/>
      <c r="G68" s="47"/>
      <c r="H68" s="47"/>
      <c r="I68" s="135"/>
      <c r="J68" s="47"/>
      <c r="K68" s="47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" customHeight="1">
      <c r="A72" s="33"/>
      <c r="B72" s="48"/>
      <c r="C72" s="49"/>
      <c r="D72" s="49"/>
      <c r="E72" s="49"/>
      <c r="F72" s="49"/>
      <c r="G72" s="49"/>
      <c r="H72" s="49"/>
      <c r="I72" s="138"/>
      <c r="J72" s="49"/>
      <c r="K72" s="49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" customHeight="1">
      <c r="A73" s="33"/>
      <c r="B73" s="34"/>
      <c r="C73" s="22" t="s">
        <v>121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4.4" customHeight="1">
      <c r="A76" s="33"/>
      <c r="B76" s="34"/>
      <c r="C76" s="35"/>
      <c r="D76" s="35"/>
      <c r="E76" s="354" t="str">
        <f>E7</f>
        <v>Společná zařízení v k.ú. Hnátnice</v>
      </c>
      <c r="F76" s="355"/>
      <c r="G76" s="355"/>
      <c r="H76" s="35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107</v>
      </c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4.4" customHeight="1">
      <c r="A78" s="33"/>
      <c r="B78" s="34"/>
      <c r="C78" s="35"/>
      <c r="D78" s="35"/>
      <c r="E78" s="307" t="str">
        <f>E9</f>
        <v>SO-104 - Polní cesta H2</v>
      </c>
      <c r="F78" s="356"/>
      <c r="G78" s="356"/>
      <c r="H78" s="356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21</v>
      </c>
      <c r="D80" s="35"/>
      <c r="E80" s="35"/>
      <c r="F80" s="26" t="str">
        <f>F12</f>
        <v xml:space="preserve"> </v>
      </c>
      <c r="G80" s="35"/>
      <c r="H80" s="35"/>
      <c r="I80" s="110" t="s">
        <v>23</v>
      </c>
      <c r="J80" s="58" t="str">
        <f>IF(J12="","",J12)</f>
        <v>5. 6. 2020</v>
      </c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" customHeight="1">
      <c r="A81" s="33"/>
      <c r="B81" s="34"/>
      <c r="C81" s="35"/>
      <c r="D81" s="35"/>
      <c r="E81" s="35"/>
      <c r="F81" s="35"/>
      <c r="G81" s="35"/>
      <c r="H81" s="35"/>
      <c r="I81" s="107"/>
      <c r="J81" s="35"/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26.4" customHeight="1">
      <c r="A82" s="33"/>
      <c r="B82" s="34"/>
      <c r="C82" s="28" t="s">
        <v>25</v>
      </c>
      <c r="D82" s="35"/>
      <c r="E82" s="35"/>
      <c r="F82" s="26" t="str">
        <f>E15</f>
        <v>ČR-SPÚ, Pobočka Ústí nad Orlicí</v>
      </c>
      <c r="G82" s="35"/>
      <c r="H82" s="35"/>
      <c r="I82" s="110" t="s">
        <v>31</v>
      </c>
      <c r="J82" s="31" t="str">
        <f>E21</f>
        <v>Agroprojekce Litomyšl, s.r.o.</v>
      </c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6" customHeight="1">
      <c r="A83" s="33"/>
      <c r="B83" s="34"/>
      <c r="C83" s="28" t="s">
        <v>29</v>
      </c>
      <c r="D83" s="35"/>
      <c r="E83" s="35"/>
      <c r="F83" s="26" t="str">
        <f>IF(E18="","",E18)</f>
        <v>Vyplň údaj</v>
      </c>
      <c r="G83" s="35"/>
      <c r="H83" s="35"/>
      <c r="I83" s="110" t="s">
        <v>34</v>
      </c>
      <c r="J83" s="31" t="str">
        <f>E24</f>
        <v>Požárová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0.35" customHeight="1">
      <c r="A84" s="33"/>
      <c r="B84" s="34"/>
      <c r="C84" s="35"/>
      <c r="D84" s="35"/>
      <c r="E84" s="35"/>
      <c r="F84" s="35"/>
      <c r="G84" s="35"/>
      <c r="H84" s="35"/>
      <c r="I84" s="107"/>
      <c r="J84" s="35"/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11" customFormat="1" ht="29.25" customHeight="1">
      <c r="A85" s="158"/>
      <c r="B85" s="159"/>
      <c r="C85" s="160" t="s">
        <v>122</v>
      </c>
      <c r="D85" s="161" t="s">
        <v>56</v>
      </c>
      <c r="E85" s="161" t="s">
        <v>52</v>
      </c>
      <c r="F85" s="161" t="s">
        <v>53</v>
      </c>
      <c r="G85" s="161" t="s">
        <v>123</v>
      </c>
      <c r="H85" s="161" t="s">
        <v>124</v>
      </c>
      <c r="I85" s="162" t="s">
        <v>125</v>
      </c>
      <c r="J85" s="161" t="s">
        <v>112</v>
      </c>
      <c r="K85" s="163" t="s">
        <v>126</v>
      </c>
      <c r="L85" s="164"/>
      <c r="M85" s="67" t="s">
        <v>19</v>
      </c>
      <c r="N85" s="68" t="s">
        <v>41</v>
      </c>
      <c r="O85" s="68" t="s">
        <v>127</v>
      </c>
      <c r="P85" s="68" t="s">
        <v>128</v>
      </c>
      <c r="Q85" s="68" t="s">
        <v>129</v>
      </c>
      <c r="R85" s="68" t="s">
        <v>130</v>
      </c>
      <c r="S85" s="68" t="s">
        <v>131</v>
      </c>
      <c r="T85" s="69" t="s">
        <v>132</v>
      </c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</row>
    <row r="86" spans="1:65" s="2" customFormat="1" ht="22.8" customHeight="1">
      <c r="A86" s="33"/>
      <c r="B86" s="34"/>
      <c r="C86" s="74" t="s">
        <v>133</v>
      </c>
      <c r="D86" s="35"/>
      <c r="E86" s="35"/>
      <c r="F86" s="35"/>
      <c r="G86" s="35"/>
      <c r="H86" s="35"/>
      <c r="I86" s="107"/>
      <c r="J86" s="165">
        <f>BK86</f>
        <v>0</v>
      </c>
      <c r="K86" s="35"/>
      <c r="L86" s="38"/>
      <c r="M86" s="70"/>
      <c r="N86" s="166"/>
      <c r="O86" s="71"/>
      <c r="P86" s="167">
        <f>P87</f>
        <v>0</v>
      </c>
      <c r="Q86" s="71"/>
      <c r="R86" s="167">
        <f>R87</f>
        <v>3408.6264951999997</v>
      </c>
      <c r="S86" s="71"/>
      <c r="T86" s="168">
        <f>T87</f>
        <v>25.9176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70</v>
      </c>
      <c r="AU86" s="16" t="s">
        <v>113</v>
      </c>
      <c r="BK86" s="169">
        <f>BK87</f>
        <v>0</v>
      </c>
    </row>
    <row r="87" spans="1:65" s="12" customFormat="1" ht="25.95" customHeight="1">
      <c r="B87" s="170"/>
      <c r="C87" s="171"/>
      <c r="D87" s="172" t="s">
        <v>70</v>
      </c>
      <c r="E87" s="173" t="s">
        <v>134</v>
      </c>
      <c r="F87" s="173" t="s">
        <v>135</v>
      </c>
      <c r="G87" s="171"/>
      <c r="H87" s="171"/>
      <c r="I87" s="174"/>
      <c r="J87" s="175">
        <f>BK87</f>
        <v>0</v>
      </c>
      <c r="K87" s="171"/>
      <c r="L87" s="176"/>
      <c r="M87" s="177"/>
      <c r="N87" s="178"/>
      <c r="O87" s="178"/>
      <c r="P87" s="179">
        <f>P88+P171+P182+P222+P258+P280</f>
        <v>0</v>
      </c>
      <c r="Q87" s="178"/>
      <c r="R87" s="179">
        <f>R88+R171+R182+R222+R258+R280</f>
        <v>3408.6264951999997</v>
      </c>
      <c r="S87" s="178"/>
      <c r="T87" s="180">
        <f>T88+T171+T182+T222+T258+T280</f>
        <v>25.9176</v>
      </c>
      <c r="AR87" s="181" t="s">
        <v>79</v>
      </c>
      <c r="AT87" s="182" t="s">
        <v>70</v>
      </c>
      <c r="AU87" s="182" t="s">
        <v>71</v>
      </c>
      <c r="AY87" s="181" t="s">
        <v>136</v>
      </c>
      <c r="BK87" s="183">
        <f>BK88+BK171+BK182+BK222+BK258+BK280</f>
        <v>0</v>
      </c>
    </row>
    <row r="88" spans="1:65" s="12" customFormat="1" ht="22.8" customHeight="1">
      <c r="B88" s="170"/>
      <c r="C88" s="171"/>
      <c r="D88" s="172" t="s">
        <v>70</v>
      </c>
      <c r="E88" s="184" t="s">
        <v>79</v>
      </c>
      <c r="F88" s="184" t="s">
        <v>137</v>
      </c>
      <c r="G88" s="171"/>
      <c r="H88" s="171"/>
      <c r="I88" s="174"/>
      <c r="J88" s="185">
        <f>BK88</f>
        <v>0</v>
      </c>
      <c r="K88" s="171"/>
      <c r="L88" s="176"/>
      <c r="M88" s="177"/>
      <c r="N88" s="178"/>
      <c r="O88" s="178"/>
      <c r="P88" s="179">
        <f>SUM(P89:P170)</f>
        <v>0</v>
      </c>
      <c r="Q88" s="178"/>
      <c r="R88" s="179">
        <f>SUM(R89:R170)</f>
        <v>7.9909999999999998E-3</v>
      </c>
      <c r="S88" s="178"/>
      <c r="T88" s="180">
        <f>SUM(T89:T170)</f>
        <v>1.7676000000000001</v>
      </c>
      <c r="AR88" s="181" t="s">
        <v>79</v>
      </c>
      <c r="AT88" s="182" t="s">
        <v>70</v>
      </c>
      <c r="AU88" s="182" t="s">
        <v>79</v>
      </c>
      <c r="AY88" s="181" t="s">
        <v>136</v>
      </c>
      <c r="BK88" s="183">
        <f>SUM(BK89:BK170)</f>
        <v>0</v>
      </c>
    </row>
    <row r="89" spans="1:65" s="2" customFormat="1" ht="14.4" customHeight="1">
      <c r="A89" s="33"/>
      <c r="B89" s="34"/>
      <c r="C89" s="186" t="s">
        <v>79</v>
      </c>
      <c r="D89" s="186" t="s">
        <v>138</v>
      </c>
      <c r="E89" s="187" t="s">
        <v>139</v>
      </c>
      <c r="F89" s="188" t="s">
        <v>140</v>
      </c>
      <c r="G89" s="189" t="s">
        <v>141</v>
      </c>
      <c r="H89" s="190">
        <v>0.45</v>
      </c>
      <c r="I89" s="191"/>
      <c r="J89" s="192">
        <f>ROUND(I89*H89,2)</f>
        <v>0</v>
      </c>
      <c r="K89" s="188" t="s">
        <v>142</v>
      </c>
      <c r="L89" s="38"/>
      <c r="M89" s="193" t="s">
        <v>19</v>
      </c>
      <c r="N89" s="194" t="s">
        <v>42</v>
      </c>
      <c r="O89" s="63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97" t="s">
        <v>143</v>
      </c>
      <c r="AT89" s="197" t="s">
        <v>138</v>
      </c>
      <c r="AU89" s="197" t="s">
        <v>82</v>
      </c>
      <c r="AY89" s="16" t="s">
        <v>136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6" t="s">
        <v>79</v>
      </c>
      <c r="BK89" s="198">
        <f>ROUND(I89*H89,2)</f>
        <v>0</v>
      </c>
      <c r="BL89" s="16" t="s">
        <v>143</v>
      </c>
      <c r="BM89" s="197" t="s">
        <v>144</v>
      </c>
    </row>
    <row r="90" spans="1:65" s="2" customFormat="1" ht="19.2">
      <c r="A90" s="33"/>
      <c r="B90" s="34"/>
      <c r="C90" s="35"/>
      <c r="D90" s="199" t="s">
        <v>145</v>
      </c>
      <c r="E90" s="35"/>
      <c r="F90" s="200" t="s">
        <v>146</v>
      </c>
      <c r="G90" s="35"/>
      <c r="H90" s="35"/>
      <c r="I90" s="107"/>
      <c r="J90" s="35"/>
      <c r="K90" s="35"/>
      <c r="L90" s="38"/>
      <c r="M90" s="201"/>
      <c r="N90" s="20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145</v>
      </c>
      <c r="AU90" s="16" t="s">
        <v>82</v>
      </c>
    </row>
    <row r="91" spans="1:65" s="13" customFormat="1" ht="10.199999999999999">
      <c r="B91" s="203"/>
      <c r="C91" s="204"/>
      <c r="D91" s="199" t="s">
        <v>147</v>
      </c>
      <c r="E91" s="205" t="s">
        <v>19</v>
      </c>
      <c r="F91" s="206" t="s">
        <v>148</v>
      </c>
      <c r="G91" s="204"/>
      <c r="H91" s="207">
        <v>0.45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147</v>
      </c>
      <c r="AU91" s="213" t="s">
        <v>82</v>
      </c>
      <c r="AV91" s="13" t="s">
        <v>82</v>
      </c>
      <c r="AW91" s="13" t="s">
        <v>33</v>
      </c>
      <c r="AX91" s="13" t="s">
        <v>79</v>
      </c>
      <c r="AY91" s="213" t="s">
        <v>136</v>
      </c>
    </row>
    <row r="92" spans="1:65" s="2" customFormat="1" ht="14.4" customHeight="1">
      <c r="A92" s="33"/>
      <c r="B92" s="34"/>
      <c r="C92" s="186" t="s">
        <v>82</v>
      </c>
      <c r="D92" s="186" t="s">
        <v>138</v>
      </c>
      <c r="E92" s="187" t="s">
        <v>149</v>
      </c>
      <c r="F92" s="188" t="s">
        <v>150</v>
      </c>
      <c r="G92" s="189" t="s">
        <v>151</v>
      </c>
      <c r="H92" s="190">
        <v>3</v>
      </c>
      <c r="I92" s="191"/>
      <c r="J92" s="192">
        <f>ROUND(I92*H92,2)</f>
        <v>0</v>
      </c>
      <c r="K92" s="188" t="s">
        <v>142</v>
      </c>
      <c r="L92" s="38"/>
      <c r="M92" s="193" t="s">
        <v>19</v>
      </c>
      <c r="N92" s="194" t="s">
        <v>42</v>
      </c>
      <c r="O92" s="63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7" t="s">
        <v>143</v>
      </c>
      <c r="AT92" s="197" t="s">
        <v>138</v>
      </c>
      <c r="AU92" s="197" t="s">
        <v>82</v>
      </c>
      <c r="AY92" s="16" t="s">
        <v>136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79</v>
      </c>
      <c r="BK92" s="198">
        <f>ROUND(I92*H92,2)</f>
        <v>0</v>
      </c>
      <c r="BL92" s="16" t="s">
        <v>143</v>
      </c>
      <c r="BM92" s="197" t="s">
        <v>152</v>
      </c>
    </row>
    <row r="93" spans="1:65" s="2" customFormat="1" ht="10.199999999999999">
      <c r="A93" s="33"/>
      <c r="B93" s="34"/>
      <c r="C93" s="35"/>
      <c r="D93" s="199" t="s">
        <v>145</v>
      </c>
      <c r="E93" s="35"/>
      <c r="F93" s="200" t="s">
        <v>153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145</v>
      </c>
      <c r="AU93" s="16" t="s">
        <v>82</v>
      </c>
    </row>
    <row r="94" spans="1:65" s="13" customFormat="1" ht="10.199999999999999">
      <c r="B94" s="203"/>
      <c r="C94" s="204"/>
      <c r="D94" s="199" t="s">
        <v>147</v>
      </c>
      <c r="E94" s="205" t="s">
        <v>19</v>
      </c>
      <c r="F94" s="206" t="s">
        <v>154</v>
      </c>
      <c r="G94" s="204"/>
      <c r="H94" s="207">
        <v>3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147</v>
      </c>
      <c r="AU94" s="213" t="s">
        <v>82</v>
      </c>
      <c r="AV94" s="13" t="s">
        <v>82</v>
      </c>
      <c r="AW94" s="13" t="s">
        <v>33</v>
      </c>
      <c r="AX94" s="13" t="s">
        <v>79</v>
      </c>
      <c r="AY94" s="213" t="s">
        <v>136</v>
      </c>
    </row>
    <row r="95" spans="1:65" s="2" customFormat="1" ht="14.4" customHeight="1">
      <c r="A95" s="33"/>
      <c r="B95" s="34"/>
      <c r="C95" s="186" t="s">
        <v>155</v>
      </c>
      <c r="D95" s="186" t="s">
        <v>138</v>
      </c>
      <c r="E95" s="187" t="s">
        <v>156</v>
      </c>
      <c r="F95" s="188" t="s">
        <v>157</v>
      </c>
      <c r="G95" s="189" t="s">
        <v>158</v>
      </c>
      <c r="H95" s="190">
        <v>0.21199999999999999</v>
      </c>
      <c r="I95" s="191"/>
      <c r="J95" s="192">
        <f>ROUND(I95*H95,2)</f>
        <v>0</v>
      </c>
      <c r="K95" s="188" t="s">
        <v>142</v>
      </c>
      <c r="L95" s="38"/>
      <c r="M95" s="193" t="s">
        <v>19</v>
      </c>
      <c r="N95" s="194" t="s">
        <v>42</v>
      </c>
      <c r="O95" s="6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143</v>
      </c>
      <c r="AT95" s="197" t="s">
        <v>138</v>
      </c>
      <c r="AU95" s="197" t="s">
        <v>82</v>
      </c>
      <c r="AY95" s="16" t="s">
        <v>136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79</v>
      </c>
      <c r="BK95" s="198">
        <f>ROUND(I95*H95,2)</f>
        <v>0</v>
      </c>
      <c r="BL95" s="16" t="s">
        <v>143</v>
      </c>
      <c r="BM95" s="197" t="s">
        <v>159</v>
      </c>
    </row>
    <row r="96" spans="1:65" s="2" customFormat="1" ht="19.2">
      <c r="A96" s="33"/>
      <c r="B96" s="34"/>
      <c r="C96" s="35"/>
      <c r="D96" s="199" t="s">
        <v>145</v>
      </c>
      <c r="E96" s="35"/>
      <c r="F96" s="200" t="s">
        <v>160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145</v>
      </c>
      <c r="AU96" s="16" t="s">
        <v>82</v>
      </c>
    </row>
    <row r="97" spans="1:65" s="13" customFormat="1" ht="10.199999999999999">
      <c r="B97" s="203"/>
      <c r="C97" s="204"/>
      <c r="D97" s="199" t="s">
        <v>147</v>
      </c>
      <c r="E97" s="205" t="s">
        <v>19</v>
      </c>
      <c r="F97" s="206" t="s">
        <v>161</v>
      </c>
      <c r="G97" s="204"/>
      <c r="H97" s="207">
        <v>0.21199999999999999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147</v>
      </c>
      <c r="AU97" s="213" t="s">
        <v>82</v>
      </c>
      <c r="AV97" s="13" t="s">
        <v>82</v>
      </c>
      <c r="AW97" s="13" t="s">
        <v>33</v>
      </c>
      <c r="AX97" s="13" t="s">
        <v>79</v>
      </c>
      <c r="AY97" s="213" t="s">
        <v>136</v>
      </c>
    </row>
    <row r="98" spans="1:65" s="2" customFormat="1" ht="14.4" customHeight="1">
      <c r="A98" s="33"/>
      <c r="B98" s="34"/>
      <c r="C98" s="186" t="s">
        <v>143</v>
      </c>
      <c r="D98" s="186" t="s">
        <v>138</v>
      </c>
      <c r="E98" s="187" t="s">
        <v>162</v>
      </c>
      <c r="F98" s="188" t="s">
        <v>163</v>
      </c>
      <c r="G98" s="189" t="s">
        <v>158</v>
      </c>
      <c r="H98" s="190">
        <v>3.6</v>
      </c>
      <c r="I98" s="191"/>
      <c r="J98" s="192">
        <f>ROUND(I98*H98,2)</f>
        <v>0</v>
      </c>
      <c r="K98" s="188" t="s">
        <v>142</v>
      </c>
      <c r="L98" s="38"/>
      <c r="M98" s="193" t="s">
        <v>19</v>
      </c>
      <c r="N98" s="194" t="s">
        <v>42</v>
      </c>
      <c r="O98" s="63"/>
      <c r="P98" s="195">
        <f>O98*H98</f>
        <v>0</v>
      </c>
      <c r="Q98" s="195">
        <v>0</v>
      </c>
      <c r="R98" s="195">
        <f>Q98*H98</f>
        <v>0</v>
      </c>
      <c r="S98" s="195">
        <v>0.28999999999999998</v>
      </c>
      <c r="T98" s="196">
        <f>S98*H98</f>
        <v>1.044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7" t="s">
        <v>143</v>
      </c>
      <c r="AT98" s="197" t="s">
        <v>138</v>
      </c>
      <c r="AU98" s="197" t="s">
        <v>82</v>
      </c>
      <c r="AY98" s="16" t="s">
        <v>136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79</v>
      </c>
      <c r="BK98" s="198">
        <f>ROUND(I98*H98,2)</f>
        <v>0</v>
      </c>
      <c r="BL98" s="16" t="s">
        <v>143</v>
      </c>
      <c r="BM98" s="197" t="s">
        <v>164</v>
      </c>
    </row>
    <row r="99" spans="1:65" s="2" customFormat="1" ht="28.8">
      <c r="A99" s="33"/>
      <c r="B99" s="34"/>
      <c r="C99" s="35"/>
      <c r="D99" s="199" t="s">
        <v>145</v>
      </c>
      <c r="E99" s="35"/>
      <c r="F99" s="200" t="s">
        <v>165</v>
      </c>
      <c r="G99" s="35"/>
      <c r="H99" s="35"/>
      <c r="I99" s="107"/>
      <c r="J99" s="35"/>
      <c r="K99" s="35"/>
      <c r="L99" s="38"/>
      <c r="M99" s="201"/>
      <c r="N99" s="20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13" customFormat="1" ht="10.199999999999999">
      <c r="B100" s="203"/>
      <c r="C100" s="204"/>
      <c r="D100" s="199" t="s">
        <v>147</v>
      </c>
      <c r="E100" s="205" t="s">
        <v>19</v>
      </c>
      <c r="F100" s="206" t="s">
        <v>166</v>
      </c>
      <c r="G100" s="204"/>
      <c r="H100" s="207">
        <v>3.6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147</v>
      </c>
      <c r="AU100" s="213" t="s">
        <v>82</v>
      </c>
      <c r="AV100" s="13" t="s">
        <v>82</v>
      </c>
      <c r="AW100" s="13" t="s">
        <v>33</v>
      </c>
      <c r="AX100" s="13" t="s">
        <v>79</v>
      </c>
      <c r="AY100" s="213" t="s">
        <v>136</v>
      </c>
    </row>
    <row r="101" spans="1:65" s="2" customFormat="1" ht="14.4" customHeight="1">
      <c r="A101" s="33"/>
      <c r="B101" s="34"/>
      <c r="C101" s="186" t="s">
        <v>167</v>
      </c>
      <c r="D101" s="186" t="s">
        <v>138</v>
      </c>
      <c r="E101" s="187" t="s">
        <v>168</v>
      </c>
      <c r="F101" s="188" t="s">
        <v>169</v>
      </c>
      <c r="G101" s="189" t="s">
        <v>158</v>
      </c>
      <c r="H101" s="190">
        <v>3.6</v>
      </c>
      <c r="I101" s="191"/>
      <c r="J101" s="192">
        <f>ROUND(I101*H101,2)</f>
        <v>0</v>
      </c>
      <c r="K101" s="188" t="s">
        <v>142</v>
      </c>
      <c r="L101" s="38"/>
      <c r="M101" s="193" t="s">
        <v>19</v>
      </c>
      <c r="N101" s="194" t="s">
        <v>42</v>
      </c>
      <c r="O101" s="63"/>
      <c r="P101" s="195">
        <f>O101*H101</f>
        <v>0</v>
      </c>
      <c r="Q101" s="195">
        <v>0</v>
      </c>
      <c r="R101" s="195">
        <f>Q101*H101</f>
        <v>0</v>
      </c>
      <c r="S101" s="195">
        <v>9.8000000000000004E-2</v>
      </c>
      <c r="T101" s="196">
        <f>S101*H101</f>
        <v>0.3528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143</v>
      </c>
      <c r="AT101" s="197" t="s">
        <v>138</v>
      </c>
      <c r="AU101" s="197" t="s">
        <v>82</v>
      </c>
      <c r="AY101" s="16" t="s">
        <v>136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79</v>
      </c>
      <c r="BK101" s="198">
        <f>ROUND(I101*H101,2)</f>
        <v>0</v>
      </c>
      <c r="BL101" s="16" t="s">
        <v>143</v>
      </c>
      <c r="BM101" s="197" t="s">
        <v>170</v>
      </c>
    </row>
    <row r="102" spans="1:65" s="2" customFormat="1" ht="19.2">
      <c r="A102" s="33"/>
      <c r="B102" s="34"/>
      <c r="C102" s="35"/>
      <c r="D102" s="199" t="s">
        <v>145</v>
      </c>
      <c r="E102" s="35"/>
      <c r="F102" s="200" t="s">
        <v>171</v>
      </c>
      <c r="G102" s="35"/>
      <c r="H102" s="35"/>
      <c r="I102" s="107"/>
      <c r="J102" s="35"/>
      <c r="K102" s="35"/>
      <c r="L102" s="38"/>
      <c r="M102" s="201"/>
      <c r="N102" s="20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145</v>
      </c>
      <c r="AU102" s="16" t="s">
        <v>82</v>
      </c>
    </row>
    <row r="103" spans="1:65" s="2" customFormat="1" ht="14.4" customHeight="1">
      <c r="A103" s="33"/>
      <c r="B103" s="34"/>
      <c r="C103" s="186" t="s">
        <v>172</v>
      </c>
      <c r="D103" s="186" t="s">
        <v>138</v>
      </c>
      <c r="E103" s="187" t="s">
        <v>173</v>
      </c>
      <c r="F103" s="188" t="s">
        <v>174</v>
      </c>
      <c r="G103" s="189" t="s">
        <v>158</v>
      </c>
      <c r="H103" s="190">
        <v>3.6</v>
      </c>
      <c r="I103" s="191"/>
      <c r="J103" s="192">
        <f>ROUND(I103*H103,2)</f>
        <v>0</v>
      </c>
      <c r="K103" s="188" t="s">
        <v>142</v>
      </c>
      <c r="L103" s="38"/>
      <c r="M103" s="193" t="s">
        <v>19</v>
      </c>
      <c r="N103" s="194" t="s">
        <v>42</v>
      </c>
      <c r="O103" s="63"/>
      <c r="P103" s="195">
        <f>O103*H103</f>
        <v>0</v>
      </c>
      <c r="Q103" s="195">
        <v>4.0000000000000003E-5</v>
      </c>
      <c r="R103" s="195">
        <f>Q103*H103</f>
        <v>1.44E-4</v>
      </c>
      <c r="S103" s="195">
        <v>0.10299999999999999</v>
      </c>
      <c r="T103" s="196">
        <f>S103*H103</f>
        <v>0.37079999999999996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97" t="s">
        <v>143</v>
      </c>
      <c r="AT103" s="197" t="s">
        <v>138</v>
      </c>
      <c r="AU103" s="197" t="s">
        <v>82</v>
      </c>
      <c r="AY103" s="16" t="s">
        <v>136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6" t="s">
        <v>79</v>
      </c>
      <c r="BK103" s="198">
        <f>ROUND(I103*H103,2)</f>
        <v>0</v>
      </c>
      <c r="BL103" s="16" t="s">
        <v>143</v>
      </c>
      <c r="BM103" s="197" t="s">
        <v>175</v>
      </c>
    </row>
    <row r="104" spans="1:65" s="2" customFormat="1" ht="19.2">
      <c r="A104" s="33"/>
      <c r="B104" s="34"/>
      <c r="C104" s="35"/>
      <c r="D104" s="199" t="s">
        <v>145</v>
      </c>
      <c r="E104" s="35"/>
      <c r="F104" s="200" t="s">
        <v>176</v>
      </c>
      <c r="G104" s="35"/>
      <c r="H104" s="35"/>
      <c r="I104" s="107"/>
      <c r="J104" s="35"/>
      <c r="K104" s="35"/>
      <c r="L104" s="38"/>
      <c r="M104" s="201"/>
      <c r="N104" s="202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145</v>
      </c>
      <c r="AU104" s="16" t="s">
        <v>82</v>
      </c>
    </row>
    <row r="105" spans="1:65" s="13" customFormat="1" ht="10.199999999999999">
      <c r="B105" s="203"/>
      <c r="C105" s="204"/>
      <c r="D105" s="199" t="s">
        <v>147</v>
      </c>
      <c r="E105" s="205" t="s">
        <v>19</v>
      </c>
      <c r="F105" s="206" t="s">
        <v>166</v>
      </c>
      <c r="G105" s="204"/>
      <c r="H105" s="207">
        <v>3.6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147</v>
      </c>
      <c r="AU105" s="213" t="s">
        <v>82</v>
      </c>
      <c r="AV105" s="13" t="s">
        <v>82</v>
      </c>
      <c r="AW105" s="13" t="s">
        <v>33</v>
      </c>
      <c r="AX105" s="13" t="s">
        <v>79</v>
      </c>
      <c r="AY105" s="213" t="s">
        <v>136</v>
      </c>
    </row>
    <row r="106" spans="1:65" s="2" customFormat="1" ht="14.4" customHeight="1">
      <c r="A106" s="33"/>
      <c r="B106" s="34"/>
      <c r="C106" s="186" t="s">
        <v>177</v>
      </c>
      <c r="D106" s="186" t="s">
        <v>138</v>
      </c>
      <c r="E106" s="187" t="s">
        <v>178</v>
      </c>
      <c r="F106" s="188" t="s">
        <v>179</v>
      </c>
      <c r="G106" s="189" t="s">
        <v>158</v>
      </c>
      <c r="H106" s="190">
        <v>3935.8</v>
      </c>
      <c r="I106" s="191"/>
      <c r="J106" s="192">
        <f>ROUND(I106*H106,2)</f>
        <v>0</v>
      </c>
      <c r="K106" s="188" t="s">
        <v>142</v>
      </c>
      <c r="L106" s="38"/>
      <c r="M106" s="193" t="s">
        <v>19</v>
      </c>
      <c r="N106" s="194" t="s">
        <v>42</v>
      </c>
      <c r="O106" s="6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7" t="s">
        <v>143</v>
      </c>
      <c r="AT106" s="197" t="s">
        <v>138</v>
      </c>
      <c r="AU106" s="197" t="s">
        <v>82</v>
      </c>
      <c r="AY106" s="16" t="s">
        <v>136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79</v>
      </c>
      <c r="BK106" s="198">
        <f>ROUND(I106*H106,2)</f>
        <v>0</v>
      </c>
      <c r="BL106" s="16" t="s">
        <v>143</v>
      </c>
      <c r="BM106" s="197" t="s">
        <v>180</v>
      </c>
    </row>
    <row r="107" spans="1:65" s="2" customFormat="1" ht="10.199999999999999">
      <c r="A107" s="33"/>
      <c r="B107" s="34"/>
      <c r="C107" s="35"/>
      <c r="D107" s="199" t="s">
        <v>145</v>
      </c>
      <c r="E107" s="35"/>
      <c r="F107" s="200" t="s">
        <v>181</v>
      </c>
      <c r="G107" s="35"/>
      <c r="H107" s="35"/>
      <c r="I107" s="107"/>
      <c r="J107" s="35"/>
      <c r="K107" s="35"/>
      <c r="L107" s="38"/>
      <c r="M107" s="201"/>
      <c r="N107" s="202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145</v>
      </c>
      <c r="AU107" s="16" t="s">
        <v>82</v>
      </c>
    </row>
    <row r="108" spans="1:65" s="13" customFormat="1" ht="10.199999999999999">
      <c r="B108" s="203"/>
      <c r="C108" s="204"/>
      <c r="D108" s="199" t="s">
        <v>147</v>
      </c>
      <c r="E108" s="205" t="s">
        <v>19</v>
      </c>
      <c r="F108" s="206" t="s">
        <v>182</v>
      </c>
      <c r="G108" s="204"/>
      <c r="H108" s="207">
        <v>3535.7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147</v>
      </c>
      <c r="AU108" s="213" t="s">
        <v>82</v>
      </c>
      <c r="AV108" s="13" t="s">
        <v>82</v>
      </c>
      <c r="AW108" s="13" t="s">
        <v>33</v>
      </c>
      <c r="AX108" s="13" t="s">
        <v>71</v>
      </c>
      <c r="AY108" s="213" t="s">
        <v>136</v>
      </c>
    </row>
    <row r="109" spans="1:65" s="13" customFormat="1" ht="10.199999999999999">
      <c r="B109" s="203"/>
      <c r="C109" s="204"/>
      <c r="D109" s="199" t="s">
        <v>147</v>
      </c>
      <c r="E109" s="205" t="s">
        <v>19</v>
      </c>
      <c r="F109" s="206" t="s">
        <v>183</v>
      </c>
      <c r="G109" s="204"/>
      <c r="H109" s="207">
        <v>400.1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147</v>
      </c>
      <c r="AU109" s="213" t="s">
        <v>82</v>
      </c>
      <c r="AV109" s="13" t="s">
        <v>82</v>
      </c>
      <c r="AW109" s="13" t="s">
        <v>33</v>
      </c>
      <c r="AX109" s="13" t="s">
        <v>71</v>
      </c>
      <c r="AY109" s="213" t="s">
        <v>136</v>
      </c>
    </row>
    <row r="110" spans="1:65" s="2" customFormat="1" ht="22.8">
      <c r="A110" s="33"/>
      <c r="B110" s="34"/>
      <c r="C110" s="186" t="s">
        <v>184</v>
      </c>
      <c r="D110" s="186" t="s">
        <v>138</v>
      </c>
      <c r="E110" s="187" t="s">
        <v>185</v>
      </c>
      <c r="F110" s="188" t="s">
        <v>186</v>
      </c>
      <c r="G110" s="189" t="s">
        <v>141</v>
      </c>
      <c r="H110" s="190">
        <v>344.22</v>
      </c>
      <c r="I110" s="191"/>
      <c r="J110" s="192">
        <f>ROUND(I110*H110,2)</f>
        <v>0</v>
      </c>
      <c r="K110" s="188" t="s">
        <v>142</v>
      </c>
      <c r="L110" s="38"/>
      <c r="M110" s="193" t="s">
        <v>19</v>
      </c>
      <c r="N110" s="194" t="s">
        <v>42</v>
      </c>
      <c r="O110" s="6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7" t="s">
        <v>143</v>
      </c>
      <c r="AT110" s="197" t="s">
        <v>138</v>
      </c>
      <c r="AU110" s="197" t="s">
        <v>82</v>
      </c>
      <c r="AY110" s="16" t="s">
        <v>136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79</v>
      </c>
      <c r="BK110" s="198">
        <f>ROUND(I110*H110,2)</f>
        <v>0</v>
      </c>
      <c r="BL110" s="16" t="s">
        <v>143</v>
      </c>
      <c r="BM110" s="197" t="s">
        <v>187</v>
      </c>
    </row>
    <row r="111" spans="1:65" s="2" customFormat="1" ht="19.2">
      <c r="A111" s="33"/>
      <c r="B111" s="34"/>
      <c r="C111" s="35"/>
      <c r="D111" s="199" t="s">
        <v>145</v>
      </c>
      <c r="E111" s="35"/>
      <c r="F111" s="200" t="s">
        <v>188</v>
      </c>
      <c r="G111" s="35"/>
      <c r="H111" s="35"/>
      <c r="I111" s="107"/>
      <c r="J111" s="35"/>
      <c r="K111" s="35"/>
      <c r="L111" s="38"/>
      <c r="M111" s="201"/>
      <c r="N111" s="20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145</v>
      </c>
      <c r="AU111" s="16" t="s">
        <v>82</v>
      </c>
    </row>
    <row r="112" spans="1:65" s="13" customFormat="1" ht="10.199999999999999">
      <c r="B112" s="203"/>
      <c r="C112" s="204"/>
      <c r="D112" s="199" t="s">
        <v>147</v>
      </c>
      <c r="E112" s="205" t="s">
        <v>19</v>
      </c>
      <c r="F112" s="206" t="s">
        <v>189</v>
      </c>
      <c r="G112" s="204"/>
      <c r="H112" s="207">
        <v>317.89999999999998</v>
      </c>
      <c r="I112" s="208"/>
      <c r="J112" s="204"/>
      <c r="K112" s="204"/>
      <c r="L112" s="209"/>
      <c r="M112" s="210"/>
      <c r="N112" s="211"/>
      <c r="O112" s="211"/>
      <c r="P112" s="211"/>
      <c r="Q112" s="211"/>
      <c r="R112" s="211"/>
      <c r="S112" s="211"/>
      <c r="T112" s="212"/>
      <c r="AT112" s="213" t="s">
        <v>147</v>
      </c>
      <c r="AU112" s="213" t="s">
        <v>82</v>
      </c>
      <c r="AV112" s="13" t="s">
        <v>82</v>
      </c>
      <c r="AW112" s="13" t="s">
        <v>33</v>
      </c>
      <c r="AX112" s="13" t="s">
        <v>71</v>
      </c>
      <c r="AY112" s="213" t="s">
        <v>136</v>
      </c>
    </row>
    <row r="113" spans="1:65" s="13" customFormat="1" ht="10.199999999999999">
      <c r="B113" s="203"/>
      <c r="C113" s="204"/>
      <c r="D113" s="199" t="s">
        <v>147</v>
      </c>
      <c r="E113" s="205" t="s">
        <v>19</v>
      </c>
      <c r="F113" s="206" t="s">
        <v>190</v>
      </c>
      <c r="G113" s="204"/>
      <c r="H113" s="207">
        <v>2.2000000000000002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147</v>
      </c>
      <c r="AU113" s="213" t="s">
        <v>82</v>
      </c>
      <c r="AV113" s="13" t="s">
        <v>82</v>
      </c>
      <c r="AW113" s="13" t="s">
        <v>33</v>
      </c>
      <c r="AX113" s="13" t="s">
        <v>71</v>
      </c>
      <c r="AY113" s="213" t="s">
        <v>136</v>
      </c>
    </row>
    <row r="114" spans="1:65" s="13" customFormat="1" ht="10.199999999999999">
      <c r="B114" s="203"/>
      <c r="C114" s="204"/>
      <c r="D114" s="199" t="s">
        <v>147</v>
      </c>
      <c r="E114" s="205" t="s">
        <v>19</v>
      </c>
      <c r="F114" s="206" t="s">
        <v>191</v>
      </c>
      <c r="G114" s="204"/>
      <c r="H114" s="207">
        <v>24.12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147</v>
      </c>
      <c r="AU114" s="213" t="s">
        <v>82</v>
      </c>
      <c r="AV114" s="13" t="s">
        <v>82</v>
      </c>
      <c r="AW114" s="13" t="s">
        <v>33</v>
      </c>
      <c r="AX114" s="13" t="s">
        <v>71</v>
      </c>
      <c r="AY114" s="213" t="s">
        <v>136</v>
      </c>
    </row>
    <row r="115" spans="1:65" s="2" customFormat="1" ht="14.4" customHeight="1">
      <c r="A115" s="33"/>
      <c r="B115" s="34"/>
      <c r="C115" s="186" t="s">
        <v>192</v>
      </c>
      <c r="D115" s="186" t="s">
        <v>138</v>
      </c>
      <c r="E115" s="187" t="s">
        <v>193</v>
      </c>
      <c r="F115" s="188" t="s">
        <v>194</v>
      </c>
      <c r="G115" s="189" t="s">
        <v>158</v>
      </c>
      <c r="H115" s="190">
        <v>0.21199999999999999</v>
      </c>
      <c r="I115" s="191"/>
      <c r="J115" s="192">
        <f>ROUND(I115*H115,2)</f>
        <v>0</v>
      </c>
      <c r="K115" s="188" t="s">
        <v>142</v>
      </c>
      <c r="L115" s="38"/>
      <c r="M115" s="193" t="s">
        <v>19</v>
      </c>
      <c r="N115" s="194" t="s">
        <v>42</v>
      </c>
      <c r="O115" s="63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97" t="s">
        <v>143</v>
      </c>
      <c r="AT115" s="197" t="s">
        <v>138</v>
      </c>
      <c r="AU115" s="197" t="s">
        <v>82</v>
      </c>
      <c r="AY115" s="16" t="s">
        <v>136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6" t="s">
        <v>79</v>
      </c>
      <c r="BK115" s="198">
        <f>ROUND(I115*H115,2)</f>
        <v>0</v>
      </c>
      <c r="BL115" s="16" t="s">
        <v>143</v>
      </c>
      <c r="BM115" s="197" t="s">
        <v>195</v>
      </c>
    </row>
    <row r="116" spans="1:65" s="2" customFormat="1" ht="10.199999999999999">
      <c r="A116" s="33"/>
      <c r="B116" s="34"/>
      <c r="C116" s="35"/>
      <c r="D116" s="199" t="s">
        <v>145</v>
      </c>
      <c r="E116" s="35"/>
      <c r="F116" s="200" t="s">
        <v>196</v>
      </c>
      <c r="G116" s="35"/>
      <c r="H116" s="35"/>
      <c r="I116" s="107"/>
      <c r="J116" s="35"/>
      <c r="K116" s="35"/>
      <c r="L116" s="38"/>
      <c r="M116" s="201"/>
      <c r="N116" s="202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145</v>
      </c>
      <c r="AU116" s="16" t="s">
        <v>82</v>
      </c>
    </row>
    <row r="117" spans="1:65" s="2" customFormat="1" ht="14.4" customHeight="1">
      <c r="A117" s="33"/>
      <c r="B117" s="34"/>
      <c r="C117" s="186" t="s">
        <v>197</v>
      </c>
      <c r="D117" s="186" t="s">
        <v>138</v>
      </c>
      <c r="E117" s="187" t="s">
        <v>198</v>
      </c>
      <c r="F117" s="188" t="s">
        <v>199</v>
      </c>
      <c r="G117" s="189" t="s">
        <v>141</v>
      </c>
      <c r="H117" s="190">
        <v>0.5</v>
      </c>
      <c r="I117" s="191"/>
      <c r="J117" s="192">
        <f>ROUND(I117*H117,2)</f>
        <v>0</v>
      </c>
      <c r="K117" s="188" t="s">
        <v>142</v>
      </c>
      <c r="L117" s="38"/>
      <c r="M117" s="193" t="s">
        <v>19</v>
      </c>
      <c r="N117" s="194" t="s">
        <v>42</v>
      </c>
      <c r="O117" s="6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7" t="s">
        <v>143</v>
      </c>
      <c r="AT117" s="197" t="s">
        <v>138</v>
      </c>
      <c r="AU117" s="197" t="s">
        <v>82</v>
      </c>
      <c r="AY117" s="16" t="s">
        <v>136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79</v>
      </c>
      <c r="BK117" s="198">
        <f>ROUND(I117*H117,2)</f>
        <v>0</v>
      </c>
      <c r="BL117" s="16" t="s">
        <v>143</v>
      </c>
      <c r="BM117" s="197" t="s">
        <v>200</v>
      </c>
    </row>
    <row r="118" spans="1:65" s="2" customFormat="1" ht="19.2">
      <c r="A118" s="33"/>
      <c r="B118" s="34"/>
      <c r="C118" s="35"/>
      <c r="D118" s="199" t="s">
        <v>145</v>
      </c>
      <c r="E118" s="35"/>
      <c r="F118" s="200" t="s">
        <v>201</v>
      </c>
      <c r="G118" s="35"/>
      <c r="H118" s="35"/>
      <c r="I118" s="107"/>
      <c r="J118" s="35"/>
      <c r="K118" s="35"/>
      <c r="L118" s="38"/>
      <c r="M118" s="201"/>
      <c r="N118" s="20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145</v>
      </c>
      <c r="AU118" s="16" t="s">
        <v>82</v>
      </c>
    </row>
    <row r="119" spans="1:65" s="13" customFormat="1" ht="10.199999999999999">
      <c r="B119" s="203"/>
      <c r="C119" s="204"/>
      <c r="D119" s="199" t="s">
        <v>147</v>
      </c>
      <c r="E119" s="205" t="s">
        <v>19</v>
      </c>
      <c r="F119" s="206" t="s">
        <v>202</v>
      </c>
      <c r="G119" s="204"/>
      <c r="H119" s="207">
        <v>0.5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147</v>
      </c>
      <c r="AU119" s="213" t="s">
        <v>82</v>
      </c>
      <c r="AV119" s="13" t="s">
        <v>82</v>
      </c>
      <c r="AW119" s="13" t="s">
        <v>33</v>
      </c>
      <c r="AX119" s="13" t="s">
        <v>79</v>
      </c>
      <c r="AY119" s="213" t="s">
        <v>136</v>
      </c>
    </row>
    <row r="120" spans="1:65" s="2" customFormat="1" ht="22.8">
      <c r="A120" s="33"/>
      <c r="B120" s="34"/>
      <c r="C120" s="186" t="s">
        <v>203</v>
      </c>
      <c r="D120" s="186" t="s">
        <v>138</v>
      </c>
      <c r="E120" s="187" t="s">
        <v>204</v>
      </c>
      <c r="F120" s="188" t="s">
        <v>205</v>
      </c>
      <c r="G120" s="189" t="s">
        <v>141</v>
      </c>
      <c r="H120" s="190">
        <v>1.2150000000000001</v>
      </c>
      <c r="I120" s="191"/>
      <c r="J120" s="192">
        <f>ROUND(I120*H120,2)</f>
        <v>0</v>
      </c>
      <c r="K120" s="188" t="s">
        <v>142</v>
      </c>
      <c r="L120" s="38"/>
      <c r="M120" s="193" t="s">
        <v>19</v>
      </c>
      <c r="N120" s="194" t="s">
        <v>42</v>
      </c>
      <c r="O120" s="6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7" t="s">
        <v>143</v>
      </c>
      <c r="AT120" s="197" t="s">
        <v>138</v>
      </c>
      <c r="AU120" s="197" t="s">
        <v>82</v>
      </c>
      <c r="AY120" s="16" t="s">
        <v>136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79</v>
      </c>
      <c r="BK120" s="198">
        <f>ROUND(I120*H120,2)</f>
        <v>0</v>
      </c>
      <c r="BL120" s="16" t="s">
        <v>143</v>
      </c>
      <c r="BM120" s="197" t="s">
        <v>206</v>
      </c>
    </row>
    <row r="121" spans="1:65" s="2" customFormat="1" ht="19.2">
      <c r="A121" s="33"/>
      <c r="B121" s="34"/>
      <c r="C121" s="35"/>
      <c r="D121" s="199" t="s">
        <v>145</v>
      </c>
      <c r="E121" s="35"/>
      <c r="F121" s="200" t="s">
        <v>207</v>
      </c>
      <c r="G121" s="35"/>
      <c r="H121" s="35"/>
      <c r="I121" s="107"/>
      <c r="J121" s="35"/>
      <c r="K121" s="35"/>
      <c r="L121" s="38"/>
      <c r="M121" s="201"/>
      <c r="N121" s="20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13" customFormat="1" ht="10.199999999999999">
      <c r="B122" s="203"/>
      <c r="C122" s="204"/>
      <c r="D122" s="199" t="s">
        <v>147</v>
      </c>
      <c r="E122" s="205" t="s">
        <v>19</v>
      </c>
      <c r="F122" s="206" t="s">
        <v>208</v>
      </c>
      <c r="G122" s="204"/>
      <c r="H122" s="207">
        <v>1.2150000000000001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147</v>
      </c>
      <c r="AU122" s="213" t="s">
        <v>82</v>
      </c>
      <c r="AV122" s="13" t="s">
        <v>82</v>
      </c>
      <c r="AW122" s="13" t="s">
        <v>33</v>
      </c>
      <c r="AX122" s="13" t="s">
        <v>79</v>
      </c>
      <c r="AY122" s="213" t="s">
        <v>136</v>
      </c>
    </row>
    <row r="123" spans="1:65" s="2" customFormat="1" ht="14.4" customHeight="1">
      <c r="A123" s="33"/>
      <c r="B123" s="34"/>
      <c r="C123" s="186" t="s">
        <v>209</v>
      </c>
      <c r="D123" s="186" t="s">
        <v>138</v>
      </c>
      <c r="E123" s="187" t="s">
        <v>210</v>
      </c>
      <c r="F123" s="188" t="s">
        <v>211</v>
      </c>
      <c r="G123" s="189" t="s">
        <v>141</v>
      </c>
      <c r="H123" s="190">
        <v>91.5</v>
      </c>
      <c r="I123" s="191"/>
      <c r="J123" s="192">
        <f>ROUND(I123*H123,2)</f>
        <v>0</v>
      </c>
      <c r="K123" s="188" t="s">
        <v>142</v>
      </c>
      <c r="L123" s="38"/>
      <c r="M123" s="193" t="s">
        <v>19</v>
      </c>
      <c r="N123" s="194" t="s">
        <v>42</v>
      </c>
      <c r="O123" s="6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143</v>
      </c>
      <c r="AT123" s="197" t="s">
        <v>138</v>
      </c>
      <c r="AU123" s="197" t="s">
        <v>82</v>
      </c>
      <c r="AY123" s="16" t="s">
        <v>136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79</v>
      </c>
      <c r="BK123" s="198">
        <f>ROUND(I123*H123,2)</f>
        <v>0</v>
      </c>
      <c r="BL123" s="16" t="s">
        <v>143</v>
      </c>
      <c r="BM123" s="197" t="s">
        <v>212</v>
      </c>
    </row>
    <row r="124" spans="1:65" s="2" customFormat="1" ht="19.2">
      <c r="A124" s="33"/>
      <c r="B124" s="34"/>
      <c r="C124" s="35"/>
      <c r="D124" s="199" t="s">
        <v>145</v>
      </c>
      <c r="E124" s="35"/>
      <c r="F124" s="200" t="s">
        <v>213</v>
      </c>
      <c r="G124" s="35"/>
      <c r="H124" s="35"/>
      <c r="I124" s="107"/>
      <c r="J124" s="35"/>
      <c r="K124" s="35"/>
      <c r="L124" s="38"/>
      <c r="M124" s="201"/>
      <c r="N124" s="20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145</v>
      </c>
      <c r="AU124" s="16" t="s">
        <v>82</v>
      </c>
    </row>
    <row r="125" spans="1:65" s="13" customFormat="1" ht="10.199999999999999">
      <c r="B125" s="203"/>
      <c r="C125" s="204"/>
      <c r="D125" s="199" t="s">
        <v>147</v>
      </c>
      <c r="E125" s="205" t="s">
        <v>19</v>
      </c>
      <c r="F125" s="206" t="s">
        <v>214</v>
      </c>
      <c r="G125" s="204"/>
      <c r="H125" s="207">
        <v>61.5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147</v>
      </c>
      <c r="AU125" s="213" t="s">
        <v>82</v>
      </c>
      <c r="AV125" s="13" t="s">
        <v>82</v>
      </c>
      <c r="AW125" s="13" t="s">
        <v>33</v>
      </c>
      <c r="AX125" s="13" t="s">
        <v>71</v>
      </c>
      <c r="AY125" s="213" t="s">
        <v>136</v>
      </c>
    </row>
    <row r="126" spans="1:65" s="13" customFormat="1" ht="10.199999999999999">
      <c r="B126" s="203"/>
      <c r="C126" s="204"/>
      <c r="D126" s="199" t="s">
        <v>147</v>
      </c>
      <c r="E126" s="205" t="s">
        <v>19</v>
      </c>
      <c r="F126" s="206" t="s">
        <v>215</v>
      </c>
      <c r="G126" s="204"/>
      <c r="H126" s="207">
        <v>30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147</v>
      </c>
      <c r="AU126" s="213" t="s">
        <v>82</v>
      </c>
      <c r="AV126" s="13" t="s">
        <v>82</v>
      </c>
      <c r="AW126" s="13" t="s">
        <v>33</v>
      </c>
      <c r="AX126" s="13" t="s">
        <v>71</v>
      </c>
      <c r="AY126" s="213" t="s">
        <v>136</v>
      </c>
    </row>
    <row r="127" spans="1:65" s="2" customFormat="1" ht="14.4" customHeight="1">
      <c r="A127" s="33"/>
      <c r="B127" s="34"/>
      <c r="C127" s="186" t="s">
        <v>216</v>
      </c>
      <c r="D127" s="186" t="s">
        <v>138</v>
      </c>
      <c r="E127" s="187" t="s">
        <v>217</v>
      </c>
      <c r="F127" s="188" t="s">
        <v>218</v>
      </c>
      <c r="G127" s="189" t="s">
        <v>151</v>
      </c>
      <c r="H127" s="190">
        <v>3</v>
      </c>
      <c r="I127" s="191"/>
      <c r="J127" s="192">
        <f>ROUND(I127*H127,2)</f>
        <v>0</v>
      </c>
      <c r="K127" s="188" t="s">
        <v>142</v>
      </c>
      <c r="L127" s="38"/>
      <c r="M127" s="193" t="s">
        <v>19</v>
      </c>
      <c r="N127" s="194" t="s">
        <v>42</v>
      </c>
      <c r="O127" s="6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143</v>
      </c>
      <c r="AT127" s="197" t="s">
        <v>138</v>
      </c>
      <c r="AU127" s="197" t="s">
        <v>82</v>
      </c>
      <c r="AY127" s="16" t="s">
        <v>136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79</v>
      </c>
      <c r="BK127" s="198">
        <f>ROUND(I127*H127,2)</f>
        <v>0</v>
      </c>
      <c r="BL127" s="16" t="s">
        <v>143</v>
      </c>
      <c r="BM127" s="197" t="s">
        <v>219</v>
      </c>
    </row>
    <row r="128" spans="1:65" s="2" customFormat="1" ht="19.2">
      <c r="A128" s="33"/>
      <c r="B128" s="34"/>
      <c r="C128" s="35"/>
      <c r="D128" s="199" t="s">
        <v>145</v>
      </c>
      <c r="E128" s="35"/>
      <c r="F128" s="200" t="s">
        <v>220</v>
      </c>
      <c r="G128" s="35"/>
      <c r="H128" s="35"/>
      <c r="I128" s="107"/>
      <c r="J128" s="35"/>
      <c r="K128" s="35"/>
      <c r="L128" s="38"/>
      <c r="M128" s="201"/>
      <c r="N128" s="20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65" s="2" customFormat="1" ht="19.8" customHeight="1">
      <c r="A129" s="33"/>
      <c r="B129" s="34"/>
      <c r="C129" s="186" t="s">
        <v>221</v>
      </c>
      <c r="D129" s="186" t="s">
        <v>138</v>
      </c>
      <c r="E129" s="187" t="s">
        <v>222</v>
      </c>
      <c r="F129" s="188" t="s">
        <v>223</v>
      </c>
      <c r="G129" s="189" t="s">
        <v>151</v>
      </c>
      <c r="H129" s="190">
        <v>9</v>
      </c>
      <c r="I129" s="191"/>
      <c r="J129" s="192">
        <f>ROUND(I129*H129,2)</f>
        <v>0</v>
      </c>
      <c r="K129" s="188" t="s">
        <v>142</v>
      </c>
      <c r="L129" s="38"/>
      <c r="M129" s="193" t="s">
        <v>19</v>
      </c>
      <c r="N129" s="194" t="s">
        <v>42</v>
      </c>
      <c r="O129" s="6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143</v>
      </c>
      <c r="AT129" s="197" t="s">
        <v>138</v>
      </c>
      <c r="AU129" s="197" t="s">
        <v>82</v>
      </c>
      <c r="AY129" s="16" t="s">
        <v>136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79</v>
      </c>
      <c r="BK129" s="198">
        <f>ROUND(I129*H129,2)</f>
        <v>0</v>
      </c>
      <c r="BL129" s="16" t="s">
        <v>143</v>
      </c>
      <c r="BM129" s="197" t="s">
        <v>224</v>
      </c>
    </row>
    <row r="130" spans="1:65" s="2" customFormat="1" ht="28.8">
      <c r="A130" s="33"/>
      <c r="B130" s="34"/>
      <c r="C130" s="35"/>
      <c r="D130" s="199" t="s">
        <v>145</v>
      </c>
      <c r="E130" s="35"/>
      <c r="F130" s="200" t="s">
        <v>225</v>
      </c>
      <c r="G130" s="35"/>
      <c r="H130" s="35"/>
      <c r="I130" s="107"/>
      <c r="J130" s="35"/>
      <c r="K130" s="35"/>
      <c r="L130" s="38"/>
      <c r="M130" s="201"/>
      <c r="N130" s="20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145</v>
      </c>
      <c r="AU130" s="16" t="s">
        <v>82</v>
      </c>
    </row>
    <row r="131" spans="1:65" s="13" customFormat="1" ht="10.199999999999999">
      <c r="B131" s="203"/>
      <c r="C131" s="204"/>
      <c r="D131" s="199" t="s">
        <v>147</v>
      </c>
      <c r="E131" s="205" t="s">
        <v>19</v>
      </c>
      <c r="F131" s="206" t="s">
        <v>226</v>
      </c>
      <c r="G131" s="204"/>
      <c r="H131" s="207">
        <v>9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147</v>
      </c>
      <c r="AU131" s="213" t="s">
        <v>82</v>
      </c>
      <c r="AV131" s="13" t="s">
        <v>82</v>
      </c>
      <c r="AW131" s="13" t="s">
        <v>33</v>
      </c>
      <c r="AX131" s="13" t="s">
        <v>71</v>
      </c>
      <c r="AY131" s="213" t="s">
        <v>136</v>
      </c>
    </row>
    <row r="132" spans="1:65" s="2" customFormat="1" ht="14.4" customHeight="1">
      <c r="A132" s="33"/>
      <c r="B132" s="34"/>
      <c r="C132" s="186" t="s">
        <v>8</v>
      </c>
      <c r="D132" s="186" t="s">
        <v>138</v>
      </c>
      <c r="E132" s="187" t="s">
        <v>227</v>
      </c>
      <c r="F132" s="188" t="s">
        <v>228</v>
      </c>
      <c r="G132" s="189" t="s">
        <v>141</v>
      </c>
      <c r="H132" s="190">
        <v>423.9</v>
      </c>
      <c r="I132" s="191"/>
      <c r="J132" s="192">
        <f>ROUND(I132*H132,2)</f>
        <v>0</v>
      </c>
      <c r="K132" s="188" t="s">
        <v>142</v>
      </c>
      <c r="L132" s="38"/>
      <c r="M132" s="193" t="s">
        <v>19</v>
      </c>
      <c r="N132" s="194" t="s">
        <v>42</v>
      </c>
      <c r="O132" s="63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7" t="s">
        <v>143</v>
      </c>
      <c r="AT132" s="197" t="s">
        <v>138</v>
      </c>
      <c r="AU132" s="197" t="s">
        <v>82</v>
      </c>
      <c r="AY132" s="16" t="s">
        <v>136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79</v>
      </c>
      <c r="BK132" s="198">
        <f>ROUND(I132*H132,2)</f>
        <v>0</v>
      </c>
      <c r="BL132" s="16" t="s">
        <v>143</v>
      </c>
      <c r="BM132" s="197" t="s">
        <v>229</v>
      </c>
    </row>
    <row r="133" spans="1:65" s="2" customFormat="1" ht="28.8">
      <c r="A133" s="33"/>
      <c r="B133" s="34"/>
      <c r="C133" s="35"/>
      <c r="D133" s="199" t="s">
        <v>145</v>
      </c>
      <c r="E133" s="35"/>
      <c r="F133" s="200" t="s">
        <v>230</v>
      </c>
      <c r="G133" s="35"/>
      <c r="H133" s="35"/>
      <c r="I133" s="107"/>
      <c r="J133" s="35"/>
      <c r="K133" s="35"/>
      <c r="L133" s="38"/>
      <c r="M133" s="201"/>
      <c r="N133" s="20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145</v>
      </c>
      <c r="AU133" s="16" t="s">
        <v>82</v>
      </c>
    </row>
    <row r="134" spans="1:65" s="13" customFormat="1" ht="10.199999999999999">
      <c r="B134" s="203"/>
      <c r="C134" s="204"/>
      <c r="D134" s="199" t="s">
        <v>147</v>
      </c>
      <c r="E134" s="205" t="s">
        <v>19</v>
      </c>
      <c r="F134" s="206" t="s">
        <v>231</v>
      </c>
      <c r="G134" s="204"/>
      <c r="H134" s="207">
        <v>423.9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147</v>
      </c>
      <c r="AU134" s="213" t="s">
        <v>82</v>
      </c>
      <c r="AV134" s="13" t="s">
        <v>82</v>
      </c>
      <c r="AW134" s="13" t="s">
        <v>33</v>
      </c>
      <c r="AX134" s="13" t="s">
        <v>79</v>
      </c>
      <c r="AY134" s="213" t="s">
        <v>136</v>
      </c>
    </row>
    <row r="135" spans="1:65" s="2" customFormat="1" ht="22.8">
      <c r="A135" s="33"/>
      <c r="B135" s="34"/>
      <c r="C135" s="186" t="s">
        <v>232</v>
      </c>
      <c r="D135" s="186" t="s">
        <v>138</v>
      </c>
      <c r="E135" s="187" t="s">
        <v>233</v>
      </c>
      <c r="F135" s="188" t="s">
        <v>234</v>
      </c>
      <c r="G135" s="189" t="s">
        <v>141</v>
      </c>
      <c r="H135" s="190">
        <v>749.07</v>
      </c>
      <c r="I135" s="191"/>
      <c r="J135" s="192">
        <f>ROUND(I135*H135,2)</f>
        <v>0</v>
      </c>
      <c r="K135" s="188" t="s">
        <v>142</v>
      </c>
      <c r="L135" s="38"/>
      <c r="M135" s="193" t="s">
        <v>19</v>
      </c>
      <c r="N135" s="194" t="s">
        <v>42</v>
      </c>
      <c r="O135" s="6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143</v>
      </c>
      <c r="AT135" s="197" t="s">
        <v>138</v>
      </c>
      <c r="AU135" s="197" t="s">
        <v>82</v>
      </c>
      <c r="AY135" s="16" t="s">
        <v>136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79</v>
      </c>
      <c r="BK135" s="198">
        <f>ROUND(I135*H135,2)</f>
        <v>0</v>
      </c>
      <c r="BL135" s="16" t="s">
        <v>143</v>
      </c>
      <c r="BM135" s="197" t="s">
        <v>235</v>
      </c>
    </row>
    <row r="136" spans="1:65" s="2" customFormat="1" ht="28.8">
      <c r="A136" s="33"/>
      <c r="B136" s="34"/>
      <c r="C136" s="35"/>
      <c r="D136" s="199" t="s">
        <v>145</v>
      </c>
      <c r="E136" s="35"/>
      <c r="F136" s="200" t="s">
        <v>236</v>
      </c>
      <c r="G136" s="35"/>
      <c r="H136" s="35"/>
      <c r="I136" s="107"/>
      <c r="J136" s="35"/>
      <c r="K136" s="35"/>
      <c r="L136" s="38"/>
      <c r="M136" s="201"/>
      <c r="N136" s="20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145</v>
      </c>
      <c r="AU136" s="16" t="s">
        <v>82</v>
      </c>
    </row>
    <row r="137" spans="1:65" s="13" customFormat="1" ht="10.199999999999999">
      <c r="B137" s="203"/>
      <c r="C137" s="204"/>
      <c r="D137" s="199" t="s">
        <v>147</v>
      </c>
      <c r="E137" s="205" t="s">
        <v>19</v>
      </c>
      <c r="F137" s="206" t="s">
        <v>237</v>
      </c>
      <c r="G137" s="204"/>
      <c r="H137" s="207">
        <v>749.07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147</v>
      </c>
      <c r="AU137" s="213" t="s">
        <v>82</v>
      </c>
      <c r="AV137" s="13" t="s">
        <v>82</v>
      </c>
      <c r="AW137" s="13" t="s">
        <v>33</v>
      </c>
      <c r="AX137" s="13" t="s">
        <v>71</v>
      </c>
      <c r="AY137" s="213" t="s">
        <v>136</v>
      </c>
    </row>
    <row r="138" spans="1:65" s="2" customFormat="1" ht="14.4" customHeight="1">
      <c r="A138" s="33"/>
      <c r="B138" s="34"/>
      <c r="C138" s="186" t="s">
        <v>238</v>
      </c>
      <c r="D138" s="186" t="s">
        <v>138</v>
      </c>
      <c r="E138" s="187" t="s">
        <v>239</v>
      </c>
      <c r="F138" s="188" t="s">
        <v>240</v>
      </c>
      <c r="G138" s="189" t="s">
        <v>141</v>
      </c>
      <c r="H138" s="190">
        <v>749.07</v>
      </c>
      <c r="I138" s="191"/>
      <c r="J138" s="192">
        <f>ROUND(I138*H138,2)</f>
        <v>0</v>
      </c>
      <c r="K138" s="188" t="s">
        <v>142</v>
      </c>
      <c r="L138" s="38"/>
      <c r="M138" s="193" t="s">
        <v>19</v>
      </c>
      <c r="N138" s="194" t="s">
        <v>42</v>
      </c>
      <c r="O138" s="63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7" t="s">
        <v>143</v>
      </c>
      <c r="AT138" s="197" t="s">
        <v>138</v>
      </c>
      <c r="AU138" s="197" t="s">
        <v>82</v>
      </c>
      <c r="AY138" s="16" t="s">
        <v>136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79</v>
      </c>
      <c r="BK138" s="198">
        <f>ROUND(I138*H138,2)</f>
        <v>0</v>
      </c>
      <c r="BL138" s="16" t="s">
        <v>143</v>
      </c>
      <c r="BM138" s="197" t="s">
        <v>241</v>
      </c>
    </row>
    <row r="139" spans="1:65" s="2" customFormat="1" ht="19.2">
      <c r="A139" s="33"/>
      <c r="B139" s="34"/>
      <c r="C139" s="35"/>
      <c r="D139" s="199" t="s">
        <v>145</v>
      </c>
      <c r="E139" s="35"/>
      <c r="F139" s="200" t="s">
        <v>242</v>
      </c>
      <c r="G139" s="35"/>
      <c r="H139" s="35"/>
      <c r="I139" s="107"/>
      <c r="J139" s="35"/>
      <c r="K139" s="35"/>
      <c r="L139" s="38"/>
      <c r="M139" s="201"/>
      <c r="N139" s="20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145</v>
      </c>
      <c r="AU139" s="16" t="s">
        <v>82</v>
      </c>
    </row>
    <row r="140" spans="1:65" s="13" customFormat="1" ht="10.199999999999999">
      <c r="B140" s="203"/>
      <c r="C140" s="204"/>
      <c r="D140" s="199" t="s">
        <v>147</v>
      </c>
      <c r="E140" s="205" t="s">
        <v>19</v>
      </c>
      <c r="F140" s="206" t="s">
        <v>243</v>
      </c>
      <c r="G140" s="204"/>
      <c r="H140" s="207">
        <v>749.07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147</v>
      </c>
      <c r="AU140" s="213" t="s">
        <v>82</v>
      </c>
      <c r="AV140" s="13" t="s">
        <v>82</v>
      </c>
      <c r="AW140" s="13" t="s">
        <v>33</v>
      </c>
      <c r="AX140" s="13" t="s">
        <v>79</v>
      </c>
      <c r="AY140" s="213" t="s">
        <v>136</v>
      </c>
    </row>
    <row r="141" spans="1:65" s="2" customFormat="1" ht="14.4" customHeight="1">
      <c r="A141" s="33"/>
      <c r="B141" s="34"/>
      <c r="C141" s="186" t="s">
        <v>244</v>
      </c>
      <c r="D141" s="186" t="s">
        <v>138</v>
      </c>
      <c r="E141" s="187" t="s">
        <v>245</v>
      </c>
      <c r="F141" s="188" t="s">
        <v>246</v>
      </c>
      <c r="G141" s="189" t="s">
        <v>141</v>
      </c>
      <c r="H141" s="190">
        <v>423.9</v>
      </c>
      <c r="I141" s="191"/>
      <c r="J141" s="192">
        <f>ROUND(I141*H141,2)</f>
        <v>0</v>
      </c>
      <c r="K141" s="188" t="s">
        <v>142</v>
      </c>
      <c r="L141" s="38"/>
      <c r="M141" s="193" t="s">
        <v>19</v>
      </c>
      <c r="N141" s="194" t="s">
        <v>42</v>
      </c>
      <c r="O141" s="6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7" t="s">
        <v>143</v>
      </c>
      <c r="AT141" s="197" t="s">
        <v>138</v>
      </c>
      <c r="AU141" s="197" t="s">
        <v>82</v>
      </c>
      <c r="AY141" s="16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79</v>
      </c>
      <c r="BK141" s="198">
        <f>ROUND(I141*H141,2)</f>
        <v>0</v>
      </c>
      <c r="BL141" s="16" t="s">
        <v>143</v>
      </c>
      <c r="BM141" s="197" t="s">
        <v>247</v>
      </c>
    </row>
    <row r="142" spans="1:65" s="2" customFormat="1" ht="19.2">
      <c r="A142" s="33"/>
      <c r="B142" s="34"/>
      <c r="C142" s="35"/>
      <c r="D142" s="199" t="s">
        <v>145</v>
      </c>
      <c r="E142" s="35"/>
      <c r="F142" s="200" t="s">
        <v>248</v>
      </c>
      <c r="G142" s="35"/>
      <c r="H142" s="35"/>
      <c r="I142" s="107"/>
      <c r="J142" s="35"/>
      <c r="K142" s="35"/>
      <c r="L142" s="38"/>
      <c r="M142" s="201"/>
      <c r="N142" s="202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145</v>
      </c>
      <c r="AU142" s="16" t="s">
        <v>82</v>
      </c>
    </row>
    <row r="143" spans="1:65" s="13" customFormat="1" ht="10.199999999999999">
      <c r="B143" s="203"/>
      <c r="C143" s="204"/>
      <c r="D143" s="199" t="s">
        <v>147</v>
      </c>
      <c r="E143" s="205" t="s">
        <v>19</v>
      </c>
      <c r="F143" s="206" t="s">
        <v>249</v>
      </c>
      <c r="G143" s="204"/>
      <c r="H143" s="207">
        <v>401.4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147</v>
      </c>
      <c r="AU143" s="213" t="s">
        <v>82</v>
      </c>
      <c r="AV143" s="13" t="s">
        <v>82</v>
      </c>
      <c r="AW143" s="13" t="s">
        <v>33</v>
      </c>
      <c r="AX143" s="13" t="s">
        <v>71</v>
      </c>
      <c r="AY143" s="213" t="s">
        <v>136</v>
      </c>
    </row>
    <row r="144" spans="1:65" s="13" customFormat="1" ht="10.199999999999999">
      <c r="B144" s="203"/>
      <c r="C144" s="204"/>
      <c r="D144" s="199" t="s">
        <v>147</v>
      </c>
      <c r="E144" s="205" t="s">
        <v>19</v>
      </c>
      <c r="F144" s="206" t="s">
        <v>250</v>
      </c>
      <c r="G144" s="204"/>
      <c r="H144" s="207">
        <v>22.5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147</v>
      </c>
      <c r="AU144" s="213" t="s">
        <v>82</v>
      </c>
      <c r="AV144" s="13" t="s">
        <v>82</v>
      </c>
      <c r="AW144" s="13" t="s">
        <v>33</v>
      </c>
      <c r="AX144" s="13" t="s">
        <v>71</v>
      </c>
      <c r="AY144" s="213" t="s">
        <v>136</v>
      </c>
    </row>
    <row r="145" spans="1:65" s="2" customFormat="1" ht="14.4" customHeight="1">
      <c r="A145" s="33"/>
      <c r="B145" s="34"/>
      <c r="C145" s="186" t="s">
        <v>251</v>
      </c>
      <c r="D145" s="186" t="s">
        <v>138</v>
      </c>
      <c r="E145" s="187" t="s">
        <v>252</v>
      </c>
      <c r="F145" s="188" t="s">
        <v>253</v>
      </c>
      <c r="G145" s="189" t="s">
        <v>141</v>
      </c>
      <c r="H145" s="190">
        <v>749.07</v>
      </c>
      <c r="I145" s="191"/>
      <c r="J145" s="192">
        <f>ROUND(I145*H145,2)</f>
        <v>0</v>
      </c>
      <c r="K145" s="188" t="s">
        <v>142</v>
      </c>
      <c r="L145" s="38"/>
      <c r="M145" s="193" t="s">
        <v>19</v>
      </c>
      <c r="N145" s="194" t="s">
        <v>42</v>
      </c>
      <c r="O145" s="6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7" t="s">
        <v>143</v>
      </c>
      <c r="AT145" s="197" t="s">
        <v>138</v>
      </c>
      <c r="AU145" s="197" t="s">
        <v>82</v>
      </c>
      <c r="AY145" s="16" t="s">
        <v>136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79</v>
      </c>
      <c r="BK145" s="198">
        <f>ROUND(I145*H145,2)</f>
        <v>0</v>
      </c>
      <c r="BL145" s="16" t="s">
        <v>143</v>
      </c>
      <c r="BM145" s="197" t="s">
        <v>254</v>
      </c>
    </row>
    <row r="146" spans="1:65" s="2" customFormat="1" ht="19.2">
      <c r="A146" s="33"/>
      <c r="B146" s="34"/>
      <c r="C146" s="35"/>
      <c r="D146" s="199" t="s">
        <v>145</v>
      </c>
      <c r="E146" s="35"/>
      <c r="F146" s="200" t="s">
        <v>255</v>
      </c>
      <c r="G146" s="35"/>
      <c r="H146" s="35"/>
      <c r="I146" s="107"/>
      <c r="J146" s="35"/>
      <c r="K146" s="35"/>
      <c r="L146" s="38"/>
      <c r="M146" s="201"/>
      <c r="N146" s="202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145</v>
      </c>
      <c r="AU146" s="16" t="s">
        <v>82</v>
      </c>
    </row>
    <row r="147" spans="1:65" s="13" customFormat="1" ht="10.199999999999999">
      <c r="B147" s="203"/>
      <c r="C147" s="204"/>
      <c r="D147" s="199" t="s">
        <v>147</v>
      </c>
      <c r="E147" s="205" t="s">
        <v>19</v>
      </c>
      <c r="F147" s="206" t="s">
        <v>237</v>
      </c>
      <c r="G147" s="204"/>
      <c r="H147" s="207">
        <v>749.07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147</v>
      </c>
      <c r="AU147" s="213" t="s">
        <v>82</v>
      </c>
      <c r="AV147" s="13" t="s">
        <v>82</v>
      </c>
      <c r="AW147" s="13" t="s">
        <v>33</v>
      </c>
      <c r="AX147" s="13" t="s">
        <v>71</v>
      </c>
      <c r="AY147" s="213" t="s">
        <v>136</v>
      </c>
    </row>
    <row r="148" spans="1:65" s="2" customFormat="1" ht="14.4" customHeight="1">
      <c r="A148" s="33"/>
      <c r="B148" s="34"/>
      <c r="C148" s="186" t="s">
        <v>256</v>
      </c>
      <c r="D148" s="186" t="s">
        <v>138</v>
      </c>
      <c r="E148" s="187" t="s">
        <v>257</v>
      </c>
      <c r="F148" s="188" t="s">
        <v>258</v>
      </c>
      <c r="G148" s="189" t="s">
        <v>141</v>
      </c>
      <c r="H148" s="190">
        <v>0.54</v>
      </c>
      <c r="I148" s="191"/>
      <c r="J148" s="192">
        <f>ROUND(I148*H148,2)</f>
        <v>0</v>
      </c>
      <c r="K148" s="188" t="s">
        <v>142</v>
      </c>
      <c r="L148" s="38"/>
      <c r="M148" s="193" t="s">
        <v>19</v>
      </c>
      <c r="N148" s="194" t="s">
        <v>42</v>
      </c>
      <c r="O148" s="6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7" t="s">
        <v>143</v>
      </c>
      <c r="AT148" s="197" t="s">
        <v>138</v>
      </c>
      <c r="AU148" s="197" t="s">
        <v>82</v>
      </c>
      <c r="AY148" s="16" t="s">
        <v>136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79</v>
      </c>
      <c r="BK148" s="198">
        <f>ROUND(I148*H148,2)</f>
        <v>0</v>
      </c>
      <c r="BL148" s="16" t="s">
        <v>143</v>
      </c>
      <c r="BM148" s="197" t="s">
        <v>259</v>
      </c>
    </row>
    <row r="149" spans="1:65" s="2" customFormat="1" ht="19.2">
      <c r="A149" s="33"/>
      <c r="B149" s="34"/>
      <c r="C149" s="35"/>
      <c r="D149" s="199" t="s">
        <v>145</v>
      </c>
      <c r="E149" s="35"/>
      <c r="F149" s="200" t="s">
        <v>260</v>
      </c>
      <c r="G149" s="35"/>
      <c r="H149" s="35"/>
      <c r="I149" s="107"/>
      <c r="J149" s="35"/>
      <c r="K149" s="35"/>
      <c r="L149" s="38"/>
      <c r="M149" s="201"/>
      <c r="N149" s="202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145</v>
      </c>
      <c r="AU149" s="16" t="s">
        <v>82</v>
      </c>
    </row>
    <row r="150" spans="1:65" s="13" customFormat="1" ht="10.199999999999999">
      <c r="B150" s="203"/>
      <c r="C150" s="204"/>
      <c r="D150" s="199" t="s">
        <v>147</v>
      </c>
      <c r="E150" s="205" t="s">
        <v>19</v>
      </c>
      <c r="F150" s="206" t="s">
        <v>261</v>
      </c>
      <c r="G150" s="204"/>
      <c r="H150" s="207">
        <v>0.54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147</v>
      </c>
      <c r="AU150" s="213" t="s">
        <v>82</v>
      </c>
      <c r="AV150" s="13" t="s">
        <v>82</v>
      </c>
      <c r="AW150" s="13" t="s">
        <v>33</v>
      </c>
      <c r="AX150" s="13" t="s">
        <v>79</v>
      </c>
      <c r="AY150" s="213" t="s">
        <v>136</v>
      </c>
    </row>
    <row r="151" spans="1:65" s="2" customFormat="1" ht="14.4" customHeight="1">
      <c r="A151" s="33"/>
      <c r="B151" s="34"/>
      <c r="C151" s="186" t="s">
        <v>7</v>
      </c>
      <c r="D151" s="186" t="s">
        <v>138</v>
      </c>
      <c r="E151" s="187" t="s">
        <v>262</v>
      </c>
      <c r="F151" s="188" t="s">
        <v>263</v>
      </c>
      <c r="G151" s="189" t="s">
        <v>158</v>
      </c>
      <c r="H151" s="190">
        <v>380.9</v>
      </c>
      <c r="I151" s="191"/>
      <c r="J151" s="192">
        <f>ROUND(I151*H151,2)</f>
        <v>0</v>
      </c>
      <c r="K151" s="188" t="s">
        <v>142</v>
      </c>
      <c r="L151" s="38"/>
      <c r="M151" s="193" t="s">
        <v>19</v>
      </c>
      <c r="N151" s="194" t="s">
        <v>42</v>
      </c>
      <c r="O151" s="6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7" t="s">
        <v>143</v>
      </c>
      <c r="AT151" s="197" t="s">
        <v>138</v>
      </c>
      <c r="AU151" s="197" t="s">
        <v>82</v>
      </c>
      <c r="AY151" s="16" t="s">
        <v>136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79</v>
      </c>
      <c r="BK151" s="198">
        <f>ROUND(I151*H151,2)</f>
        <v>0</v>
      </c>
      <c r="BL151" s="16" t="s">
        <v>143</v>
      </c>
      <c r="BM151" s="197" t="s">
        <v>264</v>
      </c>
    </row>
    <row r="152" spans="1:65" s="2" customFormat="1" ht="19.2">
      <c r="A152" s="33"/>
      <c r="B152" s="34"/>
      <c r="C152" s="35"/>
      <c r="D152" s="199" t="s">
        <v>145</v>
      </c>
      <c r="E152" s="35"/>
      <c r="F152" s="200" t="s">
        <v>265</v>
      </c>
      <c r="G152" s="35"/>
      <c r="H152" s="35"/>
      <c r="I152" s="107"/>
      <c r="J152" s="35"/>
      <c r="K152" s="35"/>
      <c r="L152" s="38"/>
      <c r="M152" s="201"/>
      <c r="N152" s="202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145</v>
      </c>
      <c r="AU152" s="16" t="s">
        <v>82</v>
      </c>
    </row>
    <row r="153" spans="1:65" s="13" customFormat="1" ht="10.199999999999999">
      <c r="B153" s="203"/>
      <c r="C153" s="204"/>
      <c r="D153" s="199" t="s">
        <v>147</v>
      </c>
      <c r="E153" s="205" t="s">
        <v>19</v>
      </c>
      <c r="F153" s="206" t="s">
        <v>266</v>
      </c>
      <c r="G153" s="204"/>
      <c r="H153" s="207">
        <v>380.9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147</v>
      </c>
      <c r="AU153" s="213" t="s">
        <v>82</v>
      </c>
      <c r="AV153" s="13" t="s">
        <v>82</v>
      </c>
      <c r="AW153" s="13" t="s">
        <v>33</v>
      </c>
      <c r="AX153" s="13" t="s">
        <v>79</v>
      </c>
      <c r="AY153" s="213" t="s">
        <v>136</v>
      </c>
    </row>
    <row r="154" spans="1:65" s="2" customFormat="1" ht="14.4" customHeight="1">
      <c r="A154" s="33"/>
      <c r="B154" s="34"/>
      <c r="C154" s="214" t="s">
        <v>267</v>
      </c>
      <c r="D154" s="214" t="s">
        <v>268</v>
      </c>
      <c r="E154" s="215" t="s">
        <v>269</v>
      </c>
      <c r="F154" s="216" t="s">
        <v>270</v>
      </c>
      <c r="G154" s="217" t="s">
        <v>271</v>
      </c>
      <c r="H154" s="218">
        <v>7.8470000000000004</v>
      </c>
      <c r="I154" s="219"/>
      <c r="J154" s="220">
        <f>ROUND(I154*H154,2)</f>
        <v>0</v>
      </c>
      <c r="K154" s="216" t="s">
        <v>142</v>
      </c>
      <c r="L154" s="221"/>
      <c r="M154" s="222" t="s">
        <v>19</v>
      </c>
      <c r="N154" s="223" t="s">
        <v>42</v>
      </c>
      <c r="O154" s="63"/>
      <c r="P154" s="195">
        <f>O154*H154</f>
        <v>0</v>
      </c>
      <c r="Q154" s="195">
        <v>1E-3</v>
      </c>
      <c r="R154" s="195">
        <f>Q154*H154</f>
        <v>7.8469999999999998E-3</v>
      </c>
      <c r="S154" s="195">
        <v>0</v>
      </c>
      <c r="T154" s="19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7" t="s">
        <v>184</v>
      </c>
      <c r="AT154" s="197" t="s">
        <v>268</v>
      </c>
      <c r="AU154" s="197" t="s">
        <v>82</v>
      </c>
      <c r="AY154" s="16" t="s">
        <v>136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79</v>
      </c>
      <c r="BK154" s="198">
        <f>ROUND(I154*H154,2)</f>
        <v>0</v>
      </c>
      <c r="BL154" s="16" t="s">
        <v>143</v>
      </c>
      <c r="BM154" s="197" t="s">
        <v>272</v>
      </c>
    </row>
    <row r="155" spans="1:65" s="2" customFormat="1" ht="10.199999999999999">
      <c r="A155" s="33"/>
      <c r="B155" s="34"/>
      <c r="C155" s="35"/>
      <c r="D155" s="199" t="s">
        <v>145</v>
      </c>
      <c r="E155" s="35"/>
      <c r="F155" s="200" t="s">
        <v>270</v>
      </c>
      <c r="G155" s="35"/>
      <c r="H155" s="35"/>
      <c r="I155" s="107"/>
      <c r="J155" s="35"/>
      <c r="K155" s="35"/>
      <c r="L155" s="38"/>
      <c r="M155" s="201"/>
      <c r="N155" s="202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145</v>
      </c>
      <c r="AU155" s="16" t="s">
        <v>82</v>
      </c>
    </row>
    <row r="156" spans="1:65" s="13" customFormat="1" ht="10.199999999999999">
      <c r="B156" s="203"/>
      <c r="C156" s="204"/>
      <c r="D156" s="199" t="s">
        <v>147</v>
      </c>
      <c r="E156" s="205" t="s">
        <v>19</v>
      </c>
      <c r="F156" s="206" t="s">
        <v>273</v>
      </c>
      <c r="G156" s="204"/>
      <c r="H156" s="207">
        <v>7.8470000000000004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147</v>
      </c>
      <c r="AU156" s="213" t="s">
        <v>82</v>
      </c>
      <c r="AV156" s="13" t="s">
        <v>82</v>
      </c>
      <c r="AW156" s="13" t="s">
        <v>33</v>
      </c>
      <c r="AX156" s="13" t="s">
        <v>71</v>
      </c>
      <c r="AY156" s="213" t="s">
        <v>136</v>
      </c>
    </row>
    <row r="157" spans="1:65" s="2" customFormat="1" ht="14.4" customHeight="1">
      <c r="A157" s="33"/>
      <c r="B157" s="34"/>
      <c r="C157" s="186" t="s">
        <v>274</v>
      </c>
      <c r="D157" s="186" t="s">
        <v>138</v>
      </c>
      <c r="E157" s="187" t="s">
        <v>275</v>
      </c>
      <c r="F157" s="188" t="s">
        <v>276</v>
      </c>
      <c r="G157" s="189" t="s">
        <v>158</v>
      </c>
      <c r="H157" s="190">
        <v>3963.7</v>
      </c>
      <c r="I157" s="191"/>
      <c r="J157" s="192">
        <f>ROUND(I157*H157,2)</f>
        <v>0</v>
      </c>
      <c r="K157" s="188" t="s">
        <v>142</v>
      </c>
      <c r="L157" s="38"/>
      <c r="M157" s="193" t="s">
        <v>19</v>
      </c>
      <c r="N157" s="194" t="s">
        <v>42</v>
      </c>
      <c r="O157" s="63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7" t="s">
        <v>143</v>
      </c>
      <c r="AT157" s="197" t="s">
        <v>138</v>
      </c>
      <c r="AU157" s="197" t="s">
        <v>82</v>
      </c>
      <c r="AY157" s="16" t="s">
        <v>136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79</v>
      </c>
      <c r="BK157" s="198">
        <f>ROUND(I157*H157,2)</f>
        <v>0</v>
      </c>
      <c r="BL157" s="16" t="s">
        <v>143</v>
      </c>
      <c r="BM157" s="197" t="s">
        <v>277</v>
      </c>
    </row>
    <row r="158" spans="1:65" s="2" customFormat="1" ht="10.199999999999999">
      <c r="A158" s="33"/>
      <c r="B158" s="34"/>
      <c r="C158" s="35"/>
      <c r="D158" s="199" t="s">
        <v>145</v>
      </c>
      <c r="E158" s="35"/>
      <c r="F158" s="200" t="s">
        <v>278</v>
      </c>
      <c r="G158" s="35"/>
      <c r="H158" s="35"/>
      <c r="I158" s="107"/>
      <c r="J158" s="35"/>
      <c r="K158" s="35"/>
      <c r="L158" s="38"/>
      <c r="M158" s="201"/>
      <c r="N158" s="202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145</v>
      </c>
      <c r="AU158" s="16" t="s">
        <v>82</v>
      </c>
    </row>
    <row r="159" spans="1:65" s="13" customFormat="1" ht="10.199999999999999">
      <c r="B159" s="203"/>
      <c r="C159" s="204"/>
      <c r="D159" s="199" t="s">
        <v>147</v>
      </c>
      <c r="E159" s="205" t="s">
        <v>19</v>
      </c>
      <c r="F159" s="206" t="s">
        <v>279</v>
      </c>
      <c r="G159" s="204"/>
      <c r="H159" s="207">
        <v>3524.9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147</v>
      </c>
      <c r="AU159" s="213" t="s">
        <v>82</v>
      </c>
      <c r="AV159" s="13" t="s">
        <v>82</v>
      </c>
      <c r="AW159" s="13" t="s">
        <v>33</v>
      </c>
      <c r="AX159" s="13" t="s">
        <v>71</v>
      </c>
      <c r="AY159" s="213" t="s">
        <v>136</v>
      </c>
    </row>
    <row r="160" spans="1:65" s="13" customFormat="1" ht="10.199999999999999">
      <c r="B160" s="203"/>
      <c r="C160" s="204"/>
      <c r="D160" s="199" t="s">
        <v>147</v>
      </c>
      <c r="E160" s="205" t="s">
        <v>19</v>
      </c>
      <c r="F160" s="206" t="s">
        <v>280</v>
      </c>
      <c r="G160" s="204"/>
      <c r="H160" s="207">
        <v>438.8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147</v>
      </c>
      <c r="AU160" s="213" t="s">
        <v>82</v>
      </c>
      <c r="AV160" s="13" t="s">
        <v>82</v>
      </c>
      <c r="AW160" s="13" t="s">
        <v>33</v>
      </c>
      <c r="AX160" s="13" t="s">
        <v>71</v>
      </c>
      <c r="AY160" s="213" t="s">
        <v>136</v>
      </c>
    </row>
    <row r="161" spans="1:65" s="2" customFormat="1" ht="14.4" customHeight="1">
      <c r="A161" s="33"/>
      <c r="B161" s="34"/>
      <c r="C161" s="186" t="s">
        <v>281</v>
      </c>
      <c r="D161" s="186" t="s">
        <v>138</v>
      </c>
      <c r="E161" s="187" t="s">
        <v>282</v>
      </c>
      <c r="F161" s="188" t="s">
        <v>283</v>
      </c>
      <c r="G161" s="189" t="s">
        <v>158</v>
      </c>
      <c r="H161" s="190">
        <v>41.4</v>
      </c>
      <c r="I161" s="191"/>
      <c r="J161" s="192">
        <f>ROUND(I161*H161,2)</f>
        <v>0</v>
      </c>
      <c r="K161" s="188" t="s">
        <v>142</v>
      </c>
      <c r="L161" s="38"/>
      <c r="M161" s="193" t="s">
        <v>19</v>
      </c>
      <c r="N161" s="194" t="s">
        <v>42</v>
      </c>
      <c r="O161" s="63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7" t="s">
        <v>143</v>
      </c>
      <c r="AT161" s="197" t="s">
        <v>138</v>
      </c>
      <c r="AU161" s="197" t="s">
        <v>82</v>
      </c>
      <c r="AY161" s="16" t="s">
        <v>136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6" t="s">
        <v>79</v>
      </c>
      <c r="BK161" s="198">
        <f>ROUND(I161*H161,2)</f>
        <v>0</v>
      </c>
      <c r="BL161" s="16" t="s">
        <v>143</v>
      </c>
      <c r="BM161" s="197" t="s">
        <v>284</v>
      </c>
    </row>
    <row r="162" spans="1:65" s="2" customFormat="1" ht="19.2">
      <c r="A162" s="33"/>
      <c r="B162" s="34"/>
      <c r="C162" s="35"/>
      <c r="D162" s="199" t="s">
        <v>145</v>
      </c>
      <c r="E162" s="35"/>
      <c r="F162" s="200" t="s">
        <v>285</v>
      </c>
      <c r="G162" s="35"/>
      <c r="H162" s="35"/>
      <c r="I162" s="107"/>
      <c r="J162" s="35"/>
      <c r="K162" s="35"/>
      <c r="L162" s="38"/>
      <c r="M162" s="201"/>
      <c r="N162" s="202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145</v>
      </c>
      <c r="AU162" s="16" t="s">
        <v>82</v>
      </c>
    </row>
    <row r="163" spans="1:65" s="13" customFormat="1" ht="10.199999999999999">
      <c r="B163" s="203"/>
      <c r="C163" s="204"/>
      <c r="D163" s="199" t="s">
        <v>147</v>
      </c>
      <c r="E163" s="205" t="s">
        <v>19</v>
      </c>
      <c r="F163" s="206" t="s">
        <v>286</v>
      </c>
      <c r="G163" s="204"/>
      <c r="H163" s="207">
        <v>41.4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147</v>
      </c>
      <c r="AU163" s="213" t="s">
        <v>82</v>
      </c>
      <c r="AV163" s="13" t="s">
        <v>82</v>
      </c>
      <c r="AW163" s="13" t="s">
        <v>33</v>
      </c>
      <c r="AX163" s="13" t="s">
        <v>79</v>
      </c>
      <c r="AY163" s="213" t="s">
        <v>136</v>
      </c>
    </row>
    <row r="164" spans="1:65" s="2" customFormat="1" ht="14.4" customHeight="1">
      <c r="A164" s="33"/>
      <c r="B164" s="34"/>
      <c r="C164" s="186" t="s">
        <v>287</v>
      </c>
      <c r="D164" s="186" t="s">
        <v>138</v>
      </c>
      <c r="E164" s="187" t="s">
        <v>288</v>
      </c>
      <c r="F164" s="188" t="s">
        <v>289</v>
      </c>
      <c r="G164" s="189" t="s">
        <v>158</v>
      </c>
      <c r="H164" s="190">
        <v>160.19999999999999</v>
      </c>
      <c r="I164" s="191"/>
      <c r="J164" s="192">
        <f>ROUND(I164*H164,2)</f>
        <v>0</v>
      </c>
      <c r="K164" s="188" t="s">
        <v>142</v>
      </c>
      <c r="L164" s="38"/>
      <c r="M164" s="193" t="s">
        <v>19</v>
      </c>
      <c r="N164" s="194" t="s">
        <v>42</v>
      </c>
      <c r="O164" s="63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7" t="s">
        <v>143</v>
      </c>
      <c r="AT164" s="197" t="s">
        <v>138</v>
      </c>
      <c r="AU164" s="197" t="s">
        <v>82</v>
      </c>
      <c r="AY164" s="16" t="s">
        <v>136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79</v>
      </c>
      <c r="BK164" s="198">
        <f>ROUND(I164*H164,2)</f>
        <v>0</v>
      </c>
      <c r="BL164" s="16" t="s">
        <v>143</v>
      </c>
      <c r="BM164" s="197" t="s">
        <v>290</v>
      </c>
    </row>
    <row r="165" spans="1:65" s="2" customFormat="1" ht="19.2">
      <c r="A165" s="33"/>
      <c r="B165" s="34"/>
      <c r="C165" s="35"/>
      <c r="D165" s="199" t="s">
        <v>145</v>
      </c>
      <c r="E165" s="35"/>
      <c r="F165" s="200" t="s">
        <v>291</v>
      </c>
      <c r="G165" s="35"/>
      <c r="H165" s="35"/>
      <c r="I165" s="107"/>
      <c r="J165" s="35"/>
      <c r="K165" s="35"/>
      <c r="L165" s="38"/>
      <c r="M165" s="201"/>
      <c r="N165" s="202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145</v>
      </c>
      <c r="AU165" s="16" t="s">
        <v>82</v>
      </c>
    </row>
    <row r="166" spans="1:65" s="13" customFormat="1" ht="10.199999999999999">
      <c r="B166" s="203"/>
      <c r="C166" s="204"/>
      <c r="D166" s="199" t="s">
        <v>147</v>
      </c>
      <c r="E166" s="205" t="s">
        <v>19</v>
      </c>
      <c r="F166" s="206" t="s">
        <v>292</v>
      </c>
      <c r="G166" s="204"/>
      <c r="H166" s="207">
        <v>160.19999999999999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147</v>
      </c>
      <c r="AU166" s="213" t="s">
        <v>82</v>
      </c>
      <c r="AV166" s="13" t="s">
        <v>82</v>
      </c>
      <c r="AW166" s="13" t="s">
        <v>33</v>
      </c>
      <c r="AX166" s="13" t="s">
        <v>79</v>
      </c>
      <c r="AY166" s="213" t="s">
        <v>136</v>
      </c>
    </row>
    <row r="167" spans="1:65" s="2" customFormat="1" ht="14.4" customHeight="1">
      <c r="A167" s="33"/>
      <c r="B167" s="34"/>
      <c r="C167" s="186" t="s">
        <v>293</v>
      </c>
      <c r="D167" s="186" t="s">
        <v>138</v>
      </c>
      <c r="E167" s="187" t="s">
        <v>294</v>
      </c>
      <c r="F167" s="188" t="s">
        <v>295</v>
      </c>
      <c r="G167" s="189" t="s">
        <v>158</v>
      </c>
      <c r="H167" s="190">
        <v>380.9</v>
      </c>
      <c r="I167" s="191"/>
      <c r="J167" s="192">
        <f>ROUND(I167*H167,2)</f>
        <v>0</v>
      </c>
      <c r="K167" s="188" t="s">
        <v>142</v>
      </c>
      <c r="L167" s="38"/>
      <c r="M167" s="193" t="s">
        <v>19</v>
      </c>
      <c r="N167" s="194" t="s">
        <v>42</v>
      </c>
      <c r="O167" s="63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7" t="s">
        <v>143</v>
      </c>
      <c r="AT167" s="197" t="s">
        <v>138</v>
      </c>
      <c r="AU167" s="197" t="s">
        <v>82</v>
      </c>
      <c r="AY167" s="16" t="s">
        <v>136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6" t="s">
        <v>79</v>
      </c>
      <c r="BK167" s="198">
        <f>ROUND(I167*H167,2)</f>
        <v>0</v>
      </c>
      <c r="BL167" s="16" t="s">
        <v>143</v>
      </c>
      <c r="BM167" s="197" t="s">
        <v>296</v>
      </c>
    </row>
    <row r="168" spans="1:65" s="2" customFormat="1" ht="19.2">
      <c r="A168" s="33"/>
      <c r="B168" s="34"/>
      <c r="C168" s="35"/>
      <c r="D168" s="199" t="s">
        <v>145</v>
      </c>
      <c r="E168" s="35"/>
      <c r="F168" s="200" t="s">
        <v>297</v>
      </c>
      <c r="G168" s="35"/>
      <c r="H168" s="35"/>
      <c r="I168" s="107"/>
      <c r="J168" s="35"/>
      <c r="K168" s="35"/>
      <c r="L168" s="38"/>
      <c r="M168" s="201"/>
      <c r="N168" s="202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145</v>
      </c>
      <c r="AU168" s="16" t="s">
        <v>82</v>
      </c>
    </row>
    <row r="169" spans="1:65" s="2" customFormat="1" ht="19.2">
      <c r="A169" s="33"/>
      <c r="B169" s="34"/>
      <c r="C169" s="35"/>
      <c r="D169" s="199" t="s">
        <v>298</v>
      </c>
      <c r="E169" s="35"/>
      <c r="F169" s="224" t="s">
        <v>299</v>
      </c>
      <c r="G169" s="35"/>
      <c r="H169" s="35"/>
      <c r="I169" s="107"/>
      <c r="J169" s="35"/>
      <c r="K169" s="35"/>
      <c r="L169" s="38"/>
      <c r="M169" s="201"/>
      <c r="N169" s="20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298</v>
      </c>
      <c r="AU169" s="16" t="s">
        <v>82</v>
      </c>
    </row>
    <row r="170" spans="1:65" s="13" customFormat="1" ht="10.199999999999999">
      <c r="B170" s="203"/>
      <c r="C170" s="204"/>
      <c r="D170" s="199" t="s">
        <v>147</v>
      </c>
      <c r="E170" s="205" t="s">
        <v>19</v>
      </c>
      <c r="F170" s="206" t="s">
        <v>266</v>
      </c>
      <c r="G170" s="204"/>
      <c r="H170" s="207">
        <v>380.9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147</v>
      </c>
      <c r="AU170" s="213" t="s">
        <v>82</v>
      </c>
      <c r="AV170" s="13" t="s">
        <v>82</v>
      </c>
      <c r="AW170" s="13" t="s">
        <v>33</v>
      </c>
      <c r="AX170" s="13" t="s">
        <v>79</v>
      </c>
      <c r="AY170" s="213" t="s">
        <v>136</v>
      </c>
    </row>
    <row r="171" spans="1:65" s="12" customFormat="1" ht="22.8" customHeight="1">
      <c r="B171" s="170"/>
      <c r="C171" s="171"/>
      <c r="D171" s="172" t="s">
        <v>70</v>
      </c>
      <c r="E171" s="184" t="s">
        <v>143</v>
      </c>
      <c r="F171" s="184" t="s">
        <v>300</v>
      </c>
      <c r="G171" s="171"/>
      <c r="H171" s="171"/>
      <c r="I171" s="174"/>
      <c r="J171" s="185">
        <f>BK171</f>
        <v>0</v>
      </c>
      <c r="K171" s="171"/>
      <c r="L171" s="176"/>
      <c r="M171" s="177"/>
      <c r="N171" s="178"/>
      <c r="O171" s="178"/>
      <c r="P171" s="179">
        <f>SUM(P172:P181)</f>
        <v>0</v>
      </c>
      <c r="Q171" s="178"/>
      <c r="R171" s="179">
        <f>SUM(R172:R181)</f>
        <v>1.0815817999999999</v>
      </c>
      <c r="S171" s="178"/>
      <c r="T171" s="180">
        <f>SUM(T172:T181)</f>
        <v>0</v>
      </c>
      <c r="AR171" s="181" t="s">
        <v>79</v>
      </c>
      <c r="AT171" s="182" t="s">
        <v>70</v>
      </c>
      <c r="AU171" s="182" t="s">
        <v>79</v>
      </c>
      <c r="AY171" s="181" t="s">
        <v>136</v>
      </c>
      <c r="BK171" s="183">
        <f>SUM(BK172:BK181)</f>
        <v>0</v>
      </c>
    </row>
    <row r="172" spans="1:65" s="2" customFormat="1" ht="14.4" customHeight="1">
      <c r="A172" s="33"/>
      <c r="B172" s="34"/>
      <c r="C172" s="186" t="s">
        <v>301</v>
      </c>
      <c r="D172" s="186" t="s">
        <v>138</v>
      </c>
      <c r="E172" s="187" t="s">
        <v>302</v>
      </c>
      <c r="F172" s="188" t="s">
        <v>303</v>
      </c>
      <c r="G172" s="189" t="s">
        <v>304</v>
      </c>
      <c r="H172" s="190">
        <v>1.7000000000000001E-2</v>
      </c>
      <c r="I172" s="191"/>
      <c r="J172" s="192">
        <f>ROUND(I172*H172,2)</f>
        <v>0</v>
      </c>
      <c r="K172" s="188" t="s">
        <v>142</v>
      </c>
      <c r="L172" s="38"/>
      <c r="M172" s="193" t="s">
        <v>19</v>
      </c>
      <c r="N172" s="194" t="s">
        <v>42</v>
      </c>
      <c r="O172" s="63"/>
      <c r="P172" s="195">
        <f>O172*H172</f>
        <v>0</v>
      </c>
      <c r="Q172" s="195">
        <v>0.85540000000000005</v>
      </c>
      <c r="R172" s="195">
        <f>Q172*H172</f>
        <v>1.4541800000000002E-2</v>
      </c>
      <c r="S172" s="195">
        <v>0</v>
      </c>
      <c r="T172" s="19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7" t="s">
        <v>143</v>
      </c>
      <c r="AT172" s="197" t="s">
        <v>138</v>
      </c>
      <c r="AU172" s="197" t="s">
        <v>82</v>
      </c>
      <c r="AY172" s="16" t="s">
        <v>136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6" t="s">
        <v>79</v>
      </c>
      <c r="BK172" s="198">
        <f>ROUND(I172*H172,2)</f>
        <v>0</v>
      </c>
      <c r="BL172" s="16" t="s">
        <v>143</v>
      </c>
      <c r="BM172" s="197" t="s">
        <v>305</v>
      </c>
    </row>
    <row r="173" spans="1:65" s="2" customFormat="1" ht="10.199999999999999">
      <c r="A173" s="33"/>
      <c r="B173" s="34"/>
      <c r="C173" s="35"/>
      <c r="D173" s="199" t="s">
        <v>145</v>
      </c>
      <c r="E173" s="35"/>
      <c r="F173" s="200" t="s">
        <v>306</v>
      </c>
      <c r="G173" s="35"/>
      <c r="H173" s="35"/>
      <c r="I173" s="107"/>
      <c r="J173" s="35"/>
      <c r="K173" s="35"/>
      <c r="L173" s="38"/>
      <c r="M173" s="201"/>
      <c r="N173" s="202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145</v>
      </c>
      <c r="AU173" s="16" t="s">
        <v>82</v>
      </c>
    </row>
    <row r="174" spans="1:65" s="2" customFormat="1" ht="38.4">
      <c r="A174" s="33"/>
      <c r="B174" s="34"/>
      <c r="C174" s="35"/>
      <c r="D174" s="199" t="s">
        <v>298</v>
      </c>
      <c r="E174" s="35"/>
      <c r="F174" s="224" t="s">
        <v>307</v>
      </c>
      <c r="G174" s="35"/>
      <c r="H174" s="35"/>
      <c r="I174" s="107"/>
      <c r="J174" s="35"/>
      <c r="K174" s="35"/>
      <c r="L174" s="38"/>
      <c r="M174" s="201"/>
      <c r="N174" s="202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298</v>
      </c>
      <c r="AU174" s="16" t="s">
        <v>82</v>
      </c>
    </row>
    <row r="175" spans="1:65" s="13" customFormat="1" ht="10.199999999999999">
      <c r="B175" s="203"/>
      <c r="C175" s="204"/>
      <c r="D175" s="199" t="s">
        <v>147</v>
      </c>
      <c r="E175" s="205" t="s">
        <v>19</v>
      </c>
      <c r="F175" s="206" t="s">
        <v>308</v>
      </c>
      <c r="G175" s="204"/>
      <c r="H175" s="207">
        <v>1.7000000000000001E-2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147</v>
      </c>
      <c r="AU175" s="213" t="s">
        <v>82</v>
      </c>
      <c r="AV175" s="13" t="s">
        <v>82</v>
      </c>
      <c r="AW175" s="13" t="s">
        <v>33</v>
      </c>
      <c r="AX175" s="13" t="s">
        <v>79</v>
      </c>
      <c r="AY175" s="213" t="s">
        <v>136</v>
      </c>
    </row>
    <row r="176" spans="1:65" s="2" customFormat="1" ht="14.4" customHeight="1">
      <c r="A176" s="33"/>
      <c r="B176" s="34"/>
      <c r="C176" s="186" t="s">
        <v>309</v>
      </c>
      <c r="D176" s="186" t="s">
        <v>138</v>
      </c>
      <c r="E176" s="187" t="s">
        <v>310</v>
      </c>
      <c r="F176" s="188" t="s">
        <v>311</v>
      </c>
      <c r="G176" s="189" t="s">
        <v>141</v>
      </c>
      <c r="H176" s="190">
        <v>0.5</v>
      </c>
      <c r="I176" s="191"/>
      <c r="J176" s="192">
        <f>ROUND(I176*H176,2)</f>
        <v>0</v>
      </c>
      <c r="K176" s="188" t="s">
        <v>142</v>
      </c>
      <c r="L176" s="38"/>
      <c r="M176" s="193" t="s">
        <v>19</v>
      </c>
      <c r="N176" s="194" t="s">
        <v>42</v>
      </c>
      <c r="O176" s="63"/>
      <c r="P176" s="195">
        <f>O176*H176</f>
        <v>0</v>
      </c>
      <c r="Q176" s="195">
        <v>2.13408</v>
      </c>
      <c r="R176" s="195">
        <f>Q176*H176</f>
        <v>1.06704</v>
      </c>
      <c r="S176" s="195">
        <v>0</v>
      </c>
      <c r="T176" s="196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7" t="s">
        <v>143</v>
      </c>
      <c r="AT176" s="197" t="s">
        <v>138</v>
      </c>
      <c r="AU176" s="197" t="s">
        <v>82</v>
      </c>
      <c r="AY176" s="16" t="s">
        <v>136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6" t="s">
        <v>79</v>
      </c>
      <c r="BK176" s="198">
        <f>ROUND(I176*H176,2)</f>
        <v>0</v>
      </c>
      <c r="BL176" s="16" t="s">
        <v>143</v>
      </c>
      <c r="BM176" s="197" t="s">
        <v>312</v>
      </c>
    </row>
    <row r="177" spans="1:65" s="2" customFormat="1" ht="19.2">
      <c r="A177" s="33"/>
      <c r="B177" s="34"/>
      <c r="C177" s="35"/>
      <c r="D177" s="199" t="s">
        <v>145</v>
      </c>
      <c r="E177" s="35"/>
      <c r="F177" s="200" t="s">
        <v>313</v>
      </c>
      <c r="G177" s="35"/>
      <c r="H177" s="35"/>
      <c r="I177" s="107"/>
      <c r="J177" s="35"/>
      <c r="K177" s="35"/>
      <c r="L177" s="38"/>
      <c r="M177" s="201"/>
      <c r="N177" s="202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145</v>
      </c>
      <c r="AU177" s="16" t="s">
        <v>82</v>
      </c>
    </row>
    <row r="178" spans="1:65" s="13" customFormat="1" ht="10.199999999999999">
      <c r="B178" s="203"/>
      <c r="C178" s="204"/>
      <c r="D178" s="199" t="s">
        <v>147</v>
      </c>
      <c r="E178" s="205" t="s">
        <v>19</v>
      </c>
      <c r="F178" s="206" t="s">
        <v>202</v>
      </c>
      <c r="G178" s="204"/>
      <c r="H178" s="207">
        <v>0.5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147</v>
      </c>
      <c r="AU178" s="213" t="s">
        <v>82</v>
      </c>
      <c r="AV178" s="13" t="s">
        <v>82</v>
      </c>
      <c r="AW178" s="13" t="s">
        <v>33</v>
      </c>
      <c r="AX178" s="13" t="s">
        <v>79</v>
      </c>
      <c r="AY178" s="213" t="s">
        <v>136</v>
      </c>
    </row>
    <row r="179" spans="1:65" s="2" customFormat="1" ht="14.4" customHeight="1">
      <c r="A179" s="33"/>
      <c r="B179" s="34"/>
      <c r="C179" s="186" t="s">
        <v>314</v>
      </c>
      <c r="D179" s="186" t="s">
        <v>138</v>
      </c>
      <c r="E179" s="187" t="s">
        <v>315</v>
      </c>
      <c r="F179" s="188" t="s">
        <v>316</v>
      </c>
      <c r="G179" s="189" t="s">
        <v>158</v>
      </c>
      <c r="H179" s="190">
        <v>1.25</v>
      </c>
      <c r="I179" s="191"/>
      <c r="J179" s="192">
        <f>ROUND(I179*H179,2)</f>
        <v>0</v>
      </c>
      <c r="K179" s="188" t="s">
        <v>142</v>
      </c>
      <c r="L179" s="38"/>
      <c r="M179" s="193" t="s">
        <v>19</v>
      </c>
      <c r="N179" s="194" t="s">
        <v>42</v>
      </c>
      <c r="O179" s="63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7" t="s">
        <v>143</v>
      </c>
      <c r="AT179" s="197" t="s">
        <v>138</v>
      </c>
      <c r="AU179" s="197" t="s">
        <v>82</v>
      </c>
      <c r="AY179" s="16" t="s">
        <v>136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6" t="s">
        <v>79</v>
      </c>
      <c r="BK179" s="198">
        <f>ROUND(I179*H179,2)</f>
        <v>0</v>
      </c>
      <c r="BL179" s="16" t="s">
        <v>143</v>
      </c>
      <c r="BM179" s="197" t="s">
        <v>317</v>
      </c>
    </row>
    <row r="180" spans="1:65" s="2" customFormat="1" ht="19.2">
      <c r="A180" s="33"/>
      <c r="B180" s="34"/>
      <c r="C180" s="35"/>
      <c r="D180" s="199" t="s">
        <v>145</v>
      </c>
      <c r="E180" s="35"/>
      <c r="F180" s="200" t="s">
        <v>318</v>
      </c>
      <c r="G180" s="35"/>
      <c r="H180" s="35"/>
      <c r="I180" s="107"/>
      <c r="J180" s="35"/>
      <c r="K180" s="35"/>
      <c r="L180" s="38"/>
      <c r="M180" s="201"/>
      <c r="N180" s="202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145</v>
      </c>
      <c r="AU180" s="16" t="s">
        <v>82</v>
      </c>
    </row>
    <row r="181" spans="1:65" s="13" customFormat="1" ht="10.199999999999999">
      <c r="B181" s="203"/>
      <c r="C181" s="204"/>
      <c r="D181" s="199" t="s">
        <v>147</v>
      </c>
      <c r="E181" s="205" t="s">
        <v>19</v>
      </c>
      <c r="F181" s="206" t="s">
        <v>319</v>
      </c>
      <c r="G181" s="204"/>
      <c r="H181" s="207">
        <v>1.25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147</v>
      </c>
      <c r="AU181" s="213" t="s">
        <v>82</v>
      </c>
      <c r="AV181" s="13" t="s">
        <v>82</v>
      </c>
      <c r="AW181" s="13" t="s">
        <v>33</v>
      </c>
      <c r="AX181" s="13" t="s">
        <v>79</v>
      </c>
      <c r="AY181" s="213" t="s">
        <v>136</v>
      </c>
    </row>
    <row r="182" spans="1:65" s="12" customFormat="1" ht="22.8" customHeight="1">
      <c r="B182" s="170"/>
      <c r="C182" s="171"/>
      <c r="D182" s="172" t="s">
        <v>70</v>
      </c>
      <c r="E182" s="184" t="s">
        <v>167</v>
      </c>
      <c r="F182" s="184" t="s">
        <v>320</v>
      </c>
      <c r="G182" s="171"/>
      <c r="H182" s="171"/>
      <c r="I182" s="174"/>
      <c r="J182" s="185">
        <f>BK182</f>
        <v>0</v>
      </c>
      <c r="K182" s="171"/>
      <c r="L182" s="176"/>
      <c r="M182" s="177"/>
      <c r="N182" s="178"/>
      <c r="O182" s="178"/>
      <c r="P182" s="179">
        <f>SUM(P183:P221)</f>
        <v>0</v>
      </c>
      <c r="Q182" s="178"/>
      <c r="R182" s="179">
        <f>SUM(R183:R221)</f>
        <v>3398.8463299999999</v>
      </c>
      <c r="S182" s="178"/>
      <c r="T182" s="180">
        <f>SUM(T183:T221)</f>
        <v>0</v>
      </c>
      <c r="AR182" s="181" t="s">
        <v>79</v>
      </c>
      <c r="AT182" s="182" t="s">
        <v>70</v>
      </c>
      <c r="AU182" s="182" t="s">
        <v>79</v>
      </c>
      <c r="AY182" s="181" t="s">
        <v>136</v>
      </c>
      <c r="BK182" s="183">
        <f>SUM(BK183:BK221)</f>
        <v>0</v>
      </c>
    </row>
    <row r="183" spans="1:65" s="2" customFormat="1" ht="22.8">
      <c r="A183" s="33"/>
      <c r="B183" s="34"/>
      <c r="C183" s="186" t="s">
        <v>321</v>
      </c>
      <c r="D183" s="186" t="s">
        <v>138</v>
      </c>
      <c r="E183" s="187" t="s">
        <v>322</v>
      </c>
      <c r="F183" s="188" t="s">
        <v>323</v>
      </c>
      <c r="G183" s="189" t="s">
        <v>158</v>
      </c>
      <c r="H183" s="190">
        <v>3963.7</v>
      </c>
      <c r="I183" s="191"/>
      <c r="J183" s="192">
        <f>ROUND(I183*H183,2)</f>
        <v>0</v>
      </c>
      <c r="K183" s="188" t="s">
        <v>142</v>
      </c>
      <c r="L183" s="38"/>
      <c r="M183" s="193" t="s">
        <v>19</v>
      </c>
      <c r="N183" s="194" t="s">
        <v>42</v>
      </c>
      <c r="O183" s="63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7" t="s">
        <v>143</v>
      </c>
      <c r="AT183" s="197" t="s">
        <v>138</v>
      </c>
      <c r="AU183" s="197" t="s">
        <v>82</v>
      </c>
      <c r="AY183" s="16" t="s">
        <v>136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6" t="s">
        <v>79</v>
      </c>
      <c r="BK183" s="198">
        <f>ROUND(I183*H183,2)</f>
        <v>0</v>
      </c>
      <c r="BL183" s="16" t="s">
        <v>143</v>
      </c>
      <c r="BM183" s="197" t="s">
        <v>324</v>
      </c>
    </row>
    <row r="184" spans="1:65" s="2" customFormat="1" ht="28.8">
      <c r="A184" s="33"/>
      <c r="B184" s="34"/>
      <c r="C184" s="35"/>
      <c r="D184" s="199" t="s">
        <v>145</v>
      </c>
      <c r="E184" s="35"/>
      <c r="F184" s="200" t="s">
        <v>325</v>
      </c>
      <c r="G184" s="35"/>
      <c r="H184" s="35"/>
      <c r="I184" s="107"/>
      <c r="J184" s="35"/>
      <c r="K184" s="35"/>
      <c r="L184" s="38"/>
      <c r="M184" s="201"/>
      <c r="N184" s="202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145</v>
      </c>
      <c r="AU184" s="16" t="s">
        <v>82</v>
      </c>
    </row>
    <row r="185" spans="1:65" s="13" customFormat="1" ht="10.199999999999999">
      <c r="B185" s="203"/>
      <c r="C185" s="204"/>
      <c r="D185" s="199" t="s">
        <v>147</v>
      </c>
      <c r="E185" s="205" t="s">
        <v>19</v>
      </c>
      <c r="F185" s="206" t="s">
        <v>326</v>
      </c>
      <c r="G185" s="204"/>
      <c r="H185" s="207">
        <v>3524.9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147</v>
      </c>
      <c r="AU185" s="213" t="s">
        <v>82</v>
      </c>
      <c r="AV185" s="13" t="s">
        <v>82</v>
      </c>
      <c r="AW185" s="13" t="s">
        <v>33</v>
      </c>
      <c r="AX185" s="13" t="s">
        <v>71</v>
      </c>
      <c r="AY185" s="213" t="s">
        <v>136</v>
      </c>
    </row>
    <row r="186" spans="1:65" s="13" customFormat="1" ht="10.199999999999999">
      <c r="B186" s="203"/>
      <c r="C186" s="204"/>
      <c r="D186" s="199" t="s">
        <v>147</v>
      </c>
      <c r="E186" s="205" t="s">
        <v>19</v>
      </c>
      <c r="F186" s="206" t="s">
        <v>280</v>
      </c>
      <c r="G186" s="204"/>
      <c r="H186" s="207">
        <v>438.8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147</v>
      </c>
      <c r="AU186" s="213" t="s">
        <v>82</v>
      </c>
      <c r="AV186" s="13" t="s">
        <v>82</v>
      </c>
      <c r="AW186" s="13" t="s">
        <v>33</v>
      </c>
      <c r="AX186" s="13" t="s">
        <v>71</v>
      </c>
      <c r="AY186" s="213" t="s">
        <v>136</v>
      </c>
    </row>
    <row r="187" spans="1:65" s="2" customFormat="1" ht="14.4" customHeight="1">
      <c r="A187" s="33"/>
      <c r="B187" s="34"/>
      <c r="C187" s="214" t="s">
        <v>327</v>
      </c>
      <c r="D187" s="214" t="s">
        <v>268</v>
      </c>
      <c r="E187" s="215" t="s">
        <v>328</v>
      </c>
      <c r="F187" s="216" t="s">
        <v>329</v>
      </c>
      <c r="G187" s="217" t="s">
        <v>304</v>
      </c>
      <c r="H187" s="218">
        <v>53.569000000000003</v>
      </c>
      <c r="I187" s="219"/>
      <c r="J187" s="220">
        <f>ROUND(I187*H187,2)</f>
        <v>0</v>
      </c>
      <c r="K187" s="216" t="s">
        <v>142</v>
      </c>
      <c r="L187" s="221"/>
      <c r="M187" s="222" t="s">
        <v>19</v>
      </c>
      <c r="N187" s="223" t="s">
        <v>42</v>
      </c>
      <c r="O187" s="63"/>
      <c r="P187" s="195">
        <f>O187*H187</f>
        <v>0</v>
      </c>
      <c r="Q187" s="195">
        <v>1</v>
      </c>
      <c r="R187" s="195">
        <f>Q187*H187</f>
        <v>53.569000000000003</v>
      </c>
      <c r="S187" s="195">
        <v>0</v>
      </c>
      <c r="T187" s="19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7" t="s">
        <v>184</v>
      </c>
      <c r="AT187" s="197" t="s">
        <v>268</v>
      </c>
      <c r="AU187" s="197" t="s">
        <v>82</v>
      </c>
      <c r="AY187" s="16" t="s">
        <v>136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6" t="s">
        <v>79</v>
      </c>
      <c r="BK187" s="198">
        <f>ROUND(I187*H187,2)</f>
        <v>0</v>
      </c>
      <c r="BL187" s="16" t="s">
        <v>143</v>
      </c>
      <c r="BM187" s="197" t="s">
        <v>330</v>
      </c>
    </row>
    <row r="188" spans="1:65" s="2" customFormat="1" ht="10.199999999999999">
      <c r="A188" s="33"/>
      <c r="B188" s="34"/>
      <c r="C188" s="35"/>
      <c r="D188" s="199" t="s">
        <v>145</v>
      </c>
      <c r="E188" s="35"/>
      <c r="F188" s="200" t="s">
        <v>329</v>
      </c>
      <c r="G188" s="35"/>
      <c r="H188" s="35"/>
      <c r="I188" s="107"/>
      <c r="J188" s="35"/>
      <c r="K188" s="35"/>
      <c r="L188" s="38"/>
      <c r="M188" s="201"/>
      <c r="N188" s="202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145</v>
      </c>
      <c r="AU188" s="16" t="s">
        <v>82</v>
      </c>
    </row>
    <row r="189" spans="1:65" s="13" customFormat="1" ht="10.199999999999999">
      <c r="B189" s="203"/>
      <c r="C189" s="204"/>
      <c r="D189" s="199" t="s">
        <v>147</v>
      </c>
      <c r="E189" s="205" t="s">
        <v>19</v>
      </c>
      <c r="F189" s="206" t="s">
        <v>331</v>
      </c>
      <c r="G189" s="204"/>
      <c r="H189" s="207">
        <v>53.569000000000003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147</v>
      </c>
      <c r="AU189" s="213" t="s">
        <v>82</v>
      </c>
      <c r="AV189" s="13" t="s">
        <v>82</v>
      </c>
      <c r="AW189" s="13" t="s">
        <v>33</v>
      </c>
      <c r="AX189" s="13" t="s">
        <v>79</v>
      </c>
      <c r="AY189" s="213" t="s">
        <v>136</v>
      </c>
    </row>
    <row r="190" spans="1:65" s="2" customFormat="1" ht="14.4" customHeight="1">
      <c r="A190" s="33"/>
      <c r="B190" s="34"/>
      <c r="C190" s="214" t="s">
        <v>332</v>
      </c>
      <c r="D190" s="214" t="s">
        <v>268</v>
      </c>
      <c r="E190" s="215" t="s">
        <v>333</v>
      </c>
      <c r="F190" s="216" t="s">
        <v>334</v>
      </c>
      <c r="G190" s="217" t="s">
        <v>304</v>
      </c>
      <c r="H190" s="218">
        <v>9.4529999999999994</v>
      </c>
      <c r="I190" s="219"/>
      <c r="J190" s="220">
        <f>ROUND(I190*H190,2)</f>
        <v>0</v>
      </c>
      <c r="K190" s="216" t="s">
        <v>142</v>
      </c>
      <c r="L190" s="221"/>
      <c r="M190" s="222" t="s">
        <v>19</v>
      </c>
      <c r="N190" s="223" t="s">
        <v>42</v>
      </c>
      <c r="O190" s="63"/>
      <c r="P190" s="195">
        <f>O190*H190</f>
        <v>0</v>
      </c>
      <c r="Q190" s="195">
        <v>1</v>
      </c>
      <c r="R190" s="195">
        <f>Q190*H190</f>
        <v>9.4529999999999994</v>
      </c>
      <c r="S190" s="195">
        <v>0</v>
      </c>
      <c r="T190" s="196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7" t="s">
        <v>184</v>
      </c>
      <c r="AT190" s="197" t="s">
        <v>268</v>
      </c>
      <c r="AU190" s="197" t="s">
        <v>82</v>
      </c>
      <c r="AY190" s="16" t="s">
        <v>136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6" t="s">
        <v>79</v>
      </c>
      <c r="BK190" s="198">
        <f>ROUND(I190*H190,2)</f>
        <v>0</v>
      </c>
      <c r="BL190" s="16" t="s">
        <v>143</v>
      </c>
      <c r="BM190" s="197" t="s">
        <v>335</v>
      </c>
    </row>
    <row r="191" spans="1:65" s="2" customFormat="1" ht="10.199999999999999">
      <c r="A191" s="33"/>
      <c r="B191" s="34"/>
      <c r="C191" s="35"/>
      <c r="D191" s="199" t="s">
        <v>145</v>
      </c>
      <c r="E191" s="35"/>
      <c r="F191" s="200" t="s">
        <v>334</v>
      </c>
      <c r="G191" s="35"/>
      <c r="H191" s="35"/>
      <c r="I191" s="107"/>
      <c r="J191" s="35"/>
      <c r="K191" s="35"/>
      <c r="L191" s="38"/>
      <c r="M191" s="201"/>
      <c r="N191" s="202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145</v>
      </c>
      <c r="AU191" s="16" t="s">
        <v>82</v>
      </c>
    </row>
    <row r="192" spans="1:65" s="13" customFormat="1" ht="10.199999999999999">
      <c r="B192" s="203"/>
      <c r="C192" s="204"/>
      <c r="D192" s="199" t="s">
        <v>147</v>
      </c>
      <c r="E192" s="205" t="s">
        <v>19</v>
      </c>
      <c r="F192" s="206" t="s">
        <v>336</v>
      </c>
      <c r="G192" s="204"/>
      <c r="H192" s="207">
        <v>9.4529999999999994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147</v>
      </c>
      <c r="AU192" s="213" t="s">
        <v>82</v>
      </c>
      <c r="AV192" s="13" t="s">
        <v>82</v>
      </c>
      <c r="AW192" s="13" t="s">
        <v>33</v>
      </c>
      <c r="AX192" s="13" t="s">
        <v>79</v>
      </c>
      <c r="AY192" s="213" t="s">
        <v>136</v>
      </c>
    </row>
    <row r="193" spans="1:65" s="2" customFormat="1" ht="14.4" customHeight="1">
      <c r="A193" s="33"/>
      <c r="B193" s="34"/>
      <c r="C193" s="186" t="s">
        <v>337</v>
      </c>
      <c r="D193" s="186" t="s">
        <v>138</v>
      </c>
      <c r="E193" s="187" t="s">
        <v>338</v>
      </c>
      <c r="F193" s="188" t="s">
        <v>339</v>
      </c>
      <c r="G193" s="189" t="s">
        <v>158</v>
      </c>
      <c r="H193" s="190">
        <v>3470.7</v>
      </c>
      <c r="I193" s="191"/>
      <c r="J193" s="192">
        <f>ROUND(I193*H193,2)</f>
        <v>0</v>
      </c>
      <c r="K193" s="188" t="s">
        <v>142</v>
      </c>
      <c r="L193" s="38"/>
      <c r="M193" s="193" t="s">
        <v>19</v>
      </c>
      <c r="N193" s="194" t="s">
        <v>42</v>
      </c>
      <c r="O193" s="63"/>
      <c r="P193" s="195">
        <f>O193*H193</f>
        <v>0</v>
      </c>
      <c r="Q193" s="195">
        <v>0.36834</v>
      </c>
      <c r="R193" s="195">
        <f>Q193*H193</f>
        <v>1278.3976379999999</v>
      </c>
      <c r="S193" s="195">
        <v>0</v>
      </c>
      <c r="T193" s="19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7" t="s">
        <v>143</v>
      </c>
      <c r="AT193" s="197" t="s">
        <v>138</v>
      </c>
      <c r="AU193" s="197" t="s">
        <v>82</v>
      </c>
      <c r="AY193" s="16" t="s">
        <v>136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79</v>
      </c>
      <c r="BK193" s="198">
        <f>ROUND(I193*H193,2)</f>
        <v>0</v>
      </c>
      <c r="BL193" s="16" t="s">
        <v>143</v>
      </c>
      <c r="BM193" s="197" t="s">
        <v>340</v>
      </c>
    </row>
    <row r="194" spans="1:65" s="2" customFormat="1" ht="10.199999999999999">
      <c r="A194" s="33"/>
      <c r="B194" s="34"/>
      <c r="C194" s="35"/>
      <c r="D194" s="199" t="s">
        <v>145</v>
      </c>
      <c r="E194" s="35"/>
      <c r="F194" s="200" t="s">
        <v>341</v>
      </c>
      <c r="G194" s="35"/>
      <c r="H194" s="35"/>
      <c r="I194" s="107"/>
      <c r="J194" s="35"/>
      <c r="K194" s="35"/>
      <c r="L194" s="38"/>
      <c r="M194" s="201"/>
      <c r="N194" s="202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145</v>
      </c>
      <c r="AU194" s="16" t="s">
        <v>82</v>
      </c>
    </row>
    <row r="195" spans="1:65" s="13" customFormat="1" ht="10.199999999999999">
      <c r="B195" s="203"/>
      <c r="C195" s="204"/>
      <c r="D195" s="199" t="s">
        <v>147</v>
      </c>
      <c r="E195" s="205" t="s">
        <v>19</v>
      </c>
      <c r="F195" s="206" t="s">
        <v>342</v>
      </c>
      <c r="G195" s="204"/>
      <c r="H195" s="207">
        <v>3036.1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147</v>
      </c>
      <c r="AU195" s="213" t="s">
        <v>82</v>
      </c>
      <c r="AV195" s="13" t="s">
        <v>82</v>
      </c>
      <c r="AW195" s="13" t="s">
        <v>33</v>
      </c>
      <c r="AX195" s="13" t="s">
        <v>71</v>
      </c>
      <c r="AY195" s="213" t="s">
        <v>136</v>
      </c>
    </row>
    <row r="196" spans="1:65" s="13" customFormat="1" ht="10.199999999999999">
      <c r="B196" s="203"/>
      <c r="C196" s="204"/>
      <c r="D196" s="199" t="s">
        <v>147</v>
      </c>
      <c r="E196" s="205" t="s">
        <v>19</v>
      </c>
      <c r="F196" s="206" t="s">
        <v>343</v>
      </c>
      <c r="G196" s="204"/>
      <c r="H196" s="207">
        <v>434.6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147</v>
      </c>
      <c r="AU196" s="213" t="s">
        <v>82</v>
      </c>
      <c r="AV196" s="13" t="s">
        <v>82</v>
      </c>
      <c r="AW196" s="13" t="s">
        <v>33</v>
      </c>
      <c r="AX196" s="13" t="s">
        <v>71</v>
      </c>
      <c r="AY196" s="213" t="s">
        <v>136</v>
      </c>
    </row>
    <row r="197" spans="1:65" s="2" customFormat="1" ht="14.4" customHeight="1">
      <c r="A197" s="33"/>
      <c r="B197" s="34"/>
      <c r="C197" s="186" t="s">
        <v>344</v>
      </c>
      <c r="D197" s="186" t="s">
        <v>138</v>
      </c>
      <c r="E197" s="187" t="s">
        <v>345</v>
      </c>
      <c r="F197" s="188" t="s">
        <v>346</v>
      </c>
      <c r="G197" s="189" t="s">
        <v>158</v>
      </c>
      <c r="H197" s="190">
        <v>3807.7820000000002</v>
      </c>
      <c r="I197" s="191"/>
      <c r="J197" s="192">
        <f>ROUND(I197*H197,2)</f>
        <v>0</v>
      </c>
      <c r="K197" s="188" t="s">
        <v>142</v>
      </c>
      <c r="L197" s="38"/>
      <c r="M197" s="193" t="s">
        <v>19</v>
      </c>
      <c r="N197" s="194" t="s">
        <v>42</v>
      </c>
      <c r="O197" s="63"/>
      <c r="P197" s="195">
        <f>O197*H197</f>
        <v>0</v>
      </c>
      <c r="Q197" s="195">
        <v>0.50600000000000001</v>
      </c>
      <c r="R197" s="195">
        <f>Q197*H197</f>
        <v>1926.7376920000002</v>
      </c>
      <c r="S197" s="195">
        <v>0</v>
      </c>
      <c r="T197" s="196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7" t="s">
        <v>143</v>
      </c>
      <c r="AT197" s="197" t="s">
        <v>138</v>
      </c>
      <c r="AU197" s="197" t="s">
        <v>82</v>
      </c>
      <c r="AY197" s="16" t="s">
        <v>136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6" t="s">
        <v>79</v>
      </c>
      <c r="BK197" s="198">
        <f>ROUND(I197*H197,2)</f>
        <v>0</v>
      </c>
      <c r="BL197" s="16" t="s">
        <v>143</v>
      </c>
      <c r="BM197" s="197" t="s">
        <v>347</v>
      </c>
    </row>
    <row r="198" spans="1:65" s="2" customFormat="1" ht="10.199999999999999">
      <c r="A198" s="33"/>
      <c r="B198" s="34"/>
      <c r="C198" s="35"/>
      <c r="D198" s="199" t="s">
        <v>145</v>
      </c>
      <c r="E198" s="35"/>
      <c r="F198" s="200" t="s">
        <v>348</v>
      </c>
      <c r="G198" s="35"/>
      <c r="H198" s="35"/>
      <c r="I198" s="107"/>
      <c r="J198" s="35"/>
      <c r="K198" s="35"/>
      <c r="L198" s="38"/>
      <c r="M198" s="201"/>
      <c r="N198" s="202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145</v>
      </c>
      <c r="AU198" s="16" t="s">
        <v>82</v>
      </c>
    </row>
    <row r="199" spans="1:65" s="13" customFormat="1" ht="10.199999999999999">
      <c r="B199" s="203"/>
      <c r="C199" s="204"/>
      <c r="D199" s="199" t="s">
        <v>147</v>
      </c>
      <c r="E199" s="205" t="s">
        <v>19</v>
      </c>
      <c r="F199" s="206" t="s">
        <v>349</v>
      </c>
      <c r="G199" s="204"/>
      <c r="H199" s="207">
        <v>3373.1819999999998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147</v>
      </c>
      <c r="AU199" s="213" t="s">
        <v>82</v>
      </c>
      <c r="AV199" s="13" t="s">
        <v>82</v>
      </c>
      <c r="AW199" s="13" t="s">
        <v>33</v>
      </c>
      <c r="AX199" s="13" t="s">
        <v>71</v>
      </c>
      <c r="AY199" s="213" t="s">
        <v>136</v>
      </c>
    </row>
    <row r="200" spans="1:65" s="13" customFormat="1" ht="10.199999999999999">
      <c r="B200" s="203"/>
      <c r="C200" s="204"/>
      <c r="D200" s="199" t="s">
        <v>147</v>
      </c>
      <c r="E200" s="205" t="s">
        <v>19</v>
      </c>
      <c r="F200" s="206" t="s">
        <v>343</v>
      </c>
      <c r="G200" s="204"/>
      <c r="H200" s="207">
        <v>434.6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147</v>
      </c>
      <c r="AU200" s="213" t="s">
        <v>82</v>
      </c>
      <c r="AV200" s="13" t="s">
        <v>82</v>
      </c>
      <c r="AW200" s="13" t="s">
        <v>33</v>
      </c>
      <c r="AX200" s="13" t="s">
        <v>71</v>
      </c>
      <c r="AY200" s="213" t="s">
        <v>136</v>
      </c>
    </row>
    <row r="201" spans="1:65" s="2" customFormat="1" ht="14.4" customHeight="1">
      <c r="A201" s="33"/>
      <c r="B201" s="34"/>
      <c r="C201" s="186" t="s">
        <v>350</v>
      </c>
      <c r="D201" s="186" t="s">
        <v>138</v>
      </c>
      <c r="E201" s="187" t="s">
        <v>351</v>
      </c>
      <c r="F201" s="188" t="s">
        <v>352</v>
      </c>
      <c r="G201" s="189" t="s">
        <v>158</v>
      </c>
      <c r="H201" s="190">
        <v>2907.6</v>
      </c>
      <c r="I201" s="191"/>
      <c r="J201" s="192">
        <f>ROUND(I201*H201,2)</f>
        <v>0</v>
      </c>
      <c r="K201" s="188" t="s">
        <v>142</v>
      </c>
      <c r="L201" s="38"/>
      <c r="M201" s="193" t="s">
        <v>19</v>
      </c>
      <c r="N201" s="194" t="s">
        <v>42</v>
      </c>
      <c r="O201" s="63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7" t="s">
        <v>143</v>
      </c>
      <c r="AT201" s="197" t="s">
        <v>138</v>
      </c>
      <c r="AU201" s="197" t="s">
        <v>82</v>
      </c>
      <c r="AY201" s="16" t="s">
        <v>136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6" t="s">
        <v>79</v>
      </c>
      <c r="BK201" s="198">
        <f>ROUND(I201*H201,2)</f>
        <v>0</v>
      </c>
      <c r="BL201" s="16" t="s">
        <v>143</v>
      </c>
      <c r="BM201" s="197" t="s">
        <v>353</v>
      </c>
    </row>
    <row r="202" spans="1:65" s="2" customFormat="1" ht="19.2">
      <c r="A202" s="33"/>
      <c r="B202" s="34"/>
      <c r="C202" s="35"/>
      <c r="D202" s="199" t="s">
        <v>145</v>
      </c>
      <c r="E202" s="35"/>
      <c r="F202" s="200" t="s">
        <v>354</v>
      </c>
      <c r="G202" s="35"/>
      <c r="H202" s="35"/>
      <c r="I202" s="107"/>
      <c r="J202" s="35"/>
      <c r="K202" s="35"/>
      <c r="L202" s="38"/>
      <c r="M202" s="201"/>
      <c r="N202" s="202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145</v>
      </c>
      <c r="AU202" s="16" t="s">
        <v>82</v>
      </c>
    </row>
    <row r="203" spans="1:65" s="13" customFormat="1" ht="10.199999999999999">
      <c r="B203" s="203"/>
      <c r="C203" s="204"/>
      <c r="D203" s="199" t="s">
        <v>147</v>
      </c>
      <c r="E203" s="205" t="s">
        <v>19</v>
      </c>
      <c r="F203" s="206" t="s">
        <v>355</v>
      </c>
      <c r="G203" s="204"/>
      <c r="H203" s="207">
        <v>2473</v>
      </c>
      <c r="I203" s="208"/>
      <c r="J203" s="204"/>
      <c r="K203" s="204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147</v>
      </c>
      <c r="AU203" s="213" t="s">
        <v>82</v>
      </c>
      <c r="AV203" s="13" t="s">
        <v>82</v>
      </c>
      <c r="AW203" s="13" t="s">
        <v>33</v>
      </c>
      <c r="AX203" s="13" t="s">
        <v>71</v>
      </c>
      <c r="AY203" s="213" t="s">
        <v>136</v>
      </c>
    </row>
    <row r="204" spans="1:65" s="13" customFormat="1" ht="10.199999999999999">
      <c r="B204" s="203"/>
      <c r="C204" s="204"/>
      <c r="D204" s="199" t="s">
        <v>147</v>
      </c>
      <c r="E204" s="205" t="s">
        <v>19</v>
      </c>
      <c r="F204" s="206" t="s">
        <v>343</v>
      </c>
      <c r="G204" s="204"/>
      <c r="H204" s="207">
        <v>434.6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147</v>
      </c>
      <c r="AU204" s="213" t="s">
        <v>82</v>
      </c>
      <c r="AV204" s="13" t="s">
        <v>82</v>
      </c>
      <c r="AW204" s="13" t="s">
        <v>33</v>
      </c>
      <c r="AX204" s="13" t="s">
        <v>71</v>
      </c>
      <c r="AY204" s="213" t="s">
        <v>136</v>
      </c>
    </row>
    <row r="205" spans="1:65" s="2" customFormat="1" ht="14.4" customHeight="1">
      <c r="A205" s="33"/>
      <c r="B205" s="34"/>
      <c r="C205" s="186" t="s">
        <v>356</v>
      </c>
      <c r="D205" s="186" t="s">
        <v>138</v>
      </c>
      <c r="E205" s="187" t="s">
        <v>357</v>
      </c>
      <c r="F205" s="188" t="s">
        <v>358</v>
      </c>
      <c r="G205" s="189" t="s">
        <v>158</v>
      </c>
      <c r="H205" s="190">
        <v>670.2</v>
      </c>
      <c r="I205" s="191"/>
      <c r="J205" s="192">
        <f>ROUND(I205*H205,2)</f>
        <v>0</v>
      </c>
      <c r="K205" s="188" t="s">
        <v>142</v>
      </c>
      <c r="L205" s="38"/>
      <c r="M205" s="193" t="s">
        <v>19</v>
      </c>
      <c r="N205" s="194" t="s">
        <v>42</v>
      </c>
      <c r="O205" s="63"/>
      <c r="P205" s="195">
        <f>O205*H205</f>
        <v>0</v>
      </c>
      <c r="Q205" s="195">
        <v>0.19500000000000001</v>
      </c>
      <c r="R205" s="195">
        <f>Q205*H205</f>
        <v>130.68900000000002</v>
      </c>
      <c r="S205" s="195">
        <v>0</v>
      </c>
      <c r="T205" s="19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7" t="s">
        <v>143</v>
      </c>
      <c r="AT205" s="197" t="s">
        <v>138</v>
      </c>
      <c r="AU205" s="197" t="s">
        <v>82</v>
      </c>
      <c r="AY205" s="16" t="s">
        <v>136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6" t="s">
        <v>79</v>
      </c>
      <c r="BK205" s="198">
        <f>ROUND(I205*H205,2)</f>
        <v>0</v>
      </c>
      <c r="BL205" s="16" t="s">
        <v>143</v>
      </c>
      <c r="BM205" s="197" t="s">
        <v>359</v>
      </c>
    </row>
    <row r="206" spans="1:65" s="2" customFormat="1" ht="19.2">
      <c r="A206" s="33"/>
      <c r="B206" s="34"/>
      <c r="C206" s="35"/>
      <c r="D206" s="199" t="s">
        <v>145</v>
      </c>
      <c r="E206" s="35"/>
      <c r="F206" s="200" t="s">
        <v>360</v>
      </c>
      <c r="G206" s="35"/>
      <c r="H206" s="35"/>
      <c r="I206" s="107"/>
      <c r="J206" s="35"/>
      <c r="K206" s="35"/>
      <c r="L206" s="38"/>
      <c r="M206" s="201"/>
      <c r="N206" s="202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145</v>
      </c>
      <c r="AU206" s="16" t="s">
        <v>82</v>
      </c>
    </row>
    <row r="207" spans="1:65" s="13" customFormat="1" ht="10.199999999999999">
      <c r="B207" s="203"/>
      <c r="C207" s="204"/>
      <c r="D207" s="199" t="s">
        <v>147</v>
      </c>
      <c r="E207" s="205" t="s">
        <v>19</v>
      </c>
      <c r="F207" s="206" t="s">
        <v>361</v>
      </c>
      <c r="G207" s="204"/>
      <c r="H207" s="207">
        <v>670.2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147</v>
      </c>
      <c r="AU207" s="213" t="s">
        <v>82</v>
      </c>
      <c r="AV207" s="13" t="s">
        <v>82</v>
      </c>
      <c r="AW207" s="13" t="s">
        <v>33</v>
      </c>
      <c r="AX207" s="13" t="s">
        <v>79</v>
      </c>
      <c r="AY207" s="213" t="s">
        <v>136</v>
      </c>
    </row>
    <row r="208" spans="1:65" s="2" customFormat="1" ht="14.4" customHeight="1">
      <c r="A208" s="33"/>
      <c r="B208" s="34"/>
      <c r="C208" s="186" t="s">
        <v>362</v>
      </c>
      <c r="D208" s="186" t="s">
        <v>138</v>
      </c>
      <c r="E208" s="187" t="s">
        <v>363</v>
      </c>
      <c r="F208" s="188" t="s">
        <v>364</v>
      </c>
      <c r="G208" s="189" t="s">
        <v>158</v>
      </c>
      <c r="H208" s="190">
        <v>2860.7</v>
      </c>
      <c r="I208" s="191"/>
      <c r="J208" s="192">
        <f>ROUND(I208*H208,2)</f>
        <v>0</v>
      </c>
      <c r="K208" s="188" t="s">
        <v>142</v>
      </c>
      <c r="L208" s="38"/>
      <c r="M208" s="193" t="s">
        <v>19</v>
      </c>
      <c r="N208" s="194" t="s">
        <v>42</v>
      </c>
      <c r="O208" s="63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7" t="s">
        <v>143</v>
      </c>
      <c r="AT208" s="197" t="s">
        <v>138</v>
      </c>
      <c r="AU208" s="197" t="s">
        <v>82</v>
      </c>
      <c r="AY208" s="16" t="s">
        <v>136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6" t="s">
        <v>79</v>
      </c>
      <c r="BK208" s="198">
        <f>ROUND(I208*H208,2)</f>
        <v>0</v>
      </c>
      <c r="BL208" s="16" t="s">
        <v>143</v>
      </c>
      <c r="BM208" s="197" t="s">
        <v>365</v>
      </c>
    </row>
    <row r="209" spans="1:65" s="2" customFormat="1" ht="10.199999999999999">
      <c r="A209" s="33"/>
      <c r="B209" s="34"/>
      <c r="C209" s="35"/>
      <c r="D209" s="199" t="s">
        <v>145</v>
      </c>
      <c r="E209" s="35"/>
      <c r="F209" s="200" t="s">
        <v>366</v>
      </c>
      <c r="G209" s="35"/>
      <c r="H209" s="35"/>
      <c r="I209" s="107"/>
      <c r="J209" s="35"/>
      <c r="K209" s="35"/>
      <c r="L209" s="38"/>
      <c r="M209" s="201"/>
      <c r="N209" s="202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145</v>
      </c>
      <c r="AU209" s="16" t="s">
        <v>82</v>
      </c>
    </row>
    <row r="210" spans="1:65" s="2" customFormat="1" ht="38.4">
      <c r="A210" s="33"/>
      <c r="B210" s="34"/>
      <c r="C210" s="35"/>
      <c r="D210" s="199" t="s">
        <v>298</v>
      </c>
      <c r="E210" s="35"/>
      <c r="F210" s="224" t="s">
        <v>367</v>
      </c>
      <c r="G210" s="35"/>
      <c r="H210" s="35"/>
      <c r="I210" s="107"/>
      <c r="J210" s="35"/>
      <c r="K210" s="35"/>
      <c r="L210" s="38"/>
      <c r="M210" s="201"/>
      <c r="N210" s="202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298</v>
      </c>
      <c r="AU210" s="16" t="s">
        <v>82</v>
      </c>
    </row>
    <row r="211" spans="1:65" s="13" customFormat="1" ht="10.199999999999999">
      <c r="B211" s="203"/>
      <c r="C211" s="204"/>
      <c r="D211" s="199" t="s">
        <v>147</v>
      </c>
      <c r="E211" s="205" t="s">
        <v>19</v>
      </c>
      <c r="F211" s="206" t="s">
        <v>368</v>
      </c>
      <c r="G211" s="204"/>
      <c r="H211" s="207">
        <v>2426.1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147</v>
      </c>
      <c r="AU211" s="213" t="s">
        <v>82</v>
      </c>
      <c r="AV211" s="13" t="s">
        <v>82</v>
      </c>
      <c r="AW211" s="13" t="s">
        <v>33</v>
      </c>
      <c r="AX211" s="13" t="s">
        <v>71</v>
      </c>
      <c r="AY211" s="213" t="s">
        <v>136</v>
      </c>
    </row>
    <row r="212" spans="1:65" s="13" customFormat="1" ht="10.199999999999999">
      <c r="B212" s="203"/>
      <c r="C212" s="204"/>
      <c r="D212" s="199" t="s">
        <v>147</v>
      </c>
      <c r="E212" s="205" t="s">
        <v>19</v>
      </c>
      <c r="F212" s="206" t="s">
        <v>343</v>
      </c>
      <c r="G212" s="204"/>
      <c r="H212" s="207">
        <v>434.6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147</v>
      </c>
      <c r="AU212" s="213" t="s">
        <v>82</v>
      </c>
      <c r="AV212" s="13" t="s">
        <v>82</v>
      </c>
      <c r="AW212" s="13" t="s">
        <v>33</v>
      </c>
      <c r="AX212" s="13" t="s">
        <v>71</v>
      </c>
      <c r="AY212" s="213" t="s">
        <v>136</v>
      </c>
    </row>
    <row r="213" spans="1:65" s="2" customFormat="1" ht="14.4" customHeight="1">
      <c r="A213" s="33"/>
      <c r="B213" s="34"/>
      <c r="C213" s="186" t="s">
        <v>369</v>
      </c>
      <c r="D213" s="186" t="s">
        <v>138</v>
      </c>
      <c r="E213" s="187" t="s">
        <v>370</v>
      </c>
      <c r="F213" s="188" t="s">
        <v>371</v>
      </c>
      <c r="G213" s="189" t="s">
        <v>158</v>
      </c>
      <c r="H213" s="190">
        <v>2961.3</v>
      </c>
      <c r="I213" s="191"/>
      <c r="J213" s="192">
        <f>ROUND(I213*H213,2)</f>
        <v>0</v>
      </c>
      <c r="K213" s="188" t="s">
        <v>142</v>
      </c>
      <c r="L213" s="38"/>
      <c r="M213" s="193" t="s">
        <v>19</v>
      </c>
      <c r="N213" s="194" t="s">
        <v>42</v>
      </c>
      <c r="O213" s="63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7" t="s">
        <v>143</v>
      </c>
      <c r="AT213" s="197" t="s">
        <v>138</v>
      </c>
      <c r="AU213" s="197" t="s">
        <v>82</v>
      </c>
      <c r="AY213" s="16" t="s">
        <v>136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6" t="s">
        <v>79</v>
      </c>
      <c r="BK213" s="198">
        <f>ROUND(I213*H213,2)</f>
        <v>0</v>
      </c>
      <c r="BL213" s="16" t="s">
        <v>143</v>
      </c>
      <c r="BM213" s="197" t="s">
        <v>372</v>
      </c>
    </row>
    <row r="214" spans="1:65" s="2" customFormat="1" ht="10.199999999999999">
      <c r="A214" s="33"/>
      <c r="B214" s="34"/>
      <c r="C214" s="35"/>
      <c r="D214" s="199" t="s">
        <v>145</v>
      </c>
      <c r="E214" s="35"/>
      <c r="F214" s="200" t="s">
        <v>373</v>
      </c>
      <c r="G214" s="35"/>
      <c r="H214" s="35"/>
      <c r="I214" s="107"/>
      <c r="J214" s="35"/>
      <c r="K214" s="35"/>
      <c r="L214" s="38"/>
      <c r="M214" s="201"/>
      <c r="N214" s="202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145</v>
      </c>
      <c r="AU214" s="16" t="s">
        <v>82</v>
      </c>
    </row>
    <row r="215" spans="1:65" s="2" customFormat="1" ht="38.4">
      <c r="A215" s="33"/>
      <c r="B215" s="34"/>
      <c r="C215" s="35"/>
      <c r="D215" s="199" t="s">
        <v>298</v>
      </c>
      <c r="E215" s="35"/>
      <c r="F215" s="224" t="s">
        <v>374</v>
      </c>
      <c r="G215" s="35"/>
      <c r="H215" s="35"/>
      <c r="I215" s="107"/>
      <c r="J215" s="35"/>
      <c r="K215" s="35"/>
      <c r="L215" s="38"/>
      <c r="M215" s="201"/>
      <c r="N215" s="202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298</v>
      </c>
      <c r="AU215" s="16" t="s">
        <v>82</v>
      </c>
    </row>
    <row r="216" spans="1:65" s="13" customFormat="1" ht="10.199999999999999">
      <c r="B216" s="203"/>
      <c r="C216" s="204"/>
      <c r="D216" s="199" t="s">
        <v>147</v>
      </c>
      <c r="E216" s="205" t="s">
        <v>19</v>
      </c>
      <c r="F216" s="206" t="s">
        <v>375</v>
      </c>
      <c r="G216" s="204"/>
      <c r="H216" s="207">
        <v>2526.6999999999998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147</v>
      </c>
      <c r="AU216" s="213" t="s">
        <v>82</v>
      </c>
      <c r="AV216" s="13" t="s">
        <v>82</v>
      </c>
      <c r="AW216" s="13" t="s">
        <v>33</v>
      </c>
      <c r="AX216" s="13" t="s">
        <v>71</v>
      </c>
      <c r="AY216" s="213" t="s">
        <v>136</v>
      </c>
    </row>
    <row r="217" spans="1:65" s="13" customFormat="1" ht="10.199999999999999">
      <c r="B217" s="203"/>
      <c r="C217" s="204"/>
      <c r="D217" s="199" t="s">
        <v>147</v>
      </c>
      <c r="E217" s="205" t="s">
        <v>19</v>
      </c>
      <c r="F217" s="206" t="s">
        <v>343</v>
      </c>
      <c r="G217" s="204"/>
      <c r="H217" s="207">
        <v>434.6</v>
      </c>
      <c r="I217" s="208"/>
      <c r="J217" s="204"/>
      <c r="K217" s="204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147</v>
      </c>
      <c r="AU217" s="213" t="s">
        <v>82</v>
      </c>
      <c r="AV217" s="13" t="s">
        <v>82</v>
      </c>
      <c r="AW217" s="13" t="s">
        <v>33</v>
      </c>
      <c r="AX217" s="13" t="s">
        <v>71</v>
      </c>
      <c r="AY217" s="213" t="s">
        <v>136</v>
      </c>
    </row>
    <row r="218" spans="1:65" s="2" customFormat="1" ht="22.8">
      <c r="A218" s="33"/>
      <c r="B218" s="34"/>
      <c r="C218" s="186" t="s">
        <v>376</v>
      </c>
      <c r="D218" s="186" t="s">
        <v>138</v>
      </c>
      <c r="E218" s="187" t="s">
        <v>377</v>
      </c>
      <c r="F218" s="188" t="s">
        <v>378</v>
      </c>
      <c r="G218" s="189" t="s">
        <v>158</v>
      </c>
      <c r="H218" s="190">
        <v>2820.5</v>
      </c>
      <c r="I218" s="191"/>
      <c r="J218" s="192">
        <f>ROUND(I218*H218,2)</f>
        <v>0</v>
      </c>
      <c r="K218" s="188" t="s">
        <v>142</v>
      </c>
      <c r="L218" s="38"/>
      <c r="M218" s="193" t="s">
        <v>19</v>
      </c>
      <c r="N218" s="194" t="s">
        <v>42</v>
      </c>
      <c r="O218" s="63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7" t="s">
        <v>143</v>
      </c>
      <c r="AT218" s="197" t="s">
        <v>138</v>
      </c>
      <c r="AU218" s="197" t="s">
        <v>82</v>
      </c>
      <c r="AY218" s="16" t="s">
        <v>136</v>
      </c>
      <c r="BE218" s="198">
        <f>IF(N218="základní",J218,0)</f>
        <v>0</v>
      </c>
      <c r="BF218" s="198">
        <f>IF(N218="snížená",J218,0)</f>
        <v>0</v>
      </c>
      <c r="BG218" s="198">
        <f>IF(N218="zákl. přenesená",J218,0)</f>
        <v>0</v>
      </c>
      <c r="BH218" s="198">
        <f>IF(N218="sníž. přenesená",J218,0)</f>
        <v>0</v>
      </c>
      <c r="BI218" s="198">
        <f>IF(N218="nulová",J218,0)</f>
        <v>0</v>
      </c>
      <c r="BJ218" s="16" t="s">
        <v>79</v>
      </c>
      <c r="BK218" s="198">
        <f>ROUND(I218*H218,2)</f>
        <v>0</v>
      </c>
      <c r="BL218" s="16" t="s">
        <v>143</v>
      </c>
      <c r="BM218" s="197" t="s">
        <v>379</v>
      </c>
    </row>
    <row r="219" spans="1:65" s="2" customFormat="1" ht="19.2">
      <c r="A219" s="33"/>
      <c r="B219" s="34"/>
      <c r="C219" s="35"/>
      <c r="D219" s="199" t="s">
        <v>145</v>
      </c>
      <c r="E219" s="35"/>
      <c r="F219" s="200" t="s">
        <v>380</v>
      </c>
      <c r="G219" s="35"/>
      <c r="H219" s="35"/>
      <c r="I219" s="107"/>
      <c r="J219" s="35"/>
      <c r="K219" s="35"/>
      <c r="L219" s="38"/>
      <c r="M219" s="201"/>
      <c r="N219" s="202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145</v>
      </c>
      <c r="AU219" s="16" t="s">
        <v>82</v>
      </c>
    </row>
    <row r="220" spans="1:65" s="13" customFormat="1" ht="10.199999999999999">
      <c r="B220" s="203"/>
      <c r="C220" s="204"/>
      <c r="D220" s="199" t="s">
        <v>147</v>
      </c>
      <c r="E220" s="205" t="s">
        <v>19</v>
      </c>
      <c r="F220" s="206" t="s">
        <v>381</v>
      </c>
      <c r="G220" s="204"/>
      <c r="H220" s="207">
        <v>2385.9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147</v>
      </c>
      <c r="AU220" s="213" t="s">
        <v>82</v>
      </c>
      <c r="AV220" s="13" t="s">
        <v>82</v>
      </c>
      <c r="AW220" s="13" t="s">
        <v>33</v>
      </c>
      <c r="AX220" s="13" t="s">
        <v>71</v>
      </c>
      <c r="AY220" s="213" t="s">
        <v>136</v>
      </c>
    </row>
    <row r="221" spans="1:65" s="13" customFormat="1" ht="10.199999999999999">
      <c r="B221" s="203"/>
      <c r="C221" s="204"/>
      <c r="D221" s="199" t="s">
        <v>147</v>
      </c>
      <c r="E221" s="205" t="s">
        <v>19</v>
      </c>
      <c r="F221" s="206" t="s">
        <v>343</v>
      </c>
      <c r="G221" s="204"/>
      <c r="H221" s="207">
        <v>434.6</v>
      </c>
      <c r="I221" s="208"/>
      <c r="J221" s="204"/>
      <c r="K221" s="204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147</v>
      </c>
      <c r="AU221" s="213" t="s">
        <v>82</v>
      </c>
      <c r="AV221" s="13" t="s">
        <v>82</v>
      </c>
      <c r="AW221" s="13" t="s">
        <v>33</v>
      </c>
      <c r="AX221" s="13" t="s">
        <v>71</v>
      </c>
      <c r="AY221" s="213" t="s">
        <v>136</v>
      </c>
    </row>
    <row r="222" spans="1:65" s="12" customFormat="1" ht="22.8" customHeight="1">
      <c r="B222" s="170"/>
      <c r="C222" s="171"/>
      <c r="D222" s="172" t="s">
        <v>70</v>
      </c>
      <c r="E222" s="184" t="s">
        <v>192</v>
      </c>
      <c r="F222" s="184" t="s">
        <v>382</v>
      </c>
      <c r="G222" s="171"/>
      <c r="H222" s="171"/>
      <c r="I222" s="174"/>
      <c r="J222" s="185">
        <f>BK222</f>
        <v>0</v>
      </c>
      <c r="K222" s="171"/>
      <c r="L222" s="176"/>
      <c r="M222" s="177"/>
      <c r="N222" s="178"/>
      <c r="O222" s="178"/>
      <c r="P222" s="179">
        <f>SUM(P223:P257)</f>
        <v>0</v>
      </c>
      <c r="Q222" s="178"/>
      <c r="R222" s="179">
        <f>SUM(R223:R257)</f>
        <v>8.6905923999999999</v>
      </c>
      <c r="S222" s="178"/>
      <c r="T222" s="180">
        <f>SUM(T223:T257)</f>
        <v>24.15</v>
      </c>
      <c r="AR222" s="181" t="s">
        <v>79</v>
      </c>
      <c r="AT222" s="182" t="s">
        <v>70</v>
      </c>
      <c r="AU222" s="182" t="s">
        <v>79</v>
      </c>
      <c r="AY222" s="181" t="s">
        <v>136</v>
      </c>
      <c r="BK222" s="183">
        <f>SUM(BK223:BK257)</f>
        <v>0</v>
      </c>
    </row>
    <row r="223" spans="1:65" s="2" customFormat="1" ht="14.4" customHeight="1">
      <c r="A223" s="33"/>
      <c r="B223" s="34"/>
      <c r="C223" s="186" t="s">
        <v>383</v>
      </c>
      <c r="D223" s="186" t="s">
        <v>138</v>
      </c>
      <c r="E223" s="187" t="s">
        <v>384</v>
      </c>
      <c r="F223" s="188" t="s">
        <v>385</v>
      </c>
      <c r="G223" s="189" t="s">
        <v>151</v>
      </c>
      <c r="H223" s="190">
        <v>2</v>
      </c>
      <c r="I223" s="191"/>
      <c r="J223" s="192">
        <f>ROUND(I223*H223,2)</f>
        <v>0</v>
      </c>
      <c r="K223" s="188" t="s">
        <v>142</v>
      </c>
      <c r="L223" s="38"/>
      <c r="M223" s="193" t="s">
        <v>19</v>
      </c>
      <c r="N223" s="194" t="s">
        <v>42</v>
      </c>
      <c r="O223" s="63"/>
      <c r="P223" s="195">
        <f>O223*H223</f>
        <v>0</v>
      </c>
      <c r="Q223" s="195">
        <v>6.9999999999999999E-4</v>
      </c>
      <c r="R223" s="195">
        <f>Q223*H223</f>
        <v>1.4E-3</v>
      </c>
      <c r="S223" s="195">
        <v>0</v>
      </c>
      <c r="T223" s="196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7" t="s">
        <v>143</v>
      </c>
      <c r="AT223" s="197" t="s">
        <v>138</v>
      </c>
      <c r="AU223" s="197" t="s">
        <v>82</v>
      </c>
      <c r="AY223" s="16" t="s">
        <v>136</v>
      </c>
      <c r="BE223" s="198">
        <f>IF(N223="základní",J223,0)</f>
        <v>0</v>
      </c>
      <c r="BF223" s="198">
        <f>IF(N223="snížená",J223,0)</f>
        <v>0</v>
      </c>
      <c r="BG223" s="198">
        <f>IF(N223="zákl. přenesená",J223,0)</f>
        <v>0</v>
      </c>
      <c r="BH223" s="198">
        <f>IF(N223="sníž. přenesená",J223,0)</f>
        <v>0</v>
      </c>
      <c r="BI223" s="198">
        <f>IF(N223="nulová",J223,0)</f>
        <v>0</v>
      </c>
      <c r="BJ223" s="16" t="s">
        <v>79</v>
      </c>
      <c r="BK223" s="198">
        <f>ROUND(I223*H223,2)</f>
        <v>0</v>
      </c>
      <c r="BL223" s="16" t="s">
        <v>143</v>
      </c>
      <c r="BM223" s="197" t="s">
        <v>386</v>
      </c>
    </row>
    <row r="224" spans="1:65" s="2" customFormat="1" ht="10.199999999999999">
      <c r="A224" s="33"/>
      <c r="B224" s="34"/>
      <c r="C224" s="35"/>
      <c r="D224" s="199" t="s">
        <v>145</v>
      </c>
      <c r="E224" s="35"/>
      <c r="F224" s="200" t="s">
        <v>387</v>
      </c>
      <c r="G224" s="35"/>
      <c r="H224" s="35"/>
      <c r="I224" s="107"/>
      <c r="J224" s="35"/>
      <c r="K224" s="35"/>
      <c r="L224" s="38"/>
      <c r="M224" s="201"/>
      <c r="N224" s="202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145</v>
      </c>
      <c r="AU224" s="16" t="s">
        <v>82</v>
      </c>
    </row>
    <row r="225" spans="1:65" s="13" customFormat="1" ht="10.199999999999999">
      <c r="B225" s="203"/>
      <c r="C225" s="204"/>
      <c r="D225" s="199" t="s">
        <v>147</v>
      </c>
      <c r="E225" s="205" t="s">
        <v>19</v>
      </c>
      <c r="F225" s="206" t="s">
        <v>388</v>
      </c>
      <c r="G225" s="204"/>
      <c r="H225" s="207">
        <v>2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147</v>
      </c>
      <c r="AU225" s="213" t="s">
        <v>82</v>
      </c>
      <c r="AV225" s="13" t="s">
        <v>82</v>
      </c>
      <c r="AW225" s="13" t="s">
        <v>33</v>
      </c>
      <c r="AX225" s="13" t="s">
        <v>79</v>
      </c>
      <c r="AY225" s="213" t="s">
        <v>136</v>
      </c>
    </row>
    <row r="226" spans="1:65" s="2" customFormat="1" ht="14.4" customHeight="1">
      <c r="A226" s="33"/>
      <c r="B226" s="34"/>
      <c r="C226" s="214" t="s">
        <v>389</v>
      </c>
      <c r="D226" s="214" t="s">
        <v>268</v>
      </c>
      <c r="E226" s="215" t="s">
        <v>390</v>
      </c>
      <c r="F226" s="216" t="s">
        <v>391</v>
      </c>
      <c r="G226" s="217" t="s">
        <v>151</v>
      </c>
      <c r="H226" s="218">
        <v>1</v>
      </c>
      <c r="I226" s="219"/>
      <c r="J226" s="220">
        <f>ROUND(I226*H226,2)</f>
        <v>0</v>
      </c>
      <c r="K226" s="216" t="s">
        <v>142</v>
      </c>
      <c r="L226" s="221"/>
      <c r="M226" s="222" t="s">
        <v>19</v>
      </c>
      <c r="N226" s="223" t="s">
        <v>42</v>
      </c>
      <c r="O226" s="63"/>
      <c r="P226" s="195">
        <f>O226*H226</f>
        <v>0</v>
      </c>
      <c r="Q226" s="195">
        <v>2.5000000000000001E-3</v>
      </c>
      <c r="R226" s="195">
        <f>Q226*H226</f>
        <v>2.5000000000000001E-3</v>
      </c>
      <c r="S226" s="195">
        <v>0</v>
      </c>
      <c r="T226" s="196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7" t="s">
        <v>184</v>
      </c>
      <c r="AT226" s="197" t="s">
        <v>268</v>
      </c>
      <c r="AU226" s="197" t="s">
        <v>82</v>
      </c>
      <c r="AY226" s="16" t="s">
        <v>136</v>
      </c>
      <c r="BE226" s="198">
        <f>IF(N226="základní",J226,0)</f>
        <v>0</v>
      </c>
      <c r="BF226" s="198">
        <f>IF(N226="snížená",J226,0)</f>
        <v>0</v>
      </c>
      <c r="BG226" s="198">
        <f>IF(N226="zákl. přenesená",J226,0)</f>
        <v>0</v>
      </c>
      <c r="BH226" s="198">
        <f>IF(N226="sníž. přenesená",J226,0)</f>
        <v>0</v>
      </c>
      <c r="BI226" s="198">
        <f>IF(N226="nulová",J226,0)</f>
        <v>0</v>
      </c>
      <c r="BJ226" s="16" t="s">
        <v>79</v>
      </c>
      <c r="BK226" s="198">
        <f>ROUND(I226*H226,2)</f>
        <v>0</v>
      </c>
      <c r="BL226" s="16" t="s">
        <v>143</v>
      </c>
      <c r="BM226" s="197" t="s">
        <v>392</v>
      </c>
    </row>
    <row r="227" spans="1:65" s="2" customFormat="1" ht="10.199999999999999">
      <c r="A227" s="33"/>
      <c r="B227" s="34"/>
      <c r="C227" s="35"/>
      <c r="D227" s="199" t="s">
        <v>145</v>
      </c>
      <c r="E227" s="35"/>
      <c r="F227" s="200" t="s">
        <v>391</v>
      </c>
      <c r="G227" s="35"/>
      <c r="H227" s="35"/>
      <c r="I227" s="107"/>
      <c r="J227" s="35"/>
      <c r="K227" s="35"/>
      <c r="L227" s="38"/>
      <c r="M227" s="201"/>
      <c r="N227" s="202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145</v>
      </c>
      <c r="AU227" s="16" t="s">
        <v>82</v>
      </c>
    </row>
    <row r="228" spans="1:65" s="13" customFormat="1" ht="10.199999999999999">
      <c r="B228" s="203"/>
      <c r="C228" s="204"/>
      <c r="D228" s="199" t="s">
        <v>147</v>
      </c>
      <c r="E228" s="205" t="s">
        <v>19</v>
      </c>
      <c r="F228" s="206" t="s">
        <v>393</v>
      </c>
      <c r="G228" s="204"/>
      <c r="H228" s="207">
        <v>1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147</v>
      </c>
      <c r="AU228" s="213" t="s">
        <v>82</v>
      </c>
      <c r="AV228" s="13" t="s">
        <v>82</v>
      </c>
      <c r="AW228" s="13" t="s">
        <v>33</v>
      </c>
      <c r="AX228" s="13" t="s">
        <v>71</v>
      </c>
      <c r="AY228" s="213" t="s">
        <v>136</v>
      </c>
    </row>
    <row r="229" spans="1:65" s="2" customFormat="1" ht="14.4" customHeight="1">
      <c r="A229" s="33"/>
      <c r="B229" s="34"/>
      <c r="C229" s="214" t="s">
        <v>394</v>
      </c>
      <c r="D229" s="214" t="s">
        <v>268</v>
      </c>
      <c r="E229" s="215" t="s">
        <v>395</v>
      </c>
      <c r="F229" s="216" t="s">
        <v>396</v>
      </c>
      <c r="G229" s="217" t="s">
        <v>151</v>
      </c>
      <c r="H229" s="218">
        <v>1</v>
      </c>
      <c r="I229" s="219"/>
      <c r="J229" s="220">
        <f>ROUND(I229*H229,2)</f>
        <v>0</v>
      </c>
      <c r="K229" s="216" t="s">
        <v>142</v>
      </c>
      <c r="L229" s="221"/>
      <c r="M229" s="222" t="s">
        <v>19</v>
      </c>
      <c r="N229" s="223" t="s">
        <v>42</v>
      </c>
      <c r="O229" s="63"/>
      <c r="P229" s="195">
        <f>O229*H229</f>
        <v>0</v>
      </c>
      <c r="Q229" s="195">
        <v>8.9999999999999998E-4</v>
      </c>
      <c r="R229" s="195">
        <f>Q229*H229</f>
        <v>8.9999999999999998E-4</v>
      </c>
      <c r="S229" s="195">
        <v>0</v>
      </c>
      <c r="T229" s="19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7" t="s">
        <v>184</v>
      </c>
      <c r="AT229" s="197" t="s">
        <v>268</v>
      </c>
      <c r="AU229" s="197" t="s">
        <v>82</v>
      </c>
      <c r="AY229" s="16" t="s">
        <v>136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6" t="s">
        <v>79</v>
      </c>
      <c r="BK229" s="198">
        <f>ROUND(I229*H229,2)</f>
        <v>0</v>
      </c>
      <c r="BL229" s="16" t="s">
        <v>143</v>
      </c>
      <c r="BM229" s="197" t="s">
        <v>397</v>
      </c>
    </row>
    <row r="230" spans="1:65" s="2" customFormat="1" ht="10.199999999999999">
      <c r="A230" s="33"/>
      <c r="B230" s="34"/>
      <c r="C230" s="35"/>
      <c r="D230" s="199" t="s">
        <v>145</v>
      </c>
      <c r="E230" s="35"/>
      <c r="F230" s="200" t="s">
        <v>396</v>
      </c>
      <c r="G230" s="35"/>
      <c r="H230" s="35"/>
      <c r="I230" s="107"/>
      <c r="J230" s="35"/>
      <c r="K230" s="35"/>
      <c r="L230" s="38"/>
      <c r="M230" s="201"/>
      <c r="N230" s="202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145</v>
      </c>
      <c r="AU230" s="16" t="s">
        <v>82</v>
      </c>
    </row>
    <row r="231" spans="1:65" s="2" customFormat="1" ht="14.4" customHeight="1">
      <c r="A231" s="33"/>
      <c r="B231" s="34"/>
      <c r="C231" s="186" t="s">
        <v>398</v>
      </c>
      <c r="D231" s="186" t="s">
        <v>138</v>
      </c>
      <c r="E231" s="187" t="s">
        <v>399</v>
      </c>
      <c r="F231" s="188" t="s">
        <v>400</v>
      </c>
      <c r="G231" s="189" t="s">
        <v>151</v>
      </c>
      <c r="H231" s="190">
        <v>1</v>
      </c>
      <c r="I231" s="191"/>
      <c r="J231" s="192">
        <f>ROUND(I231*H231,2)</f>
        <v>0</v>
      </c>
      <c r="K231" s="188" t="s">
        <v>142</v>
      </c>
      <c r="L231" s="38"/>
      <c r="M231" s="193" t="s">
        <v>19</v>
      </c>
      <c r="N231" s="194" t="s">
        <v>42</v>
      </c>
      <c r="O231" s="63"/>
      <c r="P231" s="195">
        <f>O231*H231</f>
        <v>0</v>
      </c>
      <c r="Q231" s="195">
        <v>0.10940999999999999</v>
      </c>
      <c r="R231" s="195">
        <f>Q231*H231</f>
        <v>0.10940999999999999</v>
      </c>
      <c r="S231" s="195">
        <v>0</v>
      </c>
      <c r="T231" s="19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7" t="s">
        <v>143</v>
      </c>
      <c r="AT231" s="197" t="s">
        <v>138</v>
      </c>
      <c r="AU231" s="197" t="s">
        <v>82</v>
      </c>
      <c r="AY231" s="16" t="s">
        <v>136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6" t="s">
        <v>79</v>
      </c>
      <c r="BK231" s="198">
        <f>ROUND(I231*H231,2)</f>
        <v>0</v>
      </c>
      <c r="BL231" s="16" t="s">
        <v>143</v>
      </c>
      <c r="BM231" s="197" t="s">
        <v>401</v>
      </c>
    </row>
    <row r="232" spans="1:65" s="2" customFormat="1" ht="10.199999999999999">
      <c r="A232" s="33"/>
      <c r="B232" s="34"/>
      <c r="C232" s="35"/>
      <c r="D232" s="199" t="s">
        <v>145</v>
      </c>
      <c r="E232" s="35"/>
      <c r="F232" s="200" t="s">
        <v>402</v>
      </c>
      <c r="G232" s="35"/>
      <c r="H232" s="35"/>
      <c r="I232" s="107"/>
      <c r="J232" s="35"/>
      <c r="K232" s="35"/>
      <c r="L232" s="38"/>
      <c r="M232" s="201"/>
      <c r="N232" s="202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145</v>
      </c>
      <c r="AU232" s="16" t="s">
        <v>82</v>
      </c>
    </row>
    <row r="233" spans="1:65" s="2" customFormat="1" ht="14.4" customHeight="1">
      <c r="A233" s="33"/>
      <c r="B233" s="34"/>
      <c r="C233" s="214" t="s">
        <v>403</v>
      </c>
      <c r="D233" s="214" t="s">
        <v>268</v>
      </c>
      <c r="E233" s="215" t="s">
        <v>404</v>
      </c>
      <c r="F233" s="216" t="s">
        <v>405</v>
      </c>
      <c r="G233" s="217" t="s">
        <v>151</v>
      </c>
      <c r="H233" s="218">
        <v>1</v>
      </c>
      <c r="I233" s="219"/>
      <c r="J233" s="220">
        <f>ROUND(I233*H233,2)</f>
        <v>0</v>
      </c>
      <c r="K233" s="216" t="s">
        <v>142</v>
      </c>
      <c r="L233" s="221"/>
      <c r="M233" s="222" t="s">
        <v>19</v>
      </c>
      <c r="N233" s="223" t="s">
        <v>42</v>
      </c>
      <c r="O233" s="63"/>
      <c r="P233" s="195">
        <f>O233*H233</f>
        <v>0</v>
      </c>
      <c r="Q233" s="195">
        <v>6.1000000000000004E-3</v>
      </c>
      <c r="R233" s="195">
        <f>Q233*H233</f>
        <v>6.1000000000000004E-3</v>
      </c>
      <c r="S233" s="195">
        <v>0</v>
      </c>
      <c r="T233" s="196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7" t="s">
        <v>184</v>
      </c>
      <c r="AT233" s="197" t="s">
        <v>268</v>
      </c>
      <c r="AU233" s="197" t="s">
        <v>82</v>
      </c>
      <c r="AY233" s="16" t="s">
        <v>136</v>
      </c>
      <c r="BE233" s="198">
        <f>IF(N233="základní",J233,0)</f>
        <v>0</v>
      </c>
      <c r="BF233" s="198">
        <f>IF(N233="snížená",J233,0)</f>
        <v>0</v>
      </c>
      <c r="BG233" s="198">
        <f>IF(N233="zákl. přenesená",J233,0)</f>
        <v>0</v>
      </c>
      <c r="BH233" s="198">
        <f>IF(N233="sníž. přenesená",J233,0)</f>
        <v>0</v>
      </c>
      <c r="BI233" s="198">
        <f>IF(N233="nulová",J233,0)</f>
        <v>0</v>
      </c>
      <c r="BJ233" s="16" t="s">
        <v>79</v>
      </c>
      <c r="BK233" s="198">
        <f>ROUND(I233*H233,2)</f>
        <v>0</v>
      </c>
      <c r="BL233" s="16" t="s">
        <v>143</v>
      </c>
      <c r="BM233" s="197" t="s">
        <v>406</v>
      </c>
    </row>
    <row r="234" spans="1:65" s="2" customFormat="1" ht="10.199999999999999">
      <c r="A234" s="33"/>
      <c r="B234" s="34"/>
      <c r="C234" s="35"/>
      <c r="D234" s="199" t="s">
        <v>145</v>
      </c>
      <c r="E234" s="35"/>
      <c r="F234" s="200" t="s">
        <v>405</v>
      </c>
      <c r="G234" s="35"/>
      <c r="H234" s="35"/>
      <c r="I234" s="107"/>
      <c r="J234" s="35"/>
      <c r="K234" s="35"/>
      <c r="L234" s="38"/>
      <c r="M234" s="201"/>
      <c r="N234" s="202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145</v>
      </c>
      <c r="AU234" s="16" t="s">
        <v>82</v>
      </c>
    </row>
    <row r="235" spans="1:65" s="2" customFormat="1" ht="19.8" customHeight="1">
      <c r="A235" s="33"/>
      <c r="B235" s="34"/>
      <c r="C235" s="186" t="s">
        <v>407</v>
      </c>
      <c r="D235" s="186" t="s">
        <v>138</v>
      </c>
      <c r="E235" s="187" t="s">
        <v>408</v>
      </c>
      <c r="F235" s="188" t="s">
        <v>409</v>
      </c>
      <c r="G235" s="189" t="s">
        <v>410</v>
      </c>
      <c r="H235" s="190">
        <v>15.3</v>
      </c>
      <c r="I235" s="191"/>
      <c r="J235" s="192">
        <f>ROUND(I235*H235,2)</f>
        <v>0</v>
      </c>
      <c r="K235" s="188" t="s">
        <v>142</v>
      </c>
      <c r="L235" s="38"/>
      <c r="M235" s="193" t="s">
        <v>19</v>
      </c>
      <c r="N235" s="194" t="s">
        <v>42</v>
      </c>
      <c r="O235" s="63"/>
      <c r="P235" s="195">
        <f>O235*H235</f>
        <v>0</v>
      </c>
      <c r="Q235" s="195">
        <v>0.15540000000000001</v>
      </c>
      <c r="R235" s="195">
        <f>Q235*H235</f>
        <v>2.3776200000000003</v>
      </c>
      <c r="S235" s="195">
        <v>0</v>
      </c>
      <c r="T235" s="196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7" t="s">
        <v>143</v>
      </c>
      <c r="AT235" s="197" t="s">
        <v>138</v>
      </c>
      <c r="AU235" s="197" t="s">
        <v>82</v>
      </c>
      <c r="AY235" s="16" t="s">
        <v>136</v>
      </c>
      <c r="BE235" s="198">
        <f>IF(N235="základní",J235,0)</f>
        <v>0</v>
      </c>
      <c r="BF235" s="198">
        <f>IF(N235="snížená",J235,0)</f>
        <v>0</v>
      </c>
      <c r="BG235" s="198">
        <f>IF(N235="zákl. přenesená",J235,0)</f>
        <v>0</v>
      </c>
      <c r="BH235" s="198">
        <f>IF(N235="sníž. přenesená",J235,0)</f>
        <v>0</v>
      </c>
      <c r="BI235" s="198">
        <f>IF(N235="nulová",J235,0)</f>
        <v>0</v>
      </c>
      <c r="BJ235" s="16" t="s">
        <v>79</v>
      </c>
      <c r="BK235" s="198">
        <f>ROUND(I235*H235,2)</f>
        <v>0</v>
      </c>
      <c r="BL235" s="16" t="s">
        <v>143</v>
      </c>
      <c r="BM235" s="197" t="s">
        <v>411</v>
      </c>
    </row>
    <row r="236" spans="1:65" s="2" customFormat="1" ht="19.2">
      <c r="A236" s="33"/>
      <c r="B236" s="34"/>
      <c r="C236" s="35"/>
      <c r="D236" s="199" t="s">
        <v>145</v>
      </c>
      <c r="E236" s="35"/>
      <c r="F236" s="200" t="s">
        <v>412</v>
      </c>
      <c r="G236" s="35"/>
      <c r="H236" s="35"/>
      <c r="I236" s="107"/>
      <c r="J236" s="35"/>
      <c r="K236" s="35"/>
      <c r="L236" s="38"/>
      <c r="M236" s="201"/>
      <c r="N236" s="202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145</v>
      </c>
      <c r="AU236" s="16" t="s">
        <v>82</v>
      </c>
    </row>
    <row r="237" spans="1:65" s="13" customFormat="1" ht="10.199999999999999">
      <c r="B237" s="203"/>
      <c r="C237" s="204"/>
      <c r="D237" s="199" t="s">
        <v>147</v>
      </c>
      <c r="E237" s="205" t="s">
        <v>19</v>
      </c>
      <c r="F237" s="206" t="s">
        <v>413</v>
      </c>
      <c r="G237" s="204"/>
      <c r="H237" s="207">
        <v>15.3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147</v>
      </c>
      <c r="AU237" s="213" t="s">
        <v>82</v>
      </c>
      <c r="AV237" s="13" t="s">
        <v>82</v>
      </c>
      <c r="AW237" s="13" t="s">
        <v>33</v>
      </c>
      <c r="AX237" s="13" t="s">
        <v>79</v>
      </c>
      <c r="AY237" s="213" t="s">
        <v>136</v>
      </c>
    </row>
    <row r="238" spans="1:65" s="2" customFormat="1" ht="14.4" customHeight="1">
      <c r="A238" s="33"/>
      <c r="B238" s="34"/>
      <c r="C238" s="214" t="s">
        <v>414</v>
      </c>
      <c r="D238" s="214" t="s">
        <v>268</v>
      </c>
      <c r="E238" s="215" t="s">
        <v>415</v>
      </c>
      <c r="F238" s="216" t="s">
        <v>416</v>
      </c>
      <c r="G238" s="217" t="s">
        <v>410</v>
      </c>
      <c r="H238" s="218">
        <v>15.452999999999999</v>
      </c>
      <c r="I238" s="219"/>
      <c r="J238" s="220">
        <f>ROUND(I238*H238,2)</f>
        <v>0</v>
      </c>
      <c r="K238" s="216" t="s">
        <v>142</v>
      </c>
      <c r="L238" s="221"/>
      <c r="M238" s="222" t="s">
        <v>19</v>
      </c>
      <c r="N238" s="223" t="s">
        <v>42</v>
      </c>
      <c r="O238" s="63"/>
      <c r="P238" s="195">
        <f>O238*H238</f>
        <v>0</v>
      </c>
      <c r="Q238" s="195">
        <v>0.08</v>
      </c>
      <c r="R238" s="195">
        <f>Q238*H238</f>
        <v>1.23624</v>
      </c>
      <c r="S238" s="195">
        <v>0</v>
      </c>
      <c r="T238" s="196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7" t="s">
        <v>184</v>
      </c>
      <c r="AT238" s="197" t="s">
        <v>268</v>
      </c>
      <c r="AU238" s="197" t="s">
        <v>82</v>
      </c>
      <c r="AY238" s="16" t="s">
        <v>136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6" t="s">
        <v>79</v>
      </c>
      <c r="BK238" s="198">
        <f>ROUND(I238*H238,2)</f>
        <v>0</v>
      </c>
      <c r="BL238" s="16" t="s">
        <v>143</v>
      </c>
      <c r="BM238" s="197" t="s">
        <v>417</v>
      </c>
    </row>
    <row r="239" spans="1:65" s="2" customFormat="1" ht="10.199999999999999">
      <c r="A239" s="33"/>
      <c r="B239" s="34"/>
      <c r="C239" s="35"/>
      <c r="D239" s="199" t="s">
        <v>145</v>
      </c>
      <c r="E239" s="35"/>
      <c r="F239" s="200" t="s">
        <v>416</v>
      </c>
      <c r="G239" s="35"/>
      <c r="H239" s="35"/>
      <c r="I239" s="107"/>
      <c r="J239" s="35"/>
      <c r="K239" s="35"/>
      <c r="L239" s="38"/>
      <c r="M239" s="201"/>
      <c r="N239" s="202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145</v>
      </c>
      <c r="AU239" s="16" t="s">
        <v>82</v>
      </c>
    </row>
    <row r="240" spans="1:65" s="13" customFormat="1" ht="10.199999999999999">
      <c r="B240" s="203"/>
      <c r="C240" s="204"/>
      <c r="D240" s="199" t="s">
        <v>147</v>
      </c>
      <c r="E240" s="205" t="s">
        <v>19</v>
      </c>
      <c r="F240" s="206" t="s">
        <v>418</v>
      </c>
      <c r="G240" s="204"/>
      <c r="H240" s="207">
        <v>15.452999999999999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147</v>
      </c>
      <c r="AU240" s="213" t="s">
        <v>82</v>
      </c>
      <c r="AV240" s="13" t="s">
        <v>82</v>
      </c>
      <c r="AW240" s="13" t="s">
        <v>33</v>
      </c>
      <c r="AX240" s="13" t="s">
        <v>71</v>
      </c>
      <c r="AY240" s="213" t="s">
        <v>136</v>
      </c>
    </row>
    <row r="241" spans="1:65" s="2" customFormat="1" ht="14.4" customHeight="1">
      <c r="A241" s="33"/>
      <c r="B241" s="34"/>
      <c r="C241" s="186" t="s">
        <v>419</v>
      </c>
      <c r="D241" s="186" t="s">
        <v>138</v>
      </c>
      <c r="E241" s="187" t="s">
        <v>420</v>
      </c>
      <c r="F241" s="188" t="s">
        <v>421</v>
      </c>
      <c r="G241" s="189" t="s">
        <v>141</v>
      </c>
      <c r="H241" s="190">
        <v>0.36</v>
      </c>
      <c r="I241" s="191"/>
      <c r="J241" s="192">
        <f>ROUND(I241*H241,2)</f>
        <v>0</v>
      </c>
      <c r="K241" s="188" t="s">
        <v>142</v>
      </c>
      <c r="L241" s="38"/>
      <c r="M241" s="193" t="s">
        <v>19</v>
      </c>
      <c r="N241" s="194" t="s">
        <v>42</v>
      </c>
      <c r="O241" s="63"/>
      <c r="P241" s="195">
        <f>O241*H241</f>
        <v>0</v>
      </c>
      <c r="Q241" s="195">
        <v>2.2563399999999998</v>
      </c>
      <c r="R241" s="195">
        <f>Q241*H241</f>
        <v>0.81228239999999985</v>
      </c>
      <c r="S241" s="195">
        <v>0</v>
      </c>
      <c r="T241" s="196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7" t="s">
        <v>143</v>
      </c>
      <c r="AT241" s="197" t="s">
        <v>138</v>
      </c>
      <c r="AU241" s="197" t="s">
        <v>82</v>
      </c>
      <c r="AY241" s="16" t="s">
        <v>136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6" t="s">
        <v>79</v>
      </c>
      <c r="BK241" s="198">
        <f>ROUND(I241*H241,2)</f>
        <v>0</v>
      </c>
      <c r="BL241" s="16" t="s">
        <v>143</v>
      </c>
      <c r="BM241" s="197" t="s">
        <v>422</v>
      </c>
    </row>
    <row r="242" spans="1:65" s="2" customFormat="1" ht="10.199999999999999">
      <c r="A242" s="33"/>
      <c r="B242" s="34"/>
      <c r="C242" s="35"/>
      <c r="D242" s="199" t="s">
        <v>145</v>
      </c>
      <c r="E242" s="35"/>
      <c r="F242" s="200" t="s">
        <v>423</v>
      </c>
      <c r="G242" s="35"/>
      <c r="H242" s="35"/>
      <c r="I242" s="107"/>
      <c r="J242" s="35"/>
      <c r="K242" s="35"/>
      <c r="L242" s="38"/>
      <c r="M242" s="201"/>
      <c r="N242" s="202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145</v>
      </c>
      <c r="AU242" s="16" t="s">
        <v>82</v>
      </c>
    </row>
    <row r="243" spans="1:65" s="2" customFormat="1" ht="38.4">
      <c r="A243" s="33"/>
      <c r="B243" s="34"/>
      <c r="C243" s="35"/>
      <c r="D243" s="199" t="s">
        <v>298</v>
      </c>
      <c r="E243" s="35"/>
      <c r="F243" s="224" t="s">
        <v>424</v>
      </c>
      <c r="G243" s="35"/>
      <c r="H243" s="35"/>
      <c r="I243" s="107"/>
      <c r="J243" s="35"/>
      <c r="K243" s="35"/>
      <c r="L243" s="38"/>
      <c r="M243" s="201"/>
      <c r="N243" s="202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298</v>
      </c>
      <c r="AU243" s="16" t="s">
        <v>82</v>
      </c>
    </row>
    <row r="244" spans="1:65" s="13" customFormat="1" ht="10.199999999999999">
      <c r="B244" s="203"/>
      <c r="C244" s="204"/>
      <c r="D244" s="199" t="s">
        <v>147</v>
      </c>
      <c r="E244" s="205" t="s">
        <v>19</v>
      </c>
      <c r="F244" s="206" t="s">
        <v>425</v>
      </c>
      <c r="G244" s="204"/>
      <c r="H244" s="207">
        <v>0.36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147</v>
      </c>
      <c r="AU244" s="213" t="s">
        <v>82</v>
      </c>
      <c r="AV244" s="13" t="s">
        <v>82</v>
      </c>
      <c r="AW244" s="13" t="s">
        <v>33</v>
      </c>
      <c r="AX244" s="13" t="s">
        <v>79</v>
      </c>
      <c r="AY244" s="213" t="s">
        <v>136</v>
      </c>
    </row>
    <row r="245" spans="1:65" s="2" customFormat="1" ht="14.4" customHeight="1">
      <c r="A245" s="33"/>
      <c r="B245" s="34"/>
      <c r="C245" s="186" t="s">
        <v>426</v>
      </c>
      <c r="D245" s="186" t="s">
        <v>138</v>
      </c>
      <c r="E245" s="187" t="s">
        <v>427</v>
      </c>
      <c r="F245" s="188" t="s">
        <v>428</v>
      </c>
      <c r="G245" s="189" t="s">
        <v>410</v>
      </c>
      <c r="H245" s="190">
        <v>6</v>
      </c>
      <c r="I245" s="191"/>
      <c r="J245" s="192">
        <f>ROUND(I245*H245,2)</f>
        <v>0</v>
      </c>
      <c r="K245" s="188" t="s">
        <v>142</v>
      </c>
      <c r="L245" s="38"/>
      <c r="M245" s="193" t="s">
        <v>19</v>
      </c>
      <c r="N245" s="194" t="s">
        <v>42</v>
      </c>
      <c r="O245" s="63"/>
      <c r="P245" s="195">
        <f>O245*H245</f>
        <v>0</v>
      </c>
      <c r="Q245" s="195">
        <v>0.43819000000000002</v>
      </c>
      <c r="R245" s="195">
        <f>Q245*H245</f>
        <v>2.62914</v>
      </c>
      <c r="S245" s="195">
        <v>0</v>
      </c>
      <c r="T245" s="196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7" t="s">
        <v>143</v>
      </c>
      <c r="AT245" s="197" t="s">
        <v>138</v>
      </c>
      <c r="AU245" s="197" t="s">
        <v>82</v>
      </c>
      <c r="AY245" s="16" t="s">
        <v>136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6" t="s">
        <v>79</v>
      </c>
      <c r="BK245" s="198">
        <f>ROUND(I245*H245,2)</f>
        <v>0</v>
      </c>
      <c r="BL245" s="16" t="s">
        <v>143</v>
      </c>
      <c r="BM245" s="197" t="s">
        <v>429</v>
      </c>
    </row>
    <row r="246" spans="1:65" s="2" customFormat="1" ht="10.199999999999999">
      <c r="A246" s="33"/>
      <c r="B246" s="34"/>
      <c r="C246" s="35"/>
      <c r="D246" s="199" t="s">
        <v>145</v>
      </c>
      <c r="E246" s="35"/>
      <c r="F246" s="200" t="s">
        <v>430</v>
      </c>
      <c r="G246" s="35"/>
      <c r="H246" s="35"/>
      <c r="I246" s="107"/>
      <c r="J246" s="35"/>
      <c r="K246" s="35"/>
      <c r="L246" s="38"/>
      <c r="M246" s="201"/>
      <c r="N246" s="202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145</v>
      </c>
      <c r="AU246" s="16" t="s">
        <v>82</v>
      </c>
    </row>
    <row r="247" spans="1:65" s="2" customFormat="1" ht="28.8">
      <c r="A247" s="33"/>
      <c r="B247" s="34"/>
      <c r="C247" s="35"/>
      <c r="D247" s="199" t="s">
        <v>298</v>
      </c>
      <c r="E247" s="35"/>
      <c r="F247" s="224" t="s">
        <v>431</v>
      </c>
      <c r="G247" s="35"/>
      <c r="H247" s="35"/>
      <c r="I247" s="107"/>
      <c r="J247" s="35"/>
      <c r="K247" s="35"/>
      <c r="L247" s="38"/>
      <c r="M247" s="201"/>
      <c r="N247" s="202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298</v>
      </c>
      <c r="AU247" s="16" t="s">
        <v>82</v>
      </c>
    </row>
    <row r="248" spans="1:65" s="13" customFormat="1" ht="10.199999999999999">
      <c r="B248" s="203"/>
      <c r="C248" s="204"/>
      <c r="D248" s="199" t="s">
        <v>147</v>
      </c>
      <c r="E248" s="205" t="s">
        <v>19</v>
      </c>
      <c r="F248" s="206" t="s">
        <v>432</v>
      </c>
      <c r="G248" s="204"/>
      <c r="H248" s="207">
        <v>6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147</v>
      </c>
      <c r="AU248" s="213" t="s">
        <v>82</v>
      </c>
      <c r="AV248" s="13" t="s">
        <v>82</v>
      </c>
      <c r="AW248" s="13" t="s">
        <v>33</v>
      </c>
      <c r="AX248" s="13" t="s">
        <v>79</v>
      </c>
      <c r="AY248" s="213" t="s">
        <v>136</v>
      </c>
    </row>
    <row r="249" spans="1:65" s="2" customFormat="1" ht="14.4" customHeight="1">
      <c r="A249" s="33"/>
      <c r="B249" s="34"/>
      <c r="C249" s="214" t="s">
        <v>433</v>
      </c>
      <c r="D249" s="214" t="s">
        <v>268</v>
      </c>
      <c r="E249" s="215" t="s">
        <v>434</v>
      </c>
      <c r="F249" s="216" t="s">
        <v>435</v>
      </c>
      <c r="G249" s="217" t="s">
        <v>151</v>
      </c>
      <c r="H249" s="218">
        <v>3</v>
      </c>
      <c r="I249" s="219"/>
      <c r="J249" s="220">
        <f>ROUND(I249*H249,2)</f>
        <v>0</v>
      </c>
      <c r="K249" s="216" t="s">
        <v>19</v>
      </c>
      <c r="L249" s="221"/>
      <c r="M249" s="222" t="s">
        <v>19</v>
      </c>
      <c r="N249" s="223" t="s">
        <v>42</v>
      </c>
      <c r="O249" s="63"/>
      <c r="P249" s="195">
        <f>O249*H249</f>
        <v>0</v>
      </c>
      <c r="Q249" s="195">
        <v>0.47499999999999998</v>
      </c>
      <c r="R249" s="195">
        <f>Q249*H249</f>
        <v>1.4249999999999998</v>
      </c>
      <c r="S249" s="195">
        <v>0</v>
      </c>
      <c r="T249" s="19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7" t="s">
        <v>184</v>
      </c>
      <c r="AT249" s="197" t="s">
        <v>268</v>
      </c>
      <c r="AU249" s="197" t="s">
        <v>82</v>
      </c>
      <c r="AY249" s="16" t="s">
        <v>136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6" t="s">
        <v>79</v>
      </c>
      <c r="BK249" s="198">
        <f>ROUND(I249*H249,2)</f>
        <v>0</v>
      </c>
      <c r="BL249" s="16" t="s">
        <v>143</v>
      </c>
      <c r="BM249" s="197" t="s">
        <v>436</v>
      </c>
    </row>
    <row r="250" spans="1:65" s="2" customFormat="1" ht="10.199999999999999">
      <c r="A250" s="33"/>
      <c r="B250" s="34"/>
      <c r="C250" s="35"/>
      <c r="D250" s="199" t="s">
        <v>145</v>
      </c>
      <c r="E250" s="35"/>
      <c r="F250" s="200" t="s">
        <v>435</v>
      </c>
      <c r="G250" s="35"/>
      <c r="H250" s="35"/>
      <c r="I250" s="107"/>
      <c r="J250" s="35"/>
      <c r="K250" s="35"/>
      <c r="L250" s="38"/>
      <c r="M250" s="201"/>
      <c r="N250" s="202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145</v>
      </c>
      <c r="AU250" s="16" t="s">
        <v>82</v>
      </c>
    </row>
    <row r="251" spans="1:65" s="2" customFormat="1" ht="14.4" customHeight="1">
      <c r="A251" s="33"/>
      <c r="B251" s="34"/>
      <c r="C251" s="214" t="s">
        <v>437</v>
      </c>
      <c r="D251" s="214" t="s">
        <v>268</v>
      </c>
      <c r="E251" s="215" t="s">
        <v>438</v>
      </c>
      <c r="F251" s="216" t="s">
        <v>439</v>
      </c>
      <c r="G251" s="217" t="s">
        <v>151</v>
      </c>
      <c r="H251" s="218">
        <v>3</v>
      </c>
      <c r="I251" s="219"/>
      <c r="J251" s="220">
        <f>ROUND(I251*H251,2)</f>
        <v>0</v>
      </c>
      <c r="K251" s="216" t="s">
        <v>19</v>
      </c>
      <c r="L251" s="221"/>
      <c r="M251" s="222" t="s">
        <v>19</v>
      </c>
      <c r="N251" s="223" t="s">
        <v>42</v>
      </c>
      <c r="O251" s="63"/>
      <c r="P251" s="195">
        <f>O251*H251</f>
        <v>0</v>
      </c>
      <c r="Q251" s="195">
        <v>0.03</v>
      </c>
      <c r="R251" s="195">
        <f>Q251*H251</f>
        <v>0.09</v>
      </c>
      <c r="S251" s="195">
        <v>0</v>
      </c>
      <c r="T251" s="196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7" t="s">
        <v>184</v>
      </c>
      <c r="AT251" s="197" t="s">
        <v>268</v>
      </c>
      <c r="AU251" s="197" t="s">
        <v>82</v>
      </c>
      <c r="AY251" s="16" t="s">
        <v>136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16" t="s">
        <v>79</v>
      </c>
      <c r="BK251" s="198">
        <f>ROUND(I251*H251,2)</f>
        <v>0</v>
      </c>
      <c r="BL251" s="16" t="s">
        <v>143</v>
      </c>
      <c r="BM251" s="197" t="s">
        <v>440</v>
      </c>
    </row>
    <row r="252" spans="1:65" s="2" customFormat="1" ht="10.199999999999999">
      <c r="A252" s="33"/>
      <c r="B252" s="34"/>
      <c r="C252" s="35"/>
      <c r="D252" s="199" t="s">
        <v>145</v>
      </c>
      <c r="E252" s="35"/>
      <c r="F252" s="200" t="s">
        <v>439</v>
      </c>
      <c r="G252" s="35"/>
      <c r="H252" s="35"/>
      <c r="I252" s="107"/>
      <c r="J252" s="35"/>
      <c r="K252" s="35"/>
      <c r="L252" s="38"/>
      <c r="M252" s="201"/>
      <c r="N252" s="202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145</v>
      </c>
      <c r="AU252" s="16" t="s">
        <v>82</v>
      </c>
    </row>
    <row r="253" spans="1:65" s="2" customFormat="1" ht="14.4" customHeight="1">
      <c r="A253" s="33"/>
      <c r="B253" s="34"/>
      <c r="C253" s="186" t="s">
        <v>441</v>
      </c>
      <c r="D253" s="186" t="s">
        <v>138</v>
      </c>
      <c r="E253" s="187" t="s">
        <v>442</v>
      </c>
      <c r="F253" s="188" t="s">
        <v>443</v>
      </c>
      <c r="G253" s="189" t="s">
        <v>410</v>
      </c>
      <c r="H253" s="190">
        <v>33</v>
      </c>
      <c r="I253" s="191"/>
      <c r="J253" s="192">
        <f>ROUND(I253*H253,2)</f>
        <v>0</v>
      </c>
      <c r="K253" s="188" t="s">
        <v>142</v>
      </c>
      <c r="L253" s="38"/>
      <c r="M253" s="193" t="s">
        <v>19</v>
      </c>
      <c r="N253" s="194" t="s">
        <v>42</v>
      </c>
      <c r="O253" s="63"/>
      <c r="P253" s="195">
        <f>O253*H253</f>
        <v>0</v>
      </c>
      <c r="Q253" s="195">
        <v>0</v>
      </c>
      <c r="R253" s="195">
        <f>Q253*H253</f>
        <v>0</v>
      </c>
      <c r="S253" s="195">
        <v>0.35</v>
      </c>
      <c r="T253" s="196">
        <f>S253*H253</f>
        <v>11.549999999999999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7" t="s">
        <v>143</v>
      </c>
      <c r="AT253" s="197" t="s">
        <v>138</v>
      </c>
      <c r="AU253" s="197" t="s">
        <v>82</v>
      </c>
      <c r="AY253" s="16" t="s">
        <v>136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6" t="s">
        <v>79</v>
      </c>
      <c r="BK253" s="198">
        <f>ROUND(I253*H253,2)</f>
        <v>0</v>
      </c>
      <c r="BL253" s="16" t="s">
        <v>143</v>
      </c>
      <c r="BM253" s="197" t="s">
        <v>444</v>
      </c>
    </row>
    <row r="254" spans="1:65" s="2" customFormat="1" ht="28.8">
      <c r="A254" s="33"/>
      <c r="B254" s="34"/>
      <c r="C254" s="35"/>
      <c r="D254" s="199" t="s">
        <v>145</v>
      </c>
      <c r="E254" s="35"/>
      <c r="F254" s="200" t="s">
        <v>445</v>
      </c>
      <c r="G254" s="35"/>
      <c r="H254" s="35"/>
      <c r="I254" s="107"/>
      <c r="J254" s="35"/>
      <c r="K254" s="35"/>
      <c r="L254" s="38"/>
      <c r="M254" s="201"/>
      <c r="N254" s="202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145</v>
      </c>
      <c r="AU254" s="16" t="s">
        <v>82</v>
      </c>
    </row>
    <row r="255" spans="1:65" s="2" customFormat="1" ht="14.4" customHeight="1">
      <c r="A255" s="33"/>
      <c r="B255" s="34"/>
      <c r="C255" s="186" t="s">
        <v>446</v>
      </c>
      <c r="D255" s="186" t="s">
        <v>138</v>
      </c>
      <c r="E255" s="187" t="s">
        <v>447</v>
      </c>
      <c r="F255" s="188" t="s">
        <v>448</v>
      </c>
      <c r="G255" s="189" t="s">
        <v>410</v>
      </c>
      <c r="H255" s="190">
        <v>6</v>
      </c>
      <c r="I255" s="191"/>
      <c r="J255" s="192">
        <f>ROUND(I255*H255,2)</f>
        <v>0</v>
      </c>
      <c r="K255" s="188" t="s">
        <v>142</v>
      </c>
      <c r="L255" s="38"/>
      <c r="M255" s="193" t="s">
        <v>19</v>
      </c>
      <c r="N255" s="194" t="s">
        <v>42</v>
      </c>
      <c r="O255" s="63"/>
      <c r="P255" s="195">
        <f>O255*H255</f>
        <v>0</v>
      </c>
      <c r="Q255" s="195">
        <v>0</v>
      </c>
      <c r="R255" s="195">
        <f>Q255*H255</f>
        <v>0</v>
      </c>
      <c r="S255" s="195">
        <v>2.1</v>
      </c>
      <c r="T255" s="196">
        <f>S255*H255</f>
        <v>12.600000000000001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7" t="s">
        <v>143</v>
      </c>
      <c r="AT255" s="197" t="s">
        <v>138</v>
      </c>
      <c r="AU255" s="197" t="s">
        <v>82</v>
      </c>
      <c r="AY255" s="16" t="s">
        <v>136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6" t="s">
        <v>79</v>
      </c>
      <c r="BK255" s="198">
        <f>ROUND(I255*H255,2)</f>
        <v>0</v>
      </c>
      <c r="BL255" s="16" t="s">
        <v>143</v>
      </c>
      <c r="BM255" s="197" t="s">
        <v>449</v>
      </c>
    </row>
    <row r="256" spans="1:65" s="2" customFormat="1" ht="28.8">
      <c r="A256" s="33"/>
      <c r="B256" s="34"/>
      <c r="C256" s="35"/>
      <c r="D256" s="199" t="s">
        <v>145</v>
      </c>
      <c r="E256" s="35"/>
      <c r="F256" s="200" t="s">
        <v>450</v>
      </c>
      <c r="G256" s="35"/>
      <c r="H256" s="35"/>
      <c r="I256" s="107"/>
      <c r="J256" s="35"/>
      <c r="K256" s="35"/>
      <c r="L256" s="38"/>
      <c r="M256" s="201"/>
      <c r="N256" s="202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145</v>
      </c>
      <c r="AU256" s="16" t="s">
        <v>82</v>
      </c>
    </row>
    <row r="257" spans="1:65" s="13" customFormat="1" ht="10.199999999999999">
      <c r="B257" s="203"/>
      <c r="C257" s="204"/>
      <c r="D257" s="199" t="s">
        <v>147</v>
      </c>
      <c r="E257" s="205" t="s">
        <v>19</v>
      </c>
      <c r="F257" s="206" t="s">
        <v>451</v>
      </c>
      <c r="G257" s="204"/>
      <c r="H257" s="207">
        <v>6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147</v>
      </c>
      <c r="AU257" s="213" t="s">
        <v>82</v>
      </c>
      <c r="AV257" s="13" t="s">
        <v>82</v>
      </c>
      <c r="AW257" s="13" t="s">
        <v>33</v>
      </c>
      <c r="AX257" s="13" t="s">
        <v>79</v>
      </c>
      <c r="AY257" s="213" t="s">
        <v>136</v>
      </c>
    </row>
    <row r="258" spans="1:65" s="12" customFormat="1" ht="22.8" customHeight="1">
      <c r="B258" s="170"/>
      <c r="C258" s="171"/>
      <c r="D258" s="172" t="s">
        <v>70</v>
      </c>
      <c r="E258" s="184" t="s">
        <v>452</v>
      </c>
      <c r="F258" s="184" t="s">
        <v>453</v>
      </c>
      <c r="G258" s="171"/>
      <c r="H258" s="171"/>
      <c r="I258" s="174"/>
      <c r="J258" s="185">
        <f>BK258</f>
        <v>0</v>
      </c>
      <c r="K258" s="171"/>
      <c r="L258" s="176"/>
      <c r="M258" s="177"/>
      <c r="N258" s="178"/>
      <c r="O258" s="178"/>
      <c r="P258" s="179">
        <f>SUM(P259:P279)</f>
        <v>0</v>
      </c>
      <c r="Q258" s="178"/>
      <c r="R258" s="179">
        <f>SUM(R259:R279)</f>
        <v>0</v>
      </c>
      <c r="S258" s="178"/>
      <c r="T258" s="180">
        <f>SUM(T259:T279)</f>
        <v>0</v>
      </c>
      <c r="AR258" s="181" t="s">
        <v>79</v>
      </c>
      <c r="AT258" s="182" t="s">
        <v>70</v>
      </c>
      <c r="AU258" s="182" t="s">
        <v>79</v>
      </c>
      <c r="AY258" s="181" t="s">
        <v>136</v>
      </c>
      <c r="BK258" s="183">
        <f>SUM(BK259:BK279)</f>
        <v>0</v>
      </c>
    </row>
    <row r="259" spans="1:65" s="2" customFormat="1" ht="14.4" customHeight="1">
      <c r="A259" s="33"/>
      <c r="B259" s="34"/>
      <c r="C259" s="186" t="s">
        <v>454</v>
      </c>
      <c r="D259" s="186" t="s">
        <v>138</v>
      </c>
      <c r="E259" s="187" t="s">
        <v>455</v>
      </c>
      <c r="F259" s="188" t="s">
        <v>456</v>
      </c>
      <c r="G259" s="189" t="s">
        <v>304</v>
      </c>
      <c r="H259" s="190">
        <v>1.768</v>
      </c>
      <c r="I259" s="191"/>
      <c r="J259" s="192">
        <f>ROUND(I259*H259,2)</f>
        <v>0</v>
      </c>
      <c r="K259" s="188" t="s">
        <v>142</v>
      </c>
      <c r="L259" s="38"/>
      <c r="M259" s="193" t="s">
        <v>19</v>
      </c>
      <c r="N259" s="194" t="s">
        <v>42</v>
      </c>
      <c r="O259" s="63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7" t="s">
        <v>143</v>
      </c>
      <c r="AT259" s="197" t="s">
        <v>138</v>
      </c>
      <c r="AU259" s="197" t="s">
        <v>82</v>
      </c>
      <c r="AY259" s="16" t="s">
        <v>136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6" t="s">
        <v>79</v>
      </c>
      <c r="BK259" s="198">
        <f>ROUND(I259*H259,2)</f>
        <v>0</v>
      </c>
      <c r="BL259" s="16" t="s">
        <v>143</v>
      </c>
      <c r="BM259" s="197" t="s">
        <v>457</v>
      </c>
    </row>
    <row r="260" spans="1:65" s="2" customFormat="1" ht="19.2">
      <c r="A260" s="33"/>
      <c r="B260" s="34"/>
      <c r="C260" s="35"/>
      <c r="D260" s="199" t="s">
        <v>145</v>
      </c>
      <c r="E260" s="35"/>
      <c r="F260" s="200" t="s">
        <v>458</v>
      </c>
      <c r="G260" s="35"/>
      <c r="H260" s="35"/>
      <c r="I260" s="107"/>
      <c r="J260" s="35"/>
      <c r="K260" s="35"/>
      <c r="L260" s="38"/>
      <c r="M260" s="201"/>
      <c r="N260" s="202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145</v>
      </c>
      <c r="AU260" s="16" t="s">
        <v>82</v>
      </c>
    </row>
    <row r="261" spans="1:65" s="13" customFormat="1" ht="10.199999999999999">
      <c r="B261" s="203"/>
      <c r="C261" s="204"/>
      <c r="D261" s="199" t="s">
        <v>147</v>
      </c>
      <c r="E261" s="205" t="s">
        <v>19</v>
      </c>
      <c r="F261" s="206" t="s">
        <v>459</v>
      </c>
      <c r="G261" s="204"/>
      <c r="H261" s="207">
        <v>1.044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147</v>
      </c>
      <c r="AU261" s="213" t="s">
        <v>82</v>
      </c>
      <c r="AV261" s="13" t="s">
        <v>82</v>
      </c>
      <c r="AW261" s="13" t="s">
        <v>33</v>
      </c>
      <c r="AX261" s="13" t="s">
        <v>71</v>
      </c>
      <c r="AY261" s="213" t="s">
        <v>136</v>
      </c>
    </row>
    <row r="262" spans="1:65" s="13" customFormat="1" ht="10.199999999999999">
      <c r="B262" s="203"/>
      <c r="C262" s="204"/>
      <c r="D262" s="199" t="s">
        <v>147</v>
      </c>
      <c r="E262" s="205" t="s">
        <v>19</v>
      </c>
      <c r="F262" s="206" t="s">
        <v>460</v>
      </c>
      <c r="G262" s="204"/>
      <c r="H262" s="207">
        <v>0.72399999999999998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147</v>
      </c>
      <c r="AU262" s="213" t="s">
        <v>82</v>
      </c>
      <c r="AV262" s="13" t="s">
        <v>82</v>
      </c>
      <c r="AW262" s="13" t="s">
        <v>33</v>
      </c>
      <c r="AX262" s="13" t="s">
        <v>71</v>
      </c>
      <c r="AY262" s="213" t="s">
        <v>136</v>
      </c>
    </row>
    <row r="263" spans="1:65" s="2" customFormat="1" ht="14.4" customHeight="1">
      <c r="A263" s="33"/>
      <c r="B263" s="34"/>
      <c r="C263" s="186" t="s">
        <v>461</v>
      </c>
      <c r="D263" s="186" t="s">
        <v>138</v>
      </c>
      <c r="E263" s="187" t="s">
        <v>462</v>
      </c>
      <c r="F263" s="188" t="s">
        <v>463</v>
      </c>
      <c r="G263" s="189" t="s">
        <v>304</v>
      </c>
      <c r="H263" s="190">
        <v>10.288</v>
      </c>
      <c r="I263" s="191"/>
      <c r="J263" s="192">
        <f>ROUND(I263*H263,2)</f>
        <v>0</v>
      </c>
      <c r="K263" s="188" t="s">
        <v>142</v>
      </c>
      <c r="L263" s="38"/>
      <c r="M263" s="193" t="s">
        <v>19</v>
      </c>
      <c r="N263" s="194" t="s">
        <v>42</v>
      </c>
      <c r="O263" s="63"/>
      <c r="P263" s="195">
        <f>O263*H263</f>
        <v>0</v>
      </c>
      <c r="Q263" s="195">
        <v>0</v>
      </c>
      <c r="R263" s="195">
        <f>Q263*H263</f>
        <v>0</v>
      </c>
      <c r="S263" s="195">
        <v>0</v>
      </c>
      <c r="T263" s="196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7" t="s">
        <v>143</v>
      </c>
      <c r="AT263" s="197" t="s">
        <v>138</v>
      </c>
      <c r="AU263" s="197" t="s">
        <v>82</v>
      </c>
      <c r="AY263" s="16" t="s">
        <v>136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16" t="s">
        <v>79</v>
      </c>
      <c r="BK263" s="198">
        <f>ROUND(I263*H263,2)</f>
        <v>0</v>
      </c>
      <c r="BL263" s="16" t="s">
        <v>143</v>
      </c>
      <c r="BM263" s="197" t="s">
        <v>464</v>
      </c>
    </row>
    <row r="264" spans="1:65" s="2" customFormat="1" ht="19.2">
      <c r="A264" s="33"/>
      <c r="B264" s="34"/>
      <c r="C264" s="35"/>
      <c r="D264" s="199" t="s">
        <v>145</v>
      </c>
      <c r="E264" s="35"/>
      <c r="F264" s="200" t="s">
        <v>465</v>
      </c>
      <c r="G264" s="35"/>
      <c r="H264" s="35"/>
      <c r="I264" s="107"/>
      <c r="J264" s="35"/>
      <c r="K264" s="35"/>
      <c r="L264" s="38"/>
      <c r="M264" s="201"/>
      <c r="N264" s="202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145</v>
      </c>
      <c r="AU264" s="16" t="s">
        <v>82</v>
      </c>
    </row>
    <row r="265" spans="1:65" s="13" customFormat="1" ht="10.199999999999999">
      <c r="B265" s="203"/>
      <c r="C265" s="204"/>
      <c r="D265" s="199" t="s">
        <v>147</v>
      </c>
      <c r="E265" s="205" t="s">
        <v>19</v>
      </c>
      <c r="F265" s="206" t="s">
        <v>466</v>
      </c>
      <c r="G265" s="204"/>
      <c r="H265" s="207">
        <v>5.22</v>
      </c>
      <c r="I265" s="208"/>
      <c r="J265" s="204"/>
      <c r="K265" s="204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147</v>
      </c>
      <c r="AU265" s="213" t="s">
        <v>82</v>
      </c>
      <c r="AV265" s="13" t="s">
        <v>82</v>
      </c>
      <c r="AW265" s="13" t="s">
        <v>33</v>
      </c>
      <c r="AX265" s="13" t="s">
        <v>71</v>
      </c>
      <c r="AY265" s="213" t="s">
        <v>136</v>
      </c>
    </row>
    <row r="266" spans="1:65" s="13" customFormat="1" ht="10.199999999999999">
      <c r="B266" s="203"/>
      <c r="C266" s="204"/>
      <c r="D266" s="199" t="s">
        <v>147</v>
      </c>
      <c r="E266" s="205" t="s">
        <v>19</v>
      </c>
      <c r="F266" s="206" t="s">
        <v>467</v>
      </c>
      <c r="G266" s="204"/>
      <c r="H266" s="207">
        <v>5.0679999999999996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147</v>
      </c>
      <c r="AU266" s="213" t="s">
        <v>82</v>
      </c>
      <c r="AV266" s="13" t="s">
        <v>82</v>
      </c>
      <c r="AW266" s="13" t="s">
        <v>33</v>
      </c>
      <c r="AX266" s="13" t="s">
        <v>71</v>
      </c>
      <c r="AY266" s="213" t="s">
        <v>136</v>
      </c>
    </row>
    <row r="267" spans="1:65" s="2" customFormat="1" ht="14.4" customHeight="1">
      <c r="A267" s="33"/>
      <c r="B267" s="34"/>
      <c r="C267" s="186" t="s">
        <v>468</v>
      </c>
      <c r="D267" s="186" t="s">
        <v>138</v>
      </c>
      <c r="E267" s="187" t="s">
        <v>469</v>
      </c>
      <c r="F267" s="188" t="s">
        <v>470</v>
      </c>
      <c r="G267" s="189" t="s">
        <v>304</v>
      </c>
      <c r="H267" s="190">
        <v>24.15</v>
      </c>
      <c r="I267" s="191"/>
      <c r="J267" s="192">
        <f>ROUND(I267*H267,2)</f>
        <v>0</v>
      </c>
      <c r="K267" s="188" t="s">
        <v>142</v>
      </c>
      <c r="L267" s="38"/>
      <c r="M267" s="193" t="s">
        <v>19</v>
      </c>
      <c r="N267" s="194" t="s">
        <v>42</v>
      </c>
      <c r="O267" s="63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7" t="s">
        <v>143</v>
      </c>
      <c r="AT267" s="197" t="s">
        <v>138</v>
      </c>
      <c r="AU267" s="197" t="s">
        <v>82</v>
      </c>
      <c r="AY267" s="16" t="s">
        <v>136</v>
      </c>
      <c r="BE267" s="198">
        <f>IF(N267="základní",J267,0)</f>
        <v>0</v>
      </c>
      <c r="BF267" s="198">
        <f>IF(N267="snížená",J267,0)</f>
        <v>0</v>
      </c>
      <c r="BG267" s="198">
        <f>IF(N267="zákl. přenesená",J267,0)</f>
        <v>0</v>
      </c>
      <c r="BH267" s="198">
        <f>IF(N267="sníž. přenesená",J267,0)</f>
        <v>0</v>
      </c>
      <c r="BI267" s="198">
        <f>IF(N267="nulová",J267,0)</f>
        <v>0</v>
      </c>
      <c r="BJ267" s="16" t="s">
        <v>79</v>
      </c>
      <c r="BK267" s="198">
        <f>ROUND(I267*H267,2)</f>
        <v>0</v>
      </c>
      <c r="BL267" s="16" t="s">
        <v>143</v>
      </c>
      <c r="BM267" s="197" t="s">
        <v>471</v>
      </c>
    </row>
    <row r="268" spans="1:65" s="2" customFormat="1" ht="19.2">
      <c r="A268" s="33"/>
      <c r="B268" s="34"/>
      <c r="C268" s="35"/>
      <c r="D268" s="199" t="s">
        <v>145</v>
      </c>
      <c r="E268" s="35"/>
      <c r="F268" s="200" t="s">
        <v>472</v>
      </c>
      <c r="G268" s="35"/>
      <c r="H268" s="35"/>
      <c r="I268" s="107"/>
      <c r="J268" s="35"/>
      <c r="K268" s="35"/>
      <c r="L268" s="38"/>
      <c r="M268" s="201"/>
      <c r="N268" s="202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145</v>
      </c>
      <c r="AU268" s="16" t="s">
        <v>82</v>
      </c>
    </row>
    <row r="269" spans="1:65" s="13" customFormat="1" ht="10.199999999999999">
      <c r="B269" s="203"/>
      <c r="C269" s="204"/>
      <c r="D269" s="199" t="s">
        <v>147</v>
      </c>
      <c r="E269" s="205" t="s">
        <v>19</v>
      </c>
      <c r="F269" s="206" t="s">
        <v>473</v>
      </c>
      <c r="G269" s="204"/>
      <c r="H269" s="207">
        <v>12.6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147</v>
      </c>
      <c r="AU269" s="213" t="s">
        <v>82</v>
      </c>
      <c r="AV269" s="13" t="s">
        <v>82</v>
      </c>
      <c r="AW269" s="13" t="s">
        <v>33</v>
      </c>
      <c r="AX269" s="13" t="s">
        <v>71</v>
      </c>
      <c r="AY269" s="213" t="s">
        <v>136</v>
      </c>
    </row>
    <row r="270" spans="1:65" s="13" customFormat="1" ht="10.199999999999999">
      <c r="B270" s="203"/>
      <c r="C270" s="204"/>
      <c r="D270" s="199" t="s">
        <v>147</v>
      </c>
      <c r="E270" s="205" t="s">
        <v>19</v>
      </c>
      <c r="F270" s="206" t="s">
        <v>474</v>
      </c>
      <c r="G270" s="204"/>
      <c r="H270" s="207">
        <v>11.55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147</v>
      </c>
      <c r="AU270" s="213" t="s">
        <v>82</v>
      </c>
      <c r="AV270" s="13" t="s">
        <v>82</v>
      </c>
      <c r="AW270" s="13" t="s">
        <v>33</v>
      </c>
      <c r="AX270" s="13" t="s">
        <v>71</v>
      </c>
      <c r="AY270" s="213" t="s">
        <v>136</v>
      </c>
    </row>
    <row r="271" spans="1:65" s="2" customFormat="1" ht="14.4" customHeight="1">
      <c r="A271" s="33"/>
      <c r="B271" s="34"/>
      <c r="C271" s="186" t="s">
        <v>475</v>
      </c>
      <c r="D271" s="186" t="s">
        <v>138</v>
      </c>
      <c r="E271" s="187" t="s">
        <v>476</v>
      </c>
      <c r="F271" s="188" t="s">
        <v>477</v>
      </c>
      <c r="G271" s="189" t="s">
        <v>304</v>
      </c>
      <c r="H271" s="190">
        <v>169.05</v>
      </c>
      <c r="I271" s="191"/>
      <c r="J271" s="192">
        <f>ROUND(I271*H271,2)</f>
        <v>0</v>
      </c>
      <c r="K271" s="188" t="s">
        <v>142</v>
      </c>
      <c r="L271" s="38"/>
      <c r="M271" s="193" t="s">
        <v>19</v>
      </c>
      <c r="N271" s="194" t="s">
        <v>42</v>
      </c>
      <c r="O271" s="63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7" t="s">
        <v>143</v>
      </c>
      <c r="AT271" s="197" t="s">
        <v>138</v>
      </c>
      <c r="AU271" s="197" t="s">
        <v>82</v>
      </c>
      <c r="AY271" s="16" t="s">
        <v>136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6" t="s">
        <v>79</v>
      </c>
      <c r="BK271" s="198">
        <f>ROUND(I271*H271,2)</f>
        <v>0</v>
      </c>
      <c r="BL271" s="16" t="s">
        <v>143</v>
      </c>
      <c r="BM271" s="197" t="s">
        <v>478</v>
      </c>
    </row>
    <row r="272" spans="1:65" s="2" customFormat="1" ht="19.2">
      <c r="A272" s="33"/>
      <c r="B272" s="34"/>
      <c r="C272" s="35"/>
      <c r="D272" s="199" t="s">
        <v>145</v>
      </c>
      <c r="E272" s="35"/>
      <c r="F272" s="200" t="s">
        <v>479</v>
      </c>
      <c r="G272" s="35"/>
      <c r="H272" s="35"/>
      <c r="I272" s="107"/>
      <c r="J272" s="35"/>
      <c r="K272" s="35"/>
      <c r="L272" s="38"/>
      <c r="M272" s="201"/>
      <c r="N272" s="202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145</v>
      </c>
      <c r="AU272" s="16" t="s">
        <v>82</v>
      </c>
    </row>
    <row r="273" spans="1:65" s="13" customFormat="1" ht="10.199999999999999">
      <c r="B273" s="203"/>
      <c r="C273" s="204"/>
      <c r="D273" s="199" t="s">
        <v>147</v>
      </c>
      <c r="E273" s="205" t="s">
        <v>19</v>
      </c>
      <c r="F273" s="206" t="s">
        <v>480</v>
      </c>
      <c r="G273" s="204"/>
      <c r="H273" s="207">
        <v>169.05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147</v>
      </c>
      <c r="AU273" s="213" t="s">
        <v>82</v>
      </c>
      <c r="AV273" s="13" t="s">
        <v>82</v>
      </c>
      <c r="AW273" s="13" t="s">
        <v>33</v>
      </c>
      <c r="AX273" s="13" t="s">
        <v>79</v>
      </c>
      <c r="AY273" s="213" t="s">
        <v>136</v>
      </c>
    </row>
    <row r="274" spans="1:65" s="2" customFormat="1" ht="22.8">
      <c r="A274" s="33"/>
      <c r="B274" s="34"/>
      <c r="C274" s="186" t="s">
        <v>481</v>
      </c>
      <c r="D274" s="186" t="s">
        <v>138</v>
      </c>
      <c r="E274" s="187" t="s">
        <v>482</v>
      </c>
      <c r="F274" s="188" t="s">
        <v>483</v>
      </c>
      <c r="G274" s="189" t="s">
        <v>304</v>
      </c>
      <c r="H274" s="190">
        <v>24.15</v>
      </c>
      <c r="I274" s="191"/>
      <c r="J274" s="192">
        <f>ROUND(I274*H274,2)</f>
        <v>0</v>
      </c>
      <c r="K274" s="188" t="s">
        <v>142</v>
      </c>
      <c r="L274" s="38"/>
      <c r="M274" s="193" t="s">
        <v>19</v>
      </c>
      <c r="N274" s="194" t="s">
        <v>42</v>
      </c>
      <c r="O274" s="63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7" t="s">
        <v>143</v>
      </c>
      <c r="AT274" s="197" t="s">
        <v>138</v>
      </c>
      <c r="AU274" s="197" t="s">
        <v>82</v>
      </c>
      <c r="AY274" s="16" t="s">
        <v>136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6" t="s">
        <v>79</v>
      </c>
      <c r="BK274" s="198">
        <f>ROUND(I274*H274,2)</f>
        <v>0</v>
      </c>
      <c r="BL274" s="16" t="s">
        <v>143</v>
      </c>
      <c r="BM274" s="197" t="s">
        <v>484</v>
      </c>
    </row>
    <row r="275" spans="1:65" s="2" customFormat="1" ht="19.2">
      <c r="A275" s="33"/>
      <c r="B275" s="34"/>
      <c r="C275" s="35"/>
      <c r="D275" s="199" t="s">
        <v>145</v>
      </c>
      <c r="E275" s="35"/>
      <c r="F275" s="200" t="s">
        <v>485</v>
      </c>
      <c r="G275" s="35"/>
      <c r="H275" s="35"/>
      <c r="I275" s="107"/>
      <c r="J275" s="35"/>
      <c r="K275" s="35"/>
      <c r="L275" s="38"/>
      <c r="M275" s="201"/>
      <c r="N275" s="202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145</v>
      </c>
      <c r="AU275" s="16" t="s">
        <v>82</v>
      </c>
    </row>
    <row r="276" spans="1:65" s="13" customFormat="1" ht="10.199999999999999">
      <c r="B276" s="203"/>
      <c r="C276" s="204"/>
      <c r="D276" s="199" t="s">
        <v>147</v>
      </c>
      <c r="E276" s="205" t="s">
        <v>19</v>
      </c>
      <c r="F276" s="206" t="s">
        <v>486</v>
      </c>
      <c r="G276" s="204"/>
      <c r="H276" s="207">
        <v>24.15</v>
      </c>
      <c r="I276" s="208"/>
      <c r="J276" s="204"/>
      <c r="K276" s="204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147</v>
      </c>
      <c r="AU276" s="213" t="s">
        <v>82</v>
      </c>
      <c r="AV276" s="13" t="s">
        <v>82</v>
      </c>
      <c r="AW276" s="13" t="s">
        <v>33</v>
      </c>
      <c r="AX276" s="13" t="s">
        <v>79</v>
      </c>
      <c r="AY276" s="213" t="s">
        <v>136</v>
      </c>
    </row>
    <row r="277" spans="1:65" s="2" customFormat="1" ht="22.8">
      <c r="A277" s="33"/>
      <c r="B277" s="34"/>
      <c r="C277" s="186" t="s">
        <v>487</v>
      </c>
      <c r="D277" s="186" t="s">
        <v>138</v>
      </c>
      <c r="E277" s="187" t="s">
        <v>488</v>
      </c>
      <c r="F277" s="188" t="s">
        <v>489</v>
      </c>
      <c r="G277" s="189" t="s">
        <v>304</v>
      </c>
      <c r="H277" s="190">
        <v>0.72399999999999998</v>
      </c>
      <c r="I277" s="191"/>
      <c r="J277" s="192">
        <f>ROUND(I277*H277,2)</f>
        <v>0</v>
      </c>
      <c r="K277" s="188" t="s">
        <v>142</v>
      </c>
      <c r="L277" s="38"/>
      <c r="M277" s="193" t="s">
        <v>19</v>
      </c>
      <c r="N277" s="194" t="s">
        <v>42</v>
      </c>
      <c r="O277" s="63"/>
      <c r="P277" s="195">
        <f>O277*H277</f>
        <v>0</v>
      </c>
      <c r="Q277" s="195">
        <v>0</v>
      </c>
      <c r="R277" s="195">
        <f>Q277*H277</f>
        <v>0</v>
      </c>
      <c r="S277" s="195">
        <v>0</v>
      </c>
      <c r="T277" s="196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7" t="s">
        <v>143</v>
      </c>
      <c r="AT277" s="197" t="s">
        <v>138</v>
      </c>
      <c r="AU277" s="197" t="s">
        <v>82</v>
      </c>
      <c r="AY277" s="16" t="s">
        <v>136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6" t="s">
        <v>79</v>
      </c>
      <c r="BK277" s="198">
        <f>ROUND(I277*H277,2)</f>
        <v>0</v>
      </c>
      <c r="BL277" s="16" t="s">
        <v>143</v>
      </c>
      <c r="BM277" s="197" t="s">
        <v>490</v>
      </c>
    </row>
    <row r="278" spans="1:65" s="2" customFormat="1" ht="19.2">
      <c r="A278" s="33"/>
      <c r="B278" s="34"/>
      <c r="C278" s="35"/>
      <c r="D278" s="199" t="s">
        <v>145</v>
      </c>
      <c r="E278" s="35"/>
      <c r="F278" s="200" t="s">
        <v>491</v>
      </c>
      <c r="G278" s="35"/>
      <c r="H278" s="35"/>
      <c r="I278" s="107"/>
      <c r="J278" s="35"/>
      <c r="K278" s="35"/>
      <c r="L278" s="38"/>
      <c r="M278" s="201"/>
      <c r="N278" s="202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145</v>
      </c>
      <c r="AU278" s="16" t="s">
        <v>82</v>
      </c>
    </row>
    <row r="279" spans="1:65" s="13" customFormat="1" ht="10.199999999999999">
      <c r="B279" s="203"/>
      <c r="C279" s="204"/>
      <c r="D279" s="199" t="s">
        <v>147</v>
      </c>
      <c r="E279" s="205" t="s">
        <v>19</v>
      </c>
      <c r="F279" s="206" t="s">
        <v>460</v>
      </c>
      <c r="G279" s="204"/>
      <c r="H279" s="207">
        <v>0.72399999999999998</v>
      </c>
      <c r="I279" s="208"/>
      <c r="J279" s="204"/>
      <c r="K279" s="204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147</v>
      </c>
      <c r="AU279" s="213" t="s">
        <v>82</v>
      </c>
      <c r="AV279" s="13" t="s">
        <v>82</v>
      </c>
      <c r="AW279" s="13" t="s">
        <v>33</v>
      </c>
      <c r="AX279" s="13" t="s">
        <v>71</v>
      </c>
      <c r="AY279" s="213" t="s">
        <v>136</v>
      </c>
    </row>
    <row r="280" spans="1:65" s="12" customFormat="1" ht="22.8" customHeight="1">
      <c r="B280" s="170"/>
      <c r="C280" s="171"/>
      <c r="D280" s="172" t="s">
        <v>70</v>
      </c>
      <c r="E280" s="184" t="s">
        <v>492</v>
      </c>
      <c r="F280" s="184" t="s">
        <v>493</v>
      </c>
      <c r="G280" s="171"/>
      <c r="H280" s="171"/>
      <c r="I280" s="174"/>
      <c r="J280" s="185">
        <f>BK280</f>
        <v>0</v>
      </c>
      <c r="K280" s="171"/>
      <c r="L280" s="176"/>
      <c r="M280" s="177"/>
      <c r="N280" s="178"/>
      <c r="O280" s="178"/>
      <c r="P280" s="179">
        <f>SUM(P281:P284)</f>
        <v>0</v>
      </c>
      <c r="Q280" s="178"/>
      <c r="R280" s="179">
        <f>SUM(R281:R284)</f>
        <v>0</v>
      </c>
      <c r="S280" s="178"/>
      <c r="T280" s="180">
        <f>SUM(T281:T284)</f>
        <v>0</v>
      </c>
      <c r="AR280" s="181" t="s">
        <v>79</v>
      </c>
      <c r="AT280" s="182" t="s">
        <v>70</v>
      </c>
      <c r="AU280" s="182" t="s">
        <v>79</v>
      </c>
      <c r="AY280" s="181" t="s">
        <v>136</v>
      </c>
      <c r="BK280" s="183">
        <f>SUM(BK281:BK284)</f>
        <v>0</v>
      </c>
    </row>
    <row r="281" spans="1:65" s="2" customFormat="1" ht="22.8">
      <c r="A281" s="33"/>
      <c r="B281" s="34"/>
      <c r="C281" s="186" t="s">
        <v>494</v>
      </c>
      <c r="D281" s="186" t="s">
        <v>138</v>
      </c>
      <c r="E281" s="187" t="s">
        <v>495</v>
      </c>
      <c r="F281" s="188" t="s">
        <v>496</v>
      </c>
      <c r="G281" s="189" t="s">
        <v>304</v>
      </c>
      <c r="H281" s="190">
        <v>3408.6260000000002</v>
      </c>
      <c r="I281" s="191"/>
      <c r="J281" s="192">
        <f>ROUND(I281*H281,2)</f>
        <v>0</v>
      </c>
      <c r="K281" s="188" t="s">
        <v>142</v>
      </c>
      <c r="L281" s="38"/>
      <c r="M281" s="193" t="s">
        <v>19</v>
      </c>
      <c r="N281" s="194" t="s">
        <v>42</v>
      </c>
      <c r="O281" s="63"/>
      <c r="P281" s="195">
        <f>O281*H281</f>
        <v>0</v>
      </c>
      <c r="Q281" s="195">
        <v>0</v>
      </c>
      <c r="R281" s="195">
        <f>Q281*H281</f>
        <v>0</v>
      </c>
      <c r="S281" s="195">
        <v>0</v>
      </c>
      <c r="T281" s="196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7" t="s">
        <v>143</v>
      </c>
      <c r="AT281" s="197" t="s">
        <v>138</v>
      </c>
      <c r="AU281" s="197" t="s">
        <v>82</v>
      </c>
      <c r="AY281" s="16" t="s">
        <v>136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16" t="s">
        <v>79</v>
      </c>
      <c r="BK281" s="198">
        <f>ROUND(I281*H281,2)</f>
        <v>0</v>
      </c>
      <c r="BL281" s="16" t="s">
        <v>143</v>
      </c>
      <c r="BM281" s="197" t="s">
        <v>497</v>
      </c>
    </row>
    <row r="282" spans="1:65" s="2" customFormat="1" ht="19.2">
      <c r="A282" s="33"/>
      <c r="B282" s="34"/>
      <c r="C282" s="35"/>
      <c r="D282" s="199" t="s">
        <v>145</v>
      </c>
      <c r="E282" s="35"/>
      <c r="F282" s="200" t="s">
        <v>498</v>
      </c>
      <c r="G282" s="35"/>
      <c r="H282" s="35"/>
      <c r="I282" s="107"/>
      <c r="J282" s="35"/>
      <c r="K282" s="35"/>
      <c r="L282" s="38"/>
      <c r="M282" s="201"/>
      <c r="N282" s="202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145</v>
      </c>
      <c r="AU282" s="16" t="s">
        <v>82</v>
      </c>
    </row>
    <row r="283" spans="1:65" s="2" customFormat="1" ht="22.8">
      <c r="A283" s="33"/>
      <c r="B283" s="34"/>
      <c r="C283" s="186" t="s">
        <v>499</v>
      </c>
      <c r="D283" s="186" t="s">
        <v>138</v>
      </c>
      <c r="E283" s="187" t="s">
        <v>500</v>
      </c>
      <c r="F283" s="188" t="s">
        <v>501</v>
      </c>
      <c r="G283" s="189" t="s">
        <v>304</v>
      </c>
      <c r="H283" s="190">
        <v>3408.6260000000002</v>
      </c>
      <c r="I283" s="191"/>
      <c r="J283" s="192">
        <f>ROUND(I283*H283,2)</f>
        <v>0</v>
      </c>
      <c r="K283" s="188" t="s">
        <v>142</v>
      </c>
      <c r="L283" s="38"/>
      <c r="M283" s="193" t="s">
        <v>19</v>
      </c>
      <c r="N283" s="194" t="s">
        <v>42</v>
      </c>
      <c r="O283" s="63"/>
      <c r="P283" s="195">
        <f>O283*H283</f>
        <v>0</v>
      </c>
      <c r="Q283" s="195">
        <v>0</v>
      </c>
      <c r="R283" s="195">
        <f>Q283*H283</f>
        <v>0</v>
      </c>
      <c r="S283" s="195">
        <v>0</v>
      </c>
      <c r="T283" s="196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7" t="s">
        <v>143</v>
      </c>
      <c r="AT283" s="197" t="s">
        <v>138</v>
      </c>
      <c r="AU283" s="197" t="s">
        <v>82</v>
      </c>
      <c r="AY283" s="16" t="s">
        <v>136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16" t="s">
        <v>79</v>
      </c>
      <c r="BK283" s="198">
        <f>ROUND(I283*H283,2)</f>
        <v>0</v>
      </c>
      <c r="BL283" s="16" t="s">
        <v>143</v>
      </c>
      <c r="BM283" s="197" t="s">
        <v>502</v>
      </c>
    </row>
    <row r="284" spans="1:65" s="2" customFormat="1" ht="19.2">
      <c r="A284" s="33"/>
      <c r="B284" s="34"/>
      <c r="C284" s="35"/>
      <c r="D284" s="199" t="s">
        <v>145</v>
      </c>
      <c r="E284" s="35"/>
      <c r="F284" s="200" t="s">
        <v>503</v>
      </c>
      <c r="G284" s="35"/>
      <c r="H284" s="35"/>
      <c r="I284" s="107"/>
      <c r="J284" s="35"/>
      <c r="K284" s="35"/>
      <c r="L284" s="38"/>
      <c r="M284" s="225"/>
      <c r="N284" s="226"/>
      <c r="O284" s="227"/>
      <c r="P284" s="227"/>
      <c r="Q284" s="227"/>
      <c r="R284" s="227"/>
      <c r="S284" s="227"/>
      <c r="T284" s="22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145</v>
      </c>
      <c r="AU284" s="16" t="s">
        <v>82</v>
      </c>
    </row>
    <row r="285" spans="1:65" s="2" customFormat="1" ht="6.9" customHeight="1">
      <c r="A285" s="33"/>
      <c r="B285" s="46"/>
      <c r="C285" s="47"/>
      <c r="D285" s="47"/>
      <c r="E285" s="47"/>
      <c r="F285" s="47"/>
      <c r="G285" s="47"/>
      <c r="H285" s="47"/>
      <c r="I285" s="135"/>
      <c r="J285" s="47"/>
      <c r="K285" s="47"/>
      <c r="L285" s="38"/>
      <c r="M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</row>
  </sheetData>
  <sheetProtection algorithmName="SHA-512" hashValue="btwmneltSP9SDOMh0NCFDFmRZBnIe21yjeEQoZRvhd1bXS3XgUSqUrGETQ46GbAuzQixTXhqGv7zhJkY0XNdYA==" saltValue="5zqZ5qiadCjghUIkc7c9EfcbYPPZ31T74aL/qlCsW6x3iDL27al6vfm3Rm35KmioXIKQwNMruVHqNLtv6djCgw==" spinCount="100000" sheet="1" objects="1" scenarios="1" formatColumns="0" formatRows="0" autoFilter="0"/>
  <autoFilter ref="C85:K28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8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85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106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47" t="str">
        <f>'Rekapitulace stavby'!K6</f>
        <v>Společná zařízení v k.ú. Hnátnice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107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49" t="s">
        <v>504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86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5. 6. 2020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109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35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107"/>
      <c r="J30" s="119">
        <f>ROUND(J82,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1" t="s">
        <v>38</v>
      </c>
      <c r="J32" s="120" t="s">
        <v>40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41</v>
      </c>
      <c r="E33" s="106" t="s">
        <v>42</v>
      </c>
      <c r="F33" s="123">
        <f>ROUND((SUM(BE82:BE117)),  2)</f>
        <v>0</v>
      </c>
      <c r="G33" s="33"/>
      <c r="H33" s="33"/>
      <c r="I33" s="124">
        <v>0.21</v>
      </c>
      <c r="J33" s="123">
        <f>ROUND(((SUM(BE82:BE117))*I33),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23">
        <f>ROUND((SUM(BF82:BF117)),  2)</f>
        <v>0</v>
      </c>
      <c r="G34" s="33"/>
      <c r="H34" s="33"/>
      <c r="I34" s="124">
        <v>0.15</v>
      </c>
      <c r="J34" s="123">
        <f>ROUND(((SUM(BF82:BF117))*I34),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23">
        <f>ROUND((SUM(BG82:BG117)),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23">
        <f>ROUND((SUM(BH82:BH117)),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23">
        <f>ROUND((SUM(BI82:BI117)),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4" t="str">
        <f>E7</f>
        <v>Společná zařízení v k.ú. Hnátnice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107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7" t="str">
        <f>E9</f>
        <v>SO-104a - Příkop k polní cestě H2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5. 6. 2020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0" t="s">
        <v>31</v>
      </c>
      <c r="J54" s="31" t="str">
        <f>E21</f>
        <v>Agroprojekce Litomyšl,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Požárová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111</v>
      </c>
      <c r="D57" s="140"/>
      <c r="E57" s="140"/>
      <c r="F57" s="140"/>
      <c r="G57" s="140"/>
      <c r="H57" s="140"/>
      <c r="I57" s="141"/>
      <c r="J57" s="142" t="s">
        <v>112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69</v>
      </c>
      <c r="D59" s="35"/>
      <c r="E59" s="35"/>
      <c r="F59" s="35"/>
      <c r="G59" s="35"/>
      <c r="H59" s="35"/>
      <c r="I59" s="107"/>
      <c r="J59" s="76">
        <f>J82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4.9" customHeight="1">
      <c r="B60" s="144"/>
      <c r="C60" s="145"/>
      <c r="D60" s="146" t="s">
        <v>114</v>
      </c>
      <c r="E60" s="147"/>
      <c r="F60" s="147"/>
      <c r="G60" s="147"/>
      <c r="H60" s="147"/>
      <c r="I60" s="148"/>
      <c r="J60" s="149">
        <f>J83</f>
        <v>0</v>
      </c>
      <c r="K60" s="145"/>
      <c r="L60" s="150"/>
    </row>
    <row r="61" spans="1:47" s="10" customFormat="1" ht="19.95" customHeight="1">
      <c r="B61" s="151"/>
      <c r="C61" s="152"/>
      <c r="D61" s="153" t="s">
        <v>115</v>
      </c>
      <c r="E61" s="154"/>
      <c r="F61" s="154"/>
      <c r="G61" s="154"/>
      <c r="H61" s="154"/>
      <c r="I61" s="155"/>
      <c r="J61" s="156">
        <f>J84</f>
        <v>0</v>
      </c>
      <c r="K61" s="152"/>
      <c r="L61" s="157"/>
    </row>
    <row r="62" spans="1:47" s="10" customFormat="1" ht="19.95" customHeight="1">
      <c r="B62" s="151"/>
      <c r="C62" s="152"/>
      <c r="D62" s="153" t="s">
        <v>120</v>
      </c>
      <c r="E62" s="154"/>
      <c r="F62" s="154"/>
      <c r="G62" s="154"/>
      <c r="H62" s="154"/>
      <c r="I62" s="155"/>
      <c r="J62" s="156">
        <f>J115</f>
        <v>0</v>
      </c>
      <c r="K62" s="152"/>
      <c r="L62" s="157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107"/>
      <c r="J63" s="35"/>
      <c r="K63" s="35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135"/>
      <c r="J64" s="47"/>
      <c r="K64" s="47"/>
      <c r="L64" s="108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138"/>
      <c r="J68" s="49"/>
      <c r="K68" s="49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121</v>
      </c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54" t="str">
        <f>E7</f>
        <v>Společná zařízení v k.ú. Hnátnice</v>
      </c>
      <c r="F72" s="355"/>
      <c r="G72" s="355"/>
      <c r="H72" s="35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107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07" t="str">
        <f>E9</f>
        <v>SO-104a - Příkop k polní cestě H2</v>
      </c>
      <c r="F74" s="356"/>
      <c r="G74" s="356"/>
      <c r="H74" s="356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110" t="s">
        <v>23</v>
      </c>
      <c r="J76" s="58" t="str">
        <f>IF(J12="","",J12)</f>
        <v>5. 6. 2020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Ústí nad Orlicí</v>
      </c>
      <c r="G78" s="35"/>
      <c r="H78" s="35"/>
      <c r="I78" s="110" t="s">
        <v>31</v>
      </c>
      <c r="J78" s="31" t="str">
        <f>E21</f>
        <v>Agroprojekce Litomyšl, s.r.o.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110" t="s">
        <v>34</v>
      </c>
      <c r="J79" s="31" t="str">
        <f>E24</f>
        <v>Požárová</v>
      </c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8"/>
      <c r="B81" s="159"/>
      <c r="C81" s="160" t="s">
        <v>122</v>
      </c>
      <c r="D81" s="161" t="s">
        <v>56</v>
      </c>
      <c r="E81" s="161" t="s">
        <v>52</v>
      </c>
      <c r="F81" s="161" t="s">
        <v>53</v>
      </c>
      <c r="G81" s="161" t="s">
        <v>123</v>
      </c>
      <c r="H81" s="161" t="s">
        <v>124</v>
      </c>
      <c r="I81" s="162" t="s">
        <v>125</v>
      </c>
      <c r="J81" s="161" t="s">
        <v>112</v>
      </c>
      <c r="K81" s="163" t="s">
        <v>126</v>
      </c>
      <c r="L81" s="164"/>
      <c r="M81" s="67" t="s">
        <v>19</v>
      </c>
      <c r="N81" s="68" t="s">
        <v>41</v>
      </c>
      <c r="O81" s="68" t="s">
        <v>127</v>
      </c>
      <c r="P81" s="68" t="s">
        <v>128</v>
      </c>
      <c r="Q81" s="68" t="s">
        <v>129</v>
      </c>
      <c r="R81" s="68" t="s">
        <v>130</v>
      </c>
      <c r="S81" s="68" t="s">
        <v>131</v>
      </c>
      <c r="T81" s="69" t="s">
        <v>132</v>
      </c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</row>
    <row r="82" spans="1:65" s="2" customFormat="1" ht="22.8" customHeight="1">
      <c r="A82" s="33"/>
      <c r="B82" s="34"/>
      <c r="C82" s="74" t="s">
        <v>133</v>
      </c>
      <c r="D82" s="35"/>
      <c r="E82" s="35"/>
      <c r="F82" s="35"/>
      <c r="G82" s="35"/>
      <c r="H82" s="35"/>
      <c r="I82" s="107"/>
      <c r="J82" s="165">
        <f>BK82</f>
        <v>0</v>
      </c>
      <c r="K82" s="35"/>
      <c r="L82" s="38"/>
      <c r="M82" s="70"/>
      <c r="N82" s="166"/>
      <c r="O82" s="71"/>
      <c r="P82" s="167">
        <f>P83</f>
        <v>0</v>
      </c>
      <c r="Q82" s="71"/>
      <c r="R82" s="167">
        <f>R83</f>
        <v>3.4643E-2</v>
      </c>
      <c r="S82" s="71"/>
      <c r="T82" s="168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113</v>
      </c>
      <c r="BK82" s="169">
        <f>BK83</f>
        <v>0</v>
      </c>
    </row>
    <row r="83" spans="1:65" s="12" customFormat="1" ht="25.95" customHeight="1">
      <c r="B83" s="170"/>
      <c r="C83" s="171"/>
      <c r="D83" s="172" t="s">
        <v>70</v>
      </c>
      <c r="E83" s="173" t="s">
        <v>134</v>
      </c>
      <c r="F83" s="173" t="s">
        <v>135</v>
      </c>
      <c r="G83" s="171"/>
      <c r="H83" s="171"/>
      <c r="I83" s="174"/>
      <c r="J83" s="175">
        <f>BK83</f>
        <v>0</v>
      </c>
      <c r="K83" s="171"/>
      <c r="L83" s="176"/>
      <c r="M83" s="177"/>
      <c r="N83" s="178"/>
      <c r="O83" s="178"/>
      <c r="P83" s="179">
        <f>P84+P115</f>
        <v>0</v>
      </c>
      <c r="Q83" s="178"/>
      <c r="R83" s="179">
        <f>R84+R115</f>
        <v>3.4643E-2</v>
      </c>
      <c r="S83" s="178"/>
      <c r="T83" s="180">
        <f>T84+T115</f>
        <v>0</v>
      </c>
      <c r="AR83" s="181" t="s">
        <v>79</v>
      </c>
      <c r="AT83" s="182" t="s">
        <v>70</v>
      </c>
      <c r="AU83" s="182" t="s">
        <v>71</v>
      </c>
      <c r="AY83" s="181" t="s">
        <v>136</v>
      </c>
      <c r="BK83" s="183">
        <f>BK84+BK115</f>
        <v>0</v>
      </c>
    </row>
    <row r="84" spans="1:65" s="12" customFormat="1" ht="22.8" customHeight="1">
      <c r="B84" s="170"/>
      <c r="C84" s="171"/>
      <c r="D84" s="172" t="s">
        <v>70</v>
      </c>
      <c r="E84" s="184" t="s">
        <v>79</v>
      </c>
      <c r="F84" s="184" t="s">
        <v>137</v>
      </c>
      <c r="G84" s="171"/>
      <c r="H84" s="171"/>
      <c r="I84" s="174"/>
      <c r="J84" s="185">
        <f>BK84</f>
        <v>0</v>
      </c>
      <c r="K84" s="171"/>
      <c r="L84" s="176"/>
      <c r="M84" s="177"/>
      <c r="N84" s="178"/>
      <c r="O84" s="178"/>
      <c r="P84" s="179">
        <f>SUM(P85:P114)</f>
        <v>0</v>
      </c>
      <c r="Q84" s="178"/>
      <c r="R84" s="179">
        <f>SUM(R85:R114)</f>
        <v>3.4643E-2</v>
      </c>
      <c r="S84" s="178"/>
      <c r="T84" s="180">
        <f>SUM(T85:T114)</f>
        <v>0</v>
      </c>
      <c r="AR84" s="181" t="s">
        <v>79</v>
      </c>
      <c r="AT84" s="182" t="s">
        <v>70</v>
      </c>
      <c r="AU84" s="182" t="s">
        <v>79</v>
      </c>
      <c r="AY84" s="181" t="s">
        <v>136</v>
      </c>
      <c r="BK84" s="183">
        <f>SUM(BK85:BK114)</f>
        <v>0</v>
      </c>
    </row>
    <row r="85" spans="1:65" s="2" customFormat="1" ht="14.4" customHeight="1">
      <c r="A85" s="33"/>
      <c r="B85" s="34"/>
      <c r="C85" s="186" t="s">
        <v>79</v>
      </c>
      <c r="D85" s="186" t="s">
        <v>138</v>
      </c>
      <c r="E85" s="187" t="s">
        <v>178</v>
      </c>
      <c r="F85" s="188" t="s">
        <v>179</v>
      </c>
      <c r="G85" s="189" t="s">
        <v>158</v>
      </c>
      <c r="H85" s="190">
        <v>1182.2</v>
      </c>
      <c r="I85" s="191"/>
      <c r="J85" s="192">
        <f>ROUND(I85*H85,2)</f>
        <v>0</v>
      </c>
      <c r="K85" s="188" t="s">
        <v>142</v>
      </c>
      <c r="L85" s="38"/>
      <c r="M85" s="193" t="s">
        <v>19</v>
      </c>
      <c r="N85" s="194" t="s">
        <v>42</v>
      </c>
      <c r="O85" s="63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97" t="s">
        <v>143</v>
      </c>
      <c r="AT85" s="197" t="s">
        <v>138</v>
      </c>
      <c r="AU85" s="197" t="s">
        <v>82</v>
      </c>
      <c r="AY85" s="16" t="s">
        <v>136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6" t="s">
        <v>79</v>
      </c>
      <c r="BK85" s="198">
        <f>ROUND(I85*H85,2)</f>
        <v>0</v>
      </c>
      <c r="BL85" s="16" t="s">
        <v>143</v>
      </c>
      <c r="BM85" s="197" t="s">
        <v>505</v>
      </c>
    </row>
    <row r="86" spans="1:65" s="2" customFormat="1" ht="10.199999999999999">
      <c r="A86" s="33"/>
      <c r="B86" s="34"/>
      <c r="C86" s="35"/>
      <c r="D86" s="199" t="s">
        <v>145</v>
      </c>
      <c r="E86" s="35"/>
      <c r="F86" s="200" t="s">
        <v>181</v>
      </c>
      <c r="G86" s="35"/>
      <c r="H86" s="35"/>
      <c r="I86" s="107"/>
      <c r="J86" s="35"/>
      <c r="K86" s="35"/>
      <c r="L86" s="38"/>
      <c r="M86" s="201"/>
      <c r="N86" s="202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145</v>
      </c>
      <c r="AU86" s="16" t="s">
        <v>82</v>
      </c>
    </row>
    <row r="87" spans="1:65" s="13" customFormat="1" ht="10.199999999999999">
      <c r="B87" s="203"/>
      <c r="C87" s="204"/>
      <c r="D87" s="199" t="s">
        <v>147</v>
      </c>
      <c r="E87" s="205" t="s">
        <v>19</v>
      </c>
      <c r="F87" s="206" t="s">
        <v>506</v>
      </c>
      <c r="G87" s="204"/>
      <c r="H87" s="207">
        <v>1182.2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147</v>
      </c>
      <c r="AU87" s="213" t="s">
        <v>82</v>
      </c>
      <c r="AV87" s="13" t="s">
        <v>82</v>
      </c>
      <c r="AW87" s="13" t="s">
        <v>33</v>
      </c>
      <c r="AX87" s="13" t="s">
        <v>79</v>
      </c>
      <c r="AY87" s="213" t="s">
        <v>136</v>
      </c>
    </row>
    <row r="88" spans="1:65" s="2" customFormat="1" ht="22.8">
      <c r="A88" s="33"/>
      <c r="B88" s="34"/>
      <c r="C88" s="186" t="s">
        <v>82</v>
      </c>
      <c r="D88" s="186" t="s">
        <v>138</v>
      </c>
      <c r="E88" s="187" t="s">
        <v>507</v>
      </c>
      <c r="F88" s="188" t="s">
        <v>508</v>
      </c>
      <c r="G88" s="189" t="s">
        <v>141</v>
      </c>
      <c r="H88" s="190">
        <v>556.5</v>
      </c>
      <c r="I88" s="191"/>
      <c r="J88" s="192">
        <f>ROUND(I88*H88,2)</f>
        <v>0</v>
      </c>
      <c r="K88" s="188" t="s">
        <v>142</v>
      </c>
      <c r="L88" s="38"/>
      <c r="M88" s="193" t="s">
        <v>19</v>
      </c>
      <c r="N88" s="194" t="s">
        <v>42</v>
      </c>
      <c r="O88" s="6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7" t="s">
        <v>143</v>
      </c>
      <c r="AT88" s="197" t="s">
        <v>138</v>
      </c>
      <c r="AU88" s="197" t="s">
        <v>82</v>
      </c>
      <c r="AY88" s="16" t="s">
        <v>136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79</v>
      </c>
      <c r="BK88" s="198">
        <f>ROUND(I88*H88,2)</f>
        <v>0</v>
      </c>
      <c r="BL88" s="16" t="s">
        <v>143</v>
      </c>
      <c r="BM88" s="197" t="s">
        <v>509</v>
      </c>
    </row>
    <row r="89" spans="1:65" s="2" customFormat="1" ht="19.2">
      <c r="A89" s="33"/>
      <c r="B89" s="34"/>
      <c r="C89" s="35"/>
      <c r="D89" s="199" t="s">
        <v>145</v>
      </c>
      <c r="E89" s="35"/>
      <c r="F89" s="200" t="s">
        <v>510</v>
      </c>
      <c r="G89" s="35"/>
      <c r="H89" s="35"/>
      <c r="I89" s="107"/>
      <c r="J89" s="35"/>
      <c r="K89" s="35"/>
      <c r="L89" s="38"/>
      <c r="M89" s="201"/>
      <c r="N89" s="20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145</v>
      </c>
      <c r="AU89" s="16" t="s">
        <v>82</v>
      </c>
    </row>
    <row r="90" spans="1:65" s="13" customFormat="1" ht="10.199999999999999">
      <c r="B90" s="203"/>
      <c r="C90" s="204"/>
      <c r="D90" s="199" t="s">
        <v>147</v>
      </c>
      <c r="E90" s="205" t="s">
        <v>19</v>
      </c>
      <c r="F90" s="206" t="s">
        <v>511</v>
      </c>
      <c r="G90" s="204"/>
      <c r="H90" s="207">
        <v>556.5</v>
      </c>
      <c r="I90" s="208"/>
      <c r="J90" s="204"/>
      <c r="K90" s="204"/>
      <c r="L90" s="209"/>
      <c r="M90" s="210"/>
      <c r="N90" s="211"/>
      <c r="O90" s="211"/>
      <c r="P90" s="211"/>
      <c r="Q90" s="211"/>
      <c r="R90" s="211"/>
      <c r="S90" s="211"/>
      <c r="T90" s="212"/>
      <c r="AT90" s="213" t="s">
        <v>147</v>
      </c>
      <c r="AU90" s="213" t="s">
        <v>82</v>
      </c>
      <c r="AV90" s="13" t="s">
        <v>82</v>
      </c>
      <c r="AW90" s="13" t="s">
        <v>33</v>
      </c>
      <c r="AX90" s="13" t="s">
        <v>79</v>
      </c>
      <c r="AY90" s="213" t="s">
        <v>136</v>
      </c>
    </row>
    <row r="91" spans="1:65" s="2" customFormat="1" ht="22.8">
      <c r="A91" s="33"/>
      <c r="B91" s="34"/>
      <c r="C91" s="186" t="s">
        <v>155</v>
      </c>
      <c r="D91" s="186" t="s">
        <v>138</v>
      </c>
      <c r="E91" s="187" t="s">
        <v>233</v>
      </c>
      <c r="F91" s="188" t="s">
        <v>234</v>
      </c>
      <c r="G91" s="189" t="s">
        <v>141</v>
      </c>
      <c r="H91" s="190">
        <v>624.77</v>
      </c>
      <c r="I91" s="191"/>
      <c r="J91" s="192">
        <f>ROUND(I91*H91,2)</f>
        <v>0</v>
      </c>
      <c r="K91" s="188" t="s">
        <v>142</v>
      </c>
      <c r="L91" s="38"/>
      <c r="M91" s="193" t="s">
        <v>19</v>
      </c>
      <c r="N91" s="194" t="s">
        <v>42</v>
      </c>
      <c r="O91" s="63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7" t="s">
        <v>143</v>
      </c>
      <c r="AT91" s="197" t="s">
        <v>138</v>
      </c>
      <c r="AU91" s="197" t="s">
        <v>82</v>
      </c>
      <c r="AY91" s="16" t="s">
        <v>136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79</v>
      </c>
      <c r="BK91" s="198">
        <f>ROUND(I91*H91,2)</f>
        <v>0</v>
      </c>
      <c r="BL91" s="16" t="s">
        <v>143</v>
      </c>
      <c r="BM91" s="197" t="s">
        <v>512</v>
      </c>
    </row>
    <row r="92" spans="1:65" s="2" customFormat="1" ht="28.8">
      <c r="A92" s="33"/>
      <c r="B92" s="34"/>
      <c r="C92" s="35"/>
      <c r="D92" s="199" t="s">
        <v>145</v>
      </c>
      <c r="E92" s="35"/>
      <c r="F92" s="200" t="s">
        <v>236</v>
      </c>
      <c r="G92" s="35"/>
      <c r="H92" s="35"/>
      <c r="I92" s="107"/>
      <c r="J92" s="35"/>
      <c r="K92" s="35"/>
      <c r="L92" s="38"/>
      <c r="M92" s="201"/>
      <c r="N92" s="20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145</v>
      </c>
      <c r="AU92" s="16" t="s">
        <v>82</v>
      </c>
    </row>
    <row r="93" spans="1:65" s="13" customFormat="1" ht="10.199999999999999">
      <c r="B93" s="203"/>
      <c r="C93" s="204"/>
      <c r="D93" s="199" t="s">
        <v>147</v>
      </c>
      <c r="E93" s="205" t="s">
        <v>19</v>
      </c>
      <c r="F93" s="206" t="s">
        <v>513</v>
      </c>
      <c r="G93" s="204"/>
      <c r="H93" s="207">
        <v>68.27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147</v>
      </c>
      <c r="AU93" s="213" t="s">
        <v>82</v>
      </c>
      <c r="AV93" s="13" t="s">
        <v>82</v>
      </c>
      <c r="AW93" s="13" t="s">
        <v>33</v>
      </c>
      <c r="AX93" s="13" t="s">
        <v>71</v>
      </c>
      <c r="AY93" s="213" t="s">
        <v>136</v>
      </c>
    </row>
    <row r="94" spans="1:65" s="13" customFormat="1" ht="10.199999999999999">
      <c r="B94" s="203"/>
      <c r="C94" s="204"/>
      <c r="D94" s="199" t="s">
        <v>147</v>
      </c>
      <c r="E94" s="205" t="s">
        <v>19</v>
      </c>
      <c r="F94" s="206" t="s">
        <v>514</v>
      </c>
      <c r="G94" s="204"/>
      <c r="H94" s="207">
        <v>556.5</v>
      </c>
      <c r="I94" s="208"/>
      <c r="J94" s="204"/>
      <c r="K94" s="204"/>
      <c r="L94" s="209"/>
      <c r="M94" s="210"/>
      <c r="N94" s="211"/>
      <c r="O94" s="211"/>
      <c r="P94" s="211"/>
      <c r="Q94" s="211"/>
      <c r="R94" s="211"/>
      <c r="S94" s="211"/>
      <c r="T94" s="212"/>
      <c r="AT94" s="213" t="s">
        <v>147</v>
      </c>
      <c r="AU94" s="213" t="s">
        <v>82</v>
      </c>
      <c r="AV94" s="13" t="s">
        <v>82</v>
      </c>
      <c r="AW94" s="13" t="s">
        <v>33</v>
      </c>
      <c r="AX94" s="13" t="s">
        <v>71</v>
      </c>
      <c r="AY94" s="213" t="s">
        <v>136</v>
      </c>
    </row>
    <row r="95" spans="1:65" s="2" customFormat="1" ht="14.4" customHeight="1">
      <c r="A95" s="33"/>
      <c r="B95" s="34"/>
      <c r="C95" s="186" t="s">
        <v>143</v>
      </c>
      <c r="D95" s="186" t="s">
        <v>138</v>
      </c>
      <c r="E95" s="187" t="s">
        <v>515</v>
      </c>
      <c r="F95" s="188" t="s">
        <v>516</v>
      </c>
      <c r="G95" s="189" t="s">
        <v>141</v>
      </c>
      <c r="H95" s="190">
        <v>68.27</v>
      </c>
      <c r="I95" s="191"/>
      <c r="J95" s="192">
        <f>ROUND(I95*H95,2)</f>
        <v>0</v>
      </c>
      <c r="K95" s="188" t="s">
        <v>142</v>
      </c>
      <c r="L95" s="38"/>
      <c r="M95" s="193" t="s">
        <v>19</v>
      </c>
      <c r="N95" s="194" t="s">
        <v>42</v>
      </c>
      <c r="O95" s="6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143</v>
      </c>
      <c r="AT95" s="197" t="s">
        <v>138</v>
      </c>
      <c r="AU95" s="197" t="s">
        <v>82</v>
      </c>
      <c r="AY95" s="16" t="s">
        <v>136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79</v>
      </c>
      <c r="BK95" s="198">
        <f>ROUND(I95*H95,2)</f>
        <v>0</v>
      </c>
      <c r="BL95" s="16" t="s">
        <v>143</v>
      </c>
      <c r="BM95" s="197" t="s">
        <v>517</v>
      </c>
    </row>
    <row r="96" spans="1:65" s="2" customFormat="1" ht="19.2">
      <c r="A96" s="33"/>
      <c r="B96" s="34"/>
      <c r="C96" s="35"/>
      <c r="D96" s="199" t="s">
        <v>145</v>
      </c>
      <c r="E96" s="35"/>
      <c r="F96" s="200" t="s">
        <v>518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145</v>
      </c>
      <c r="AU96" s="16" t="s">
        <v>82</v>
      </c>
    </row>
    <row r="97" spans="1:65" s="13" customFormat="1" ht="10.199999999999999">
      <c r="B97" s="203"/>
      <c r="C97" s="204"/>
      <c r="D97" s="199" t="s">
        <v>147</v>
      </c>
      <c r="E97" s="205" t="s">
        <v>19</v>
      </c>
      <c r="F97" s="206" t="s">
        <v>519</v>
      </c>
      <c r="G97" s="204"/>
      <c r="H97" s="207">
        <v>68.27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147</v>
      </c>
      <c r="AU97" s="213" t="s">
        <v>82</v>
      </c>
      <c r="AV97" s="13" t="s">
        <v>82</v>
      </c>
      <c r="AW97" s="13" t="s">
        <v>33</v>
      </c>
      <c r="AX97" s="13" t="s">
        <v>71</v>
      </c>
      <c r="AY97" s="213" t="s">
        <v>136</v>
      </c>
    </row>
    <row r="98" spans="1:65" s="2" customFormat="1" ht="14.4" customHeight="1">
      <c r="A98" s="33"/>
      <c r="B98" s="34"/>
      <c r="C98" s="186" t="s">
        <v>167</v>
      </c>
      <c r="D98" s="186" t="s">
        <v>138</v>
      </c>
      <c r="E98" s="187" t="s">
        <v>252</v>
      </c>
      <c r="F98" s="188" t="s">
        <v>253</v>
      </c>
      <c r="G98" s="189" t="s">
        <v>141</v>
      </c>
      <c r="H98" s="190">
        <v>624.77</v>
      </c>
      <c r="I98" s="191"/>
      <c r="J98" s="192">
        <f>ROUND(I98*H98,2)</f>
        <v>0</v>
      </c>
      <c r="K98" s="188" t="s">
        <v>142</v>
      </c>
      <c r="L98" s="38"/>
      <c r="M98" s="193" t="s">
        <v>19</v>
      </c>
      <c r="N98" s="194" t="s">
        <v>42</v>
      </c>
      <c r="O98" s="6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7" t="s">
        <v>143</v>
      </c>
      <c r="AT98" s="197" t="s">
        <v>138</v>
      </c>
      <c r="AU98" s="197" t="s">
        <v>82</v>
      </c>
      <c r="AY98" s="16" t="s">
        <v>136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79</v>
      </c>
      <c r="BK98" s="198">
        <f>ROUND(I98*H98,2)</f>
        <v>0</v>
      </c>
      <c r="BL98" s="16" t="s">
        <v>143</v>
      </c>
      <c r="BM98" s="197" t="s">
        <v>520</v>
      </c>
    </row>
    <row r="99" spans="1:65" s="2" customFormat="1" ht="19.2">
      <c r="A99" s="33"/>
      <c r="B99" s="34"/>
      <c r="C99" s="35"/>
      <c r="D99" s="199" t="s">
        <v>145</v>
      </c>
      <c r="E99" s="35"/>
      <c r="F99" s="200" t="s">
        <v>255</v>
      </c>
      <c r="G99" s="35"/>
      <c r="H99" s="35"/>
      <c r="I99" s="107"/>
      <c r="J99" s="35"/>
      <c r="K99" s="35"/>
      <c r="L99" s="38"/>
      <c r="M99" s="201"/>
      <c r="N99" s="20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13" customFormat="1" ht="10.199999999999999">
      <c r="B100" s="203"/>
      <c r="C100" s="204"/>
      <c r="D100" s="199" t="s">
        <v>147</v>
      </c>
      <c r="E100" s="205" t="s">
        <v>19</v>
      </c>
      <c r="F100" s="206" t="s">
        <v>513</v>
      </c>
      <c r="G100" s="204"/>
      <c r="H100" s="207">
        <v>68.27</v>
      </c>
      <c r="I100" s="208"/>
      <c r="J100" s="204"/>
      <c r="K100" s="204"/>
      <c r="L100" s="209"/>
      <c r="M100" s="210"/>
      <c r="N100" s="211"/>
      <c r="O100" s="211"/>
      <c r="P100" s="211"/>
      <c r="Q100" s="211"/>
      <c r="R100" s="211"/>
      <c r="S100" s="211"/>
      <c r="T100" s="212"/>
      <c r="AT100" s="213" t="s">
        <v>147</v>
      </c>
      <c r="AU100" s="213" t="s">
        <v>82</v>
      </c>
      <c r="AV100" s="13" t="s">
        <v>82</v>
      </c>
      <c r="AW100" s="13" t="s">
        <v>33</v>
      </c>
      <c r="AX100" s="13" t="s">
        <v>71</v>
      </c>
      <c r="AY100" s="213" t="s">
        <v>136</v>
      </c>
    </row>
    <row r="101" spans="1:65" s="13" customFormat="1" ht="10.199999999999999">
      <c r="B101" s="203"/>
      <c r="C101" s="204"/>
      <c r="D101" s="199" t="s">
        <v>147</v>
      </c>
      <c r="E101" s="205" t="s">
        <v>19</v>
      </c>
      <c r="F101" s="206" t="s">
        <v>514</v>
      </c>
      <c r="G101" s="204"/>
      <c r="H101" s="207">
        <v>556.5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147</v>
      </c>
      <c r="AU101" s="213" t="s">
        <v>82</v>
      </c>
      <c r="AV101" s="13" t="s">
        <v>82</v>
      </c>
      <c r="AW101" s="13" t="s">
        <v>33</v>
      </c>
      <c r="AX101" s="13" t="s">
        <v>71</v>
      </c>
      <c r="AY101" s="213" t="s">
        <v>136</v>
      </c>
    </row>
    <row r="102" spans="1:65" s="2" customFormat="1" ht="14.4" customHeight="1">
      <c r="A102" s="33"/>
      <c r="B102" s="34"/>
      <c r="C102" s="186" t="s">
        <v>172</v>
      </c>
      <c r="D102" s="186" t="s">
        <v>138</v>
      </c>
      <c r="E102" s="187" t="s">
        <v>521</v>
      </c>
      <c r="F102" s="188" t="s">
        <v>522</v>
      </c>
      <c r="G102" s="189" t="s">
        <v>158</v>
      </c>
      <c r="H102" s="190">
        <v>1681.7</v>
      </c>
      <c r="I102" s="191"/>
      <c r="J102" s="192">
        <f>ROUND(I102*H102,2)</f>
        <v>0</v>
      </c>
      <c r="K102" s="188" t="s">
        <v>142</v>
      </c>
      <c r="L102" s="38"/>
      <c r="M102" s="193" t="s">
        <v>19</v>
      </c>
      <c r="N102" s="194" t="s">
        <v>42</v>
      </c>
      <c r="O102" s="6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7" t="s">
        <v>143</v>
      </c>
      <c r="AT102" s="197" t="s">
        <v>138</v>
      </c>
      <c r="AU102" s="197" t="s">
        <v>82</v>
      </c>
      <c r="AY102" s="16" t="s">
        <v>136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79</v>
      </c>
      <c r="BK102" s="198">
        <f>ROUND(I102*H102,2)</f>
        <v>0</v>
      </c>
      <c r="BL102" s="16" t="s">
        <v>143</v>
      </c>
      <c r="BM102" s="197" t="s">
        <v>523</v>
      </c>
    </row>
    <row r="103" spans="1:65" s="2" customFormat="1" ht="19.2">
      <c r="A103" s="33"/>
      <c r="B103" s="34"/>
      <c r="C103" s="35"/>
      <c r="D103" s="199" t="s">
        <v>145</v>
      </c>
      <c r="E103" s="35"/>
      <c r="F103" s="200" t="s">
        <v>524</v>
      </c>
      <c r="G103" s="35"/>
      <c r="H103" s="35"/>
      <c r="I103" s="107"/>
      <c r="J103" s="35"/>
      <c r="K103" s="35"/>
      <c r="L103" s="38"/>
      <c r="M103" s="201"/>
      <c r="N103" s="20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145</v>
      </c>
      <c r="AU103" s="16" t="s">
        <v>82</v>
      </c>
    </row>
    <row r="104" spans="1:65" s="13" customFormat="1" ht="10.199999999999999">
      <c r="B104" s="203"/>
      <c r="C104" s="204"/>
      <c r="D104" s="199" t="s">
        <v>147</v>
      </c>
      <c r="E104" s="205" t="s">
        <v>19</v>
      </c>
      <c r="F104" s="206" t="s">
        <v>525</v>
      </c>
      <c r="G104" s="204"/>
      <c r="H104" s="207">
        <v>1681.7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147</v>
      </c>
      <c r="AU104" s="213" t="s">
        <v>82</v>
      </c>
      <c r="AV104" s="13" t="s">
        <v>82</v>
      </c>
      <c r="AW104" s="13" t="s">
        <v>33</v>
      </c>
      <c r="AX104" s="13" t="s">
        <v>79</v>
      </c>
      <c r="AY104" s="213" t="s">
        <v>136</v>
      </c>
    </row>
    <row r="105" spans="1:65" s="2" customFormat="1" ht="14.4" customHeight="1">
      <c r="A105" s="33"/>
      <c r="B105" s="34"/>
      <c r="C105" s="214" t="s">
        <v>177</v>
      </c>
      <c r="D105" s="214" t="s">
        <v>268</v>
      </c>
      <c r="E105" s="215" t="s">
        <v>269</v>
      </c>
      <c r="F105" s="216" t="s">
        <v>270</v>
      </c>
      <c r="G105" s="217" t="s">
        <v>271</v>
      </c>
      <c r="H105" s="218">
        <v>34.643000000000001</v>
      </c>
      <c r="I105" s="219"/>
      <c r="J105" s="220">
        <f>ROUND(I105*H105,2)</f>
        <v>0</v>
      </c>
      <c r="K105" s="216" t="s">
        <v>142</v>
      </c>
      <c r="L105" s="221"/>
      <c r="M105" s="222" t="s">
        <v>19</v>
      </c>
      <c r="N105" s="223" t="s">
        <v>42</v>
      </c>
      <c r="O105" s="63"/>
      <c r="P105" s="195">
        <f>O105*H105</f>
        <v>0</v>
      </c>
      <c r="Q105" s="195">
        <v>1E-3</v>
      </c>
      <c r="R105" s="195">
        <f>Q105*H105</f>
        <v>3.4643E-2</v>
      </c>
      <c r="S105" s="195">
        <v>0</v>
      </c>
      <c r="T105" s="19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7" t="s">
        <v>184</v>
      </c>
      <c r="AT105" s="197" t="s">
        <v>268</v>
      </c>
      <c r="AU105" s="197" t="s">
        <v>82</v>
      </c>
      <c r="AY105" s="16" t="s">
        <v>136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79</v>
      </c>
      <c r="BK105" s="198">
        <f>ROUND(I105*H105,2)</f>
        <v>0</v>
      </c>
      <c r="BL105" s="16" t="s">
        <v>143</v>
      </c>
      <c r="BM105" s="197" t="s">
        <v>526</v>
      </c>
    </row>
    <row r="106" spans="1:65" s="2" customFormat="1" ht="10.199999999999999">
      <c r="A106" s="33"/>
      <c r="B106" s="34"/>
      <c r="C106" s="35"/>
      <c r="D106" s="199" t="s">
        <v>145</v>
      </c>
      <c r="E106" s="35"/>
      <c r="F106" s="200" t="s">
        <v>270</v>
      </c>
      <c r="G106" s="35"/>
      <c r="H106" s="35"/>
      <c r="I106" s="107"/>
      <c r="J106" s="35"/>
      <c r="K106" s="35"/>
      <c r="L106" s="38"/>
      <c r="M106" s="201"/>
      <c r="N106" s="20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145</v>
      </c>
      <c r="AU106" s="16" t="s">
        <v>82</v>
      </c>
    </row>
    <row r="107" spans="1:65" s="13" customFormat="1" ht="10.199999999999999">
      <c r="B107" s="203"/>
      <c r="C107" s="204"/>
      <c r="D107" s="199" t="s">
        <v>147</v>
      </c>
      <c r="E107" s="205" t="s">
        <v>19</v>
      </c>
      <c r="F107" s="206" t="s">
        <v>527</v>
      </c>
      <c r="G107" s="204"/>
      <c r="H107" s="207">
        <v>34.643000000000001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147</v>
      </c>
      <c r="AU107" s="213" t="s">
        <v>82</v>
      </c>
      <c r="AV107" s="13" t="s">
        <v>82</v>
      </c>
      <c r="AW107" s="13" t="s">
        <v>33</v>
      </c>
      <c r="AX107" s="13" t="s">
        <v>79</v>
      </c>
      <c r="AY107" s="213" t="s">
        <v>136</v>
      </c>
    </row>
    <row r="108" spans="1:65" s="2" customFormat="1" ht="14.4" customHeight="1">
      <c r="A108" s="33"/>
      <c r="B108" s="34"/>
      <c r="C108" s="186" t="s">
        <v>184</v>
      </c>
      <c r="D108" s="186" t="s">
        <v>138</v>
      </c>
      <c r="E108" s="187" t="s">
        <v>282</v>
      </c>
      <c r="F108" s="188" t="s">
        <v>283</v>
      </c>
      <c r="G108" s="189" t="s">
        <v>158</v>
      </c>
      <c r="H108" s="190">
        <v>1235.7</v>
      </c>
      <c r="I108" s="191"/>
      <c r="J108" s="192">
        <f>ROUND(I108*H108,2)</f>
        <v>0</v>
      </c>
      <c r="K108" s="188" t="s">
        <v>142</v>
      </c>
      <c r="L108" s="38"/>
      <c r="M108" s="193" t="s">
        <v>19</v>
      </c>
      <c r="N108" s="194" t="s">
        <v>42</v>
      </c>
      <c r="O108" s="6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7" t="s">
        <v>143</v>
      </c>
      <c r="AT108" s="197" t="s">
        <v>138</v>
      </c>
      <c r="AU108" s="197" t="s">
        <v>82</v>
      </c>
      <c r="AY108" s="16" t="s">
        <v>136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79</v>
      </c>
      <c r="BK108" s="198">
        <f>ROUND(I108*H108,2)</f>
        <v>0</v>
      </c>
      <c r="BL108" s="16" t="s">
        <v>143</v>
      </c>
      <c r="BM108" s="197" t="s">
        <v>528</v>
      </c>
    </row>
    <row r="109" spans="1:65" s="2" customFormat="1" ht="19.2">
      <c r="A109" s="33"/>
      <c r="B109" s="34"/>
      <c r="C109" s="35"/>
      <c r="D109" s="199" t="s">
        <v>145</v>
      </c>
      <c r="E109" s="35"/>
      <c r="F109" s="200" t="s">
        <v>285</v>
      </c>
      <c r="G109" s="35"/>
      <c r="H109" s="35"/>
      <c r="I109" s="107"/>
      <c r="J109" s="35"/>
      <c r="K109" s="35"/>
      <c r="L109" s="38"/>
      <c r="M109" s="201"/>
      <c r="N109" s="202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145</v>
      </c>
      <c r="AU109" s="16" t="s">
        <v>82</v>
      </c>
    </row>
    <row r="110" spans="1:65" s="13" customFormat="1" ht="10.199999999999999">
      <c r="B110" s="203"/>
      <c r="C110" s="204"/>
      <c r="D110" s="199" t="s">
        <v>147</v>
      </c>
      <c r="E110" s="205" t="s">
        <v>19</v>
      </c>
      <c r="F110" s="206" t="s">
        <v>529</v>
      </c>
      <c r="G110" s="204"/>
      <c r="H110" s="207">
        <v>1235.7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147</v>
      </c>
      <c r="AU110" s="213" t="s">
        <v>82</v>
      </c>
      <c r="AV110" s="13" t="s">
        <v>82</v>
      </c>
      <c r="AW110" s="13" t="s">
        <v>33</v>
      </c>
      <c r="AX110" s="13" t="s">
        <v>79</v>
      </c>
      <c r="AY110" s="213" t="s">
        <v>136</v>
      </c>
    </row>
    <row r="111" spans="1:65" s="2" customFormat="1" ht="14.4" customHeight="1">
      <c r="A111" s="33"/>
      <c r="B111" s="34"/>
      <c r="C111" s="186" t="s">
        <v>192</v>
      </c>
      <c r="D111" s="186" t="s">
        <v>138</v>
      </c>
      <c r="E111" s="187" t="s">
        <v>530</v>
      </c>
      <c r="F111" s="188" t="s">
        <v>531</v>
      </c>
      <c r="G111" s="189" t="s">
        <v>158</v>
      </c>
      <c r="H111" s="190">
        <v>1681.7</v>
      </c>
      <c r="I111" s="191"/>
      <c r="J111" s="192">
        <f>ROUND(I111*H111,2)</f>
        <v>0</v>
      </c>
      <c r="K111" s="188" t="s">
        <v>142</v>
      </c>
      <c r="L111" s="38"/>
      <c r="M111" s="193" t="s">
        <v>19</v>
      </c>
      <c r="N111" s="194" t="s">
        <v>42</v>
      </c>
      <c r="O111" s="6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7" t="s">
        <v>143</v>
      </c>
      <c r="AT111" s="197" t="s">
        <v>138</v>
      </c>
      <c r="AU111" s="197" t="s">
        <v>82</v>
      </c>
      <c r="AY111" s="16" t="s">
        <v>136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79</v>
      </c>
      <c r="BK111" s="198">
        <f>ROUND(I111*H111,2)</f>
        <v>0</v>
      </c>
      <c r="BL111" s="16" t="s">
        <v>143</v>
      </c>
      <c r="BM111" s="197" t="s">
        <v>532</v>
      </c>
    </row>
    <row r="112" spans="1:65" s="2" customFormat="1" ht="19.2">
      <c r="A112" s="33"/>
      <c r="B112" s="34"/>
      <c r="C112" s="35"/>
      <c r="D112" s="199" t="s">
        <v>145</v>
      </c>
      <c r="E112" s="35"/>
      <c r="F112" s="200" t="s">
        <v>533</v>
      </c>
      <c r="G112" s="35"/>
      <c r="H112" s="35"/>
      <c r="I112" s="107"/>
      <c r="J112" s="35"/>
      <c r="K112" s="35"/>
      <c r="L112" s="38"/>
      <c r="M112" s="201"/>
      <c r="N112" s="20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145</v>
      </c>
      <c r="AU112" s="16" t="s">
        <v>82</v>
      </c>
    </row>
    <row r="113" spans="1:65" s="2" customFormat="1" ht="19.2">
      <c r="A113" s="33"/>
      <c r="B113" s="34"/>
      <c r="C113" s="35"/>
      <c r="D113" s="199" t="s">
        <v>298</v>
      </c>
      <c r="E113" s="35"/>
      <c r="F113" s="224" t="s">
        <v>299</v>
      </c>
      <c r="G113" s="35"/>
      <c r="H113" s="35"/>
      <c r="I113" s="107"/>
      <c r="J113" s="35"/>
      <c r="K113" s="35"/>
      <c r="L113" s="38"/>
      <c r="M113" s="201"/>
      <c r="N113" s="202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298</v>
      </c>
      <c r="AU113" s="16" t="s">
        <v>82</v>
      </c>
    </row>
    <row r="114" spans="1:65" s="13" customFormat="1" ht="10.199999999999999">
      <c r="B114" s="203"/>
      <c r="C114" s="204"/>
      <c r="D114" s="199" t="s">
        <v>147</v>
      </c>
      <c r="E114" s="205" t="s">
        <v>19</v>
      </c>
      <c r="F114" s="206" t="s">
        <v>525</v>
      </c>
      <c r="G114" s="204"/>
      <c r="H114" s="207">
        <v>1681.7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147</v>
      </c>
      <c r="AU114" s="213" t="s">
        <v>82</v>
      </c>
      <c r="AV114" s="13" t="s">
        <v>82</v>
      </c>
      <c r="AW114" s="13" t="s">
        <v>33</v>
      </c>
      <c r="AX114" s="13" t="s">
        <v>79</v>
      </c>
      <c r="AY114" s="213" t="s">
        <v>136</v>
      </c>
    </row>
    <row r="115" spans="1:65" s="12" customFormat="1" ht="22.8" customHeight="1">
      <c r="B115" s="170"/>
      <c r="C115" s="171"/>
      <c r="D115" s="172" t="s">
        <v>70</v>
      </c>
      <c r="E115" s="184" t="s">
        <v>492</v>
      </c>
      <c r="F115" s="184" t="s">
        <v>493</v>
      </c>
      <c r="G115" s="171"/>
      <c r="H115" s="171"/>
      <c r="I115" s="174"/>
      <c r="J115" s="185">
        <f>BK115</f>
        <v>0</v>
      </c>
      <c r="K115" s="171"/>
      <c r="L115" s="176"/>
      <c r="M115" s="177"/>
      <c r="N115" s="178"/>
      <c r="O115" s="178"/>
      <c r="P115" s="179">
        <f>SUM(P116:P117)</f>
        <v>0</v>
      </c>
      <c r="Q115" s="178"/>
      <c r="R115" s="179">
        <f>SUM(R116:R117)</f>
        <v>0</v>
      </c>
      <c r="S115" s="178"/>
      <c r="T115" s="180">
        <f>SUM(T116:T117)</f>
        <v>0</v>
      </c>
      <c r="AR115" s="181" t="s">
        <v>79</v>
      </c>
      <c r="AT115" s="182" t="s">
        <v>70</v>
      </c>
      <c r="AU115" s="182" t="s">
        <v>79</v>
      </c>
      <c r="AY115" s="181" t="s">
        <v>136</v>
      </c>
      <c r="BK115" s="183">
        <f>SUM(BK116:BK117)</f>
        <v>0</v>
      </c>
    </row>
    <row r="116" spans="1:65" s="2" customFormat="1" ht="14.4" customHeight="1">
      <c r="A116" s="33"/>
      <c r="B116" s="34"/>
      <c r="C116" s="186" t="s">
        <v>197</v>
      </c>
      <c r="D116" s="186" t="s">
        <v>138</v>
      </c>
      <c r="E116" s="187" t="s">
        <v>534</v>
      </c>
      <c r="F116" s="188" t="s">
        <v>535</v>
      </c>
      <c r="G116" s="189" t="s">
        <v>304</v>
      </c>
      <c r="H116" s="190">
        <v>3.5000000000000003E-2</v>
      </c>
      <c r="I116" s="191"/>
      <c r="J116" s="192">
        <f>ROUND(I116*H116,2)</f>
        <v>0</v>
      </c>
      <c r="K116" s="188" t="s">
        <v>142</v>
      </c>
      <c r="L116" s="38"/>
      <c r="M116" s="193" t="s">
        <v>19</v>
      </c>
      <c r="N116" s="194" t="s">
        <v>42</v>
      </c>
      <c r="O116" s="6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7" t="s">
        <v>143</v>
      </c>
      <c r="AT116" s="197" t="s">
        <v>138</v>
      </c>
      <c r="AU116" s="197" t="s">
        <v>82</v>
      </c>
      <c r="AY116" s="16" t="s">
        <v>136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79</v>
      </c>
      <c r="BK116" s="198">
        <f>ROUND(I116*H116,2)</f>
        <v>0</v>
      </c>
      <c r="BL116" s="16" t="s">
        <v>143</v>
      </c>
      <c r="BM116" s="197" t="s">
        <v>536</v>
      </c>
    </row>
    <row r="117" spans="1:65" s="2" customFormat="1" ht="10.199999999999999">
      <c r="A117" s="33"/>
      <c r="B117" s="34"/>
      <c r="C117" s="35"/>
      <c r="D117" s="199" t="s">
        <v>145</v>
      </c>
      <c r="E117" s="35"/>
      <c r="F117" s="200" t="s">
        <v>537</v>
      </c>
      <c r="G117" s="35"/>
      <c r="H117" s="35"/>
      <c r="I117" s="107"/>
      <c r="J117" s="35"/>
      <c r="K117" s="35"/>
      <c r="L117" s="38"/>
      <c r="M117" s="225"/>
      <c r="N117" s="226"/>
      <c r="O117" s="227"/>
      <c r="P117" s="227"/>
      <c r="Q117" s="227"/>
      <c r="R117" s="227"/>
      <c r="S117" s="227"/>
      <c r="T117" s="228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145</v>
      </c>
      <c r="AU117" s="16" t="s">
        <v>82</v>
      </c>
    </row>
    <row r="118" spans="1:65" s="2" customFormat="1" ht="6.9" customHeight="1">
      <c r="A118" s="33"/>
      <c r="B118" s="46"/>
      <c r="C118" s="47"/>
      <c r="D118" s="47"/>
      <c r="E118" s="47"/>
      <c r="F118" s="47"/>
      <c r="G118" s="47"/>
      <c r="H118" s="47"/>
      <c r="I118" s="135"/>
      <c r="J118" s="47"/>
      <c r="K118" s="47"/>
      <c r="L118" s="38"/>
      <c r="M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</sheetData>
  <sheetProtection algorithmName="SHA-512" hashValue="fGh+8fssk1cnUBhEFdoyoVuSUlzUQ/yx+hoi4Yek+FCpRmmWt1rRvcHa4h/1ubSUbfoI768w2DeGEVV6CHHc4Q==" saltValue="pvRvz29eZgt/OGtHwoTwZst3vAF79/xYUFwy+nMFzKnuhDbvOU75t/r2OrsqXHeDE7xRhzwEBG8Uf+bLY2ZqOQ==" spinCount="100000" sheet="1" objects="1" scenarios="1" formatColumns="0" formatRows="0" autoFilter="0"/>
  <autoFilter ref="C81:K11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3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89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106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47" t="str">
        <f>'Rekapitulace stavby'!K6</f>
        <v>Společná zařízení v k.ú. Hnátnice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107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49" t="s">
        <v>538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81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5. 6. 2020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109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35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107"/>
      <c r="J30" s="119">
        <f>ROUND(J87,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1" t="s">
        <v>38</v>
      </c>
      <c r="J32" s="120" t="s">
        <v>40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41</v>
      </c>
      <c r="E33" s="106" t="s">
        <v>42</v>
      </c>
      <c r="F33" s="123">
        <f>ROUND((SUM(BE87:BE272)),  2)</f>
        <v>0</v>
      </c>
      <c r="G33" s="33"/>
      <c r="H33" s="33"/>
      <c r="I33" s="124">
        <v>0.21</v>
      </c>
      <c r="J33" s="123">
        <f>ROUND(((SUM(BE87:BE272))*I33),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23">
        <f>ROUND((SUM(BF87:BF272)),  2)</f>
        <v>0</v>
      </c>
      <c r="G34" s="33"/>
      <c r="H34" s="33"/>
      <c r="I34" s="124">
        <v>0.15</v>
      </c>
      <c r="J34" s="123">
        <f>ROUND(((SUM(BF87:BF272))*I34),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23">
        <f>ROUND((SUM(BG87:BG272)),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23">
        <f>ROUND((SUM(BH87:BH272)),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23">
        <f>ROUND((SUM(BI87:BI272)),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4" t="str">
        <f>E7</f>
        <v>Společná zařízení v k.ú. Hnátnice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107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7" t="str">
        <f>E9</f>
        <v>SO-105 - Polní cesta H11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5. 6. 2020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0" t="s">
        <v>31</v>
      </c>
      <c r="J54" s="31" t="str">
        <f>E21</f>
        <v>Agroprojekce Litomyšl,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Požárová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111</v>
      </c>
      <c r="D57" s="140"/>
      <c r="E57" s="140"/>
      <c r="F57" s="140"/>
      <c r="G57" s="140"/>
      <c r="H57" s="140"/>
      <c r="I57" s="141"/>
      <c r="J57" s="142" t="s">
        <v>112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69</v>
      </c>
      <c r="D59" s="35"/>
      <c r="E59" s="35"/>
      <c r="F59" s="35"/>
      <c r="G59" s="35"/>
      <c r="H59" s="35"/>
      <c r="I59" s="107"/>
      <c r="J59" s="76">
        <f>J87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4.9" customHeight="1">
      <c r="B60" s="144"/>
      <c r="C60" s="145"/>
      <c r="D60" s="146" t="s">
        <v>114</v>
      </c>
      <c r="E60" s="147"/>
      <c r="F60" s="147"/>
      <c r="G60" s="147"/>
      <c r="H60" s="147"/>
      <c r="I60" s="148"/>
      <c r="J60" s="149">
        <f>J88</f>
        <v>0</v>
      </c>
      <c r="K60" s="145"/>
      <c r="L60" s="150"/>
    </row>
    <row r="61" spans="1:47" s="10" customFormat="1" ht="19.95" customHeight="1">
      <c r="B61" s="151"/>
      <c r="C61" s="152"/>
      <c r="D61" s="153" t="s">
        <v>115</v>
      </c>
      <c r="E61" s="154"/>
      <c r="F61" s="154"/>
      <c r="G61" s="154"/>
      <c r="H61" s="154"/>
      <c r="I61" s="155"/>
      <c r="J61" s="156">
        <f>J89</f>
        <v>0</v>
      </c>
      <c r="K61" s="152"/>
      <c r="L61" s="157"/>
    </row>
    <row r="62" spans="1:47" s="10" customFormat="1" ht="19.95" customHeight="1">
      <c r="B62" s="151"/>
      <c r="C62" s="152"/>
      <c r="D62" s="153" t="s">
        <v>539</v>
      </c>
      <c r="E62" s="154"/>
      <c r="F62" s="154"/>
      <c r="G62" s="154"/>
      <c r="H62" s="154"/>
      <c r="I62" s="155"/>
      <c r="J62" s="156">
        <f>J184</f>
        <v>0</v>
      </c>
      <c r="K62" s="152"/>
      <c r="L62" s="157"/>
    </row>
    <row r="63" spans="1:47" s="10" customFormat="1" ht="19.95" customHeight="1">
      <c r="B63" s="151"/>
      <c r="C63" s="152"/>
      <c r="D63" s="153" t="s">
        <v>116</v>
      </c>
      <c r="E63" s="154"/>
      <c r="F63" s="154"/>
      <c r="G63" s="154"/>
      <c r="H63" s="154"/>
      <c r="I63" s="155"/>
      <c r="J63" s="156">
        <f>J195</f>
        <v>0</v>
      </c>
      <c r="K63" s="152"/>
      <c r="L63" s="157"/>
    </row>
    <row r="64" spans="1:47" s="10" customFormat="1" ht="19.95" customHeight="1">
      <c r="B64" s="151"/>
      <c r="C64" s="152"/>
      <c r="D64" s="153" t="s">
        <v>117</v>
      </c>
      <c r="E64" s="154"/>
      <c r="F64" s="154"/>
      <c r="G64" s="154"/>
      <c r="H64" s="154"/>
      <c r="I64" s="155"/>
      <c r="J64" s="156">
        <f>J202</f>
        <v>0</v>
      </c>
      <c r="K64" s="152"/>
      <c r="L64" s="157"/>
    </row>
    <row r="65" spans="1:31" s="10" customFormat="1" ht="19.95" customHeight="1">
      <c r="B65" s="151"/>
      <c r="C65" s="152"/>
      <c r="D65" s="153" t="s">
        <v>540</v>
      </c>
      <c r="E65" s="154"/>
      <c r="F65" s="154"/>
      <c r="G65" s="154"/>
      <c r="H65" s="154"/>
      <c r="I65" s="155"/>
      <c r="J65" s="156">
        <f>J251</f>
        <v>0</v>
      </c>
      <c r="K65" s="152"/>
      <c r="L65" s="157"/>
    </row>
    <row r="66" spans="1:31" s="10" customFormat="1" ht="19.95" customHeight="1">
      <c r="B66" s="151"/>
      <c r="C66" s="152"/>
      <c r="D66" s="153" t="s">
        <v>118</v>
      </c>
      <c r="E66" s="154"/>
      <c r="F66" s="154"/>
      <c r="G66" s="154"/>
      <c r="H66" s="154"/>
      <c r="I66" s="155"/>
      <c r="J66" s="156">
        <f>J257</f>
        <v>0</v>
      </c>
      <c r="K66" s="152"/>
      <c r="L66" s="157"/>
    </row>
    <row r="67" spans="1:31" s="10" customFormat="1" ht="19.95" customHeight="1">
      <c r="B67" s="151"/>
      <c r="C67" s="152"/>
      <c r="D67" s="153" t="s">
        <v>120</v>
      </c>
      <c r="E67" s="154"/>
      <c r="F67" s="154"/>
      <c r="G67" s="154"/>
      <c r="H67" s="154"/>
      <c r="I67" s="155"/>
      <c r="J67" s="156">
        <f>J268</f>
        <v>0</v>
      </c>
      <c r="K67" s="152"/>
      <c r="L67" s="157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135"/>
      <c r="J69" s="47"/>
      <c r="K69" s="47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138"/>
      <c r="J73" s="49"/>
      <c r="K73" s="49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121</v>
      </c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34"/>
      <c r="C77" s="35"/>
      <c r="D77" s="35"/>
      <c r="E77" s="354" t="str">
        <f>E7</f>
        <v>Společná zařízení v k.ú. Hnátnice</v>
      </c>
      <c r="F77" s="355"/>
      <c r="G77" s="355"/>
      <c r="H77" s="35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107</v>
      </c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07" t="str">
        <f>E9</f>
        <v>SO-105 - Polní cesta H11</v>
      </c>
      <c r="F79" s="356"/>
      <c r="G79" s="356"/>
      <c r="H79" s="356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110" t="s">
        <v>23</v>
      </c>
      <c r="J81" s="58" t="str">
        <f>IF(J12="","",J12)</f>
        <v>5. 6. 2020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6.4" customHeight="1">
      <c r="A83" s="33"/>
      <c r="B83" s="34"/>
      <c r="C83" s="28" t="s">
        <v>25</v>
      </c>
      <c r="D83" s="35"/>
      <c r="E83" s="35"/>
      <c r="F83" s="26" t="str">
        <f>E15</f>
        <v>ČR-SPÚ, Pobočka Ústí nad Orlicí</v>
      </c>
      <c r="G83" s="35"/>
      <c r="H83" s="35"/>
      <c r="I83" s="110" t="s">
        <v>31</v>
      </c>
      <c r="J83" s="31" t="str">
        <f>E21</f>
        <v>Agroprojekce Litomyšl, s.r.o.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110" t="s">
        <v>34</v>
      </c>
      <c r="J84" s="31" t="str">
        <f>E24</f>
        <v>Požárová</v>
      </c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8"/>
      <c r="B86" s="159"/>
      <c r="C86" s="160" t="s">
        <v>122</v>
      </c>
      <c r="D86" s="161" t="s">
        <v>56</v>
      </c>
      <c r="E86" s="161" t="s">
        <v>52</v>
      </c>
      <c r="F86" s="161" t="s">
        <v>53</v>
      </c>
      <c r="G86" s="161" t="s">
        <v>123</v>
      </c>
      <c r="H86" s="161" t="s">
        <v>124</v>
      </c>
      <c r="I86" s="162" t="s">
        <v>125</v>
      </c>
      <c r="J86" s="161" t="s">
        <v>112</v>
      </c>
      <c r="K86" s="163" t="s">
        <v>126</v>
      </c>
      <c r="L86" s="164"/>
      <c r="M86" s="67" t="s">
        <v>19</v>
      </c>
      <c r="N86" s="68" t="s">
        <v>41</v>
      </c>
      <c r="O86" s="68" t="s">
        <v>127</v>
      </c>
      <c r="P86" s="68" t="s">
        <v>128</v>
      </c>
      <c r="Q86" s="68" t="s">
        <v>129</v>
      </c>
      <c r="R86" s="68" t="s">
        <v>130</v>
      </c>
      <c r="S86" s="68" t="s">
        <v>131</v>
      </c>
      <c r="T86" s="69" t="s">
        <v>132</v>
      </c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</row>
    <row r="87" spans="1:65" s="2" customFormat="1" ht="22.8" customHeight="1">
      <c r="A87" s="33"/>
      <c r="B87" s="34"/>
      <c r="C87" s="74" t="s">
        <v>133</v>
      </c>
      <c r="D87" s="35"/>
      <c r="E87" s="35"/>
      <c r="F87" s="35"/>
      <c r="G87" s="35"/>
      <c r="H87" s="35"/>
      <c r="I87" s="107"/>
      <c r="J87" s="165">
        <f>BK87</f>
        <v>0</v>
      </c>
      <c r="K87" s="35"/>
      <c r="L87" s="38"/>
      <c r="M87" s="70"/>
      <c r="N87" s="166"/>
      <c r="O87" s="71"/>
      <c r="P87" s="167">
        <f>P88</f>
        <v>0</v>
      </c>
      <c r="Q87" s="71"/>
      <c r="R87" s="167">
        <f>R88</f>
        <v>4491.5615631399996</v>
      </c>
      <c r="S87" s="71"/>
      <c r="T87" s="168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113</v>
      </c>
      <c r="BK87" s="169">
        <f>BK88</f>
        <v>0</v>
      </c>
    </row>
    <row r="88" spans="1:65" s="12" customFormat="1" ht="25.95" customHeight="1">
      <c r="B88" s="170"/>
      <c r="C88" s="171"/>
      <c r="D88" s="172" t="s">
        <v>70</v>
      </c>
      <c r="E88" s="173" t="s">
        <v>134</v>
      </c>
      <c r="F88" s="173" t="s">
        <v>135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P89+P184+P195+P202+P251+P257+P268</f>
        <v>0</v>
      </c>
      <c r="Q88" s="178"/>
      <c r="R88" s="179">
        <f>R89+R184+R195+R202+R251+R257+R268</f>
        <v>4491.5615631399996</v>
      </c>
      <c r="S88" s="178"/>
      <c r="T88" s="180">
        <f>T89+T184+T195+T202+T251+T257+T268</f>
        <v>0</v>
      </c>
      <c r="AR88" s="181" t="s">
        <v>79</v>
      </c>
      <c r="AT88" s="182" t="s">
        <v>70</v>
      </c>
      <c r="AU88" s="182" t="s">
        <v>71</v>
      </c>
      <c r="AY88" s="181" t="s">
        <v>136</v>
      </c>
      <c r="BK88" s="183">
        <f>BK89+BK184+BK195+BK202+BK251+BK257+BK268</f>
        <v>0</v>
      </c>
    </row>
    <row r="89" spans="1:65" s="12" customFormat="1" ht="22.8" customHeight="1">
      <c r="B89" s="170"/>
      <c r="C89" s="171"/>
      <c r="D89" s="172" t="s">
        <v>70</v>
      </c>
      <c r="E89" s="184" t="s">
        <v>79</v>
      </c>
      <c r="F89" s="184" t="s">
        <v>137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SUM(P90:P183)</f>
        <v>0</v>
      </c>
      <c r="Q89" s="178"/>
      <c r="R89" s="179">
        <f>SUM(R90:R183)</f>
        <v>8.3821400000000004E-2</v>
      </c>
      <c r="S89" s="178"/>
      <c r="T89" s="180">
        <f>SUM(T90:T183)</f>
        <v>0</v>
      </c>
      <c r="AR89" s="181" t="s">
        <v>79</v>
      </c>
      <c r="AT89" s="182" t="s">
        <v>70</v>
      </c>
      <c r="AU89" s="182" t="s">
        <v>79</v>
      </c>
      <c r="AY89" s="181" t="s">
        <v>136</v>
      </c>
      <c r="BK89" s="183">
        <f>SUM(BK90:BK183)</f>
        <v>0</v>
      </c>
    </row>
    <row r="90" spans="1:65" s="2" customFormat="1" ht="14.4" customHeight="1">
      <c r="A90" s="33"/>
      <c r="B90" s="34"/>
      <c r="C90" s="186" t="s">
        <v>79</v>
      </c>
      <c r="D90" s="186" t="s">
        <v>138</v>
      </c>
      <c r="E90" s="187" t="s">
        <v>139</v>
      </c>
      <c r="F90" s="188" t="s">
        <v>140</v>
      </c>
      <c r="G90" s="189" t="s">
        <v>141</v>
      </c>
      <c r="H90" s="190">
        <v>2.7</v>
      </c>
      <c r="I90" s="191"/>
      <c r="J90" s="192">
        <f>ROUND(I90*H90,2)</f>
        <v>0</v>
      </c>
      <c r="K90" s="188" t="s">
        <v>142</v>
      </c>
      <c r="L90" s="38"/>
      <c r="M90" s="193" t="s">
        <v>19</v>
      </c>
      <c r="N90" s="194" t="s">
        <v>42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143</v>
      </c>
      <c r="AT90" s="197" t="s">
        <v>138</v>
      </c>
      <c r="AU90" s="197" t="s">
        <v>82</v>
      </c>
      <c r="AY90" s="16" t="s">
        <v>136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79</v>
      </c>
      <c r="BK90" s="198">
        <f>ROUND(I90*H90,2)</f>
        <v>0</v>
      </c>
      <c r="BL90" s="16" t="s">
        <v>143</v>
      </c>
      <c r="BM90" s="197" t="s">
        <v>144</v>
      </c>
    </row>
    <row r="91" spans="1:65" s="2" customFormat="1" ht="19.2">
      <c r="A91" s="33"/>
      <c r="B91" s="34"/>
      <c r="C91" s="35"/>
      <c r="D91" s="199" t="s">
        <v>145</v>
      </c>
      <c r="E91" s="35"/>
      <c r="F91" s="200" t="s">
        <v>146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145</v>
      </c>
      <c r="AU91" s="16" t="s">
        <v>82</v>
      </c>
    </row>
    <row r="92" spans="1:65" s="13" customFormat="1" ht="10.199999999999999">
      <c r="B92" s="203"/>
      <c r="C92" s="204"/>
      <c r="D92" s="199" t="s">
        <v>147</v>
      </c>
      <c r="E92" s="205" t="s">
        <v>19</v>
      </c>
      <c r="F92" s="206" t="s">
        <v>541</v>
      </c>
      <c r="G92" s="204"/>
      <c r="H92" s="207">
        <v>2.7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147</v>
      </c>
      <c r="AU92" s="213" t="s">
        <v>82</v>
      </c>
      <c r="AV92" s="13" t="s">
        <v>82</v>
      </c>
      <c r="AW92" s="13" t="s">
        <v>33</v>
      </c>
      <c r="AX92" s="13" t="s">
        <v>79</v>
      </c>
      <c r="AY92" s="213" t="s">
        <v>136</v>
      </c>
    </row>
    <row r="93" spans="1:65" s="2" customFormat="1" ht="14.4" customHeight="1">
      <c r="A93" s="33"/>
      <c r="B93" s="34"/>
      <c r="C93" s="186" t="s">
        <v>82</v>
      </c>
      <c r="D93" s="186" t="s">
        <v>138</v>
      </c>
      <c r="E93" s="187" t="s">
        <v>149</v>
      </c>
      <c r="F93" s="188" t="s">
        <v>150</v>
      </c>
      <c r="G93" s="189" t="s">
        <v>151</v>
      </c>
      <c r="H93" s="190">
        <v>6</v>
      </c>
      <c r="I93" s="191"/>
      <c r="J93" s="192">
        <f>ROUND(I93*H93,2)</f>
        <v>0</v>
      </c>
      <c r="K93" s="188" t="s">
        <v>142</v>
      </c>
      <c r="L93" s="38"/>
      <c r="M93" s="193" t="s">
        <v>19</v>
      </c>
      <c r="N93" s="194" t="s">
        <v>42</v>
      </c>
      <c r="O93" s="6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7" t="s">
        <v>143</v>
      </c>
      <c r="AT93" s="197" t="s">
        <v>138</v>
      </c>
      <c r="AU93" s="197" t="s">
        <v>82</v>
      </c>
      <c r="AY93" s="16" t="s">
        <v>136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79</v>
      </c>
      <c r="BK93" s="198">
        <f>ROUND(I93*H93,2)</f>
        <v>0</v>
      </c>
      <c r="BL93" s="16" t="s">
        <v>143</v>
      </c>
      <c r="BM93" s="197" t="s">
        <v>152</v>
      </c>
    </row>
    <row r="94" spans="1:65" s="2" customFormat="1" ht="10.199999999999999">
      <c r="A94" s="33"/>
      <c r="B94" s="34"/>
      <c r="C94" s="35"/>
      <c r="D94" s="199" t="s">
        <v>145</v>
      </c>
      <c r="E94" s="35"/>
      <c r="F94" s="200" t="s">
        <v>153</v>
      </c>
      <c r="G94" s="35"/>
      <c r="H94" s="35"/>
      <c r="I94" s="107"/>
      <c r="J94" s="35"/>
      <c r="K94" s="35"/>
      <c r="L94" s="38"/>
      <c r="M94" s="201"/>
      <c r="N94" s="20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145</v>
      </c>
      <c r="AU94" s="16" t="s">
        <v>82</v>
      </c>
    </row>
    <row r="95" spans="1:65" s="13" customFormat="1" ht="10.199999999999999">
      <c r="B95" s="203"/>
      <c r="C95" s="204"/>
      <c r="D95" s="199" t="s">
        <v>147</v>
      </c>
      <c r="E95" s="205" t="s">
        <v>19</v>
      </c>
      <c r="F95" s="206" t="s">
        <v>542</v>
      </c>
      <c r="G95" s="204"/>
      <c r="H95" s="207">
        <v>6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147</v>
      </c>
      <c r="AU95" s="213" t="s">
        <v>82</v>
      </c>
      <c r="AV95" s="13" t="s">
        <v>82</v>
      </c>
      <c r="AW95" s="13" t="s">
        <v>33</v>
      </c>
      <c r="AX95" s="13" t="s">
        <v>79</v>
      </c>
      <c r="AY95" s="213" t="s">
        <v>136</v>
      </c>
    </row>
    <row r="96" spans="1:65" s="2" customFormat="1" ht="14.4" customHeight="1">
      <c r="A96" s="33"/>
      <c r="B96" s="34"/>
      <c r="C96" s="186" t="s">
        <v>155</v>
      </c>
      <c r="D96" s="186" t="s">
        <v>138</v>
      </c>
      <c r="E96" s="187" t="s">
        <v>543</v>
      </c>
      <c r="F96" s="188" t="s">
        <v>544</v>
      </c>
      <c r="G96" s="189" t="s">
        <v>151</v>
      </c>
      <c r="H96" s="190">
        <v>6</v>
      </c>
      <c r="I96" s="191"/>
      <c r="J96" s="192">
        <f>ROUND(I96*H96,2)</f>
        <v>0</v>
      </c>
      <c r="K96" s="188" t="s">
        <v>142</v>
      </c>
      <c r="L96" s="38"/>
      <c r="M96" s="193" t="s">
        <v>19</v>
      </c>
      <c r="N96" s="194" t="s">
        <v>42</v>
      </c>
      <c r="O96" s="6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143</v>
      </c>
      <c r="AT96" s="197" t="s">
        <v>138</v>
      </c>
      <c r="AU96" s="197" t="s">
        <v>82</v>
      </c>
      <c r="AY96" s="16" t="s">
        <v>136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79</v>
      </c>
      <c r="BK96" s="198">
        <f>ROUND(I96*H96,2)</f>
        <v>0</v>
      </c>
      <c r="BL96" s="16" t="s">
        <v>143</v>
      </c>
      <c r="BM96" s="197" t="s">
        <v>545</v>
      </c>
    </row>
    <row r="97" spans="1:65" s="2" customFormat="1" ht="10.199999999999999">
      <c r="A97" s="33"/>
      <c r="B97" s="34"/>
      <c r="C97" s="35"/>
      <c r="D97" s="199" t="s">
        <v>145</v>
      </c>
      <c r="E97" s="35"/>
      <c r="F97" s="200" t="s">
        <v>546</v>
      </c>
      <c r="G97" s="35"/>
      <c r="H97" s="35"/>
      <c r="I97" s="107"/>
      <c r="J97" s="35"/>
      <c r="K97" s="35"/>
      <c r="L97" s="38"/>
      <c r="M97" s="201"/>
      <c r="N97" s="20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145</v>
      </c>
      <c r="AU97" s="16" t="s">
        <v>82</v>
      </c>
    </row>
    <row r="98" spans="1:65" s="13" customFormat="1" ht="10.199999999999999">
      <c r="B98" s="203"/>
      <c r="C98" s="204"/>
      <c r="D98" s="199" t="s">
        <v>147</v>
      </c>
      <c r="E98" s="205" t="s">
        <v>19</v>
      </c>
      <c r="F98" s="206" t="s">
        <v>542</v>
      </c>
      <c r="G98" s="204"/>
      <c r="H98" s="207">
        <v>6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147</v>
      </c>
      <c r="AU98" s="213" t="s">
        <v>82</v>
      </c>
      <c r="AV98" s="13" t="s">
        <v>82</v>
      </c>
      <c r="AW98" s="13" t="s">
        <v>33</v>
      </c>
      <c r="AX98" s="13" t="s">
        <v>79</v>
      </c>
      <c r="AY98" s="213" t="s">
        <v>136</v>
      </c>
    </row>
    <row r="99" spans="1:65" s="2" customFormat="1" ht="14.4" customHeight="1">
      <c r="A99" s="33"/>
      <c r="B99" s="34"/>
      <c r="C99" s="186" t="s">
        <v>143</v>
      </c>
      <c r="D99" s="186" t="s">
        <v>138</v>
      </c>
      <c r="E99" s="187" t="s">
        <v>156</v>
      </c>
      <c r="F99" s="188" t="s">
        <v>157</v>
      </c>
      <c r="G99" s="189" t="s">
        <v>158</v>
      </c>
      <c r="H99" s="190">
        <v>1.601</v>
      </c>
      <c r="I99" s="191"/>
      <c r="J99" s="192">
        <f>ROUND(I99*H99,2)</f>
        <v>0</v>
      </c>
      <c r="K99" s="188" t="s">
        <v>142</v>
      </c>
      <c r="L99" s="38"/>
      <c r="M99" s="193" t="s">
        <v>19</v>
      </c>
      <c r="N99" s="194" t="s">
        <v>42</v>
      </c>
      <c r="O99" s="63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143</v>
      </c>
      <c r="AT99" s="197" t="s">
        <v>138</v>
      </c>
      <c r="AU99" s="197" t="s">
        <v>82</v>
      </c>
      <c r="AY99" s="16" t="s">
        <v>136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79</v>
      </c>
      <c r="BK99" s="198">
        <f>ROUND(I99*H99,2)</f>
        <v>0</v>
      </c>
      <c r="BL99" s="16" t="s">
        <v>143</v>
      </c>
      <c r="BM99" s="197" t="s">
        <v>159</v>
      </c>
    </row>
    <row r="100" spans="1:65" s="2" customFormat="1" ht="19.2">
      <c r="A100" s="33"/>
      <c r="B100" s="34"/>
      <c r="C100" s="35"/>
      <c r="D100" s="199" t="s">
        <v>145</v>
      </c>
      <c r="E100" s="35"/>
      <c r="F100" s="200" t="s">
        <v>160</v>
      </c>
      <c r="G100" s="35"/>
      <c r="H100" s="35"/>
      <c r="I100" s="107"/>
      <c r="J100" s="35"/>
      <c r="K100" s="35"/>
      <c r="L100" s="38"/>
      <c r="M100" s="201"/>
      <c r="N100" s="20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145</v>
      </c>
      <c r="AU100" s="16" t="s">
        <v>82</v>
      </c>
    </row>
    <row r="101" spans="1:65" s="13" customFormat="1" ht="10.199999999999999">
      <c r="B101" s="203"/>
      <c r="C101" s="204"/>
      <c r="D101" s="199" t="s">
        <v>147</v>
      </c>
      <c r="E101" s="205" t="s">
        <v>19</v>
      </c>
      <c r="F101" s="206" t="s">
        <v>547</v>
      </c>
      <c r="G101" s="204"/>
      <c r="H101" s="207">
        <v>1.601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147</v>
      </c>
      <c r="AU101" s="213" t="s">
        <v>82</v>
      </c>
      <c r="AV101" s="13" t="s">
        <v>82</v>
      </c>
      <c r="AW101" s="13" t="s">
        <v>33</v>
      </c>
      <c r="AX101" s="13" t="s">
        <v>79</v>
      </c>
      <c r="AY101" s="213" t="s">
        <v>136</v>
      </c>
    </row>
    <row r="102" spans="1:65" s="2" customFormat="1" ht="14.4" customHeight="1">
      <c r="A102" s="33"/>
      <c r="B102" s="34"/>
      <c r="C102" s="186" t="s">
        <v>167</v>
      </c>
      <c r="D102" s="186" t="s">
        <v>138</v>
      </c>
      <c r="E102" s="187" t="s">
        <v>178</v>
      </c>
      <c r="F102" s="188" t="s">
        <v>179</v>
      </c>
      <c r="G102" s="189" t="s">
        <v>158</v>
      </c>
      <c r="H102" s="190">
        <v>5586.3</v>
      </c>
      <c r="I102" s="191"/>
      <c r="J102" s="192">
        <f>ROUND(I102*H102,2)</f>
        <v>0</v>
      </c>
      <c r="K102" s="188" t="s">
        <v>142</v>
      </c>
      <c r="L102" s="38"/>
      <c r="M102" s="193" t="s">
        <v>19</v>
      </c>
      <c r="N102" s="194" t="s">
        <v>42</v>
      </c>
      <c r="O102" s="6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7" t="s">
        <v>143</v>
      </c>
      <c r="AT102" s="197" t="s">
        <v>138</v>
      </c>
      <c r="AU102" s="197" t="s">
        <v>82</v>
      </c>
      <c r="AY102" s="16" t="s">
        <v>136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79</v>
      </c>
      <c r="BK102" s="198">
        <f>ROUND(I102*H102,2)</f>
        <v>0</v>
      </c>
      <c r="BL102" s="16" t="s">
        <v>143</v>
      </c>
      <c r="BM102" s="197" t="s">
        <v>548</v>
      </c>
    </row>
    <row r="103" spans="1:65" s="2" customFormat="1" ht="10.199999999999999">
      <c r="A103" s="33"/>
      <c r="B103" s="34"/>
      <c r="C103" s="35"/>
      <c r="D103" s="199" t="s">
        <v>145</v>
      </c>
      <c r="E103" s="35"/>
      <c r="F103" s="200" t="s">
        <v>181</v>
      </c>
      <c r="G103" s="35"/>
      <c r="H103" s="35"/>
      <c r="I103" s="107"/>
      <c r="J103" s="35"/>
      <c r="K103" s="35"/>
      <c r="L103" s="38"/>
      <c r="M103" s="201"/>
      <c r="N103" s="20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145</v>
      </c>
      <c r="AU103" s="16" t="s">
        <v>82</v>
      </c>
    </row>
    <row r="104" spans="1:65" s="13" customFormat="1" ht="10.199999999999999">
      <c r="B104" s="203"/>
      <c r="C104" s="204"/>
      <c r="D104" s="199" t="s">
        <v>147</v>
      </c>
      <c r="E104" s="205" t="s">
        <v>19</v>
      </c>
      <c r="F104" s="206" t="s">
        <v>549</v>
      </c>
      <c r="G104" s="204"/>
      <c r="H104" s="207">
        <v>5437.2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147</v>
      </c>
      <c r="AU104" s="213" t="s">
        <v>82</v>
      </c>
      <c r="AV104" s="13" t="s">
        <v>82</v>
      </c>
      <c r="AW104" s="13" t="s">
        <v>33</v>
      </c>
      <c r="AX104" s="13" t="s">
        <v>71</v>
      </c>
      <c r="AY104" s="213" t="s">
        <v>136</v>
      </c>
    </row>
    <row r="105" spans="1:65" s="13" customFormat="1" ht="10.199999999999999">
      <c r="B105" s="203"/>
      <c r="C105" s="204"/>
      <c r="D105" s="199" t="s">
        <v>147</v>
      </c>
      <c r="E105" s="205" t="s">
        <v>19</v>
      </c>
      <c r="F105" s="206" t="s">
        <v>550</v>
      </c>
      <c r="G105" s="204"/>
      <c r="H105" s="207">
        <v>79.8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147</v>
      </c>
      <c r="AU105" s="213" t="s">
        <v>82</v>
      </c>
      <c r="AV105" s="13" t="s">
        <v>82</v>
      </c>
      <c r="AW105" s="13" t="s">
        <v>33</v>
      </c>
      <c r="AX105" s="13" t="s">
        <v>71</v>
      </c>
      <c r="AY105" s="213" t="s">
        <v>136</v>
      </c>
    </row>
    <row r="106" spans="1:65" s="13" customFormat="1" ht="10.199999999999999">
      <c r="B106" s="203"/>
      <c r="C106" s="204"/>
      <c r="D106" s="199" t="s">
        <v>147</v>
      </c>
      <c r="E106" s="205" t="s">
        <v>19</v>
      </c>
      <c r="F106" s="206" t="s">
        <v>551</v>
      </c>
      <c r="G106" s="204"/>
      <c r="H106" s="207">
        <v>69.3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147</v>
      </c>
      <c r="AU106" s="213" t="s">
        <v>82</v>
      </c>
      <c r="AV106" s="13" t="s">
        <v>82</v>
      </c>
      <c r="AW106" s="13" t="s">
        <v>33</v>
      </c>
      <c r="AX106" s="13" t="s">
        <v>71</v>
      </c>
      <c r="AY106" s="213" t="s">
        <v>136</v>
      </c>
    </row>
    <row r="107" spans="1:65" s="2" customFormat="1" ht="22.8">
      <c r="A107" s="33"/>
      <c r="B107" s="34"/>
      <c r="C107" s="186" t="s">
        <v>172</v>
      </c>
      <c r="D107" s="186" t="s">
        <v>138</v>
      </c>
      <c r="E107" s="187" t="s">
        <v>507</v>
      </c>
      <c r="F107" s="188" t="s">
        <v>508</v>
      </c>
      <c r="G107" s="189" t="s">
        <v>141</v>
      </c>
      <c r="H107" s="190">
        <v>959.8</v>
      </c>
      <c r="I107" s="191"/>
      <c r="J107" s="192">
        <f>ROUND(I107*H107,2)</f>
        <v>0</v>
      </c>
      <c r="K107" s="188" t="s">
        <v>142</v>
      </c>
      <c r="L107" s="38"/>
      <c r="M107" s="193" t="s">
        <v>19</v>
      </c>
      <c r="N107" s="194" t="s">
        <v>42</v>
      </c>
      <c r="O107" s="6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7" t="s">
        <v>143</v>
      </c>
      <c r="AT107" s="197" t="s">
        <v>138</v>
      </c>
      <c r="AU107" s="197" t="s">
        <v>82</v>
      </c>
      <c r="AY107" s="16" t="s">
        <v>136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79</v>
      </c>
      <c r="BK107" s="198">
        <f>ROUND(I107*H107,2)</f>
        <v>0</v>
      </c>
      <c r="BL107" s="16" t="s">
        <v>143</v>
      </c>
      <c r="BM107" s="197" t="s">
        <v>552</v>
      </c>
    </row>
    <row r="108" spans="1:65" s="2" customFormat="1" ht="19.2">
      <c r="A108" s="33"/>
      <c r="B108" s="34"/>
      <c r="C108" s="35"/>
      <c r="D108" s="199" t="s">
        <v>145</v>
      </c>
      <c r="E108" s="35"/>
      <c r="F108" s="200" t="s">
        <v>510</v>
      </c>
      <c r="G108" s="35"/>
      <c r="H108" s="35"/>
      <c r="I108" s="107"/>
      <c r="J108" s="35"/>
      <c r="K108" s="35"/>
      <c r="L108" s="38"/>
      <c r="M108" s="201"/>
      <c r="N108" s="202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145</v>
      </c>
      <c r="AU108" s="16" t="s">
        <v>82</v>
      </c>
    </row>
    <row r="109" spans="1:65" s="13" customFormat="1" ht="10.199999999999999">
      <c r="B109" s="203"/>
      <c r="C109" s="204"/>
      <c r="D109" s="199" t="s">
        <v>147</v>
      </c>
      <c r="E109" s="205" t="s">
        <v>19</v>
      </c>
      <c r="F109" s="206" t="s">
        <v>553</v>
      </c>
      <c r="G109" s="204"/>
      <c r="H109" s="207">
        <v>877.1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147</v>
      </c>
      <c r="AU109" s="213" t="s">
        <v>82</v>
      </c>
      <c r="AV109" s="13" t="s">
        <v>82</v>
      </c>
      <c r="AW109" s="13" t="s">
        <v>33</v>
      </c>
      <c r="AX109" s="13" t="s">
        <v>71</v>
      </c>
      <c r="AY109" s="213" t="s">
        <v>136</v>
      </c>
    </row>
    <row r="110" spans="1:65" s="13" customFormat="1" ht="10.199999999999999">
      <c r="B110" s="203"/>
      <c r="C110" s="204"/>
      <c r="D110" s="199" t="s">
        <v>147</v>
      </c>
      <c r="E110" s="205" t="s">
        <v>19</v>
      </c>
      <c r="F110" s="206" t="s">
        <v>554</v>
      </c>
      <c r="G110" s="204"/>
      <c r="H110" s="207">
        <v>55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147</v>
      </c>
      <c r="AU110" s="213" t="s">
        <v>82</v>
      </c>
      <c r="AV110" s="13" t="s">
        <v>82</v>
      </c>
      <c r="AW110" s="13" t="s">
        <v>33</v>
      </c>
      <c r="AX110" s="13" t="s">
        <v>71</v>
      </c>
      <c r="AY110" s="213" t="s">
        <v>136</v>
      </c>
    </row>
    <row r="111" spans="1:65" s="13" customFormat="1" ht="10.199999999999999">
      <c r="B111" s="203"/>
      <c r="C111" s="204"/>
      <c r="D111" s="199" t="s">
        <v>147</v>
      </c>
      <c r="E111" s="205" t="s">
        <v>19</v>
      </c>
      <c r="F111" s="206" t="s">
        <v>555</v>
      </c>
      <c r="G111" s="204"/>
      <c r="H111" s="207">
        <v>27.7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147</v>
      </c>
      <c r="AU111" s="213" t="s">
        <v>82</v>
      </c>
      <c r="AV111" s="13" t="s">
        <v>82</v>
      </c>
      <c r="AW111" s="13" t="s">
        <v>33</v>
      </c>
      <c r="AX111" s="13" t="s">
        <v>71</v>
      </c>
      <c r="AY111" s="213" t="s">
        <v>136</v>
      </c>
    </row>
    <row r="112" spans="1:65" s="2" customFormat="1" ht="14.4" customHeight="1">
      <c r="A112" s="33"/>
      <c r="B112" s="34"/>
      <c r="C112" s="186" t="s">
        <v>177</v>
      </c>
      <c r="D112" s="186" t="s">
        <v>138</v>
      </c>
      <c r="E112" s="187" t="s">
        <v>193</v>
      </c>
      <c r="F112" s="188" t="s">
        <v>194</v>
      </c>
      <c r="G112" s="189" t="s">
        <v>158</v>
      </c>
      <c r="H112" s="190">
        <v>1.6</v>
      </c>
      <c r="I112" s="191"/>
      <c r="J112" s="192">
        <f>ROUND(I112*H112,2)</f>
        <v>0</v>
      </c>
      <c r="K112" s="188" t="s">
        <v>142</v>
      </c>
      <c r="L112" s="38"/>
      <c r="M112" s="193" t="s">
        <v>19</v>
      </c>
      <c r="N112" s="194" t="s">
        <v>42</v>
      </c>
      <c r="O112" s="6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7" t="s">
        <v>143</v>
      </c>
      <c r="AT112" s="197" t="s">
        <v>138</v>
      </c>
      <c r="AU112" s="197" t="s">
        <v>82</v>
      </c>
      <c r="AY112" s="16" t="s">
        <v>136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79</v>
      </c>
      <c r="BK112" s="198">
        <f>ROUND(I112*H112,2)</f>
        <v>0</v>
      </c>
      <c r="BL112" s="16" t="s">
        <v>143</v>
      </c>
      <c r="BM112" s="197" t="s">
        <v>195</v>
      </c>
    </row>
    <row r="113" spans="1:65" s="2" customFormat="1" ht="10.199999999999999">
      <c r="A113" s="33"/>
      <c r="B113" s="34"/>
      <c r="C113" s="35"/>
      <c r="D113" s="199" t="s">
        <v>145</v>
      </c>
      <c r="E113" s="35"/>
      <c r="F113" s="200" t="s">
        <v>196</v>
      </c>
      <c r="G113" s="35"/>
      <c r="H113" s="35"/>
      <c r="I113" s="107"/>
      <c r="J113" s="35"/>
      <c r="K113" s="35"/>
      <c r="L113" s="38"/>
      <c r="M113" s="201"/>
      <c r="N113" s="202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2" customFormat="1" ht="14.4" customHeight="1">
      <c r="A114" s="33"/>
      <c r="B114" s="34"/>
      <c r="C114" s="186" t="s">
        <v>184</v>
      </c>
      <c r="D114" s="186" t="s">
        <v>138</v>
      </c>
      <c r="E114" s="187" t="s">
        <v>198</v>
      </c>
      <c r="F114" s="188" t="s">
        <v>199</v>
      </c>
      <c r="G114" s="189" t="s">
        <v>141</v>
      </c>
      <c r="H114" s="190">
        <v>0.4</v>
      </c>
      <c r="I114" s="191"/>
      <c r="J114" s="192">
        <f>ROUND(I114*H114,2)</f>
        <v>0</v>
      </c>
      <c r="K114" s="188" t="s">
        <v>142</v>
      </c>
      <c r="L114" s="38"/>
      <c r="M114" s="193" t="s">
        <v>19</v>
      </c>
      <c r="N114" s="194" t="s">
        <v>42</v>
      </c>
      <c r="O114" s="6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7" t="s">
        <v>143</v>
      </c>
      <c r="AT114" s="197" t="s">
        <v>138</v>
      </c>
      <c r="AU114" s="197" t="s">
        <v>82</v>
      </c>
      <c r="AY114" s="16" t="s">
        <v>136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79</v>
      </c>
      <c r="BK114" s="198">
        <f>ROUND(I114*H114,2)</f>
        <v>0</v>
      </c>
      <c r="BL114" s="16" t="s">
        <v>143</v>
      </c>
      <c r="BM114" s="197" t="s">
        <v>556</v>
      </c>
    </row>
    <row r="115" spans="1:65" s="2" customFormat="1" ht="19.2">
      <c r="A115" s="33"/>
      <c r="B115" s="34"/>
      <c r="C115" s="35"/>
      <c r="D115" s="199" t="s">
        <v>145</v>
      </c>
      <c r="E115" s="35"/>
      <c r="F115" s="200" t="s">
        <v>201</v>
      </c>
      <c r="G115" s="35"/>
      <c r="H115" s="35"/>
      <c r="I115" s="107"/>
      <c r="J115" s="35"/>
      <c r="K115" s="35"/>
      <c r="L115" s="38"/>
      <c r="M115" s="201"/>
      <c r="N115" s="20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145</v>
      </c>
      <c r="AU115" s="16" t="s">
        <v>82</v>
      </c>
    </row>
    <row r="116" spans="1:65" s="13" customFormat="1" ht="10.199999999999999">
      <c r="B116" s="203"/>
      <c r="C116" s="204"/>
      <c r="D116" s="199" t="s">
        <v>147</v>
      </c>
      <c r="E116" s="205" t="s">
        <v>19</v>
      </c>
      <c r="F116" s="206" t="s">
        <v>557</v>
      </c>
      <c r="G116" s="204"/>
      <c r="H116" s="207">
        <v>0.4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147</v>
      </c>
      <c r="AU116" s="213" t="s">
        <v>82</v>
      </c>
      <c r="AV116" s="13" t="s">
        <v>82</v>
      </c>
      <c r="AW116" s="13" t="s">
        <v>33</v>
      </c>
      <c r="AX116" s="13" t="s">
        <v>79</v>
      </c>
      <c r="AY116" s="213" t="s">
        <v>136</v>
      </c>
    </row>
    <row r="117" spans="1:65" s="2" customFormat="1" ht="22.8">
      <c r="A117" s="33"/>
      <c r="B117" s="34"/>
      <c r="C117" s="186" t="s">
        <v>192</v>
      </c>
      <c r="D117" s="186" t="s">
        <v>138</v>
      </c>
      <c r="E117" s="187" t="s">
        <v>558</v>
      </c>
      <c r="F117" s="188" t="s">
        <v>559</v>
      </c>
      <c r="G117" s="189" t="s">
        <v>141</v>
      </c>
      <c r="H117" s="190">
        <v>31.7</v>
      </c>
      <c r="I117" s="191"/>
      <c r="J117" s="192">
        <f>ROUND(I117*H117,2)</f>
        <v>0</v>
      </c>
      <c r="K117" s="188" t="s">
        <v>142</v>
      </c>
      <c r="L117" s="38"/>
      <c r="M117" s="193" t="s">
        <v>19</v>
      </c>
      <c r="N117" s="194" t="s">
        <v>42</v>
      </c>
      <c r="O117" s="6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7" t="s">
        <v>143</v>
      </c>
      <c r="AT117" s="197" t="s">
        <v>138</v>
      </c>
      <c r="AU117" s="197" t="s">
        <v>82</v>
      </c>
      <c r="AY117" s="16" t="s">
        <v>136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79</v>
      </c>
      <c r="BK117" s="198">
        <f>ROUND(I117*H117,2)</f>
        <v>0</v>
      </c>
      <c r="BL117" s="16" t="s">
        <v>143</v>
      </c>
      <c r="BM117" s="197" t="s">
        <v>560</v>
      </c>
    </row>
    <row r="118" spans="1:65" s="2" customFormat="1" ht="19.2">
      <c r="A118" s="33"/>
      <c r="B118" s="34"/>
      <c r="C118" s="35"/>
      <c r="D118" s="199" t="s">
        <v>145</v>
      </c>
      <c r="E118" s="35"/>
      <c r="F118" s="200" t="s">
        <v>561</v>
      </c>
      <c r="G118" s="35"/>
      <c r="H118" s="35"/>
      <c r="I118" s="107"/>
      <c r="J118" s="35"/>
      <c r="K118" s="35"/>
      <c r="L118" s="38"/>
      <c r="M118" s="201"/>
      <c r="N118" s="20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145</v>
      </c>
      <c r="AU118" s="16" t="s">
        <v>82</v>
      </c>
    </row>
    <row r="119" spans="1:65" s="13" customFormat="1" ht="10.199999999999999">
      <c r="B119" s="203"/>
      <c r="C119" s="204"/>
      <c r="D119" s="199" t="s">
        <v>147</v>
      </c>
      <c r="E119" s="205" t="s">
        <v>19</v>
      </c>
      <c r="F119" s="206" t="s">
        <v>562</v>
      </c>
      <c r="G119" s="204"/>
      <c r="H119" s="207">
        <v>31.7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147</v>
      </c>
      <c r="AU119" s="213" t="s">
        <v>82</v>
      </c>
      <c r="AV119" s="13" t="s">
        <v>82</v>
      </c>
      <c r="AW119" s="13" t="s">
        <v>33</v>
      </c>
      <c r="AX119" s="13" t="s">
        <v>71</v>
      </c>
      <c r="AY119" s="213" t="s">
        <v>136</v>
      </c>
    </row>
    <row r="120" spans="1:65" s="2" customFormat="1" ht="22.8">
      <c r="A120" s="33"/>
      <c r="B120" s="34"/>
      <c r="C120" s="186" t="s">
        <v>197</v>
      </c>
      <c r="D120" s="186" t="s">
        <v>138</v>
      </c>
      <c r="E120" s="187" t="s">
        <v>563</v>
      </c>
      <c r="F120" s="188" t="s">
        <v>564</v>
      </c>
      <c r="G120" s="189" t="s">
        <v>141</v>
      </c>
      <c r="H120" s="190">
        <v>180</v>
      </c>
      <c r="I120" s="191"/>
      <c r="J120" s="192">
        <f>ROUND(I120*H120,2)</f>
        <v>0</v>
      </c>
      <c r="K120" s="188" t="s">
        <v>142</v>
      </c>
      <c r="L120" s="38"/>
      <c r="M120" s="193" t="s">
        <v>19</v>
      </c>
      <c r="N120" s="194" t="s">
        <v>42</v>
      </c>
      <c r="O120" s="6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7" t="s">
        <v>143</v>
      </c>
      <c r="AT120" s="197" t="s">
        <v>138</v>
      </c>
      <c r="AU120" s="197" t="s">
        <v>82</v>
      </c>
      <c r="AY120" s="16" t="s">
        <v>136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79</v>
      </c>
      <c r="BK120" s="198">
        <f>ROUND(I120*H120,2)</f>
        <v>0</v>
      </c>
      <c r="BL120" s="16" t="s">
        <v>143</v>
      </c>
      <c r="BM120" s="197" t="s">
        <v>565</v>
      </c>
    </row>
    <row r="121" spans="1:65" s="2" customFormat="1" ht="19.2">
      <c r="A121" s="33"/>
      <c r="B121" s="34"/>
      <c r="C121" s="35"/>
      <c r="D121" s="199" t="s">
        <v>145</v>
      </c>
      <c r="E121" s="35"/>
      <c r="F121" s="200" t="s">
        <v>566</v>
      </c>
      <c r="G121" s="35"/>
      <c r="H121" s="35"/>
      <c r="I121" s="107"/>
      <c r="J121" s="35"/>
      <c r="K121" s="35"/>
      <c r="L121" s="38"/>
      <c r="M121" s="201"/>
      <c r="N121" s="20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13" customFormat="1" ht="10.199999999999999">
      <c r="B122" s="203"/>
      <c r="C122" s="204"/>
      <c r="D122" s="199" t="s">
        <v>147</v>
      </c>
      <c r="E122" s="205" t="s">
        <v>19</v>
      </c>
      <c r="F122" s="206" t="s">
        <v>567</v>
      </c>
      <c r="G122" s="204"/>
      <c r="H122" s="207">
        <v>180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147</v>
      </c>
      <c r="AU122" s="213" t="s">
        <v>82</v>
      </c>
      <c r="AV122" s="13" t="s">
        <v>82</v>
      </c>
      <c r="AW122" s="13" t="s">
        <v>33</v>
      </c>
      <c r="AX122" s="13" t="s">
        <v>71</v>
      </c>
      <c r="AY122" s="213" t="s">
        <v>136</v>
      </c>
    </row>
    <row r="123" spans="1:65" s="2" customFormat="1" ht="22.8">
      <c r="A123" s="33"/>
      <c r="B123" s="34"/>
      <c r="C123" s="186" t="s">
        <v>203</v>
      </c>
      <c r="D123" s="186" t="s">
        <v>138</v>
      </c>
      <c r="E123" s="187" t="s">
        <v>568</v>
      </c>
      <c r="F123" s="188" t="s">
        <v>569</v>
      </c>
      <c r="G123" s="189" t="s">
        <v>141</v>
      </c>
      <c r="H123" s="190">
        <v>54</v>
      </c>
      <c r="I123" s="191"/>
      <c r="J123" s="192">
        <f>ROUND(I123*H123,2)</f>
        <v>0</v>
      </c>
      <c r="K123" s="188" t="s">
        <v>142</v>
      </c>
      <c r="L123" s="38"/>
      <c r="M123" s="193" t="s">
        <v>19</v>
      </c>
      <c r="N123" s="194" t="s">
        <v>42</v>
      </c>
      <c r="O123" s="6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143</v>
      </c>
      <c r="AT123" s="197" t="s">
        <v>138</v>
      </c>
      <c r="AU123" s="197" t="s">
        <v>82</v>
      </c>
      <c r="AY123" s="16" t="s">
        <v>136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79</v>
      </c>
      <c r="BK123" s="198">
        <f>ROUND(I123*H123,2)</f>
        <v>0</v>
      </c>
      <c r="BL123" s="16" t="s">
        <v>143</v>
      </c>
      <c r="BM123" s="197" t="s">
        <v>570</v>
      </c>
    </row>
    <row r="124" spans="1:65" s="2" customFormat="1" ht="19.2">
      <c r="A124" s="33"/>
      <c r="B124" s="34"/>
      <c r="C124" s="35"/>
      <c r="D124" s="199" t="s">
        <v>145</v>
      </c>
      <c r="E124" s="35"/>
      <c r="F124" s="200" t="s">
        <v>571</v>
      </c>
      <c r="G124" s="35"/>
      <c r="H124" s="35"/>
      <c r="I124" s="107"/>
      <c r="J124" s="35"/>
      <c r="K124" s="35"/>
      <c r="L124" s="38"/>
      <c r="M124" s="201"/>
      <c r="N124" s="20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145</v>
      </c>
      <c r="AU124" s="16" t="s">
        <v>82</v>
      </c>
    </row>
    <row r="125" spans="1:65" s="13" customFormat="1" ht="10.199999999999999">
      <c r="B125" s="203"/>
      <c r="C125" s="204"/>
      <c r="D125" s="199" t="s">
        <v>147</v>
      </c>
      <c r="E125" s="205" t="s">
        <v>19</v>
      </c>
      <c r="F125" s="206" t="s">
        <v>572</v>
      </c>
      <c r="G125" s="204"/>
      <c r="H125" s="207">
        <v>54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147</v>
      </c>
      <c r="AU125" s="213" t="s">
        <v>82</v>
      </c>
      <c r="AV125" s="13" t="s">
        <v>82</v>
      </c>
      <c r="AW125" s="13" t="s">
        <v>33</v>
      </c>
      <c r="AX125" s="13" t="s">
        <v>79</v>
      </c>
      <c r="AY125" s="213" t="s">
        <v>136</v>
      </c>
    </row>
    <row r="126" spans="1:65" s="2" customFormat="1" ht="14.4" customHeight="1">
      <c r="A126" s="33"/>
      <c r="B126" s="34"/>
      <c r="C126" s="186" t="s">
        <v>209</v>
      </c>
      <c r="D126" s="186" t="s">
        <v>138</v>
      </c>
      <c r="E126" s="187" t="s">
        <v>573</v>
      </c>
      <c r="F126" s="188" t="s">
        <v>574</v>
      </c>
      <c r="G126" s="189" t="s">
        <v>158</v>
      </c>
      <c r="H126" s="190">
        <v>69.760000000000005</v>
      </c>
      <c r="I126" s="191"/>
      <c r="J126" s="192">
        <f>ROUND(I126*H126,2)</f>
        <v>0</v>
      </c>
      <c r="K126" s="188" t="s">
        <v>142</v>
      </c>
      <c r="L126" s="38"/>
      <c r="M126" s="193" t="s">
        <v>19</v>
      </c>
      <c r="N126" s="194" t="s">
        <v>42</v>
      </c>
      <c r="O126" s="63"/>
      <c r="P126" s="195">
        <f>O126*H126</f>
        <v>0</v>
      </c>
      <c r="Q126" s="195">
        <v>8.4000000000000003E-4</v>
      </c>
      <c r="R126" s="195">
        <f>Q126*H126</f>
        <v>5.8598400000000009E-2</v>
      </c>
      <c r="S126" s="195">
        <v>0</v>
      </c>
      <c r="T126" s="19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7" t="s">
        <v>143</v>
      </c>
      <c r="AT126" s="197" t="s">
        <v>138</v>
      </c>
      <c r="AU126" s="197" t="s">
        <v>82</v>
      </c>
      <c r="AY126" s="16" t="s">
        <v>136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79</v>
      </c>
      <c r="BK126" s="198">
        <f>ROUND(I126*H126,2)</f>
        <v>0</v>
      </c>
      <c r="BL126" s="16" t="s">
        <v>143</v>
      </c>
      <c r="BM126" s="197" t="s">
        <v>575</v>
      </c>
    </row>
    <row r="127" spans="1:65" s="2" customFormat="1" ht="19.2">
      <c r="A127" s="33"/>
      <c r="B127" s="34"/>
      <c r="C127" s="35"/>
      <c r="D127" s="199" t="s">
        <v>145</v>
      </c>
      <c r="E127" s="35"/>
      <c r="F127" s="200" t="s">
        <v>576</v>
      </c>
      <c r="G127" s="35"/>
      <c r="H127" s="35"/>
      <c r="I127" s="107"/>
      <c r="J127" s="35"/>
      <c r="K127" s="35"/>
      <c r="L127" s="38"/>
      <c r="M127" s="201"/>
      <c r="N127" s="202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145</v>
      </c>
      <c r="AU127" s="16" t="s">
        <v>82</v>
      </c>
    </row>
    <row r="128" spans="1:65" s="13" customFormat="1" ht="10.199999999999999">
      <c r="B128" s="203"/>
      <c r="C128" s="204"/>
      <c r="D128" s="199" t="s">
        <v>147</v>
      </c>
      <c r="E128" s="205" t="s">
        <v>19</v>
      </c>
      <c r="F128" s="206" t="s">
        <v>577</v>
      </c>
      <c r="G128" s="204"/>
      <c r="H128" s="207">
        <v>69.760000000000005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147</v>
      </c>
      <c r="AU128" s="213" t="s">
        <v>82</v>
      </c>
      <c r="AV128" s="13" t="s">
        <v>82</v>
      </c>
      <c r="AW128" s="13" t="s">
        <v>33</v>
      </c>
      <c r="AX128" s="13" t="s">
        <v>79</v>
      </c>
      <c r="AY128" s="213" t="s">
        <v>136</v>
      </c>
    </row>
    <row r="129" spans="1:65" s="2" customFormat="1" ht="14.4" customHeight="1">
      <c r="A129" s="33"/>
      <c r="B129" s="34"/>
      <c r="C129" s="186" t="s">
        <v>216</v>
      </c>
      <c r="D129" s="186" t="s">
        <v>138</v>
      </c>
      <c r="E129" s="187" t="s">
        <v>578</v>
      </c>
      <c r="F129" s="188" t="s">
        <v>579</v>
      </c>
      <c r="G129" s="189" t="s">
        <v>158</v>
      </c>
      <c r="H129" s="190">
        <v>69.760000000000005</v>
      </c>
      <c r="I129" s="191"/>
      <c r="J129" s="192">
        <f>ROUND(I129*H129,2)</f>
        <v>0</v>
      </c>
      <c r="K129" s="188" t="s">
        <v>142</v>
      </c>
      <c r="L129" s="38"/>
      <c r="M129" s="193" t="s">
        <v>19</v>
      </c>
      <c r="N129" s="194" t="s">
        <v>42</v>
      </c>
      <c r="O129" s="6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143</v>
      </c>
      <c r="AT129" s="197" t="s">
        <v>138</v>
      </c>
      <c r="AU129" s="197" t="s">
        <v>82</v>
      </c>
      <c r="AY129" s="16" t="s">
        <v>136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79</v>
      </c>
      <c r="BK129" s="198">
        <f>ROUND(I129*H129,2)</f>
        <v>0</v>
      </c>
      <c r="BL129" s="16" t="s">
        <v>143</v>
      </c>
      <c r="BM129" s="197" t="s">
        <v>580</v>
      </c>
    </row>
    <row r="130" spans="1:65" s="2" customFormat="1" ht="19.2">
      <c r="A130" s="33"/>
      <c r="B130" s="34"/>
      <c r="C130" s="35"/>
      <c r="D130" s="199" t="s">
        <v>145</v>
      </c>
      <c r="E130" s="35"/>
      <c r="F130" s="200" t="s">
        <v>581</v>
      </c>
      <c r="G130" s="35"/>
      <c r="H130" s="35"/>
      <c r="I130" s="107"/>
      <c r="J130" s="35"/>
      <c r="K130" s="35"/>
      <c r="L130" s="38"/>
      <c r="M130" s="201"/>
      <c r="N130" s="20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145</v>
      </c>
      <c r="AU130" s="16" t="s">
        <v>82</v>
      </c>
    </row>
    <row r="131" spans="1:65" s="2" customFormat="1" ht="14.4" customHeight="1">
      <c r="A131" s="33"/>
      <c r="B131" s="34"/>
      <c r="C131" s="186" t="s">
        <v>221</v>
      </c>
      <c r="D131" s="186" t="s">
        <v>138</v>
      </c>
      <c r="E131" s="187" t="s">
        <v>217</v>
      </c>
      <c r="F131" s="188" t="s">
        <v>218</v>
      </c>
      <c r="G131" s="189" t="s">
        <v>151</v>
      </c>
      <c r="H131" s="190">
        <v>6</v>
      </c>
      <c r="I131" s="191"/>
      <c r="J131" s="192">
        <f>ROUND(I131*H131,2)</f>
        <v>0</v>
      </c>
      <c r="K131" s="188" t="s">
        <v>142</v>
      </c>
      <c r="L131" s="38"/>
      <c r="M131" s="193" t="s">
        <v>19</v>
      </c>
      <c r="N131" s="194" t="s">
        <v>42</v>
      </c>
      <c r="O131" s="63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7" t="s">
        <v>143</v>
      </c>
      <c r="AT131" s="197" t="s">
        <v>138</v>
      </c>
      <c r="AU131" s="197" t="s">
        <v>82</v>
      </c>
      <c r="AY131" s="16" t="s">
        <v>136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6" t="s">
        <v>79</v>
      </c>
      <c r="BK131" s="198">
        <f>ROUND(I131*H131,2)</f>
        <v>0</v>
      </c>
      <c r="BL131" s="16" t="s">
        <v>143</v>
      </c>
      <c r="BM131" s="197" t="s">
        <v>582</v>
      </c>
    </row>
    <row r="132" spans="1:65" s="2" customFormat="1" ht="19.2">
      <c r="A132" s="33"/>
      <c r="B132" s="34"/>
      <c r="C132" s="35"/>
      <c r="D132" s="199" t="s">
        <v>145</v>
      </c>
      <c r="E132" s="35"/>
      <c r="F132" s="200" t="s">
        <v>220</v>
      </c>
      <c r="G132" s="35"/>
      <c r="H132" s="35"/>
      <c r="I132" s="107"/>
      <c r="J132" s="35"/>
      <c r="K132" s="35"/>
      <c r="L132" s="38"/>
      <c r="M132" s="201"/>
      <c r="N132" s="202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145</v>
      </c>
      <c r="AU132" s="16" t="s">
        <v>82</v>
      </c>
    </row>
    <row r="133" spans="1:65" s="2" customFormat="1" ht="14.4" customHeight="1">
      <c r="A133" s="33"/>
      <c r="B133" s="34"/>
      <c r="C133" s="186" t="s">
        <v>8</v>
      </c>
      <c r="D133" s="186" t="s">
        <v>138</v>
      </c>
      <c r="E133" s="187" t="s">
        <v>583</v>
      </c>
      <c r="F133" s="188" t="s">
        <v>584</v>
      </c>
      <c r="G133" s="189" t="s">
        <v>151</v>
      </c>
      <c r="H133" s="190">
        <v>6</v>
      </c>
      <c r="I133" s="191"/>
      <c r="J133" s="192">
        <f>ROUND(I133*H133,2)</f>
        <v>0</v>
      </c>
      <c r="K133" s="188" t="s">
        <v>142</v>
      </c>
      <c r="L133" s="38"/>
      <c r="M133" s="193" t="s">
        <v>19</v>
      </c>
      <c r="N133" s="194" t="s">
        <v>42</v>
      </c>
      <c r="O133" s="6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7" t="s">
        <v>143</v>
      </c>
      <c r="AT133" s="197" t="s">
        <v>138</v>
      </c>
      <c r="AU133" s="197" t="s">
        <v>82</v>
      </c>
      <c r="AY133" s="16" t="s">
        <v>136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79</v>
      </c>
      <c r="BK133" s="198">
        <f>ROUND(I133*H133,2)</f>
        <v>0</v>
      </c>
      <c r="BL133" s="16" t="s">
        <v>143</v>
      </c>
      <c r="BM133" s="197" t="s">
        <v>585</v>
      </c>
    </row>
    <row r="134" spans="1:65" s="2" customFormat="1" ht="19.2">
      <c r="A134" s="33"/>
      <c r="B134" s="34"/>
      <c r="C134" s="35"/>
      <c r="D134" s="199" t="s">
        <v>145</v>
      </c>
      <c r="E134" s="35"/>
      <c r="F134" s="200" t="s">
        <v>586</v>
      </c>
      <c r="G134" s="35"/>
      <c r="H134" s="35"/>
      <c r="I134" s="107"/>
      <c r="J134" s="35"/>
      <c r="K134" s="35"/>
      <c r="L134" s="38"/>
      <c r="M134" s="201"/>
      <c r="N134" s="202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145</v>
      </c>
      <c r="AU134" s="16" t="s">
        <v>82</v>
      </c>
    </row>
    <row r="135" spans="1:65" s="2" customFormat="1" ht="22.8">
      <c r="A135" s="33"/>
      <c r="B135" s="34"/>
      <c r="C135" s="186" t="s">
        <v>232</v>
      </c>
      <c r="D135" s="186" t="s">
        <v>138</v>
      </c>
      <c r="E135" s="187" t="s">
        <v>222</v>
      </c>
      <c r="F135" s="188" t="s">
        <v>223</v>
      </c>
      <c r="G135" s="189" t="s">
        <v>151</v>
      </c>
      <c r="H135" s="190">
        <v>18</v>
      </c>
      <c r="I135" s="191"/>
      <c r="J135" s="192">
        <f>ROUND(I135*H135,2)</f>
        <v>0</v>
      </c>
      <c r="K135" s="188" t="s">
        <v>142</v>
      </c>
      <c r="L135" s="38"/>
      <c r="M135" s="193" t="s">
        <v>19</v>
      </c>
      <c r="N135" s="194" t="s">
        <v>42</v>
      </c>
      <c r="O135" s="63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7" t="s">
        <v>143</v>
      </c>
      <c r="AT135" s="197" t="s">
        <v>138</v>
      </c>
      <c r="AU135" s="197" t="s">
        <v>82</v>
      </c>
      <c r="AY135" s="16" t="s">
        <v>136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6" t="s">
        <v>79</v>
      </c>
      <c r="BK135" s="198">
        <f>ROUND(I135*H135,2)</f>
        <v>0</v>
      </c>
      <c r="BL135" s="16" t="s">
        <v>143</v>
      </c>
      <c r="BM135" s="197" t="s">
        <v>587</v>
      </c>
    </row>
    <row r="136" spans="1:65" s="2" customFormat="1" ht="28.8">
      <c r="A136" s="33"/>
      <c r="B136" s="34"/>
      <c r="C136" s="35"/>
      <c r="D136" s="199" t="s">
        <v>145</v>
      </c>
      <c r="E136" s="35"/>
      <c r="F136" s="200" t="s">
        <v>225</v>
      </c>
      <c r="G136" s="35"/>
      <c r="H136" s="35"/>
      <c r="I136" s="107"/>
      <c r="J136" s="35"/>
      <c r="K136" s="35"/>
      <c r="L136" s="38"/>
      <c r="M136" s="201"/>
      <c r="N136" s="202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145</v>
      </c>
      <c r="AU136" s="16" t="s">
        <v>82</v>
      </c>
    </row>
    <row r="137" spans="1:65" s="13" customFormat="1" ht="10.199999999999999">
      <c r="B137" s="203"/>
      <c r="C137" s="204"/>
      <c r="D137" s="199" t="s">
        <v>147</v>
      </c>
      <c r="E137" s="205" t="s">
        <v>19</v>
      </c>
      <c r="F137" s="206" t="s">
        <v>588</v>
      </c>
      <c r="G137" s="204"/>
      <c r="H137" s="207">
        <v>18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147</v>
      </c>
      <c r="AU137" s="213" t="s">
        <v>82</v>
      </c>
      <c r="AV137" s="13" t="s">
        <v>82</v>
      </c>
      <c r="AW137" s="13" t="s">
        <v>33</v>
      </c>
      <c r="AX137" s="13" t="s">
        <v>71</v>
      </c>
      <c r="AY137" s="213" t="s">
        <v>136</v>
      </c>
    </row>
    <row r="138" spans="1:65" s="2" customFormat="1" ht="22.8">
      <c r="A138" s="33"/>
      <c r="B138" s="34"/>
      <c r="C138" s="186" t="s">
        <v>238</v>
      </c>
      <c r="D138" s="186" t="s">
        <v>138</v>
      </c>
      <c r="E138" s="187" t="s">
        <v>589</v>
      </c>
      <c r="F138" s="188" t="s">
        <v>590</v>
      </c>
      <c r="G138" s="189" t="s">
        <v>151</v>
      </c>
      <c r="H138" s="190">
        <v>18</v>
      </c>
      <c r="I138" s="191"/>
      <c r="J138" s="192">
        <f>ROUND(I138*H138,2)</f>
        <v>0</v>
      </c>
      <c r="K138" s="188" t="s">
        <v>142</v>
      </c>
      <c r="L138" s="38"/>
      <c r="M138" s="193" t="s">
        <v>19</v>
      </c>
      <c r="N138" s="194" t="s">
        <v>42</v>
      </c>
      <c r="O138" s="63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7" t="s">
        <v>143</v>
      </c>
      <c r="AT138" s="197" t="s">
        <v>138</v>
      </c>
      <c r="AU138" s="197" t="s">
        <v>82</v>
      </c>
      <c r="AY138" s="16" t="s">
        <v>136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6" t="s">
        <v>79</v>
      </c>
      <c r="BK138" s="198">
        <f>ROUND(I138*H138,2)</f>
        <v>0</v>
      </c>
      <c r="BL138" s="16" t="s">
        <v>143</v>
      </c>
      <c r="BM138" s="197" t="s">
        <v>591</v>
      </c>
    </row>
    <row r="139" spans="1:65" s="2" customFormat="1" ht="28.8">
      <c r="A139" s="33"/>
      <c r="B139" s="34"/>
      <c r="C139" s="35"/>
      <c r="D139" s="199" t="s">
        <v>145</v>
      </c>
      <c r="E139" s="35"/>
      <c r="F139" s="200" t="s">
        <v>592</v>
      </c>
      <c r="G139" s="35"/>
      <c r="H139" s="35"/>
      <c r="I139" s="107"/>
      <c r="J139" s="35"/>
      <c r="K139" s="35"/>
      <c r="L139" s="38"/>
      <c r="M139" s="201"/>
      <c r="N139" s="202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145</v>
      </c>
      <c r="AU139" s="16" t="s">
        <v>82</v>
      </c>
    </row>
    <row r="140" spans="1:65" s="13" customFormat="1" ht="10.199999999999999">
      <c r="B140" s="203"/>
      <c r="C140" s="204"/>
      <c r="D140" s="199" t="s">
        <v>147</v>
      </c>
      <c r="E140" s="205" t="s">
        <v>19</v>
      </c>
      <c r="F140" s="206" t="s">
        <v>588</v>
      </c>
      <c r="G140" s="204"/>
      <c r="H140" s="207">
        <v>18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147</v>
      </c>
      <c r="AU140" s="213" t="s">
        <v>82</v>
      </c>
      <c r="AV140" s="13" t="s">
        <v>82</v>
      </c>
      <c r="AW140" s="13" t="s">
        <v>33</v>
      </c>
      <c r="AX140" s="13" t="s">
        <v>71</v>
      </c>
      <c r="AY140" s="213" t="s">
        <v>136</v>
      </c>
    </row>
    <row r="141" spans="1:65" s="2" customFormat="1" ht="14.4" customHeight="1">
      <c r="A141" s="33"/>
      <c r="B141" s="34"/>
      <c r="C141" s="186" t="s">
        <v>244</v>
      </c>
      <c r="D141" s="186" t="s">
        <v>138</v>
      </c>
      <c r="E141" s="187" t="s">
        <v>227</v>
      </c>
      <c r="F141" s="188" t="s">
        <v>228</v>
      </c>
      <c r="G141" s="189" t="s">
        <v>141</v>
      </c>
      <c r="H141" s="190">
        <v>80</v>
      </c>
      <c r="I141" s="191"/>
      <c r="J141" s="192">
        <f>ROUND(I141*H141,2)</f>
        <v>0</v>
      </c>
      <c r="K141" s="188" t="s">
        <v>142</v>
      </c>
      <c r="L141" s="38"/>
      <c r="M141" s="193" t="s">
        <v>19</v>
      </c>
      <c r="N141" s="194" t="s">
        <v>42</v>
      </c>
      <c r="O141" s="63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7" t="s">
        <v>143</v>
      </c>
      <c r="AT141" s="197" t="s">
        <v>138</v>
      </c>
      <c r="AU141" s="197" t="s">
        <v>82</v>
      </c>
      <c r="AY141" s="16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79</v>
      </c>
      <c r="BK141" s="198">
        <f>ROUND(I141*H141,2)</f>
        <v>0</v>
      </c>
      <c r="BL141" s="16" t="s">
        <v>143</v>
      </c>
      <c r="BM141" s="197" t="s">
        <v>593</v>
      </c>
    </row>
    <row r="142" spans="1:65" s="2" customFormat="1" ht="28.8">
      <c r="A142" s="33"/>
      <c r="B142" s="34"/>
      <c r="C142" s="35"/>
      <c r="D142" s="199" t="s">
        <v>145</v>
      </c>
      <c r="E142" s="35"/>
      <c r="F142" s="200" t="s">
        <v>230</v>
      </c>
      <c r="G142" s="35"/>
      <c r="H142" s="35"/>
      <c r="I142" s="107"/>
      <c r="J142" s="35"/>
      <c r="K142" s="35"/>
      <c r="L142" s="38"/>
      <c r="M142" s="201"/>
      <c r="N142" s="202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145</v>
      </c>
      <c r="AU142" s="16" t="s">
        <v>82</v>
      </c>
    </row>
    <row r="143" spans="1:65" s="13" customFormat="1" ht="10.199999999999999">
      <c r="B143" s="203"/>
      <c r="C143" s="204"/>
      <c r="D143" s="199" t="s">
        <v>147</v>
      </c>
      <c r="E143" s="205" t="s">
        <v>19</v>
      </c>
      <c r="F143" s="206" t="s">
        <v>594</v>
      </c>
      <c r="G143" s="204"/>
      <c r="H143" s="207">
        <v>80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147</v>
      </c>
      <c r="AU143" s="213" t="s">
        <v>82</v>
      </c>
      <c r="AV143" s="13" t="s">
        <v>82</v>
      </c>
      <c r="AW143" s="13" t="s">
        <v>33</v>
      </c>
      <c r="AX143" s="13" t="s">
        <v>79</v>
      </c>
      <c r="AY143" s="213" t="s">
        <v>136</v>
      </c>
    </row>
    <row r="144" spans="1:65" s="2" customFormat="1" ht="22.8">
      <c r="A144" s="33"/>
      <c r="B144" s="34"/>
      <c r="C144" s="186" t="s">
        <v>251</v>
      </c>
      <c r="D144" s="186" t="s">
        <v>138</v>
      </c>
      <c r="E144" s="187" t="s">
        <v>233</v>
      </c>
      <c r="F144" s="188" t="s">
        <v>234</v>
      </c>
      <c r="G144" s="189" t="s">
        <v>141</v>
      </c>
      <c r="H144" s="190">
        <v>1876.02</v>
      </c>
      <c r="I144" s="191"/>
      <c r="J144" s="192">
        <f>ROUND(I144*H144,2)</f>
        <v>0</v>
      </c>
      <c r="K144" s="188" t="s">
        <v>142</v>
      </c>
      <c r="L144" s="38"/>
      <c r="M144" s="193" t="s">
        <v>19</v>
      </c>
      <c r="N144" s="194" t="s">
        <v>42</v>
      </c>
      <c r="O144" s="63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143</v>
      </c>
      <c r="AT144" s="197" t="s">
        <v>138</v>
      </c>
      <c r="AU144" s="197" t="s">
        <v>82</v>
      </c>
      <c r="AY144" s="16" t="s">
        <v>136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79</v>
      </c>
      <c r="BK144" s="198">
        <f>ROUND(I144*H144,2)</f>
        <v>0</v>
      </c>
      <c r="BL144" s="16" t="s">
        <v>143</v>
      </c>
      <c r="BM144" s="197" t="s">
        <v>595</v>
      </c>
    </row>
    <row r="145" spans="1:65" s="2" customFormat="1" ht="28.8">
      <c r="A145" s="33"/>
      <c r="B145" s="34"/>
      <c r="C145" s="35"/>
      <c r="D145" s="199" t="s">
        <v>145</v>
      </c>
      <c r="E145" s="35"/>
      <c r="F145" s="200" t="s">
        <v>236</v>
      </c>
      <c r="G145" s="35"/>
      <c r="H145" s="35"/>
      <c r="I145" s="107"/>
      <c r="J145" s="35"/>
      <c r="K145" s="35"/>
      <c r="L145" s="38"/>
      <c r="M145" s="201"/>
      <c r="N145" s="202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145</v>
      </c>
      <c r="AU145" s="16" t="s">
        <v>82</v>
      </c>
    </row>
    <row r="146" spans="1:65" s="13" customFormat="1" ht="10.199999999999999">
      <c r="B146" s="203"/>
      <c r="C146" s="204"/>
      <c r="D146" s="199" t="s">
        <v>147</v>
      </c>
      <c r="E146" s="205" t="s">
        <v>19</v>
      </c>
      <c r="F146" s="206" t="s">
        <v>596</v>
      </c>
      <c r="G146" s="204"/>
      <c r="H146" s="207">
        <v>991.22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147</v>
      </c>
      <c r="AU146" s="213" t="s">
        <v>82</v>
      </c>
      <c r="AV146" s="13" t="s">
        <v>82</v>
      </c>
      <c r="AW146" s="13" t="s">
        <v>33</v>
      </c>
      <c r="AX146" s="13" t="s">
        <v>71</v>
      </c>
      <c r="AY146" s="213" t="s">
        <v>136</v>
      </c>
    </row>
    <row r="147" spans="1:65" s="13" customFormat="1" ht="10.199999999999999">
      <c r="B147" s="203"/>
      <c r="C147" s="204"/>
      <c r="D147" s="199" t="s">
        <v>147</v>
      </c>
      <c r="E147" s="205" t="s">
        <v>19</v>
      </c>
      <c r="F147" s="206" t="s">
        <v>597</v>
      </c>
      <c r="G147" s="204"/>
      <c r="H147" s="207">
        <v>884.8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147</v>
      </c>
      <c r="AU147" s="213" t="s">
        <v>82</v>
      </c>
      <c r="AV147" s="13" t="s">
        <v>82</v>
      </c>
      <c r="AW147" s="13" t="s">
        <v>33</v>
      </c>
      <c r="AX147" s="13" t="s">
        <v>71</v>
      </c>
      <c r="AY147" s="213" t="s">
        <v>136</v>
      </c>
    </row>
    <row r="148" spans="1:65" s="2" customFormat="1" ht="14.4" customHeight="1">
      <c r="A148" s="33"/>
      <c r="B148" s="34"/>
      <c r="C148" s="186" t="s">
        <v>256</v>
      </c>
      <c r="D148" s="186" t="s">
        <v>138</v>
      </c>
      <c r="E148" s="187" t="s">
        <v>239</v>
      </c>
      <c r="F148" s="188" t="s">
        <v>240</v>
      </c>
      <c r="G148" s="189" t="s">
        <v>141</v>
      </c>
      <c r="H148" s="190">
        <v>991.22</v>
      </c>
      <c r="I148" s="191"/>
      <c r="J148" s="192">
        <f>ROUND(I148*H148,2)</f>
        <v>0</v>
      </c>
      <c r="K148" s="188" t="s">
        <v>142</v>
      </c>
      <c r="L148" s="38"/>
      <c r="M148" s="193" t="s">
        <v>19</v>
      </c>
      <c r="N148" s="194" t="s">
        <v>42</v>
      </c>
      <c r="O148" s="63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7" t="s">
        <v>143</v>
      </c>
      <c r="AT148" s="197" t="s">
        <v>138</v>
      </c>
      <c r="AU148" s="197" t="s">
        <v>82</v>
      </c>
      <c r="AY148" s="16" t="s">
        <v>136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6" t="s">
        <v>79</v>
      </c>
      <c r="BK148" s="198">
        <f>ROUND(I148*H148,2)</f>
        <v>0</v>
      </c>
      <c r="BL148" s="16" t="s">
        <v>143</v>
      </c>
      <c r="BM148" s="197" t="s">
        <v>598</v>
      </c>
    </row>
    <row r="149" spans="1:65" s="2" customFormat="1" ht="19.2">
      <c r="A149" s="33"/>
      <c r="B149" s="34"/>
      <c r="C149" s="35"/>
      <c r="D149" s="199" t="s">
        <v>145</v>
      </c>
      <c r="E149" s="35"/>
      <c r="F149" s="200" t="s">
        <v>242</v>
      </c>
      <c r="G149" s="35"/>
      <c r="H149" s="35"/>
      <c r="I149" s="107"/>
      <c r="J149" s="35"/>
      <c r="K149" s="35"/>
      <c r="L149" s="38"/>
      <c r="M149" s="201"/>
      <c r="N149" s="202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145</v>
      </c>
      <c r="AU149" s="16" t="s">
        <v>82</v>
      </c>
    </row>
    <row r="150" spans="1:65" s="13" customFormat="1" ht="10.199999999999999">
      <c r="B150" s="203"/>
      <c r="C150" s="204"/>
      <c r="D150" s="199" t="s">
        <v>147</v>
      </c>
      <c r="E150" s="205" t="s">
        <v>19</v>
      </c>
      <c r="F150" s="206" t="s">
        <v>599</v>
      </c>
      <c r="G150" s="204"/>
      <c r="H150" s="207">
        <v>991.22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147</v>
      </c>
      <c r="AU150" s="213" t="s">
        <v>82</v>
      </c>
      <c r="AV150" s="13" t="s">
        <v>82</v>
      </c>
      <c r="AW150" s="13" t="s">
        <v>33</v>
      </c>
      <c r="AX150" s="13" t="s">
        <v>71</v>
      </c>
      <c r="AY150" s="213" t="s">
        <v>136</v>
      </c>
    </row>
    <row r="151" spans="1:65" s="2" customFormat="1" ht="14.4" customHeight="1">
      <c r="A151" s="33"/>
      <c r="B151" s="34"/>
      <c r="C151" s="186" t="s">
        <v>7</v>
      </c>
      <c r="D151" s="186" t="s">
        <v>138</v>
      </c>
      <c r="E151" s="187" t="s">
        <v>245</v>
      </c>
      <c r="F151" s="188" t="s">
        <v>246</v>
      </c>
      <c r="G151" s="189" t="s">
        <v>141</v>
      </c>
      <c r="H151" s="190">
        <v>261.10000000000002</v>
      </c>
      <c r="I151" s="191"/>
      <c r="J151" s="192">
        <f>ROUND(I151*H151,2)</f>
        <v>0</v>
      </c>
      <c r="K151" s="188" t="s">
        <v>142</v>
      </c>
      <c r="L151" s="38"/>
      <c r="M151" s="193" t="s">
        <v>19</v>
      </c>
      <c r="N151" s="194" t="s">
        <v>42</v>
      </c>
      <c r="O151" s="63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7" t="s">
        <v>143</v>
      </c>
      <c r="AT151" s="197" t="s">
        <v>138</v>
      </c>
      <c r="AU151" s="197" t="s">
        <v>82</v>
      </c>
      <c r="AY151" s="16" t="s">
        <v>136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6" t="s">
        <v>79</v>
      </c>
      <c r="BK151" s="198">
        <f>ROUND(I151*H151,2)</f>
        <v>0</v>
      </c>
      <c r="BL151" s="16" t="s">
        <v>143</v>
      </c>
      <c r="BM151" s="197" t="s">
        <v>600</v>
      </c>
    </row>
    <row r="152" spans="1:65" s="2" customFormat="1" ht="19.2">
      <c r="A152" s="33"/>
      <c r="B152" s="34"/>
      <c r="C152" s="35"/>
      <c r="D152" s="199" t="s">
        <v>145</v>
      </c>
      <c r="E152" s="35"/>
      <c r="F152" s="200" t="s">
        <v>248</v>
      </c>
      <c r="G152" s="35"/>
      <c r="H152" s="35"/>
      <c r="I152" s="107"/>
      <c r="J152" s="35"/>
      <c r="K152" s="35"/>
      <c r="L152" s="38"/>
      <c r="M152" s="201"/>
      <c r="N152" s="202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145</v>
      </c>
      <c r="AU152" s="16" t="s">
        <v>82</v>
      </c>
    </row>
    <row r="153" spans="1:65" s="13" customFormat="1" ht="10.199999999999999">
      <c r="B153" s="203"/>
      <c r="C153" s="204"/>
      <c r="D153" s="199" t="s">
        <v>147</v>
      </c>
      <c r="E153" s="205" t="s">
        <v>19</v>
      </c>
      <c r="F153" s="206" t="s">
        <v>601</v>
      </c>
      <c r="G153" s="204"/>
      <c r="H153" s="207">
        <v>261.10000000000002</v>
      </c>
      <c r="I153" s="208"/>
      <c r="J153" s="204"/>
      <c r="K153" s="204"/>
      <c r="L153" s="209"/>
      <c r="M153" s="210"/>
      <c r="N153" s="211"/>
      <c r="O153" s="211"/>
      <c r="P153" s="211"/>
      <c r="Q153" s="211"/>
      <c r="R153" s="211"/>
      <c r="S153" s="211"/>
      <c r="T153" s="212"/>
      <c r="AT153" s="213" t="s">
        <v>147</v>
      </c>
      <c r="AU153" s="213" t="s">
        <v>82</v>
      </c>
      <c r="AV153" s="13" t="s">
        <v>82</v>
      </c>
      <c r="AW153" s="13" t="s">
        <v>33</v>
      </c>
      <c r="AX153" s="13" t="s">
        <v>71</v>
      </c>
      <c r="AY153" s="213" t="s">
        <v>136</v>
      </c>
    </row>
    <row r="154" spans="1:65" s="2" customFormat="1" ht="14.4" customHeight="1">
      <c r="A154" s="33"/>
      <c r="B154" s="34"/>
      <c r="C154" s="186" t="s">
        <v>267</v>
      </c>
      <c r="D154" s="186" t="s">
        <v>138</v>
      </c>
      <c r="E154" s="187" t="s">
        <v>252</v>
      </c>
      <c r="F154" s="188" t="s">
        <v>253</v>
      </c>
      <c r="G154" s="189" t="s">
        <v>141</v>
      </c>
      <c r="H154" s="190">
        <v>1876.02</v>
      </c>
      <c r="I154" s="191"/>
      <c r="J154" s="192">
        <f>ROUND(I154*H154,2)</f>
        <v>0</v>
      </c>
      <c r="K154" s="188" t="s">
        <v>142</v>
      </c>
      <c r="L154" s="38"/>
      <c r="M154" s="193" t="s">
        <v>19</v>
      </c>
      <c r="N154" s="194" t="s">
        <v>42</v>
      </c>
      <c r="O154" s="63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7" t="s">
        <v>143</v>
      </c>
      <c r="AT154" s="197" t="s">
        <v>138</v>
      </c>
      <c r="AU154" s="197" t="s">
        <v>82</v>
      </c>
      <c r="AY154" s="16" t="s">
        <v>136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6" t="s">
        <v>79</v>
      </c>
      <c r="BK154" s="198">
        <f>ROUND(I154*H154,2)</f>
        <v>0</v>
      </c>
      <c r="BL154" s="16" t="s">
        <v>143</v>
      </c>
      <c r="BM154" s="197" t="s">
        <v>602</v>
      </c>
    </row>
    <row r="155" spans="1:65" s="2" customFormat="1" ht="19.2">
      <c r="A155" s="33"/>
      <c r="B155" s="34"/>
      <c r="C155" s="35"/>
      <c r="D155" s="199" t="s">
        <v>145</v>
      </c>
      <c r="E155" s="35"/>
      <c r="F155" s="200" t="s">
        <v>255</v>
      </c>
      <c r="G155" s="35"/>
      <c r="H155" s="35"/>
      <c r="I155" s="107"/>
      <c r="J155" s="35"/>
      <c r="K155" s="35"/>
      <c r="L155" s="38"/>
      <c r="M155" s="201"/>
      <c r="N155" s="202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145</v>
      </c>
      <c r="AU155" s="16" t="s">
        <v>82</v>
      </c>
    </row>
    <row r="156" spans="1:65" s="13" customFormat="1" ht="10.199999999999999">
      <c r="B156" s="203"/>
      <c r="C156" s="204"/>
      <c r="D156" s="199" t="s">
        <v>147</v>
      </c>
      <c r="E156" s="205" t="s">
        <v>19</v>
      </c>
      <c r="F156" s="206" t="s">
        <v>596</v>
      </c>
      <c r="G156" s="204"/>
      <c r="H156" s="207">
        <v>991.22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147</v>
      </c>
      <c r="AU156" s="213" t="s">
        <v>82</v>
      </c>
      <c r="AV156" s="13" t="s">
        <v>82</v>
      </c>
      <c r="AW156" s="13" t="s">
        <v>33</v>
      </c>
      <c r="AX156" s="13" t="s">
        <v>71</v>
      </c>
      <c r="AY156" s="213" t="s">
        <v>136</v>
      </c>
    </row>
    <row r="157" spans="1:65" s="13" customFormat="1" ht="10.199999999999999">
      <c r="B157" s="203"/>
      <c r="C157" s="204"/>
      <c r="D157" s="199" t="s">
        <v>147</v>
      </c>
      <c r="E157" s="205" t="s">
        <v>19</v>
      </c>
      <c r="F157" s="206" t="s">
        <v>603</v>
      </c>
      <c r="G157" s="204"/>
      <c r="H157" s="207">
        <v>884.8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147</v>
      </c>
      <c r="AU157" s="213" t="s">
        <v>82</v>
      </c>
      <c r="AV157" s="13" t="s">
        <v>82</v>
      </c>
      <c r="AW157" s="13" t="s">
        <v>33</v>
      </c>
      <c r="AX157" s="13" t="s">
        <v>71</v>
      </c>
      <c r="AY157" s="213" t="s">
        <v>136</v>
      </c>
    </row>
    <row r="158" spans="1:65" s="2" customFormat="1" ht="14.4" customHeight="1">
      <c r="A158" s="33"/>
      <c r="B158" s="34"/>
      <c r="C158" s="186" t="s">
        <v>274</v>
      </c>
      <c r="D158" s="186" t="s">
        <v>138</v>
      </c>
      <c r="E158" s="187" t="s">
        <v>604</v>
      </c>
      <c r="F158" s="188" t="s">
        <v>605</v>
      </c>
      <c r="G158" s="189" t="s">
        <v>158</v>
      </c>
      <c r="H158" s="190">
        <v>123.6</v>
      </c>
      <c r="I158" s="191"/>
      <c r="J158" s="192">
        <f>ROUND(I158*H158,2)</f>
        <v>0</v>
      </c>
      <c r="K158" s="188" t="s">
        <v>142</v>
      </c>
      <c r="L158" s="38"/>
      <c r="M158" s="193" t="s">
        <v>19</v>
      </c>
      <c r="N158" s="194" t="s">
        <v>42</v>
      </c>
      <c r="O158" s="63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7" t="s">
        <v>143</v>
      </c>
      <c r="AT158" s="197" t="s">
        <v>138</v>
      </c>
      <c r="AU158" s="197" t="s">
        <v>82</v>
      </c>
      <c r="AY158" s="16" t="s">
        <v>136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79</v>
      </c>
      <c r="BK158" s="198">
        <f>ROUND(I158*H158,2)</f>
        <v>0</v>
      </c>
      <c r="BL158" s="16" t="s">
        <v>143</v>
      </c>
      <c r="BM158" s="197" t="s">
        <v>606</v>
      </c>
    </row>
    <row r="159" spans="1:65" s="2" customFormat="1" ht="19.2">
      <c r="A159" s="33"/>
      <c r="B159" s="34"/>
      <c r="C159" s="35"/>
      <c r="D159" s="199" t="s">
        <v>145</v>
      </c>
      <c r="E159" s="35"/>
      <c r="F159" s="200" t="s">
        <v>607</v>
      </c>
      <c r="G159" s="35"/>
      <c r="H159" s="35"/>
      <c r="I159" s="107"/>
      <c r="J159" s="35"/>
      <c r="K159" s="35"/>
      <c r="L159" s="38"/>
      <c r="M159" s="201"/>
      <c r="N159" s="202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145</v>
      </c>
      <c r="AU159" s="16" t="s">
        <v>82</v>
      </c>
    </row>
    <row r="160" spans="1:65" s="13" customFormat="1" ht="10.199999999999999">
      <c r="B160" s="203"/>
      <c r="C160" s="204"/>
      <c r="D160" s="199" t="s">
        <v>147</v>
      </c>
      <c r="E160" s="205" t="s">
        <v>19</v>
      </c>
      <c r="F160" s="206" t="s">
        <v>608</v>
      </c>
      <c r="G160" s="204"/>
      <c r="H160" s="207">
        <v>87.6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147</v>
      </c>
      <c r="AU160" s="213" t="s">
        <v>82</v>
      </c>
      <c r="AV160" s="13" t="s">
        <v>82</v>
      </c>
      <c r="AW160" s="13" t="s">
        <v>33</v>
      </c>
      <c r="AX160" s="13" t="s">
        <v>71</v>
      </c>
      <c r="AY160" s="213" t="s">
        <v>136</v>
      </c>
    </row>
    <row r="161" spans="1:65" s="13" customFormat="1" ht="10.199999999999999">
      <c r="B161" s="203"/>
      <c r="C161" s="204"/>
      <c r="D161" s="199" t="s">
        <v>147</v>
      </c>
      <c r="E161" s="205" t="s">
        <v>19</v>
      </c>
      <c r="F161" s="206" t="s">
        <v>609</v>
      </c>
      <c r="G161" s="204"/>
      <c r="H161" s="207">
        <v>36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147</v>
      </c>
      <c r="AU161" s="213" t="s">
        <v>82</v>
      </c>
      <c r="AV161" s="13" t="s">
        <v>82</v>
      </c>
      <c r="AW161" s="13" t="s">
        <v>33</v>
      </c>
      <c r="AX161" s="13" t="s">
        <v>71</v>
      </c>
      <c r="AY161" s="213" t="s">
        <v>136</v>
      </c>
    </row>
    <row r="162" spans="1:65" s="2" customFormat="1" ht="14.4" customHeight="1">
      <c r="A162" s="33"/>
      <c r="B162" s="34"/>
      <c r="C162" s="186" t="s">
        <v>281</v>
      </c>
      <c r="D162" s="186" t="s">
        <v>138</v>
      </c>
      <c r="E162" s="187" t="s">
        <v>610</v>
      </c>
      <c r="F162" s="188" t="s">
        <v>611</v>
      </c>
      <c r="G162" s="189" t="s">
        <v>158</v>
      </c>
      <c r="H162" s="190">
        <v>123.6</v>
      </c>
      <c r="I162" s="191"/>
      <c r="J162" s="192">
        <f>ROUND(I162*H162,2)</f>
        <v>0</v>
      </c>
      <c r="K162" s="188" t="s">
        <v>142</v>
      </c>
      <c r="L162" s="38"/>
      <c r="M162" s="193" t="s">
        <v>19</v>
      </c>
      <c r="N162" s="194" t="s">
        <v>42</v>
      </c>
      <c r="O162" s="63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7" t="s">
        <v>143</v>
      </c>
      <c r="AT162" s="197" t="s">
        <v>138</v>
      </c>
      <c r="AU162" s="197" t="s">
        <v>82</v>
      </c>
      <c r="AY162" s="16" t="s">
        <v>136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79</v>
      </c>
      <c r="BK162" s="198">
        <f>ROUND(I162*H162,2)</f>
        <v>0</v>
      </c>
      <c r="BL162" s="16" t="s">
        <v>143</v>
      </c>
      <c r="BM162" s="197" t="s">
        <v>612</v>
      </c>
    </row>
    <row r="163" spans="1:65" s="2" customFormat="1" ht="19.2">
      <c r="A163" s="33"/>
      <c r="B163" s="34"/>
      <c r="C163" s="35"/>
      <c r="D163" s="199" t="s">
        <v>145</v>
      </c>
      <c r="E163" s="35"/>
      <c r="F163" s="200" t="s">
        <v>613</v>
      </c>
      <c r="G163" s="35"/>
      <c r="H163" s="35"/>
      <c r="I163" s="107"/>
      <c r="J163" s="35"/>
      <c r="K163" s="35"/>
      <c r="L163" s="38"/>
      <c r="M163" s="201"/>
      <c r="N163" s="202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145</v>
      </c>
      <c r="AU163" s="16" t="s">
        <v>82</v>
      </c>
    </row>
    <row r="164" spans="1:65" s="13" customFormat="1" ht="10.199999999999999">
      <c r="B164" s="203"/>
      <c r="C164" s="204"/>
      <c r="D164" s="199" t="s">
        <v>147</v>
      </c>
      <c r="E164" s="205" t="s">
        <v>19</v>
      </c>
      <c r="F164" s="206" t="s">
        <v>614</v>
      </c>
      <c r="G164" s="204"/>
      <c r="H164" s="207">
        <v>123.6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147</v>
      </c>
      <c r="AU164" s="213" t="s">
        <v>82</v>
      </c>
      <c r="AV164" s="13" t="s">
        <v>82</v>
      </c>
      <c r="AW164" s="13" t="s">
        <v>33</v>
      </c>
      <c r="AX164" s="13" t="s">
        <v>79</v>
      </c>
      <c r="AY164" s="213" t="s">
        <v>136</v>
      </c>
    </row>
    <row r="165" spans="1:65" s="2" customFormat="1" ht="14.4" customHeight="1">
      <c r="A165" s="33"/>
      <c r="B165" s="34"/>
      <c r="C165" s="186" t="s">
        <v>287</v>
      </c>
      <c r="D165" s="186" t="s">
        <v>138</v>
      </c>
      <c r="E165" s="187" t="s">
        <v>521</v>
      </c>
      <c r="F165" s="188" t="s">
        <v>522</v>
      </c>
      <c r="G165" s="189" t="s">
        <v>158</v>
      </c>
      <c r="H165" s="190">
        <v>1100.8</v>
      </c>
      <c r="I165" s="191"/>
      <c r="J165" s="192">
        <f>ROUND(I165*H165,2)</f>
        <v>0</v>
      </c>
      <c r="K165" s="188" t="s">
        <v>142</v>
      </c>
      <c r="L165" s="38"/>
      <c r="M165" s="193" t="s">
        <v>19</v>
      </c>
      <c r="N165" s="194" t="s">
        <v>42</v>
      </c>
      <c r="O165" s="63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7" t="s">
        <v>143</v>
      </c>
      <c r="AT165" s="197" t="s">
        <v>138</v>
      </c>
      <c r="AU165" s="197" t="s">
        <v>82</v>
      </c>
      <c r="AY165" s="16" t="s">
        <v>136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79</v>
      </c>
      <c r="BK165" s="198">
        <f>ROUND(I165*H165,2)</f>
        <v>0</v>
      </c>
      <c r="BL165" s="16" t="s">
        <v>143</v>
      </c>
      <c r="BM165" s="197" t="s">
        <v>615</v>
      </c>
    </row>
    <row r="166" spans="1:65" s="2" customFormat="1" ht="19.2">
      <c r="A166" s="33"/>
      <c r="B166" s="34"/>
      <c r="C166" s="35"/>
      <c r="D166" s="199" t="s">
        <v>145</v>
      </c>
      <c r="E166" s="35"/>
      <c r="F166" s="200" t="s">
        <v>524</v>
      </c>
      <c r="G166" s="35"/>
      <c r="H166" s="35"/>
      <c r="I166" s="107"/>
      <c r="J166" s="35"/>
      <c r="K166" s="35"/>
      <c r="L166" s="38"/>
      <c r="M166" s="201"/>
      <c r="N166" s="202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145</v>
      </c>
      <c r="AU166" s="16" t="s">
        <v>82</v>
      </c>
    </row>
    <row r="167" spans="1:65" s="13" customFormat="1" ht="10.199999999999999">
      <c r="B167" s="203"/>
      <c r="C167" s="204"/>
      <c r="D167" s="199" t="s">
        <v>147</v>
      </c>
      <c r="E167" s="205" t="s">
        <v>19</v>
      </c>
      <c r="F167" s="206" t="s">
        <v>616</v>
      </c>
      <c r="G167" s="204"/>
      <c r="H167" s="207">
        <v>1100.8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147</v>
      </c>
      <c r="AU167" s="213" t="s">
        <v>82</v>
      </c>
      <c r="AV167" s="13" t="s">
        <v>82</v>
      </c>
      <c r="AW167" s="13" t="s">
        <v>33</v>
      </c>
      <c r="AX167" s="13" t="s">
        <v>79</v>
      </c>
      <c r="AY167" s="213" t="s">
        <v>136</v>
      </c>
    </row>
    <row r="168" spans="1:65" s="2" customFormat="1" ht="14.4" customHeight="1">
      <c r="A168" s="33"/>
      <c r="B168" s="34"/>
      <c r="C168" s="214" t="s">
        <v>293</v>
      </c>
      <c r="D168" s="214" t="s">
        <v>268</v>
      </c>
      <c r="E168" s="215" t="s">
        <v>269</v>
      </c>
      <c r="F168" s="216" t="s">
        <v>270</v>
      </c>
      <c r="G168" s="217" t="s">
        <v>271</v>
      </c>
      <c r="H168" s="218">
        <v>25.222999999999999</v>
      </c>
      <c r="I168" s="219"/>
      <c r="J168" s="220">
        <f>ROUND(I168*H168,2)</f>
        <v>0</v>
      </c>
      <c r="K168" s="216" t="s">
        <v>142</v>
      </c>
      <c r="L168" s="221"/>
      <c r="M168" s="222" t="s">
        <v>19</v>
      </c>
      <c r="N168" s="223" t="s">
        <v>42</v>
      </c>
      <c r="O168" s="63"/>
      <c r="P168" s="195">
        <f>O168*H168</f>
        <v>0</v>
      </c>
      <c r="Q168" s="195">
        <v>1E-3</v>
      </c>
      <c r="R168" s="195">
        <f>Q168*H168</f>
        <v>2.5222999999999999E-2</v>
      </c>
      <c r="S168" s="195">
        <v>0</v>
      </c>
      <c r="T168" s="19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7" t="s">
        <v>184</v>
      </c>
      <c r="AT168" s="197" t="s">
        <v>268</v>
      </c>
      <c r="AU168" s="197" t="s">
        <v>82</v>
      </c>
      <c r="AY168" s="16" t="s">
        <v>136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79</v>
      </c>
      <c r="BK168" s="198">
        <f>ROUND(I168*H168,2)</f>
        <v>0</v>
      </c>
      <c r="BL168" s="16" t="s">
        <v>143</v>
      </c>
      <c r="BM168" s="197" t="s">
        <v>617</v>
      </c>
    </row>
    <row r="169" spans="1:65" s="2" customFormat="1" ht="10.199999999999999">
      <c r="A169" s="33"/>
      <c r="B169" s="34"/>
      <c r="C169" s="35"/>
      <c r="D169" s="199" t="s">
        <v>145</v>
      </c>
      <c r="E169" s="35"/>
      <c r="F169" s="200" t="s">
        <v>270</v>
      </c>
      <c r="G169" s="35"/>
      <c r="H169" s="35"/>
      <c r="I169" s="107"/>
      <c r="J169" s="35"/>
      <c r="K169" s="35"/>
      <c r="L169" s="38"/>
      <c r="M169" s="201"/>
      <c r="N169" s="20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145</v>
      </c>
      <c r="AU169" s="16" t="s">
        <v>82</v>
      </c>
    </row>
    <row r="170" spans="1:65" s="13" customFormat="1" ht="10.199999999999999">
      <c r="B170" s="203"/>
      <c r="C170" s="204"/>
      <c r="D170" s="199" t="s">
        <v>147</v>
      </c>
      <c r="E170" s="205" t="s">
        <v>19</v>
      </c>
      <c r="F170" s="206" t="s">
        <v>618</v>
      </c>
      <c r="G170" s="204"/>
      <c r="H170" s="207">
        <v>25.222999999999999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147</v>
      </c>
      <c r="AU170" s="213" t="s">
        <v>82</v>
      </c>
      <c r="AV170" s="13" t="s">
        <v>82</v>
      </c>
      <c r="AW170" s="13" t="s">
        <v>33</v>
      </c>
      <c r="AX170" s="13" t="s">
        <v>79</v>
      </c>
      <c r="AY170" s="213" t="s">
        <v>136</v>
      </c>
    </row>
    <row r="171" spans="1:65" s="2" customFormat="1" ht="14.4" customHeight="1">
      <c r="A171" s="33"/>
      <c r="B171" s="34"/>
      <c r="C171" s="186" t="s">
        <v>301</v>
      </c>
      <c r="D171" s="186" t="s">
        <v>138</v>
      </c>
      <c r="E171" s="187" t="s">
        <v>275</v>
      </c>
      <c r="F171" s="188" t="s">
        <v>276</v>
      </c>
      <c r="G171" s="189" t="s">
        <v>158</v>
      </c>
      <c r="H171" s="190">
        <v>4921.6000000000004</v>
      </c>
      <c r="I171" s="191"/>
      <c r="J171" s="192">
        <f>ROUND(I171*H171,2)</f>
        <v>0</v>
      </c>
      <c r="K171" s="188" t="s">
        <v>142</v>
      </c>
      <c r="L171" s="38"/>
      <c r="M171" s="193" t="s">
        <v>19</v>
      </c>
      <c r="N171" s="194" t="s">
        <v>42</v>
      </c>
      <c r="O171" s="63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7" t="s">
        <v>143</v>
      </c>
      <c r="AT171" s="197" t="s">
        <v>138</v>
      </c>
      <c r="AU171" s="197" t="s">
        <v>82</v>
      </c>
      <c r="AY171" s="16" t="s">
        <v>136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79</v>
      </c>
      <c r="BK171" s="198">
        <f>ROUND(I171*H171,2)</f>
        <v>0</v>
      </c>
      <c r="BL171" s="16" t="s">
        <v>143</v>
      </c>
      <c r="BM171" s="197" t="s">
        <v>619</v>
      </c>
    </row>
    <row r="172" spans="1:65" s="2" customFormat="1" ht="10.199999999999999">
      <c r="A172" s="33"/>
      <c r="B172" s="34"/>
      <c r="C172" s="35"/>
      <c r="D172" s="199" t="s">
        <v>145</v>
      </c>
      <c r="E172" s="35"/>
      <c r="F172" s="200" t="s">
        <v>278</v>
      </c>
      <c r="G172" s="35"/>
      <c r="H172" s="35"/>
      <c r="I172" s="107"/>
      <c r="J172" s="35"/>
      <c r="K172" s="35"/>
      <c r="L172" s="38"/>
      <c r="M172" s="201"/>
      <c r="N172" s="20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145</v>
      </c>
      <c r="AU172" s="16" t="s">
        <v>82</v>
      </c>
    </row>
    <row r="173" spans="1:65" s="13" customFormat="1" ht="10.199999999999999">
      <c r="B173" s="203"/>
      <c r="C173" s="204"/>
      <c r="D173" s="199" t="s">
        <v>147</v>
      </c>
      <c r="E173" s="205" t="s">
        <v>19</v>
      </c>
      <c r="F173" s="206" t="s">
        <v>620</v>
      </c>
      <c r="G173" s="204"/>
      <c r="H173" s="207">
        <v>4549.7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147</v>
      </c>
      <c r="AU173" s="213" t="s">
        <v>82</v>
      </c>
      <c r="AV173" s="13" t="s">
        <v>82</v>
      </c>
      <c r="AW173" s="13" t="s">
        <v>33</v>
      </c>
      <c r="AX173" s="13" t="s">
        <v>71</v>
      </c>
      <c r="AY173" s="213" t="s">
        <v>136</v>
      </c>
    </row>
    <row r="174" spans="1:65" s="13" customFormat="1" ht="20.399999999999999">
      <c r="B174" s="203"/>
      <c r="C174" s="204"/>
      <c r="D174" s="199" t="s">
        <v>147</v>
      </c>
      <c r="E174" s="205" t="s">
        <v>19</v>
      </c>
      <c r="F174" s="206" t="s">
        <v>621</v>
      </c>
      <c r="G174" s="204"/>
      <c r="H174" s="207">
        <v>371.9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147</v>
      </c>
      <c r="AU174" s="213" t="s">
        <v>82</v>
      </c>
      <c r="AV174" s="13" t="s">
        <v>82</v>
      </c>
      <c r="AW174" s="13" t="s">
        <v>33</v>
      </c>
      <c r="AX174" s="13" t="s">
        <v>71</v>
      </c>
      <c r="AY174" s="213" t="s">
        <v>136</v>
      </c>
    </row>
    <row r="175" spans="1:65" s="2" customFormat="1" ht="14.4" customHeight="1">
      <c r="A175" s="33"/>
      <c r="B175" s="34"/>
      <c r="C175" s="186" t="s">
        <v>309</v>
      </c>
      <c r="D175" s="186" t="s">
        <v>138</v>
      </c>
      <c r="E175" s="187" t="s">
        <v>282</v>
      </c>
      <c r="F175" s="188" t="s">
        <v>283</v>
      </c>
      <c r="G175" s="189" t="s">
        <v>158</v>
      </c>
      <c r="H175" s="190">
        <v>246.7</v>
      </c>
      <c r="I175" s="191"/>
      <c r="J175" s="192">
        <f>ROUND(I175*H175,2)</f>
        <v>0</v>
      </c>
      <c r="K175" s="188" t="s">
        <v>142</v>
      </c>
      <c r="L175" s="38"/>
      <c r="M175" s="193" t="s">
        <v>19</v>
      </c>
      <c r="N175" s="194" t="s">
        <v>42</v>
      </c>
      <c r="O175" s="63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7" t="s">
        <v>143</v>
      </c>
      <c r="AT175" s="197" t="s">
        <v>138</v>
      </c>
      <c r="AU175" s="197" t="s">
        <v>82</v>
      </c>
      <c r="AY175" s="16" t="s">
        <v>136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6" t="s">
        <v>79</v>
      </c>
      <c r="BK175" s="198">
        <f>ROUND(I175*H175,2)</f>
        <v>0</v>
      </c>
      <c r="BL175" s="16" t="s">
        <v>143</v>
      </c>
      <c r="BM175" s="197" t="s">
        <v>622</v>
      </c>
    </row>
    <row r="176" spans="1:65" s="2" customFormat="1" ht="19.2">
      <c r="A176" s="33"/>
      <c r="B176" s="34"/>
      <c r="C176" s="35"/>
      <c r="D176" s="199" t="s">
        <v>145</v>
      </c>
      <c r="E176" s="35"/>
      <c r="F176" s="200" t="s">
        <v>285</v>
      </c>
      <c r="G176" s="35"/>
      <c r="H176" s="35"/>
      <c r="I176" s="107"/>
      <c r="J176" s="35"/>
      <c r="K176" s="35"/>
      <c r="L176" s="38"/>
      <c r="M176" s="201"/>
      <c r="N176" s="202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145</v>
      </c>
      <c r="AU176" s="16" t="s">
        <v>82</v>
      </c>
    </row>
    <row r="177" spans="1:65" s="13" customFormat="1" ht="10.199999999999999">
      <c r="B177" s="203"/>
      <c r="C177" s="204"/>
      <c r="D177" s="199" t="s">
        <v>147</v>
      </c>
      <c r="E177" s="205" t="s">
        <v>19</v>
      </c>
      <c r="F177" s="206" t="s">
        <v>623</v>
      </c>
      <c r="G177" s="204"/>
      <c r="H177" s="207">
        <v>246.7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147</v>
      </c>
      <c r="AU177" s="213" t="s">
        <v>82</v>
      </c>
      <c r="AV177" s="13" t="s">
        <v>82</v>
      </c>
      <c r="AW177" s="13" t="s">
        <v>33</v>
      </c>
      <c r="AX177" s="13" t="s">
        <v>71</v>
      </c>
      <c r="AY177" s="213" t="s">
        <v>136</v>
      </c>
    </row>
    <row r="178" spans="1:65" s="2" customFormat="1" ht="14.4" customHeight="1">
      <c r="A178" s="33"/>
      <c r="B178" s="34"/>
      <c r="C178" s="186" t="s">
        <v>314</v>
      </c>
      <c r="D178" s="186" t="s">
        <v>138</v>
      </c>
      <c r="E178" s="187" t="s">
        <v>288</v>
      </c>
      <c r="F178" s="188" t="s">
        <v>289</v>
      </c>
      <c r="G178" s="189" t="s">
        <v>158</v>
      </c>
      <c r="H178" s="190">
        <v>423.9</v>
      </c>
      <c r="I178" s="191"/>
      <c r="J178" s="192">
        <f>ROUND(I178*H178,2)</f>
        <v>0</v>
      </c>
      <c r="K178" s="188" t="s">
        <v>142</v>
      </c>
      <c r="L178" s="38"/>
      <c r="M178" s="193" t="s">
        <v>19</v>
      </c>
      <c r="N178" s="194" t="s">
        <v>42</v>
      </c>
      <c r="O178" s="63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7" t="s">
        <v>143</v>
      </c>
      <c r="AT178" s="197" t="s">
        <v>138</v>
      </c>
      <c r="AU178" s="197" t="s">
        <v>82</v>
      </c>
      <c r="AY178" s="16" t="s">
        <v>136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6" t="s">
        <v>79</v>
      </c>
      <c r="BK178" s="198">
        <f>ROUND(I178*H178,2)</f>
        <v>0</v>
      </c>
      <c r="BL178" s="16" t="s">
        <v>143</v>
      </c>
      <c r="BM178" s="197" t="s">
        <v>624</v>
      </c>
    </row>
    <row r="179" spans="1:65" s="2" customFormat="1" ht="19.2">
      <c r="A179" s="33"/>
      <c r="B179" s="34"/>
      <c r="C179" s="35"/>
      <c r="D179" s="199" t="s">
        <v>145</v>
      </c>
      <c r="E179" s="35"/>
      <c r="F179" s="200" t="s">
        <v>291</v>
      </c>
      <c r="G179" s="35"/>
      <c r="H179" s="35"/>
      <c r="I179" s="107"/>
      <c r="J179" s="35"/>
      <c r="K179" s="35"/>
      <c r="L179" s="38"/>
      <c r="M179" s="201"/>
      <c r="N179" s="202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145</v>
      </c>
      <c r="AU179" s="16" t="s">
        <v>82</v>
      </c>
    </row>
    <row r="180" spans="1:65" s="13" customFormat="1" ht="10.199999999999999">
      <c r="B180" s="203"/>
      <c r="C180" s="204"/>
      <c r="D180" s="199" t="s">
        <v>147</v>
      </c>
      <c r="E180" s="205" t="s">
        <v>19</v>
      </c>
      <c r="F180" s="206" t="s">
        <v>625</v>
      </c>
      <c r="G180" s="204"/>
      <c r="H180" s="207">
        <v>423.9</v>
      </c>
      <c r="I180" s="208"/>
      <c r="J180" s="204"/>
      <c r="K180" s="204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147</v>
      </c>
      <c r="AU180" s="213" t="s">
        <v>82</v>
      </c>
      <c r="AV180" s="13" t="s">
        <v>82</v>
      </c>
      <c r="AW180" s="13" t="s">
        <v>33</v>
      </c>
      <c r="AX180" s="13" t="s">
        <v>79</v>
      </c>
      <c r="AY180" s="213" t="s">
        <v>136</v>
      </c>
    </row>
    <row r="181" spans="1:65" s="2" customFormat="1" ht="14.4" customHeight="1">
      <c r="A181" s="33"/>
      <c r="B181" s="34"/>
      <c r="C181" s="186" t="s">
        <v>321</v>
      </c>
      <c r="D181" s="186" t="s">
        <v>138</v>
      </c>
      <c r="E181" s="187" t="s">
        <v>530</v>
      </c>
      <c r="F181" s="188" t="s">
        <v>531</v>
      </c>
      <c r="G181" s="189" t="s">
        <v>158</v>
      </c>
      <c r="H181" s="190">
        <v>1100.8</v>
      </c>
      <c r="I181" s="191"/>
      <c r="J181" s="192">
        <f>ROUND(I181*H181,2)</f>
        <v>0</v>
      </c>
      <c r="K181" s="188" t="s">
        <v>142</v>
      </c>
      <c r="L181" s="38"/>
      <c r="M181" s="193" t="s">
        <v>19</v>
      </c>
      <c r="N181" s="194" t="s">
        <v>42</v>
      </c>
      <c r="O181" s="63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143</v>
      </c>
      <c r="AT181" s="197" t="s">
        <v>138</v>
      </c>
      <c r="AU181" s="197" t="s">
        <v>82</v>
      </c>
      <c r="AY181" s="16" t="s">
        <v>136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79</v>
      </c>
      <c r="BK181" s="198">
        <f>ROUND(I181*H181,2)</f>
        <v>0</v>
      </c>
      <c r="BL181" s="16" t="s">
        <v>143</v>
      </c>
      <c r="BM181" s="197" t="s">
        <v>626</v>
      </c>
    </row>
    <row r="182" spans="1:65" s="2" customFormat="1" ht="19.2">
      <c r="A182" s="33"/>
      <c r="B182" s="34"/>
      <c r="C182" s="35"/>
      <c r="D182" s="199" t="s">
        <v>145</v>
      </c>
      <c r="E182" s="35"/>
      <c r="F182" s="200" t="s">
        <v>533</v>
      </c>
      <c r="G182" s="35"/>
      <c r="H182" s="35"/>
      <c r="I182" s="107"/>
      <c r="J182" s="35"/>
      <c r="K182" s="35"/>
      <c r="L182" s="38"/>
      <c r="M182" s="201"/>
      <c r="N182" s="202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145</v>
      </c>
      <c r="AU182" s="16" t="s">
        <v>82</v>
      </c>
    </row>
    <row r="183" spans="1:65" s="13" customFormat="1" ht="10.199999999999999">
      <c r="B183" s="203"/>
      <c r="C183" s="204"/>
      <c r="D183" s="199" t="s">
        <v>147</v>
      </c>
      <c r="E183" s="205" t="s">
        <v>19</v>
      </c>
      <c r="F183" s="206" t="s">
        <v>627</v>
      </c>
      <c r="G183" s="204"/>
      <c r="H183" s="207">
        <v>1100.8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147</v>
      </c>
      <c r="AU183" s="213" t="s">
        <v>82</v>
      </c>
      <c r="AV183" s="13" t="s">
        <v>82</v>
      </c>
      <c r="AW183" s="13" t="s">
        <v>33</v>
      </c>
      <c r="AX183" s="13" t="s">
        <v>79</v>
      </c>
      <c r="AY183" s="213" t="s">
        <v>136</v>
      </c>
    </row>
    <row r="184" spans="1:65" s="12" customFormat="1" ht="22.8" customHeight="1">
      <c r="B184" s="170"/>
      <c r="C184" s="171"/>
      <c r="D184" s="172" t="s">
        <v>70</v>
      </c>
      <c r="E184" s="184" t="s">
        <v>82</v>
      </c>
      <c r="F184" s="184" t="s">
        <v>628</v>
      </c>
      <c r="G184" s="171"/>
      <c r="H184" s="171"/>
      <c r="I184" s="174"/>
      <c r="J184" s="185">
        <f>BK184</f>
        <v>0</v>
      </c>
      <c r="K184" s="171"/>
      <c r="L184" s="176"/>
      <c r="M184" s="177"/>
      <c r="N184" s="178"/>
      <c r="O184" s="178"/>
      <c r="P184" s="179">
        <f>SUM(P185:P194)</f>
        <v>0</v>
      </c>
      <c r="Q184" s="178"/>
      <c r="R184" s="179">
        <f>SUM(R185:R194)</f>
        <v>363.30489999999998</v>
      </c>
      <c r="S184" s="178"/>
      <c r="T184" s="180">
        <f>SUM(T185:T194)</f>
        <v>0</v>
      </c>
      <c r="AR184" s="181" t="s">
        <v>79</v>
      </c>
      <c r="AT184" s="182" t="s">
        <v>70</v>
      </c>
      <c r="AU184" s="182" t="s">
        <v>79</v>
      </c>
      <c r="AY184" s="181" t="s">
        <v>136</v>
      </c>
      <c r="BK184" s="183">
        <f>SUM(BK185:BK194)</f>
        <v>0</v>
      </c>
    </row>
    <row r="185" spans="1:65" s="2" customFormat="1" ht="22.8">
      <c r="A185" s="33"/>
      <c r="B185" s="34"/>
      <c r="C185" s="186" t="s">
        <v>327</v>
      </c>
      <c r="D185" s="186" t="s">
        <v>138</v>
      </c>
      <c r="E185" s="187" t="s">
        <v>629</v>
      </c>
      <c r="F185" s="188" t="s">
        <v>630</v>
      </c>
      <c r="G185" s="189" t="s">
        <v>141</v>
      </c>
      <c r="H185" s="190">
        <v>58</v>
      </c>
      <c r="I185" s="191"/>
      <c r="J185" s="192">
        <f>ROUND(I185*H185,2)</f>
        <v>0</v>
      </c>
      <c r="K185" s="188" t="s">
        <v>142</v>
      </c>
      <c r="L185" s="38"/>
      <c r="M185" s="193" t="s">
        <v>19</v>
      </c>
      <c r="N185" s="194" t="s">
        <v>42</v>
      </c>
      <c r="O185" s="63"/>
      <c r="P185" s="195">
        <f>O185*H185</f>
        <v>0</v>
      </c>
      <c r="Q185" s="195">
        <v>1.63</v>
      </c>
      <c r="R185" s="195">
        <f>Q185*H185</f>
        <v>94.539999999999992</v>
      </c>
      <c r="S185" s="195">
        <v>0</v>
      </c>
      <c r="T185" s="196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7" t="s">
        <v>143</v>
      </c>
      <c r="AT185" s="197" t="s">
        <v>138</v>
      </c>
      <c r="AU185" s="197" t="s">
        <v>82</v>
      </c>
      <c r="AY185" s="16" t="s">
        <v>136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6" t="s">
        <v>79</v>
      </c>
      <c r="BK185" s="198">
        <f>ROUND(I185*H185,2)</f>
        <v>0</v>
      </c>
      <c r="BL185" s="16" t="s">
        <v>143</v>
      </c>
      <c r="BM185" s="197" t="s">
        <v>631</v>
      </c>
    </row>
    <row r="186" spans="1:65" s="2" customFormat="1" ht="19.2">
      <c r="A186" s="33"/>
      <c r="B186" s="34"/>
      <c r="C186" s="35"/>
      <c r="D186" s="199" t="s">
        <v>145</v>
      </c>
      <c r="E186" s="35"/>
      <c r="F186" s="200" t="s">
        <v>632</v>
      </c>
      <c r="G186" s="35"/>
      <c r="H186" s="35"/>
      <c r="I186" s="107"/>
      <c r="J186" s="35"/>
      <c r="K186" s="35"/>
      <c r="L186" s="38"/>
      <c r="M186" s="201"/>
      <c r="N186" s="202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145</v>
      </c>
      <c r="AU186" s="16" t="s">
        <v>82</v>
      </c>
    </row>
    <row r="187" spans="1:65" s="13" customFormat="1" ht="10.199999999999999">
      <c r="B187" s="203"/>
      <c r="C187" s="204"/>
      <c r="D187" s="199" t="s">
        <v>147</v>
      </c>
      <c r="E187" s="205" t="s">
        <v>19</v>
      </c>
      <c r="F187" s="206" t="s">
        <v>633</v>
      </c>
      <c r="G187" s="204"/>
      <c r="H187" s="207">
        <v>58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147</v>
      </c>
      <c r="AU187" s="213" t="s">
        <v>82</v>
      </c>
      <c r="AV187" s="13" t="s">
        <v>82</v>
      </c>
      <c r="AW187" s="13" t="s">
        <v>33</v>
      </c>
      <c r="AX187" s="13" t="s">
        <v>79</v>
      </c>
      <c r="AY187" s="213" t="s">
        <v>136</v>
      </c>
    </row>
    <row r="188" spans="1:65" s="2" customFormat="1" ht="22.8">
      <c r="A188" s="33"/>
      <c r="B188" s="34"/>
      <c r="C188" s="186" t="s">
        <v>332</v>
      </c>
      <c r="D188" s="186" t="s">
        <v>138</v>
      </c>
      <c r="E188" s="187" t="s">
        <v>634</v>
      </c>
      <c r="F188" s="188" t="s">
        <v>635</v>
      </c>
      <c r="G188" s="189" t="s">
        <v>410</v>
      </c>
      <c r="H188" s="190">
        <v>855</v>
      </c>
      <c r="I188" s="191"/>
      <c r="J188" s="192">
        <f>ROUND(I188*H188,2)</f>
        <v>0</v>
      </c>
      <c r="K188" s="188" t="s">
        <v>142</v>
      </c>
      <c r="L188" s="38"/>
      <c r="M188" s="193" t="s">
        <v>19</v>
      </c>
      <c r="N188" s="194" t="s">
        <v>42</v>
      </c>
      <c r="O188" s="63"/>
      <c r="P188" s="195">
        <f>O188*H188</f>
        <v>0</v>
      </c>
      <c r="Q188" s="195">
        <v>0.27378000000000002</v>
      </c>
      <c r="R188" s="195">
        <f>Q188*H188</f>
        <v>234.08190000000002</v>
      </c>
      <c r="S188" s="195">
        <v>0</v>
      </c>
      <c r="T188" s="19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7" t="s">
        <v>143</v>
      </c>
      <c r="AT188" s="197" t="s">
        <v>138</v>
      </c>
      <c r="AU188" s="197" t="s">
        <v>82</v>
      </c>
      <c r="AY188" s="16" t="s">
        <v>136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79</v>
      </c>
      <c r="BK188" s="198">
        <f>ROUND(I188*H188,2)</f>
        <v>0</v>
      </c>
      <c r="BL188" s="16" t="s">
        <v>143</v>
      </c>
      <c r="BM188" s="197" t="s">
        <v>636</v>
      </c>
    </row>
    <row r="189" spans="1:65" s="2" customFormat="1" ht="28.8">
      <c r="A189" s="33"/>
      <c r="B189" s="34"/>
      <c r="C189" s="35"/>
      <c r="D189" s="199" t="s">
        <v>145</v>
      </c>
      <c r="E189" s="35"/>
      <c r="F189" s="200" t="s">
        <v>637</v>
      </c>
      <c r="G189" s="35"/>
      <c r="H189" s="35"/>
      <c r="I189" s="107"/>
      <c r="J189" s="35"/>
      <c r="K189" s="35"/>
      <c r="L189" s="38"/>
      <c r="M189" s="201"/>
      <c r="N189" s="202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145</v>
      </c>
      <c r="AU189" s="16" t="s">
        <v>82</v>
      </c>
    </row>
    <row r="190" spans="1:65" s="2" customFormat="1" ht="19.2">
      <c r="A190" s="33"/>
      <c r="B190" s="34"/>
      <c r="C190" s="35"/>
      <c r="D190" s="199" t="s">
        <v>298</v>
      </c>
      <c r="E190" s="35"/>
      <c r="F190" s="224" t="s">
        <v>638</v>
      </c>
      <c r="G190" s="35"/>
      <c r="H190" s="35"/>
      <c r="I190" s="107"/>
      <c r="J190" s="35"/>
      <c r="K190" s="35"/>
      <c r="L190" s="38"/>
      <c r="M190" s="201"/>
      <c r="N190" s="202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298</v>
      </c>
      <c r="AU190" s="16" t="s">
        <v>82</v>
      </c>
    </row>
    <row r="191" spans="1:65" s="13" customFormat="1" ht="10.199999999999999">
      <c r="B191" s="203"/>
      <c r="C191" s="204"/>
      <c r="D191" s="199" t="s">
        <v>147</v>
      </c>
      <c r="E191" s="205" t="s">
        <v>19</v>
      </c>
      <c r="F191" s="206" t="s">
        <v>639</v>
      </c>
      <c r="G191" s="204"/>
      <c r="H191" s="207">
        <v>855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147</v>
      </c>
      <c r="AU191" s="213" t="s">
        <v>82</v>
      </c>
      <c r="AV191" s="13" t="s">
        <v>82</v>
      </c>
      <c r="AW191" s="13" t="s">
        <v>33</v>
      </c>
      <c r="AX191" s="13" t="s">
        <v>79</v>
      </c>
      <c r="AY191" s="213" t="s">
        <v>136</v>
      </c>
    </row>
    <row r="192" spans="1:65" s="2" customFormat="1" ht="22.8">
      <c r="A192" s="33"/>
      <c r="B192" s="34"/>
      <c r="C192" s="186" t="s">
        <v>337</v>
      </c>
      <c r="D192" s="186" t="s">
        <v>138</v>
      </c>
      <c r="E192" s="187" t="s">
        <v>640</v>
      </c>
      <c r="F192" s="188" t="s">
        <v>641</v>
      </c>
      <c r="G192" s="189" t="s">
        <v>410</v>
      </c>
      <c r="H192" s="190">
        <v>110</v>
      </c>
      <c r="I192" s="191"/>
      <c r="J192" s="192">
        <f>ROUND(I192*H192,2)</f>
        <v>0</v>
      </c>
      <c r="K192" s="188" t="s">
        <v>142</v>
      </c>
      <c r="L192" s="38"/>
      <c r="M192" s="193" t="s">
        <v>19</v>
      </c>
      <c r="N192" s="194" t="s">
        <v>42</v>
      </c>
      <c r="O192" s="63"/>
      <c r="P192" s="195">
        <f>O192*H192</f>
        <v>0</v>
      </c>
      <c r="Q192" s="195">
        <v>0.31530000000000002</v>
      </c>
      <c r="R192" s="195">
        <f>Q192*H192</f>
        <v>34.683</v>
      </c>
      <c r="S192" s="195">
        <v>0</v>
      </c>
      <c r="T192" s="19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7" t="s">
        <v>143</v>
      </c>
      <c r="AT192" s="197" t="s">
        <v>138</v>
      </c>
      <c r="AU192" s="197" t="s">
        <v>82</v>
      </c>
      <c r="AY192" s="16" t="s">
        <v>136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6" t="s">
        <v>79</v>
      </c>
      <c r="BK192" s="198">
        <f>ROUND(I192*H192,2)</f>
        <v>0</v>
      </c>
      <c r="BL192" s="16" t="s">
        <v>143</v>
      </c>
      <c r="BM192" s="197" t="s">
        <v>642</v>
      </c>
    </row>
    <row r="193" spans="1:65" s="2" customFormat="1" ht="28.8">
      <c r="A193" s="33"/>
      <c r="B193" s="34"/>
      <c r="C193" s="35"/>
      <c r="D193" s="199" t="s">
        <v>145</v>
      </c>
      <c r="E193" s="35"/>
      <c r="F193" s="200" t="s">
        <v>643</v>
      </c>
      <c r="G193" s="35"/>
      <c r="H193" s="35"/>
      <c r="I193" s="107"/>
      <c r="J193" s="35"/>
      <c r="K193" s="35"/>
      <c r="L193" s="38"/>
      <c r="M193" s="201"/>
      <c r="N193" s="202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145</v>
      </c>
      <c r="AU193" s="16" t="s">
        <v>82</v>
      </c>
    </row>
    <row r="194" spans="1:65" s="13" customFormat="1" ht="10.199999999999999">
      <c r="B194" s="203"/>
      <c r="C194" s="204"/>
      <c r="D194" s="199" t="s">
        <v>147</v>
      </c>
      <c r="E194" s="205" t="s">
        <v>19</v>
      </c>
      <c r="F194" s="206" t="s">
        <v>644</v>
      </c>
      <c r="G194" s="204"/>
      <c r="H194" s="207">
        <v>110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147</v>
      </c>
      <c r="AU194" s="213" t="s">
        <v>82</v>
      </c>
      <c r="AV194" s="13" t="s">
        <v>82</v>
      </c>
      <c r="AW194" s="13" t="s">
        <v>33</v>
      </c>
      <c r="AX194" s="13" t="s">
        <v>79</v>
      </c>
      <c r="AY194" s="213" t="s">
        <v>136</v>
      </c>
    </row>
    <row r="195" spans="1:65" s="12" customFormat="1" ht="22.8" customHeight="1">
      <c r="B195" s="170"/>
      <c r="C195" s="171"/>
      <c r="D195" s="172" t="s">
        <v>70</v>
      </c>
      <c r="E195" s="184" t="s">
        <v>143</v>
      </c>
      <c r="F195" s="184" t="s">
        <v>300</v>
      </c>
      <c r="G195" s="171"/>
      <c r="H195" s="171"/>
      <c r="I195" s="174"/>
      <c r="J195" s="185">
        <f>BK195</f>
        <v>0</v>
      </c>
      <c r="K195" s="171"/>
      <c r="L195" s="176"/>
      <c r="M195" s="177"/>
      <c r="N195" s="178"/>
      <c r="O195" s="178"/>
      <c r="P195" s="179">
        <f>SUM(P196:P201)</f>
        <v>0</v>
      </c>
      <c r="Q195" s="178"/>
      <c r="R195" s="179">
        <f>SUM(R196:R201)</f>
        <v>0.85363200000000006</v>
      </c>
      <c r="S195" s="178"/>
      <c r="T195" s="180">
        <f>SUM(T196:T201)</f>
        <v>0</v>
      </c>
      <c r="AR195" s="181" t="s">
        <v>79</v>
      </c>
      <c r="AT195" s="182" t="s">
        <v>70</v>
      </c>
      <c r="AU195" s="182" t="s">
        <v>79</v>
      </c>
      <c r="AY195" s="181" t="s">
        <v>136</v>
      </c>
      <c r="BK195" s="183">
        <f>SUM(BK196:BK201)</f>
        <v>0</v>
      </c>
    </row>
    <row r="196" spans="1:65" s="2" customFormat="1" ht="14.4" customHeight="1">
      <c r="A196" s="33"/>
      <c r="B196" s="34"/>
      <c r="C196" s="186" t="s">
        <v>344</v>
      </c>
      <c r="D196" s="186" t="s">
        <v>138</v>
      </c>
      <c r="E196" s="187" t="s">
        <v>310</v>
      </c>
      <c r="F196" s="188" t="s">
        <v>311</v>
      </c>
      <c r="G196" s="189" t="s">
        <v>141</v>
      </c>
      <c r="H196" s="190">
        <v>0.4</v>
      </c>
      <c r="I196" s="191"/>
      <c r="J196" s="192">
        <f>ROUND(I196*H196,2)</f>
        <v>0</v>
      </c>
      <c r="K196" s="188" t="s">
        <v>142</v>
      </c>
      <c r="L196" s="38"/>
      <c r="M196" s="193" t="s">
        <v>19</v>
      </c>
      <c r="N196" s="194" t="s">
        <v>42</v>
      </c>
      <c r="O196" s="63"/>
      <c r="P196" s="195">
        <f>O196*H196</f>
        <v>0</v>
      </c>
      <c r="Q196" s="195">
        <v>2.13408</v>
      </c>
      <c r="R196" s="195">
        <f>Q196*H196</f>
        <v>0.85363200000000006</v>
      </c>
      <c r="S196" s="195">
        <v>0</v>
      </c>
      <c r="T196" s="19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7" t="s">
        <v>143</v>
      </c>
      <c r="AT196" s="197" t="s">
        <v>138</v>
      </c>
      <c r="AU196" s="197" t="s">
        <v>82</v>
      </c>
      <c r="AY196" s="16" t="s">
        <v>136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16" t="s">
        <v>79</v>
      </c>
      <c r="BK196" s="198">
        <f>ROUND(I196*H196,2)</f>
        <v>0</v>
      </c>
      <c r="BL196" s="16" t="s">
        <v>143</v>
      </c>
      <c r="BM196" s="197" t="s">
        <v>312</v>
      </c>
    </row>
    <row r="197" spans="1:65" s="2" customFormat="1" ht="19.2">
      <c r="A197" s="33"/>
      <c r="B197" s="34"/>
      <c r="C197" s="35"/>
      <c r="D197" s="199" t="s">
        <v>145</v>
      </c>
      <c r="E197" s="35"/>
      <c r="F197" s="200" t="s">
        <v>313</v>
      </c>
      <c r="G197" s="35"/>
      <c r="H197" s="35"/>
      <c r="I197" s="107"/>
      <c r="J197" s="35"/>
      <c r="K197" s="35"/>
      <c r="L197" s="38"/>
      <c r="M197" s="201"/>
      <c r="N197" s="202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145</v>
      </c>
      <c r="AU197" s="16" t="s">
        <v>82</v>
      </c>
    </row>
    <row r="198" spans="1:65" s="13" customFormat="1" ht="10.199999999999999">
      <c r="B198" s="203"/>
      <c r="C198" s="204"/>
      <c r="D198" s="199" t="s">
        <v>147</v>
      </c>
      <c r="E198" s="205" t="s">
        <v>19</v>
      </c>
      <c r="F198" s="206" t="s">
        <v>557</v>
      </c>
      <c r="G198" s="204"/>
      <c r="H198" s="207">
        <v>0.4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147</v>
      </c>
      <c r="AU198" s="213" t="s">
        <v>82</v>
      </c>
      <c r="AV198" s="13" t="s">
        <v>82</v>
      </c>
      <c r="AW198" s="13" t="s">
        <v>33</v>
      </c>
      <c r="AX198" s="13" t="s">
        <v>79</v>
      </c>
      <c r="AY198" s="213" t="s">
        <v>136</v>
      </c>
    </row>
    <row r="199" spans="1:65" s="2" customFormat="1" ht="14.4" customHeight="1">
      <c r="A199" s="33"/>
      <c r="B199" s="34"/>
      <c r="C199" s="186" t="s">
        <v>350</v>
      </c>
      <c r="D199" s="186" t="s">
        <v>138</v>
      </c>
      <c r="E199" s="187" t="s">
        <v>315</v>
      </c>
      <c r="F199" s="188" t="s">
        <v>316</v>
      </c>
      <c r="G199" s="189" t="s">
        <v>158</v>
      </c>
      <c r="H199" s="190">
        <v>1</v>
      </c>
      <c r="I199" s="191"/>
      <c r="J199" s="192">
        <f>ROUND(I199*H199,2)</f>
        <v>0</v>
      </c>
      <c r="K199" s="188" t="s">
        <v>142</v>
      </c>
      <c r="L199" s="38"/>
      <c r="M199" s="193" t="s">
        <v>19</v>
      </c>
      <c r="N199" s="194" t="s">
        <v>42</v>
      </c>
      <c r="O199" s="63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7" t="s">
        <v>143</v>
      </c>
      <c r="AT199" s="197" t="s">
        <v>138</v>
      </c>
      <c r="AU199" s="197" t="s">
        <v>82</v>
      </c>
      <c r="AY199" s="16" t="s">
        <v>136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6" t="s">
        <v>79</v>
      </c>
      <c r="BK199" s="198">
        <f>ROUND(I199*H199,2)</f>
        <v>0</v>
      </c>
      <c r="BL199" s="16" t="s">
        <v>143</v>
      </c>
      <c r="BM199" s="197" t="s">
        <v>317</v>
      </c>
    </row>
    <row r="200" spans="1:65" s="2" customFormat="1" ht="19.2">
      <c r="A200" s="33"/>
      <c r="B200" s="34"/>
      <c r="C200" s="35"/>
      <c r="D200" s="199" t="s">
        <v>145</v>
      </c>
      <c r="E200" s="35"/>
      <c r="F200" s="200" t="s">
        <v>318</v>
      </c>
      <c r="G200" s="35"/>
      <c r="H200" s="35"/>
      <c r="I200" s="107"/>
      <c r="J200" s="35"/>
      <c r="K200" s="35"/>
      <c r="L200" s="38"/>
      <c r="M200" s="201"/>
      <c r="N200" s="202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145</v>
      </c>
      <c r="AU200" s="16" t="s">
        <v>82</v>
      </c>
    </row>
    <row r="201" spans="1:65" s="13" customFormat="1" ht="10.199999999999999">
      <c r="B201" s="203"/>
      <c r="C201" s="204"/>
      <c r="D201" s="199" t="s">
        <v>147</v>
      </c>
      <c r="E201" s="205" t="s">
        <v>19</v>
      </c>
      <c r="F201" s="206" t="s">
        <v>645</v>
      </c>
      <c r="G201" s="204"/>
      <c r="H201" s="207">
        <v>1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147</v>
      </c>
      <c r="AU201" s="213" t="s">
        <v>82</v>
      </c>
      <c r="AV201" s="13" t="s">
        <v>82</v>
      </c>
      <c r="AW201" s="13" t="s">
        <v>33</v>
      </c>
      <c r="AX201" s="13" t="s">
        <v>79</v>
      </c>
      <c r="AY201" s="213" t="s">
        <v>136</v>
      </c>
    </row>
    <row r="202" spans="1:65" s="12" customFormat="1" ht="22.8" customHeight="1">
      <c r="B202" s="170"/>
      <c r="C202" s="171"/>
      <c r="D202" s="172" t="s">
        <v>70</v>
      </c>
      <c r="E202" s="184" t="s">
        <v>167</v>
      </c>
      <c r="F202" s="184" t="s">
        <v>320</v>
      </c>
      <c r="G202" s="171"/>
      <c r="H202" s="171"/>
      <c r="I202" s="174"/>
      <c r="J202" s="185">
        <f>BK202</f>
        <v>0</v>
      </c>
      <c r="K202" s="171"/>
      <c r="L202" s="176"/>
      <c r="M202" s="177"/>
      <c r="N202" s="178"/>
      <c r="O202" s="178"/>
      <c r="P202" s="179">
        <f>SUM(P203:P250)</f>
        <v>0</v>
      </c>
      <c r="Q202" s="178"/>
      <c r="R202" s="179">
        <f>SUM(R203:R250)</f>
        <v>4123.1053279999996</v>
      </c>
      <c r="S202" s="178"/>
      <c r="T202" s="180">
        <f>SUM(T203:T250)</f>
        <v>0</v>
      </c>
      <c r="AR202" s="181" t="s">
        <v>79</v>
      </c>
      <c r="AT202" s="182" t="s">
        <v>70</v>
      </c>
      <c r="AU202" s="182" t="s">
        <v>79</v>
      </c>
      <c r="AY202" s="181" t="s">
        <v>136</v>
      </c>
      <c r="BK202" s="183">
        <f>SUM(BK203:BK250)</f>
        <v>0</v>
      </c>
    </row>
    <row r="203" spans="1:65" s="2" customFormat="1" ht="22.8">
      <c r="A203" s="33"/>
      <c r="B203" s="34"/>
      <c r="C203" s="186" t="s">
        <v>356</v>
      </c>
      <c r="D203" s="186" t="s">
        <v>138</v>
      </c>
      <c r="E203" s="187" t="s">
        <v>322</v>
      </c>
      <c r="F203" s="188" t="s">
        <v>323</v>
      </c>
      <c r="G203" s="189" t="s">
        <v>158</v>
      </c>
      <c r="H203" s="190">
        <v>1869.144</v>
      </c>
      <c r="I203" s="191"/>
      <c r="J203" s="192">
        <f>ROUND(I203*H203,2)</f>
        <v>0</v>
      </c>
      <c r="K203" s="188" t="s">
        <v>142</v>
      </c>
      <c r="L203" s="38"/>
      <c r="M203" s="193" t="s">
        <v>19</v>
      </c>
      <c r="N203" s="194" t="s">
        <v>42</v>
      </c>
      <c r="O203" s="63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7" t="s">
        <v>143</v>
      </c>
      <c r="AT203" s="197" t="s">
        <v>138</v>
      </c>
      <c r="AU203" s="197" t="s">
        <v>82</v>
      </c>
      <c r="AY203" s="16" t="s">
        <v>136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6" t="s">
        <v>79</v>
      </c>
      <c r="BK203" s="198">
        <f>ROUND(I203*H203,2)</f>
        <v>0</v>
      </c>
      <c r="BL203" s="16" t="s">
        <v>143</v>
      </c>
      <c r="BM203" s="197" t="s">
        <v>324</v>
      </c>
    </row>
    <row r="204" spans="1:65" s="2" customFormat="1" ht="28.8">
      <c r="A204" s="33"/>
      <c r="B204" s="34"/>
      <c r="C204" s="35"/>
      <c r="D204" s="199" t="s">
        <v>145</v>
      </c>
      <c r="E204" s="35"/>
      <c r="F204" s="200" t="s">
        <v>325</v>
      </c>
      <c r="G204" s="35"/>
      <c r="H204" s="35"/>
      <c r="I204" s="107"/>
      <c r="J204" s="35"/>
      <c r="K204" s="35"/>
      <c r="L204" s="38"/>
      <c r="M204" s="201"/>
      <c r="N204" s="202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145</v>
      </c>
      <c r="AU204" s="16" t="s">
        <v>82</v>
      </c>
    </row>
    <row r="205" spans="1:65" s="13" customFormat="1" ht="10.199999999999999">
      <c r="B205" s="203"/>
      <c r="C205" s="204"/>
      <c r="D205" s="199" t="s">
        <v>147</v>
      </c>
      <c r="E205" s="205" t="s">
        <v>19</v>
      </c>
      <c r="F205" s="206" t="s">
        <v>646</v>
      </c>
      <c r="G205" s="204"/>
      <c r="H205" s="207">
        <v>1958.22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147</v>
      </c>
      <c r="AU205" s="213" t="s">
        <v>82</v>
      </c>
      <c r="AV205" s="13" t="s">
        <v>82</v>
      </c>
      <c r="AW205" s="13" t="s">
        <v>33</v>
      </c>
      <c r="AX205" s="13" t="s">
        <v>71</v>
      </c>
      <c r="AY205" s="213" t="s">
        <v>136</v>
      </c>
    </row>
    <row r="206" spans="1:65" s="13" customFormat="1" ht="10.199999999999999">
      <c r="B206" s="203"/>
      <c r="C206" s="204"/>
      <c r="D206" s="199" t="s">
        <v>147</v>
      </c>
      <c r="E206" s="205" t="s">
        <v>19</v>
      </c>
      <c r="F206" s="206" t="s">
        <v>647</v>
      </c>
      <c r="G206" s="204"/>
      <c r="H206" s="207">
        <v>-219.57599999999999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147</v>
      </c>
      <c r="AU206" s="213" t="s">
        <v>82</v>
      </c>
      <c r="AV206" s="13" t="s">
        <v>82</v>
      </c>
      <c r="AW206" s="13" t="s">
        <v>33</v>
      </c>
      <c r="AX206" s="13" t="s">
        <v>71</v>
      </c>
      <c r="AY206" s="213" t="s">
        <v>136</v>
      </c>
    </row>
    <row r="207" spans="1:65" s="13" customFormat="1" ht="10.199999999999999">
      <c r="B207" s="203"/>
      <c r="C207" s="204"/>
      <c r="D207" s="199" t="s">
        <v>147</v>
      </c>
      <c r="E207" s="205" t="s">
        <v>19</v>
      </c>
      <c r="F207" s="206" t="s">
        <v>648</v>
      </c>
      <c r="G207" s="204"/>
      <c r="H207" s="207">
        <v>130.5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147</v>
      </c>
      <c r="AU207" s="213" t="s">
        <v>82</v>
      </c>
      <c r="AV207" s="13" t="s">
        <v>82</v>
      </c>
      <c r="AW207" s="13" t="s">
        <v>33</v>
      </c>
      <c r="AX207" s="13" t="s">
        <v>71</v>
      </c>
      <c r="AY207" s="213" t="s">
        <v>136</v>
      </c>
    </row>
    <row r="208" spans="1:65" s="2" customFormat="1" ht="22.8">
      <c r="A208" s="33"/>
      <c r="B208" s="34"/>
      <c r="C208" s="186" t="s">
        <v>362</v>
      </c>
      <c r="D208" s="186" t="s">
        <v>138</v>
      </c>
      <c r="E208" s="187" t="s">
        <v>649</v>
      </c>
      <c r="F208" s="188" t="s">
        <v>650</v>
      </c>
      <c r="G208" s="189" t="s">
        <v>158</v>
      </c>
      <c r="H208" s="190">
        <v>2647.2579999999998</v>
      </c>
      <c r="I208" s="191"/>
      <c r="J208" s="192">
        <f>ROUND(I208*H208,2)</f>
        <v>0</v>
      </c>
      <c r="K208" s="188" t="s">
        <v>142</v>
      </c>
      <c r="L208" s="38"/>
      <c r="M208" s="193" t="s">
        <v>19</v>
      </c>
      <c r="N208" s="194" t="s">
        <v>42</v>
      </c>
      <c r="O208" s="63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7" t="s">
        <v>143</v>
      </c>
      <c r="AT208" s="197" t="s">
        <v>138</v>
      </c>
      <c r="AU208" s="197" t="s">
        <v>82</v>
      </c>
      <c r="AY208" s="16" t="s">
        <v>136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6" t="s">
        <v>79</v>
      </c>
      <c r="BK208" s="198">
        <f>ROUND(I208*H208,2)</f>
        <v>0</v>
      </c>
      <c r="BL208" s="16" t="s">
        <v>143</v>
      </c>
      <c r="BM208" s="197" t="s">
        <v>651</v>
      </c>
    </row>
    <row r="209" spans="1:65" s="2" customFormat="1" ht="28.8">
      <c r="A209" s="33"/>
      <c r="B209" s="34"/>
      <c r="C209" s="35"/>
      <c r="D209" s="199" t="s">
        <v>145</v>
      </c>
      <c r="E209" s="35"/>
      <c r="F209" s="200" t="s">
        <v>652</v>
      </c>
      <c r="G209" s="35"/>
      <c r="H209" s="35"/>
      <c r="I209" s="107"/>
      <c r="J209" s="35"/>
      <c r="K209" s="35"/>
      <c r="L209" s="38"/>
      <c r="M209" s="201"/>
      <c r="N209" s="202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145</v>
      </c>
      <c r="AU209" s="16" t="s">
        <v>82</v>
      </c>
    </row>
    <row r="210" spans="1:65" s="13" customFormat="1" ht="10.199999999999999">
      <c r="B210" s="203"/>
      <c r="C210" s="204"/>
      <c r="D210" s="199" t="s">
        <v>147</v>
      </c>
      <c r="E210" s="205" t="s">
        <v>19</v>
      </c>
      <c r="F210" s="206" t="s">
        <v>653</v>
      </c>
      <c r="G210" s="204"/>
      <c r="H210" s="207">
        <v>2587.3150000000001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147</v>
      </c>
      <c r="AU210" s="213" t="s">
        <v>82</v>
      </c>
      <c r="AV210" s="13" t="s">
        <v>82</v>
      </c>
      <c r="AW210" s="13" t="s">
        <v>33</v>
      </c>
      <c r="AX210" s="13" t="s">
        <v>71</v>
      </c>
      <c r="AY210" s="213" t="s">
        <v>136</v>
      </c>
    </row>
    <row r="211" spans="1:65" s="13" customFormat="1" ht="10.199999999999999">
      <c r="B211" s="203"/>
      <c r="C211" s="204"/>
      <c r="D211" s="199" t="s">
        <v>147</v>
      </c>
      <c r="E211" s="205" t="s">
        <v>19</v>
      </c>
      <c r="F211" s="206" t="s">
        <v>654</v>
      </c>
      <c r="G211" s="204"/>
      <c r="H211" s="207">
        <v>-181.45699999999999</v>
      </c>
      <c r="I211" s="208"/>
      <c r="J211" s="204"/>
      <c r="K211" s="204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147</v>
      </c>
      <c r="AU211" s="213" t="s">
        <v>82</v>
      </c>
      <c r="AV211" s="13" t="s">
        <v>82</v>
      </c>
      <c r="AW211" s="13" t="s">
        <v>33</v>
      </c>
      <c r="AX211" s="13" t="s">
        <v>71</v>
      </c>
      <c r="AY211" s="213" t="s">
        <v>136</v>
      </c>
    </row>
    <row r="212" spans="1:65" s="13" customFormat="1" ht="10.199999999999999">
      <c r="B212" s="203"/>
      <c r="C212" s="204"/>
      <c r="D212" s="199" t="s">
        <v>147</v>
      </c>
      <c r="E212" s="205" t="s">
        <v>19</v>
      </c>
      <c r="F212" s="206" t="s">
        <v>655</v>
      </c>
      <c r="G212" s="204"/>
      <c r="H212" s="207">
        <v>241.4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147</v>
      </c>
      <c r="AU212" s="213" t="s">
        <v>82</v>
      </c>
      <c r="AV212" s="13" t="s">
        <v>82</v>
      </c>
      <c r="AW212" s="13" t="s">
        <v>33</v>
      </c>
      <c r="AX212" s="13" t="s">
        <v>71</v>
      </c>
      <c r="AY212" s="213" t="s">
        <v>136</v>
      </c>
    </row>
    <row r="213" spans="1:65" s="2" customFormat="1" ht="14.4" customHeight="1">
      <c r="A213" s="33"/>
      <c r="B213" s="34"/>
      <c r="C213" s="214" t="s">
        <v>369</v>
      </c>
      <c r="D213" s="214" t="s">
        <v>268</v>
      </c>
      <c r="E213" s="215" t="s">
        <v>328</v>
      </c>
      <c r="F213" s="216" t="s">
        <v>329</v>
      </c>
      <c r="G213" s="217" t="s">
        <v>304</v>
      </c>
      <c r="H213" s="218">
        <v>84.891000000000005</v>
      </c>
      <c r="I213" s="219"/>
      <c r="J213" s="220">
        <f>ROUND(I213*H213,2)</f>
        <v>0</v>
      </c>
      <c r="K213" s="216" t="s">
        <v>142</v>
      </c>
      <c r="L213" s="221"/>
      <c r="M213" s="222" t="s">
        <v>19</v>
      </c>
      <c r="N213" s="223" t="s">
        <v>42</v>
      </c>
      <c r="O213" s="63"/>
      <c r="P213" s="195">
        <f>O213*H213</f>
        <v>0</v>
      </c>
      <c r="Q213" s="195">
        <v>1</v>
      </c>
      <c r="R213" s="195">
        <f>Q213*H213</f>
        <v>84.891000000000005</v>
      </c>
      <c r="S213" s="195">
        <v>0</v>
      </c>
      <c r="T213" s="19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7" t="s">
        <v>184</v>
      </c>
      <c r="AT213" s="197" t="s">
        <v>268</v>
      </c>
      <c r="AU213" s="197" t="s">
        <v>82</v>
      </c>
      <c r="AY213" s="16" t="s">
        <v>136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6" t="s">
        <v>79</v>
      </c>
      <c r="BK213" s="198">
        <f>ROUND(I213*H213,2)</f>
        <v>0</v>
      </c>
      <c r="BL213" s="16" t="s">
        <v>143</v>
      </c>
      <c r="BM213" s="197" t="s">
        <v>656</v>
      </c>
    </row>
    <row r="214" spans="1:65" s="2" customFormat="1" ht="10.199999999999999">
      <c r="A214" s="33"/>
      <c r="B214" s="34"/>
      <c r="C214" s="35"/>
      <c r="D214" s="199" t="s">
        <v>145</v>
      </c>
      <c r="E214" s="35"/>
      <c r="F214" s="200" t="s">
        <v>329</v>
      </c>
      <c r="G214" s="35"/>
      <c r="H214" s="35"/>
      <c r="I214" s="107"/>
      <c r="J214" s="35"/>
      <c r="K214" s="35"/>
      <c r="L214" s="38"/>
      <c r="M214" s="201"/>
      <c r="N214" s="202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145</v>
      </c>
      <c r="AU214" s="16" t="s">
        <v>82</v>
      </c>
    </row>
    <row r="215" spans="1:65" s="13" customFormat="1" ht="10.199999999999999">
      <c r="B215" s="203"/>
      <c r="C215" s="204"/>
      <c r="D215" s="199" t="s">
        <v>147</v>
      </c>
      <c r="E215" s="205" t="s">
        <v>19</v>
      </c>
      <c r="F215" s="206" t="s">
        <v>657</v>
      </c>
      <c r="G215" s="204"/>
      <c r="H215" s="207">
        <v>25.260999999999999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147</v>
      </c>
      <c r="AU215" s="213" t="s">
        <v>82</v>
      </c>
      <c r="AV215" s="13" t="s">
        <v>82</v>
      </c>
      <c r="AW215" s="13" t="s">
        <v>33</v>
      </c>
      <c r="AX215" s="13" t="s">
        <v>71</v>
      </c>
      <c r="AY215" s="213" t="s">
        <v>136</v>
      </c>
    </row>
    <row r="216" spans="1:65" s="13" customFormat="1" ht="10.199999999999999">
      <c r="B216" s="203"/>
      <c r="C216" s="204"/>
      <c r="D216" s="199" t="s">
        <v>147</v>
      </c>
      <c r="E216" s="205" t="s">
        <v>19</v>
      </c>
      <c r="F216" s="206" t="s">
        <v>658</v>
      </c>
      <c r="G216" s="204"/>
      <c r="H216" s="207">
        <v>59.63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147</v>
      </c>
      <c r="AU216" s="213" t="s">
        <v>82</v>
      </c>
      <c r="AV216" s="13" t="s">
        <v>82</v>
      </c>
      <c r="AW216" s="13" t="s">
        <v>33</v>
      </c>
      <c r="AX216" s="13" t="s">
        <v>71</v>
      </c>
      <c r="AY216" s="213" t="s">
        <v>136</v>
      </c>
    </row>
    <row r="217" spans="1:65" s="2" customFormat="1" ht="14.4" customHeight="1">
      <c r="A217" s="33"/>
      <c r="B217" s="34"/>
      <c r="C217" s="214" t="s">
        <v>376</v>
      </c>
      <c r="D217" s="214" t="s">
        <v>268</v>
      </c>
      <c r="E217" s="215" t="s">
        <v>333</v>
      </c>
      <c r="F217" s="216" t="s">
        <v>334</v>
      </c>
      <c r="G217" s="217" t="s">
        <v>304</v>
      </c>
      <c r="H217" s="218">
        <v>14.981</v>
      </c>
      <c r="I217" s="219"/>
      <c r="J217" s="220">
        <f>ROUND(I217*H217,2)</f>
        <v>0</v>
      </c>
      <c r="K217" s="216" t="s">
        <v>142</v>
      </c>
      <c r="L217" s="221"/>
      <c r="M217" s="222" t="s">
        <v>19</v>
      </c>
      <c r="N217" s="223" t="s">
        <v>42</v>
      </c>
      <c r="O217" s="63"/>
      <c r="P217" s="195">
        <f>O217*H217</f>
        <v>0</v>
      </c>
      <c r="Q217" s="195">
        <v>1</v>
      </c>
      <c r="R217" s="195">
        <f>Q217*H217</f>
        <v>14.981</v>
      </c>
      <c r="S217" s="195">
        <v>0</v>
      </c>
      <c r="T217" s="19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7" t="s">
        <v>184</v>
      </c>
      <c r="AT217" s="197" t="s">
        <v>268</v>
      </c>
      <c r="AU217" s="197" t="s">
        <v>82</v>
      </c>
      <c r="AY217" s="16" t="s">
        <v>136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6" t="s">
        <v>79</v>
      </c>
      <c r="BK217" s="198">
        <f>ROUND(I217*H217,2)</f>
        <v>0</v>
      </c>
      <c r="BL217" s="16" t="s">
        <v>143</v>
      </c>
      <c r="BM217" s="197" t="s">
        <v>659</v>
      </c>
    </row>
    <row r="218" spans="1:65" s="2" customFormat="1" ht="10.199999999999999">
      <c r="A218" s="33"/>
      <c r="B218" s="34"/>
      <c r="C218" s="35"/>
      <c r="D218" s="199" t="s">
        <v>145</v>
      </c>
      <c r="E218" s="35"/>
      <c r="F218" s="200" t="s">
        <v>334</v>
      </c>
      <c r="G218" s="35"/>
      <c r="H218" s="35"/>
      <c r="I218" s="107"/>
      <c r="J218" s="35"/>
      <c r="K218" s="35"/>
      <c r="L218" s="38"/>
      <c r="M218" s="201"/>
      <c r="N218" s="202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145</v>
      </c>
      <c r="AU218" s="16" t="s">
        <v>82</v>
      </c>
    </row>
    <row r="219" spans="1:65" s="13" customFormat="1" ht="10.199999999999999">
      <c r="B219" s="203"/>
      <c r="C219" s="204"/>
      <c r="D219" s="199" t="s">
        <v>147</v>
      </c>
      <c r="E219" s="205" t="s">
        <v>19</v>
      </c>
      <c r="F219" s="206" t="s">
        <v>660</v>
      </c>
      <c r="G219" s="204"/>
      <c r="H219" s="207">
        <v>4.4580000000000002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147</v>
      </c>
      <c r="AU219" s="213" t="s">
        <v>82</v>
      </c>
      <c r="AV219" s="13" t="s">
        <v>82</v>
      </c>
      <c r="AW219" s="13" t="s">
        <v>33</v>
      </c>
      <c r="AX219" s="13" t="s">
        <v>71</v>
      </c>
      <c r="AY219" s="213" t="s">
        <v>136</v>
      </c>
    </row>
    <row r="220" spans="1:65" s="13" customFormat="1" ht="10.199999999999999">
      <c r="B220" s="203"/>
      <c r="C220" s="204"/>
      <c r="D220" s="199" t="s">
        <v>147</v>
      </c>
      <c r="E220" s="205" t="s">
        <v>19</v>
      </c>
      <c r="F220" s="206" t="s">
        <v>661</v>
      </c>
      <c r="G220" s="204"/>
      <c r="H220" s="207">
        <v>10.523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147</v>
      </c>
      <c r="AU220" s="213" t="s">
        <v>82</v>
      </c>
      <c r="AV220" s="13" t="s">
        <v>82</v>
      </c>
      <c r="AW220" s="13" t="s">
        <v>33</v>
      </c>
      <c r="AX220" s="13" t="s">
        <v>71</v>
      </c>
      <c r="AY220" s="213" t="s">
        <v>136</v>
      </c>
    </row>
    <row r="221" spans="1:65" s="2" customFormat="1" ht="14.4" customHeight="1">
      <c r="A221" s="33"/>
      <c r="B221" s="34"/>
      <c r="C221" s="186" t="s">
        <v>383</v>
      </c>
      <c r="D221" s="186" t="s">
        <v>138</v>
      </c>
      <c r="E221" s="187" t="s">
        <v>338</v>
      </c>
      <c r="F221" s="188" t="s">
        <v>339</v>
      </c>
      <c r="G221" s="189" t="s">
        <v>158</v>
      </c>
      <c r="H221" s="190">
        <v>4524.2</v>
      </c>
      <c r="I221" s="191"/>
      <c r="J221" s="192">
        <f>ROUND(I221*H221,2)</f>
        <v>0</v>
      </c>
      <c r="K221" s="188" t="s">
        <v>142</v>
      </c>
      <c r="L221" s="38"/>
      <c r="M221" s="193" t="s">
        <v>19</v>
      </c>
      <c r="N221" s="194" t="s">
        <v>42</v>
      </c>
      <c r="O221" s="63"/>
      <c r="P221" s="195">
        <f>O221*H221</f>
        <v>0</v>
      </c>
      <c r="Q221" s="195">
        <v>0.36834</v>
      </c>
      <c r="R221" s="195">
        <f>Q221*H221</f>
        <v>1666.4438279999999</v>
      </c>
      <c r="S221" s="195">
        <v>0</v>
      </c>
      <c r="T221" s="19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7" t="s">
        <v>143</v>
      </c>
      <c r="AT221" s="197" t="s">
        <v>138</v>
      </c>
      <c r="AU221" s="197" t="s">
        <v>82</v>
      </c>
      <c r="AY221" s="16" t="s">
        <v>136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6" t="s">
        <v>79</v>
      </c>
      <c r="BK221" s="198">
        <f>ROUND(I221*H221,2)</f>
        <v>0</v>
      </c>
      <c r="BL221" s="16" t="s">
        <v>143</v>
      </c>
      <c r="BM221" s="197" t="s">
        <v>340</v>
      </c>
    </row>
    <row r="222" spans="1:65" s="2" customFormat="1" ht="10.199999999999999">
      <c r="A222" s="33"/>
      <c r="B222" s="34"/>
      <c r="C222" s="35"/>
      <c r="D222" s="199" t="s">
        <v>145</v>
      </c>
      <c r="E222" s="35"/>
      <c r="F222" s="200" t="s">
        <v>341</v>
      </c>
      <c r="G222" s="35"/>
      <c r="H222" s="35"/>
      <c r="I222" s="107"/>
      <c r="J222" s="35"/>
      <c r="K222" s="35"/>
      <c r="L222" s="38"/>
      <c r="M222" s="201"/>
      <c r="N222" s="202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145</v>
      </c>
      <c r="AU222" s="16" t="s">
        <v>82</v>
      </c>
    </row>
    <row r="223" spans="1:65" s="13" customFormat="1" ht="10.199999999999999">
      <c r="B223" s="203"/>
      <c r="C223" s="204"/>
      <c r="D223" s="199" t="s">
        <v>147</v>
      </c>
      <c r="E223" s="205" t="s">
        <v>19</v>
      </c>
      <c r="F223" s="206" t="s">
        <v>662</v>
      </c>
      <c r="G223" s="204"/>
      <c r="H223" s="207">
        <v>4152.3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147</v>
      </c>
      <c r="AU223" s="213" t="s">
        <v>82</v>
      </c>
      <c r="AV223" s="13" t="s">
        <v>82</v>
      </c>
      <c r="AW223" s="13" t="s">
        <v>33</v>
      </c>
      <c r="AX223" s="13" t="s">
        <v>71</v>
      </c>
      <c r="AY223" s="213" t="s">
        <v>136</v>
      </c>
    </row>
    <row r="224" spans="1:65" s="13" customFormat="1" ht="20.399999999999999">
      <c r="B224" s="203"/>
      <c r="C224" s="204"/>
      <c r="D224" s="199" t="s">
        <v>147</v>
      </c>
      <c r="E224" s="205" t="s">
        <v>19</v>
      </c>
      <c r="F224" s="206" t="s">
        <v>621</v>
      </c>
      <c r="G224" s="204"/>
      <c r="H224" s="207">
        <v>371.9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147</v>
      </c>
      <c r="AU224" s="213" t="s">
        <v>82</v>
      </c>
      <c r="AV224" s="13" t="s">
        <v>82</v>
      </c>
      <c r="AW224" s="13" t="s">
        <v>33</v>
      </c>
      <c r="AX224" s="13" t="s">
        <v>71</v>
      </c>
      <c r="AY224" s="213" t="s">
        <v>136</v>
      </c>
    </row>
    <row r="225" spans="1:65" s="2" customFormat="1" ht="14.4" customHeight="1">
      <c r="A225" s="33"/>
      <c r="B225" s="34"/>
      <c r="C225" s="186" t="s">
        <v>389</v>
      </c>
      <c r="D225" s="186" t="s">
        <v>138</v>
      </c>
      <c r="E225" s="187" t="s">
        <v>663</v>
      </c>
      <c r="F225" s="188" t="s">
        <v>664</v>
      </c>
      <c r="G225" s="189" t="s">
        <v>158</v>
      </c>
      <c r="H225" s="190">
        <v>4734.6000000000004</v>
      </c>
      <c r="I225" s="191"/>
      <c r="J225" s="192">
        <f>ROUND(I225*H225,2)</f>
        <v>0</v>
      </c>
      <c r="K225" s="188" t="s">
        <v>142</v>
      </c>
      <c r="L225" s="38"/>
      <c r="M225" s="193" t="s">
        <v>19</v>
      </c>
      <c r="N225" s="194" t="s">
        <v>42</v>
      </c>
      <c r="O225" s="63"/>
      <c r="P225" s="195">
        <f>O225*H225</f>
        <v>0</v>
      </c>
      <c r="Q225" s="195">
        <v>0.46</v>
      </c>
      <c r="R225" s="195">
        <f>Q225*H225</f>
        <v>2177.9160000000002</v>
      </c>
      <c r="S225" s="195">
        <v>0</v>
      </c>
      <c r="T225" s="19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7" t="s">
        <v>143</v>
      </c>
      <c r="AT225" s="197" t="s">
        <v>138</v>
      </c>
      <c r="AU225" s="197" t="s">
        <v>82</v>
      </c>
      <c r="AY225" s="16" t="s">
        <v>136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6" t="s">
        <v>79</v>
      </c>
      <c r="BK225" s="198">
        <f>ROUND(I225*H225,2)</f>
        <v>0</v>
      </c>
      <c r="BL225" s="16" t="s">
        <v>143</v>
      </c>
      <c r="BM225" s="197" t="s">
        <v>665</v>
      </c>
    </row>
    <row r="226" spans="1:65" s="2" customFormat="1" ht="10.199999999999999">
      <c r="A226" s="33"/>
      <c r="B226" s="34"/>
      <c r="C226" s="35"/>
      <c r="D226" s="199" t="s">
        <v>145</v>
      </c>
      <c r="E226" s="35"/>
      <c r="F226" s="200" t="s">
        <v>666</v>
      </c>
      <c r="G226" s="35"/>
      <c r="H226" s="35"/>
      <c r="I226" s="107"/>
      <c r="J226" s="35"/>
      <c r="K226" s="35"/>
      <c r="L226" s="38"/>
      <c r="M226" s="201"/>
      <c r="N226" s="202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145</v>
      </c>
      <c r="AU226" s="16" t="s">
        <v>82</v>
      </c>
    </row>
    <row r="227" spans="1:65" s="2" customFormat="1" ht="19.2">
      <c r="A227" s="33"/>
      <c r="B227" s="34"/>
      <c r="C227" s="35"/>
      <c r="D227" s="199" t="s">
        <v>298</v>
      </c>
      <c r="E227" s="35"/>
      <c r="F227" s="224" t="s">
        <v>667</v>
      </c>
      <c r="G227" s="35"/>
      <c r="H227" s="35"/>
      <c r="I227" s="107"/>
      <c r="J227" s="35"/>
      <c r="K227" s="35"/>
      <c r="L227" s="38"/>
      <c r="M227" s="201"/>
      <c r="N227" s="202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298</v>
      </c>
      <c r="AU227" s="16" t="s">
        <v>82</v>
      </c>
    </row>
    <row r="228" spans="1:65" s="13" customFormat="1" ht="10.199999999999999">
      <c r="B228" s="203"/>
      <c r="C228" s="204"/>
      <c r="D228" s="199" t="s">
        <v>147</v>
      </c>
      <c r="E228" s="205" t="s">
        <v>19</v>
      </c>
      <c r="F228" s="206" t="s">
        <v>668</v>
      </c>
      <c r="G228" s="204"/>
      <c r="H228" s="207">
        <v>4362.7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147</v>
      </c>
      <c r="AU228" s="213" t="s">
        <v>82</v>
      </c>
      <c r="AV228" s="13" t="s">
        <v>82</v>
      </c>
      <c r="AW228" s="13" t="s">
        <v>33</v>
      </c>
      <c r="AX228" s="13" t="s">
        <v>71</v>
      </c>
      <c r="AY228" s="213" t="s">
        <v>136</v>
      </c>
    </row>
    <row r="229" spans="1:65" s="13" customFormat="1" ht="10.199999999999999">
      <c r="B229" s="203"/>
      <c r="C229" s="204"/>
      <c r="D229" s="199" t="s">
        <v>147</v>
      </c>
      <c r="E229" s="205" t="s">
        <v>19</v>
      </c>
      <c r="F229" s="206" t="s">
        <v>669</v>
      </c>
      <c r="G229" s="204"/>
      <c r="H229" s="207">
        <v>371.9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147</v>
      </c>
      <c r="AU229" s="213" t="s">
        <v>82</v>
      </c>
      <c r="AV229" s="13" t="s">
        <v>82</v>
      </c>
      <c r="AW229" s="13" t="s">
        <v>33</v>
      </c>
      <c r="AX229" s="13" t="s">
        <v>71</v>
      </c>
      <c r="AY229" s="213" t="s">
        <v>136</v>
      </c>
    </row>
    <row r="230" spans="1:65" s="2" customFormat="1" ht="14.4" customHeight="1">
      <c r="A230" s="33"/>
      <c r="B230" s="34"/>
      <c r="C230" s="186" t="s">
        <v>394</v>
      </c>
      <c r="D230" s="186" t="s">
        <v>138</v>
      </c>
      <c r="E230" s="187" t="s">
        <v>351</v>
      </c>
      <c r="F230" s="188" t="s">
        <v>352</v>
      </c>
      <c r="G230" s="189" t="s">
        <v>158</v>
      </c>
      <c r="H230" s="190">
        <v>3768.1</v>
      </c>
      <c r="I230" s="191"/>
      <c r="J230" s="192">
        <f>ROUND(I230*H230,2)</f>
        <v>0</v>
      </c>
      <c r="K230" s="188" t="s">
        <v>142</v>
      </c>
      <c r="L230" s="38"/>
      <c r="M230" s="193" t="s">
        <v>19</v>
      </c>
      <c r="N230" s="194" t="s">
        <v>42</v>
      </c>
      <c r="O230" s="63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7" t="s">
        <v>143</v>
      </c>
      <c r="AT230" s="197" t="s">
        <v>138</v>
      </c>
      <c r="AU230" s="197" t="s">
        <v>82</v>
      </c>
      <c r="AY230" s="16" t="s">
        <v>136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6" t="s">
        <v>79</v>
      </c>
      <c r="BK230" s="198">
        <f>ROUND(I230*H230,2)</f>
        <v>0</v>
      </c>
      <c r="BL230" s="16" t="s">
        <v>143</v>
      </c>
      <c r="BM230" s="197" t="s">
        <v>353</v>
      </c>
    </row>
    <row r="231" spans="1:65" s="2" customFormat="1" ht="19.2">
      <c r="A231" s="33"/>
      <c r="B231" s="34"/>
      <c r="C231" s="35"/>
      <c r="D231" s="199" t="s">
        <v>145</v>
      </c>
      <c r="E231" s="35"/>
      <c r="F231" s="200" t="s">
        <v>354</v>
      </c>
      <c r="G231" s="35"/>
      <c r="H231" s="35"/>
      <c r="I231" s="107"/>
      <c r="J231" s="35"/>
      <c r="K231" s="35"/>
      <c r="L231" s="38"/>
      <c r="M231" s="201"/>
      <c r="N231" s="202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145</v>
      </c>
      <c r="AU231" s="16" t="s">
        <v>82</v>
      </c>
    </row>
    <row r="232" spans="1:65" s="13" customFormat="1" ht="10.199999999999999">
      <c r="B232" s="203"/>
      <c r="C232" s="204"/>
      <c r="D232" s="199" t="s">
        <v>147</v>
      </c>
      <c r="E232" s="205" t="s">
        <v>19</v>
      </c>
      <c r="F232" s="206" t="s">
        <v>670</v>
      </c>
      <c r="G232" s="204"/>
      <c r="H232" s="207">
        <v>3396.2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147</v>
      </c>
      <c r="AU232" s="213" t="s">
        <v>82</v>
      </c>
      <c r="AV232" s="13" t="s">
        <v>82</v>
      </c>
      <c r="AW232" s="13" t="s">
        <v>33</v>
      </c>
      <c r="AX232" s="13" t="s">
        <v>71</v>
      </c>
      <c r="AY232" s="213" t="s">
        <v>136</v>
      </c>
    </row>
    <row r="233" spans="1:65" s="13" customFormat="1" ht="10.199999999999999">
      <c r="B233" s="203"/>
      <c r="C233" s="204"/>
      <c r="D233" s="199" t="s">
        <v>147</v>
      </c>
      <c r="E233" s="205" t="s">
        <v>19</v>
      </c>
      <c r="F233" s="206" t="s">
        <v>669</v>
      </c>
      <c r="G233" s="204"/>
      <c r="H233" s="207">
        <v>371.9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147</v>
      </c>
      <c r="AU233" s="213" t="s">
        <v>82</v>
      </c>
      <c r="AV233" s="13" t="s">
        <v>82</v>
      </c>
      <c r="AW233" s="13" t="s">
        <v>33</v>
      </c>
      <c r="AX233" s="13" t="s">
        <v>71</v>
      </c>
      <c r="AY233" s="213" t="s">
        <v>136</v>
      </c>
    </row>
    <row r="234" spans="1:65" s="2" customFormat="1" ht="14.4" customHeight="1">
      <c r="A234" s="33"/>
      <c r="B234" s="34"/>
      <c r="C234" s="186" t="s">
        <v>398</v>
      </c>
      <c r="D234" s="186" t="s">
        <v>138</v>
      </c>
      <c r="E234" s="187" t="s">
        <v>357</v>
      </c>
      <c r="F234" s="188" t="s">
        <v>358</v>
      </c>
      <c r="G234" s="189" t="s">
        <v>158</v>
      </c>
      <c r="H234" s="190">
        <v>917.3</v>
      </c>
      <c r="I234" s="191"/>
      <c r="J234" s="192">
        <f>ROUND(I234*H234,2)</f>
        <v>0</v>
      </c>
      <c r="K234" s="188" t="s">
        <v>142</v>
      </c>
      <c r="L234" s="38"/>
      <c r="M234" s="193" t="s">
        <v>19</v>
      </c>
      <c r="N234" s="194" t="s">
        <v>42</v>
      </c>
      <c r="O234" s="63"/>
      <c r="P234" s="195">
        <f>O234*H234</f>
        <v>0</v>
      </c>
      <c r="Q234" s="195">
        <v>0.19500000000000001</v>
      </c>
      <c r="R234" s="195">
        <f>Q234*H234</f>
        <v>178.87350000000001</v>
      </c>
      <c r="S234" s="195">
        <v>0</v>
      </c>
      <c r="T234" s="196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7" t="s">
        <v>143</v>
      </c>
      <c r="AT234" s="197" t="s">
        <v>138</v>
      </c>
      <c r="AU234" s="197" t="s">
        <v>82</v>
      </c>
      <c r="AY234" s="16" t="s">
        <v>136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6" t="s">
        <v>79</v>
      </c>
      <c r="BK234" s="198">
        <f>ROUND(I234*H234,2)</f>
        <v>0</v>
      </c>
      <c r="BL234" s="16" t="s">
        <v>143</v>
      </c>
      <c r="BM234" s="197" t="s">
        <v>359</v>
      </c>
    </row>
    <row r="235" spans="1:65" s="2" customFormat="1" ht="19.2">
      <c r="A235" s="33"/>
      <c r="B235" s="34"/>
      <c r="C235" s="35"/>
      <c r="D235" s="199" t="s">
        <v>145</v>
      </c>
      <c r="E235" s="35"/>
      <c r="F235" s="200" t="s">
        <v>360</v>
      </c>
      <c r="G235" s="35"/>
      <c r="H235" s="35"/>
      <c r="I235" s="107"/>
      <c r="J235" s="35"/>
      <c r="K235" s="35"/>
      <c r="L235" s="38"/>
      <c r="M235" s="201"/>
      <c r="N235" s="202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145</v>
      </c>
      <c r="AU235" s="16" t="s">
        <v>82</v>
      </c>
    </row>
    <row r="236" spans="1:65" s="13" customFormat="1" ht="10.199999999999999">
      <c r="B236" s="203"/>
      <c r="C236" s="204"/>
      <c r="D236" s="199" t="s">
        <v>147</v>
      </c>
      <c r="E236" s="205" t="s">
        <v>19</v>
      </c>
      <c r="F236" s="206" t="s">
        <v>671</v>
      </c>
      <c r="G236" s="204"/>
      <c r="H236" s="207">
        <v>917.3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147</v>
      </c>
      <c r="AU236" s="213" t="s">
        <v>82</v>
      </c>
      <c r="AV236" s="13" t="s">
        <v>82</v>
      </c>
      <c r="AW236" s="13" t="s">
        <v>33</v>
      </c>
      <c r="AX236" s="13" t="s">
        <v>79</v>
      </c>
      <c r="AY236" s="213" t="s">
        <v>136</v>
      </c>
    </row>
    <row r="237" spans="1:65" s="2" customFormat="1" ht="14.4" customHeight="1">
      <c r="A237" s="33"/>
      <c r="B237" s="34"/>
      <c r="C237" s="186" t="s">
        <v>403</v>
      </c>
      <c r="D237" s="186" t="s">
        <v>138</v>
      </c>
      <c r="E237" s="187" t="s">
        <v>363</v>
      </c>
      <c r="F237" s="188" t="s">
        <v>364</v>
      </c>
      <c r="G237" s="189" t="s">
        <v>158</v>
      </c>
      <c r="H237" s="190">
        <v>3704.9</v>
      </c>
      <c r="I237" s="191"/>
      <c r="J237" s="192">
        <f>ROUND(I237*H237,2)</f>
        <v>0</v>
      </c>
      <c r="K237" s="188" t="s">
        <v>142</v>
      </c>
      <c r="L237" s="38"/>
      <c r="M237" s="193" t="s">
        <v>19</v>
      </c>
      <c r="N237" s="194" t="s">
        <v>42</v>
      </c>
      <c r="O237" s="63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7" t="s">
        <v>143</v>
      </c>
      <c r="AT237" s="197" t="s">
        <v>138</v>
      </c>
      <c r="AU237" s="197" t="s">
        <v>82</v>
      </c>
      <c r="AY237" s="16" t="s">
        <v>136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6" t="s">
        <v>79</v>
      </c>
      <c r="BK237" s="198">
        <f>ROUND(I237*H237,2)</f>
        <v>0</v>
      </c>
      <c r="BL237" s="16" t="s">
        <v>143</v>
      </c>
      <c r="BM237" s="197" t="s">
        <v>672</v>
      </c>
    </row>
    <row r="238" spans="1:65" s="2" customFormat="1" ht="10.199999999999999">
      <c r="A238" s="33"/>
      <c r="B238" s="34"/>
      <c r="C238" s="35"/>
      <c r="D238" s="199" t="s">
        <v>145</v>
      </c>
      <c r="E238" s="35"/>
      <c r="F238" s="200" t="s">
        <v>366</v>
      </c>
      <c r="G238" s="35"/>
      <c r="H238" s="35"/>
      <c r="I238" s="107"/>
      <c r="J238" s="35"/>
      <c r="K238" s="35"/>
      <c r="L238" s="38"/>
      <c r="M238" s="201"/>
      <c r="N238" s="202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145</v>
      </c>
      <c r="AU238" s="16" t="s">
        <v>82</v>
      </c>
    </row>
    <row r="239" spans="1:65" s="2" customFormat="1" ht="38.4">
      <c r="A239" s="33"/>
      <c r="B239" s="34"/>
      <c r="C239" s="35"/>
      <c r="D239" s="199" t="s">
        <v>298</v>
      </c>
      <c r="E239" s="35"/>
      <c r="F239" s="224" t="s">
        <v>367</v>
      </c>
      <c r="G239" s="35"/>
      <c r="H239" s="35"/>
      <c r="I239" s="107"/>
      <c r="J239" s="35"/>
      <c r="K239" s="35"/>
      <c r="L239" s="38"/>
      <c r="M239" s="201"/>
      <c r="N239" s="202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298</v>
      </c>
      <c r="AU239" s="16" t="s">
        <v>82</v>
      </c>
    </row>
    <row r="240" spans="1:65" s="13" customFormat="1" ht="10.199999999999999">
      <c r="B240" s="203"/>
      <c r="C240" s="204"/>
      <c r="D240" s="199" t="s">
        <v>147</v>
      </c>
      <c r="E240" s="205" t="s">
        <v>19</v>
      </c>
      <c r="F240" s="206" t="s">
        <v>673</v>
      </c>
      <c r="G240" s="204"/>
      <c r="H240" s="207">
        <v>3333</v>
      </c>
      <c r="I240" s="208"/>
      <c r="J240" s="204"/>
      <c r="K240" s="204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147</v>
      </c>
      <c r="AU240" s="213" t="s">
        <v>82</v>
      </c>
      <c r="AV240" s="13" t="s">
        <v>82</v>
      </c>
      <c r="AW240" s="13" t="s">
        <v>33</v>
      </c>
      <c r="AX240" s="13" t="s">
        <v>71</v>
      </c>
      <c r="AY240" s="213" t="s">
        <v>136</v>
      </c>
    </row>
    <row r="241" spans="1:65" s="13" customFormat="1" ht="10.199999999999999">
      <c r="B241" s="203"/>
      <c r="C241" s="204"/>
      <c r="D241" s="199" t="s">
        <v>147</v>
      </c>
      <c r="E241" s="205" t="s">
        <v>19</v>
      </c>
      <c r="F241" s="206" t="s">
        <v>669</v>
      </c>
      <c r="G241" s="204"/>
      <c r="H241" s="207">
        <v>371.9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147</v>
      </c>
      <c r="AU241" s="213" t="s">
        <v>82</v>
      </c>
      <c r="AV241" s="13" t="s">
        <v>82</v>
      </c>
      <c r="AW241" s="13" t="s">
        <v>33</v>
      </c>
      <c r="AX241" s="13" t="s">
        <v>71</v>
      </c>
      <c r="AY241" s="213" t="s">
        <v>136</v>
      </c>
    </row>
    <row r="242" spans="1:65" s="2" customFormat="1" ht="14.4" customHeight="1">
      <c r="A242" s="33"/>
      <c r="B242" s="34"/>
      <c r="C242" s="186" t="s">
        <v>407</v>
      </c>
      <c r="D242" s="186" t="s">
        <v>138</v>
      </c>
      <c r="E242" s="187" t="s">
        <v>370</v>
      </c>
      <c r="F242" s="188" t="s">
        <v>371</v>
      </c>
      <c r="G242" s="189" t="s">
        <v>158</v>
      </c>
      <c r="H242" s="190">
        <v>4489.2</v>
      </c>
      <c r="I242" s="191"/>
      <c r="J242" s="192">
        <f>ROUND(I242*H242,2)</f>
        <v>0</v>
      </c>
      <c r="K242" s="188" t="s">
        <v>142</v>
      </c>
      <c r="L242" s="38"/>
      <c r="M242" s="193" t="s">
        <v>19</v>
      </c>
      <c r="N242" s="194" t="s">
        <v>42</v>
      </c>
      <c r="O242" s="63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7" t="s">
        <v>143</v>
      </c>
      <c r="AT242" s="197" t="s">
        <v>138</v>
      </c>
      <c r="AU242" s="197" t="s">
        <v>82</v>
      </c>
      <c r="AY242" s="16" t="s">
        <v>136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6" t="s">
        <v>79</v>
      </c>
      <c r="BK242" s="198">
        <f>ROUND(I242*H242,2)</f>
        <v>0</v>
      </c>
      <c r="BL242" s="16" t="s">
        <v>143</v>
      </c>
      <c r="BM242" s="197" t="s">
        <v>674</v>
      </c>
    </row>
    <row r="243" spans="1:65" s="2" customFormat="1" ht="10.199999999999999">
      <c r="A243" s="33"/>
      <c r="B243" s="34"/>
      <c r="C243" s="35"/>
      <c r="D243" s="199" t="s">
        <v>145</v>
      </c>
      <c r="E243" s="35"/>
      <c r="F243" s="200" t="s">
        <v>373</v>
      </c>
      <c r="G243" s="35"/>
      <c r="H243" s="35"/>
      <c r="I243" s="107"/>
      <c r="J243" s="35"/>
      <c r="K243" s="35"/>
      <c r="L243" s="38"/>
      <c r="M243" s="201"/>
      <c r="N243" s="202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145</v>
      </c>
      <c r="AU243" s="16" t="s">
        <v>82</v>
      </c>
    </row>
    <row r="244" spans="1:65" s="2" customFormat="1" ht="38.4">
      <c r="A244" s="33"/>
      <c r="B244" s="34"/>
      <c r="C244" s="35"/>
      <c r="D244" s="199" t="s">
        <v>298</v>
      </c>
      <c r="E244" s="35"/>
      <c r="F244" s="224" t="s">
        <v>374</v>
      </c>
      <c r="G244" s="35"/>
      <c r="H244" s="35"/>
      <c r="I244" s="107"/>
      <c r="J244" s="35"/>
      <c r="K244" s="35"/>
      <c r="L244" s="38"/>
      <c r="M244" s="201"/>
      <c r="N244" s="202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298</v>
      </c>
      <c r="AU244" s="16" t="s">
        <v>82</v>
      </c>
    </row>
    <row r="245" spans="1:65" s="13" customFormat="1" ht="10.199999999999999">
      <c r="B245" s="203"/>
      <c r="C245" s="204"/>
      <c r="D245" s="199" t="s">
        <v>147</v>
      </c>
      <c r="E245" s="205" t="s">
        <v>19</v>
      </c>
      <c r="F245" s="206" t="s">
        <v>675</v>
      </c>
      <c r="G245" s="204"/>
      <c r="H245" s="207">
        <v>4117.3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147</v>
      </c>
      <c r="AU245" s="213" t="s">
        <v>82</v>
      </c>
      <c r="AV245" s="13" t="s">
        <v>82</v>
      </c>
      <c r="AW245" s="13" t="s">
        <v>33</v>
      </c>
      <c r="AX245" s="13" t="s">
        <v>71</v>
      </c>
      <c r="AY245" s="213" t="s">
        <v>136</v>
      </c>
    </row>
    <row r="246" spans="1:65" s="13" customFormat="1" ht="10.199999999999999">
      <c r="B246" s="203"/>
      <c r="C246" s="204"/>
      <c r="D246" s="199" t="s">
        <v>147</v>
      </c>
      <c r="E246" s="205" t="s">
        <v>19</v>
      </c>
      <c r="F246" s="206" t="s">
        <v>669</v>
      </c>
      <c r="G246" s="204"/>
      <c r="H246" s="207">
        <v>371.9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147</v>
      </c>
      <c r="AU246" s="213" t="s">
        <v>82</v>
      </c>
      <c r="AV246" s="13" t="s">
        <v>82</v>
      </c>
      <c r="AW246" s="13" t="s">
        <v>33</v>
      </c>
      <c r="AX246" s="13" t="s">
        <v>71</v>
      </c>
      <c r="AY246" s="213" t="s">
        <v>136</v>
      </c>
    </row>
    <row r="247" spans="1:65" s="2" customFormat="1" ht="22.8">
      <c r="A247" s="33"/>
      <c r="B247" s="34"/>
      <c r="C247" s="186" t="s">
        <v>414</v>
      </c>
      <c r="D247" s="186" t="s">
        <v>138</v>
      </c>
      <c r="E247" s="187" t="s">
        <v>377</v>
      </c>
      <c r="F247" s="188" t="s">
        <v>378</v>
      </c>
      <c r="G247" s="189" t="s">
        <v>158</v>
      </c>
      <c r="H247" s="190">
        <v>3650.7</v>
      </c>
      <c r="I247" s="191"/>
      <c r="J247" s="192">
        <f>ROUND(I247*H247,2)</f>
        <v>0</v>
      </c>
      <c r="K247" s="188" t="s">
        <v>142</v>
      </c>
      <c r="L247" s="38"/>
      <c r="M247" s="193" t="s">
        <v>19</v>
      </c>
      <c r="N247" s="194" t="s">
        <v>42</v>
      </c>
      <c r="O247" s="63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7" t="s">
        <v>143</v>
      </c>
      <c r="AT247" s="197" t="s">
        <v>138</v>
      </c>
      <c r="AU247" s="197" t="s">
        <v>82</v>
      </c>
      <c r="AY247" s="16" t="s">
        <v>136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6" t="s">
        <v>79</v>
      </c>
      <c r="BK247" s="198">
        <f>ROUND(I247*H247,2)</f>
        <v>0</v>
      </c>
      <c r="BL247" s="16" t="s">
        <v>143</v>
      </c>
      <c r="BM247" s="197" t="s">
        <v>379</v>
      </c>
    </row>
    <row r="248" spans="1:65" s="2" customFormat="1" ht="19.2">
      <c r="A248" s="33"/>
      <c r="B248" s="34"/>
      <c r="C248" s="35"/>
      <c r="D248" s="199" t="s">
        <v>145</v>
      </c>
      <c r="E248" s="35"/>
      <c r="F248" s="200" t="s">
        <v>380</v>
      </c>
      <c r="G248" s="35"/>
      <c r="H248" s="35"/>
      <c r="I248" s="107"/>
      <c r="J248" s="35"/>
      <c r="K248" s="35"/>
      <c r="L248" s="38"/>
      <c r="M248" s="201"/>
      <c r="N248" s="202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145</v>
      </c>
      <c r="AU248" s="16" t="s">
        <v>82</v>
      </c>
    </row>
    <row r="249" spans="1:65" s="13" customFormat="1" ht="10.199999999999999">
      <c r="B249" s="203"/>
      <c r="C249" s="204"/>
      <c r="D249" s="199" t="s">
        <v>147</v>
      </c>
      <c r="E249" s="205" t="s">
        <v>19</v>
      </c>
      <c r="F249" s="206" t="s">
        <v>676</v>
      </c>
      <c r="G249" s="204"/>
      <c r="H249" s="207">
        <v>3278.8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147</v>
      </c>
      <c r="AU249" s="213" t="s">
        <v>82</v>
      </c>
      <c r="AV249" s="13" t="s">
        <v>82</v>
      </c>
      <c r="AW249" s="13" t="s">
        <v>33</v>
      </c>
      <c r="AX249" s="13" t="s">
        <v>71</v>
      </c>
      <c r="AY249" s="213" t="s">
        <v>136</v>
      </c>
    </row>
    <row r="250" spans="1:65" s="13" customFormat="1" ht="10.199999999999999">
      <c r="B250" s="203"/>
      <c r="C250" s="204"/>
      <c r="D250" s="199" t="s">
        <v>147</v>
      </c>
      <c r="E250" s="205" t="s">
        <v>19</v>
      </c>
      <c r="F250" s="206" t="s">
        <v>669</v>
      </c>
      <c r="G250" s="204"/>
      <c r="H250" s="207">
        <v>371.9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147</v>
      </c>
      <c r="AU250" s="213" t="s">
        <v>82</v>
      </c>
      <c r="AV250" s="13" t="s">
        <v>82</v>
      </c>
      <c r="AW250" s="13" t="s">
        <v>33</v>
      </c>
      <c r="AX250" s="13" t="s">
        <v>71</v>
      </c>
      <c r="AY250" s="213" t="s">
        <v>136</v>
      </c>
    </row>
    <row r="251" spans="1:65" s="12" customFormat="1" ht="22.8" customHeight="1">
      <c r="B251" s="170"/>
      <c r="C251" s="171"/>
      <c r="D251" s="172" t="s">
        <v>70</v>
      </c>
      <c r="E251" s="184" t="s">
        <v>184</v>
      </c>
      <c r="F251" s="184" t="s">
        <v>677</v>
      </c>
      <c r="G251" s="171"/>
      <c r="H251" s="171"/>
      <c r="I251" s="174"/>
      <c r="J251" s="185">
        <f>BK251</f>
        <v>0</v>
      </c>
      <c r="K251" s="171"/>
      <c r="L251" s="176"/>
      <c r="M251" s="177"/>
      <c r="N251" s="178"/>
      <c r="O251" s="178"/>
      <c r="P251" s="179">
        <f>SUM(P252:P256)</f>
        <v>0</v>
      </c>
      <c r="Q251" s="178"/>
      <c r="R251" s="179">
        <f>SUM(R252:R256)</f>
        <v>0.25259999999999999</v>
      </c>
      <c r="S251" s="178"/>
      <c r="T251" s="180">
        <f>SUM(T252:T256)</f>
        <v>0</v>
      </c>
      <c r="AR251" s="181" t="s">
        <v>79</v>
      </c>
      <c r="AT251" s="182" t="s">
        <v>70</v>
      </c>
      <c r="AU251" s="182" t="s">
        <v>79</v>
      </c>
      <c r="AY251" s="181" t="s">
        <v>136</v>
      </c>
      <c r="BK251" s="183">
        <f>SUM(BK252:BK256)</f>
        <v>0</v>
      </c>
    </row>
    <row r="252" spans="1:65" s="2" customFormat="1" ht="14.4" customHeight="1">
      <c r="A252" s="33"/>
      <c r="B252" s="34"/>
      <c r="C252" s="186" t="s">
        <v>419</v>
      </c>
      <c r="D252" s="186" t="s">
        <v>138</v>
      </c>
      <c r="E252" s="187" t="s">
        <v>678</v>
      </c>
      <c r="F252" s="188" t="s">
        <v>679</v>
      </c>
      <c r="G252" s="189" t="s">
        <v>151</v>
      </c>
      <c r="H252" s="190">
        <v>1</v>
      </c>
      <c r="I252" s="191"/>
      <c r="J252" s="192">
        <f>ROUND(I252*H252,2)</f>
        <v>0</v>
      </c>
      <c r="K252" s="188" t="s">
        <v>142</v>
      </c>
      <c r="L252" s="38"/>
      <c r="M252" s="193" t="s">
        <v>19</v>
      </c>
      <c r="N252" s="194" t="s">
        <v>42</v>
      </c>
      <c r="O252" s="63"/>
      <c r="P252" s="195">
        <f>O252*H252</f>
        <v>0</v>
      </c>
      <c r="Q252" s="195">
        <v>0.1326</v>
      </c>
      <c r="R252" s="195">
        <f>Q252*H252</f>
        <v>0.1326</v>
      </c>
      <c r="S252" s="195">
        <v>0</v>
      </c>
      <c r="T252" s="196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7" t="s">
        <v>143</v>
      </c>
      <c r="AT252" s="197" t="s">
        <v>138</v>
      </c>
      <c r="AU252" s="197" t="s">
        <v>82</v>
      </c>
      <c r="AY252" s="16" t="s">
        <v>136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6" t="s">
        <v>79</v>
      </c>
      <c r="BK252" s="198">
        <f>ROUND(I252*H252,2)</f>
        <v>0</v>
      </c>
      <c r="BL252" s="16" t="s">
        <v>143</v>
      </c>
      <c r="BM252" s="197" t="s">
        <v>680</v>
      </c>
    </row>
    <row r="253" spans="1:65" s="2" customFormat="1" ht="10.199999999999999">
      <c r="A253" s="33"/>
      <c r="B253" s="34"/>
      <c r="C253" s="35"/>
      <c r="D253" s="199" t="s">
        <v>145</v>
      </c>
      <c r="E253" s="35"/>
      <c r="F253" s="200" t="s">
        <v>681</v>
      </c>
      <c r="G253" s="35"/>
      <c r="H253" s="35"/>
      <c r="I253" s="107"/>
      <c r="J253" s="35"/>
      <c r="K253" s="35"/>
      <c r="L253" s="38"/>
      <c r="M253" s="201"/>
      <c r="N253" s="202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145</v>
      </c>
      <c r="AU253" s="16" t="s">
        <v>82</v>
      </c>
    </row>
    <row r="254" spans="1:65" s="13" customFormat="1" ht="10.199999999999999">
      <c r="B254" s="203"/>
      <c r="C254" s="204"/>
      <c r="D254" s="199" t="s">
        <v>147</v>
      </c>
      <c r="E254" s="205" t="s">
        <v>19</v>
      </c>
      <c r="F254" s="206" t="s">
        <v>682</v>
      </c>
      <c r="G254" s="204"/>
      <c r="H254" s="207">
        <v>1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147</v>
      </c>
      <c r="AU254" s="213" t="s">
        <v>82</v>
      </c>
      <c r="AV254" s="13" t="s">
        <v>82</v>
      </c>
      <c r="AW254" s="13" t="s">
        <v>33</v>
      </c>
      <c r="AX254" s="13" t="s">
        <v>79</v>
      </c>
      <c r="AY254" s="213" t="s">
        <v>136</v>
      </c>
    </row>
    <row r="255" spans="1:65" s="2" customFormat="1" ht="14.4" customHeight="1">
      <c r="A255" s="33"/>
      <c r="B255" s="34"/>
      <c r="C255" s="214" t="s">
        <v>426</v>
      </c>
      <c r="D255" s="214" t="s">
        <v>268</v>
      </c>
      <c r="E255" s="215" t="s">
        <v>683</v>
      </c>
      <c r="F255" s="216" t="s">
        <v>684</v>
      </c>
      <c r="G255" s="217" t="s">
        <v>685</v>
      </c>
      <c r="H255" s="218">
        <v>1</v>
      </c>
      <c r="I255" s="219"/>
      <c r="J255" s="220">
        <f>ROUND(I255*H255,2)</f>
        <v>0</v>
      </c>
      <c r="K255" s="216" t="s">
        <v>19</v>
      </c>
      <c r="L255" s="221"/>
      <c r="M255" s="222" t="s">
        <v>19</v>
      </c>
      <c r="N255" s="223" t="s">
        <v>42</v>
      </c>
      <c r="O255" s="63"/>
      <c r="P255" s="195">
        <f>O255*H255</f>
        <v>0</v>
      </c>
      <c r="Q255" s="195">
        <v>0.12</v>
      </c>
      <c r="R255" s="195">
        <f>Q255*H255</f>
        <v>0.12</v>
      </c>
      <c r="S255" s="195">
        <v>0</v>
      </c>
      <c r="T255" s="196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7" t="s">
        <v>184</v>
      </c>
      <c r="AT255" s="197" t="s">
        <v>268</v>
      </c>
      <c r="AU255" s="197" t="s">
        <v>82</v>
      </c>
      <c r="AY255" s="16" t="s">
        <v>136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16" t="s">
        <v>79</v>
      </c>
      <c r="BK255" s="198">
        <f>ROUND(I255*H255,2)</f>
        <v>0</v>
      </c>
      <c r="BL255" s="16" t="s">
        <v>143</v>
      </c>
      <c r="BM255" s="197" t="s">
        <v>686</v>
      </c>
    </row>
    <row r="256" spans="1:65" s="2" customFormat="1" ht="10.199999999999999">
      <c r="A256" s="33"/>
      <c r="B256" s="34"/>
      <c r="C256" s="35"/>
      <c r="D256" s="199" t="s">
        <v>145</v>
      </c>
      <c r="E256" s="35"/>
      <c r="F256" s="200" t="s">
        <v>684</v>
      </c>
      <c r="G256" s="35"/>
      <c r="H256" s="35"/>
      <c r="I256" s="107"/>
      <c r="J256" s="35"/>
      <c r="K256" s="35"/>
      <c r="L256" s="38"/>
      <c r="M256" s="201"/>
      <c r="N256" s="202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145</v>
      </c>
      <c r="AU256" s="16" t="s">
        <v>82</v>
      </c>
    </row>
    <row r="257" spans="1:65" s="12" customFormat="1" ht="22.8" customHeight="1">
      <c r="B257" s="170"/>
      <c r="C257" s="171"/>
      <c r="D257" s="172" t="s">
        <v>70</v>
      </c>
      <c r="E257" s="184" t="s">
        <v>192</v>
      </c>
      <c r="F257" s="184" t="s">
        <v>382</v>
      </c>
      <c r="G257" s="171"/>
      <c r="H257" s="171"/>
      <c r="I257" s="174"/>
      <c r="J257" s="185">
        <f>BK257</f>
        <v>0</v>
      </c>
      <c r="K257" s="171"/>
      <c r="L257" s="176"/>
      <c r="M257" s="177"/>
      <c r="N257" s="178"/>
      <c r="O257" s="178"/>
      <c r="P257" s="179">
        <f>SUM(P258:P267)</f>
        <v>0</v>
      </c>
      <c r="Q257" s="178"/>
      <c r="R257" s="179">
        <f>SUM(R258:R267)</f>
        <v>3.9612817400000004</v>
      </c>
      <c r="S257" s="178"/>
      <c r="T257" s="180">
        <f>SUM(T258:T267)</f>
        <v>0</v>
      </c>
      <c r="AR257" s="181" t="s">
        <v>79</v>
      </c>
      <c r="AT257" s="182" t="s">
        <v>70</v>
      </c>
      <c r="AU257" s="182" t="s">
        <v>79</v>
      </c>
      <c r="AY257" s="181" t="s">
        <v>136</v>
      </c>
      <c r="BK257" s="183">
        <f>SUM(BK258:BK267)</f>
        <v>0</v>
      </c>
    </row>
    <row r="258" spans="1:65" s="2" customFormat="1" ht="19.8" customHeight="1">
      <c r="A258" s="33"/>
      <c r="B258" s="34"/>
      <c r="C258" s="186" t="s">
        <v>433</v>
      </c>
      <c r="D258" s="186" t="s">
        <v>138</v>
      </c>
      <c r="E258" s="187" t="s">
        <v>408</v>
      </c>
      <c r="F258" s="188" t="s">
        <v>409</v>
      </c>
      <c r="G258" s="189" t="s">
        <v>410</v>
      </c>
      <c r="H258" s="190">
        <v>13.8</v>
      </c>
      <c r="I258" s="191"/>
      <c r="J258" s="192">
        <f>ROUND(I258*H258,2)</f>
        <v>0</v>
      </c>
      <c r="K258" s="188" t="s">
        <v>142</v>
      </c>
      <c r="L258" s="38"/>
      <c r="M258" s="193" t="s">
        <v>19</v>
      </c>
      <c r="N258" s="194" t="s">
        <v>42</v>
      </c>
      <c r="O258" s="63"/>
      <c r="P258" s="195">
        <f>O258*H258</f>
        <v>0</v>
      </c>
      <c r="Q258" s="195">
        <v>0.15540000000000001</v>
      </c>
      <c r="R258" s="195">
        <f>Q258*H258</f>
        <v>2.1445200000000004</v>
      </c>
      <c r="S258" s="195">
        <v>0</v>
      </c>
      <c r="T258" s="196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7" t="s">
        <v>143</v>
      </c>
      <c r="AT258" s="197" t="s">
        <v>138</v>
      </c>
      <c r="AU258" s="197" t="s">
        <v>82</v>
      </c>
      <c r="AY258" s="16" t="s">
        <v>136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6" t="s">
        <v>79</v>
      </c>
      <c r="BK258" s="198">
        <f>ROUND(I258*H258,2)</f>
        <v>0</v>
      </c>
      <c r="BL258" s="16" t="s">
        <v>143</v>
      </c>
      <c r="BM258" s="197" t="s">
        <v>411</v>
      </c>
    </row>
    <row r="259" spans="1:65" s="2" customFormat="1" ht="19.2">
      <c r="A259" s="33"/>
      <c r="B259" s="34"/>
      <c r="C259" s="35"/>
      <c r="D259" s="199" t="s">
        <v>145</v>
      </c>
      <c r="E259" s="35"/>
      <c r="F259" s="200" t="s">
        <v>412</v>
      </c>
      <c r="G259" s="35"/>
      <c r="H259" s="35"/>
      <c r="I259" s="107"/>
      <c r="J259" s="35"/>
      <c r="K259" s="35"/>
      <c r="L259" s="38"/>
      <c r="M259" s="201"/>
      <c r="N259" s="202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145</v>
      </c>
      <c r="AU259" s="16" t="s">
        <v>82</v>
      </c>
    </row>
    <row r="260" spans="1:65" s="13" customFormat="1" ht="10.199999999999999">
      <c r="B260" s="203"/>
      <c r="C260" s="204"/>
      <c r="D260" s="199" t="s">
        <v>147</v>
      </c>
      <c r="E260" s="205" t="s">
        <v>19</v>
      </c>
      <c r="F260" s="206" t="s">
        <v>687</v>
      </c>
      <c r="G260" s="204"/>
      <c r="H260" s="207">
        <v>13.8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147</v>
      </c>
      <c r="AU260" s="213" t="s">
        <v>82</v>
      </c>
      <c r="AV260" s="13" t="s">
        <v>82</v>
      </c>
      <c r="AW260" s="13" t="s">
        <v>33</v>
      </c>
      <c r="AX260" s="13" t="s">
        <v>79</v>
      </c>
      <c r="AY260" s="213" t="s">
        <v>136</v>
      </c>
    </row>
    <row r="261" spans="1:65" s="2" customFormat="1" ht="14.4" customHeight="1">
      <c r="A261" s="33"/>
      <c r="B261" s="34"/>
      <c r="C261" s="214" t="s">
        <v>437</v>
      </c>
      <c r="D261" s="214" t="s">
        <v>268</v>
      </c>
      <c r="E261" s="215" t="s">
        <v>415</v>
      </c>
      <c r="F261" s="216" t="s">
        <v>416</v>
      </c>
      <c r="G261" s="217" t="s">
        <v>410</v>
      </c>
      <c r="H261" s="218">
        <v>13.938000000000001</v>
      </c>
      <c r="I261" s="219"/>
      <c r="J261" s="220">
        <f>ROUND(I261*H261,2)</f>
        <v>0</v>
      </c>
      <c r="K261" s="216" t="s">
        <v>142</v>
      </c>
      <c r="L261" s="221"/>
      <c r="M261" s="222" t="s">
        <v>19</v>
      </c>
      <c r="N261" s="223" t="s">
        <v>42</v>
      </c>
      <c r="O261" s="63"/>
      <c r="P261" s="195">
        <f>O261*H261</f>
        <v>0</v>
      </c>
      <c r="Q261" s="195">
        <v>0.08</v>
      </c>
      <c r="R261" s="195">
        <f>Q261*H261</f>
        <v>1.11504</v>
      </c>
      <c r="S261" s="195">
        <v>0</v>
      </c>
      <c r="T261" s="196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97" t="s">
        <v>184</v>
      </c>
      <c r="AT261" s="197" t="s">
        <v>268</v>
      </c>
      <c r="AU261" s="197" t="s">
        <v>82</v>
      </c>
      <c r="AY261" s="16" t="s">
        <v>136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16" t="s">
        <v>79</v>
      </c>
      <c r="BK261" s="198">
        <f>ROUND(I261*H261,2)</f>
        <v>0</v>
      </c>
      <c r="BL261" s="16" t="s">
        <v>143</v>
      </c>
      <c r="BM261" s="197" t="s">
        <v>688</v>
      </c>
    </row>
    <row r="262" spans="1:65" s="2" customFormat="1" ht="10.199999999999999">
      <c r="A262" s="33"/>
      <c r="B262" s="34"/>
      <c r="C262" s="35"/>
      <c r="D262" s="199" t="s">
        <v>145</v>
      </c>
      <c r="E262" s="35"/>
      <c r="F262" s="200" t="s">
        <v>416</v>
      </c>
      <c r="G262" s="35"/>
      <c r="H262" s="35"/>
      <c r="I262" s="107"/>
      <c r="J262" s="35"/>
      <c r="K262" s="35"/>
      <c r="L262" s="38"/>
      <c r="M262" s="201"/>
      <c r="N262" s="202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145</v>
      </c>
      <c r="AU262" s="16" t="s">
        <v>82</v>
      </c>
    </row>
    <row r="263" spans="1:65" s="13" customFormat="1" ht="10.199999999999999">
      <c r="B263" s="203"/>
      <c r="C263" s="204"/>
      <c r="D263" s="199" t="s">
        <v>147</v>
      </c>
      <c r="E263" s="205" t="s">
        <v>19</v>
      </c>
      <c r="F263" s="206" t="s">
        <v>689</v>
      </c>
      <c r="G263" s="204"/>
      <c r="H263" s="207">
        <v>13.938000000000001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147</v>
      </c>
      <c r="AU263" s="213" t="s">
        <v>82</v>
      </c>
      <c r="AV263" s="13" t="s">
        <v>82</v>
      </c>
      <c r="AW263" s="13" t="s">
        <v>33</v>
      </c>
      <c r="AX263" s="13" t="s">
        <v>71</v>
      </c>
      <c r="AY263" s="213" t="s">
        <v>136</v>
      </c>
    </row>
    <row r="264" spans="1:65" s="2" customFormat="1" ht="14.4" customHeight="1">
      <c r="A264" s="33"/>
      <c r="B264" s="34"/>
      <c r="C264" s="186" t="s">
        <v>441</v>
      </c>
      <c r="D264" s="186" t="s">
        <v>138</v>
      </c>
      <c r="E264" s="187" t="s">
        <v>420</v>
      </c>
      <c r="F264" s="188" t="s">
        <v>421</v>
      </c>
      <c r="G264" s="189" t="s">
        <v>141</v>
      </c>
      <c r="H264" s="190">
        <v>0.311</v>
      </c>
      <c r="I264" s="191"/>
      <c r="J264" s="192">
        <f>ROUND(I264*H264,2)</f>
        <v>0</v>
      </c>
      <c r="K264" s="188" t="s">
        <v>142</v>
      </c>
      <c r="L264" s="38"/>
      <c r="M264" s="193" t="s">
        <v>19</v>
      </c>
      <c r="N264" s="194" t="s">
        <v>42</v>
      </c>
      <c r="O264" s="63"/>
      <c r="P264" s="195">
        <f>O264*H264</f>
        <v>0</v>
      </c>
      <c r="Q264" s="195">
        <v>2.2563399999999998</v>
      </c>
      <c r="R264" s="195">
        <f>Q264*H264</f>
        <v>0.70172173999999998</v>
      </c>
      <c r="S264" s="195">
        <v>0</v>
      </c>
      <c r="T264" s="196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7" t="s">
        <v>143</v>
      </c>
      <c r="AT264" s="197" t="s">
        <v>138</v>
      </c>
      <c r="AU264" s="197" t="s">
        <v>82</v>
      </c>
      <c r="AY264" s="16" t="s">
        <v>136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6" t="s">
        <v>79</v>
      </c>
      <c r="BK264" s="198">
        <f>ROUND(I264*H264,2)</f>
        <v>0</v>
      </c>
      <c r="BL264" s="16" t="s">
        <v>143</v>
      </c>
      <c r="BM264" s="197" t="s">
        <v>422</v>
      </c>
    </row>
    <row r="265" spans="1:65" s="2" customFormat="1" ht="10.199999999999999">
      <c r="A265" s="33"/>
      <c r="B265" s="34"/>
      <c r="C265" s="35"/>
      <c r="D265" s="199" t="s">
        <v>145</v>
      </c>
      <c r="E265" s="35"/>
      <c r="F265" s="200" t="s">
        <v>423</v>
      </c>
      <c r="G265" s="35"/>
      <c r="H265" s="35"/>
      <c r="I265" s="107"/>
      <c r="J265" s="35"/>
      <c r="K265" s="35"/>
      <c r="L265" s="38"/>
      <c r="M265" s="201"/>
      <c r="N265" s="202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145</v>
      </c>
      <c r="AU265" s="16" t="s">
        <v>82</v>
      </c>
    </row>
    <row r="266" spans="1:65" s="2" customFormat="1" ht="38.4">
      <c r="A266" s="33"/>
      <c r="B266" s="34"/>
      <c r="C266" s="35"/>
      <c r="D266" s="199" t="s">
        <v>298</v>
      </c>
      <c r="E266" s="35"/>
      <c r="F266" s="224" t="s">
        <v>424</v>
      </c>
      <c r="G266" s="35"/>
      <c r="H266" s="35"/>
      <c r="I266" s="107"/>
      <c r="J266" s="35"/>
      <c r="K266" s="35"/>
      <c r="L266" s="38"/>
      <c r="M266" s="201"/>
      <c r="N266" s="202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298</v>
      </c>
      <c r="AU266" s="16" t="s">
        <v>82</v>
      </c>
    </row>
    <row r="267" spans="1:65" s="13" customFormat="1" ht="10.199999999999999">
      <c r="B267" s="203"/>
      <c r="C267" s="204"/>
      <c r="D267" s="199" t="s">
        <v>147</v>
      </c>
      <c r="E267" s="205" t="s">
        <v>19</v>
      </c>
      <c r="F267" s="206" t="s">
        <v>690</v>
      </c>
      <c r="G267" s="204"/>
      <c r="H267" s="207">
        <v>0.311</v>
      </c>
      <c r="I267" s="208"/>
      <c r="J267" s="204"/>
      <c r="K267" s="204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147</v>
      </c>
      <c r="AU267" s="213" t="s">
        <v>82</v>
      </c>
      <c r="AV267" s="13" t="s">
        <v>82</v>
      </c>
      <c r="AW267" s="13" t="s">
        <v>33</v>
      </c>
      <c r="AX267" s="13" t="s">
        <v>79</v>
      </c>
      <c r="AY267" s="213" t="s">
        <v>136</v>
      </c>
    </row>
    <row r="268" spans="1:65" s="12" customFormat="1" ht="22.8" customHeight="1">
      <c r="B268" s="170"/>
      <c r="C268" s="171"/>
      <c r="D268" s="172" t="s">
        <v>70</v>
      </c>
      <c r="E268" s="184" t="s">
        <v>492</v>
      </c>
      <c r="F268" s="184" t="s">
        <v>493</v>
      </c>
      <c r="G268" s="171"/>
      <c r="H268" s="171"/>
      <c r="I268" s="174"/>
      <c r="J268" s="185">
        <f>BK268</f>
        <v>0</v>
      </c>
      <c r="K268" s="171"/>
      <c r="L268" s="176"/>
      <c r="M268" s="177"/>
      <c r="N268" s="178"/>
      <c r="O268" s="178"/>
      <c r="P268" s="179">
        <f>SUM(P269:P272)</f>
        <v>0</v>
      </c>
      <c r="Q268" s="178"/>
      <c r="R268" s="179">
        <f>SUM(R269:R272)</f>
        <v>0</v>
      </c>
      <c r="S268" s="178"/>
      <c r="T268" s="180">
        <f>SUM(T269:T272)</f>
        <v>0</v>
      </c>
      <c r="AR268" s="181" t="s">
        <v>79</v>
      </c>
      <c r="AT268" s="182" t="s">
        <v>70</v>
      </c>
      <c r="AU268" s="182" t="s">
        <v>79</v>
      </c>
      <c r="AY268" s="181" t="s">
        <v>136</v>
      </c>
      <c r="BK268" s="183">
        <f>SUM(BK269:BK272)</f>
        <v>0</v>
      </c>
    </row>
    <row r="269" spans="1:65" s="2" customFormat="1" ht="22.8">
      <c r="A269" s="33"/>
      <c r="B269" s="34"/>
      <c r="C269" s="186" t="s">
        <v>446</v>
      </c>
      <c r="D269" s="186" t="s">
        <v>138</v>
      </c>
      <c r="E269" s="187" t="s">
        <v>495</v>
      </c>
      <c r="F269" s="188" t="s">
        <v>496</v>
      </c>
      <c r="G269" s="189" t="s">
        <v>304</v>
      </c>
      <c r="H269" s="190">
        <v>4491.5619999999999</v>
      </c>
      <c r="I269" s="191"/>
      <c r="J269" s="192">
        <f>ROUND(I269*H269,2)</f>
        <v>0</v>
      </c>
      <c r="K269" s="188" t="s">
        <v>142</v>
      </c>
      <c r="L269" s="38"/>
      <c r="M269" s="193" t="s">
        <v>19</v>
      </c>
      <c r="N269" s="194" t="s">
        <v>42</v>
      </c>
      <c r="O269" s="63"/>
      <c r="P269" s="195">
        <f>O269*H269</f>
        <v>0</v>
      </c>
      <c r="Q269" s="195">
        <v>0</v>
      </c>
      <c r="R269" s="195">
        <f>Q269*H269</f>
        <v>0</v>
      </c>
      <c r="S269" s="195">
        <v>0</v>
      </c>
      <c r="T269" s="196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7" t="s">
        <v>143</v>
      </c>
      <c r="AT269" s="197" t="s">
        <v>138</v>
      </c>
      <c r="AU269" s="197" t="s">
        <v>82</v>
      </c>
      <c r="AY269" s="16" t="s">
        <v>136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6" t="s">
        <v>79</v>
      </c>
      <c r="BK269" s="198">
        <f>ROUND(I269*H269,2)</f>
        <v>0</v>
      </c>
      <c r="BL269" s="16" t="s">
        <v>143</v>
      </c>
      <c r="BM269" s="197" t="s">
        <v>497</v>
      </c>
    </row>
    <row r="270" spans="1:65" s="2" customFormat="1" ht="19.2">
      <c r="A270" s="33"/>
      <c r="B270" s="34"/>
      <c r="C270" s="35"/>
      <c r="D270" s="199" t="s">
        <v>145</v>
      </c>
      <c r="E270" s="35"/>
      <c r="F270" s="200" t="s">
        <v>498</v>
      </c>
      <c r="G270" s="35"/>
      <c r="H270" s="35"/>
      <c r="I270" s="107"/>
      <c r="J270" s="35"/>
      <c r="K270" s="35"/>
      <c r="L270" s="38"/>
      <c r="M270" s="201"/>
      <c r="N270" s="202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145</v>
      </c>
      <c r="AU270" s="16" t="s">
        <v>82</v>
      </c>
    </row>
    <row r="271" spans="1:65" s="2" customFormat="1" ht="22.8">
      <c r="A271" s="33"/>
      <c r="B271" s="34"/>
      <c r="C271" s="186" t="s">
        <v>454</v>
      </c>
      <c r="D271" s="186" t="s">
        <v>138</v>
      </c>
      <c r="E271" s="187" t="s">
        <v>500</v>
      </c>
      <c r="F271" s="188" t="s">
        <v>501</v>
      </c>
      <c r="G271" s="189" t="s">
        <v>304</v>
      </c>
      <c r="H271" s="190">
        <v>4491.5619999999999</v>
      </c>
      <c r="I271" s="191"/>
      <c r="J271" s="192">
        <f>ROUND(I271*H271,2)</f>
        <v>0</v>
      </c>
      <c r="K271" s="188" t="s">
        <v>142</v>
      </c>
      <c r="L271" s="38"/>
      <c r="M271" s="193" t="s">
        <v>19</v>
      </c>
      <c r="N271" s="194" t="s">
        <v>42</v>
      </c>
      <c r="O271" s="63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7" t="s">
        <v>143</v>
      </c>
      <c r="AT271" s="197" t="s">
        <v>138</v>
      </c>
      <c r="AU271" s="197" t="s">
        <v>82</v>
      </c>
      <c r="AY271" s="16" t="s">
        <v>136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16" t="s">
        <v>79</v>
      </c>
      <c r="BK271" s="198">
        <f>ROUND(I271*H271,2)</f>
        <v>0</v>
      </c>
      <c r="BL271" s="16" t="s">
        <v>143</v>
      </c>
      <c r="BM271" s="197" t="s">
        <v>502</v>
      </c>
    </row>
    <row r="272" spans="1:65" s="2" customFormat="1" ht="19.2">
      <c r="A272" s="33"/>
      <c r="B272" s="34"/>
      <c r="C272" s="35"/>
      <c r="D272" s="199" t="s">
        <v>145</v>
      </c>
      <c r="E272" s="35"/>
      <c r="F272" s="200" t="s">
        <v>503</v>
      </c>
      <c r="G272" s="35"/>
      <c r="H272" s="35"/>
      <c r="I272" s="107"/>
      <c r="J272" s="35"/>
      <c r="K272" s="35"/>
      <c r="L272" s="38"/>
      <c r="M272" s="225"/>
      <c r="N272" s="226"/>
      <c r="O272" s="227"/>
      <c r="P272" s="227"/>
      <c r="Q272" s="227"/>
      <c r="R272" s="227"/>
      <c r="S272" s="227"/>
      <c r="T272" s="228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145</v>
      </c>
      <c r="AU272" s="16" t="s">
        <v>82</v>
      </c>
    </row>
    <row r="273" spans="1:31" s="2" customFormat="1" ht="6.9" customHeight="1">
      <c r="A273" s="33"/>
      <c r="B273" s="46"/>
      <c r="C273" s="47"/>
      <c r="D273" s="47"/>
      <c r="E273" s="47"/>
      <c r="F273" s="47"/>
      <c r="G273" s="47"/>
      <c r="H273" s="47"/>
      <c r="I273" s="135"/>
      <c r="J273" s="47"/>
      <c r="K273" s="47"/>
      <c r="L273" s="38"/>
      <c r="M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</row>
  </sheetData>
  <sheetProtection algorithmName="SHA-512" hashValue="ILpI3GwlJreCBGs9gkQe2xOJoxy80iNmMhdi2oHFv62qGUc5aYy5gIaznYjIQfNNlZkJpcZKc/GXEAHWlETIhA==" saltValue="vkvIid/nH/OzGwppdJ26CD8xk537AhSkqxqhBUBQt08m3/FnIhmSjJyBj1feLpaX4uKbDlnwyT603R8L+/w1Aw==" spinCount="100000" sheet="1" objects="1" scenarios="1" formatColumns="0" formatRows="0" autoFilter="0"/>
  <autoFilter ref="C86:K272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5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92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106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47" t="str">
        <f>'Rekapitulace stavby'!K6</f>
        <v>Společná zařízení v k.ú. Hnátnice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107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49" t="s">
        <v>691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86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5. 6. 2020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109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35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107"/>
      <c r="J30" s="119">
        <f>ROUND(J87,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1" t="s">
        <v>38</v>
      </c>
      <c r="J32" s="120" t="s">
        <v>40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41</v>
      </c>
      <c r="E33" s="106" t="s">
        <v>42</v>
      </c>
      <c r="F33" s="123">
        <f>ROUND((SUM(BE87:BE174)),  2)</f>
        <v>0</v>
      </c>
      <c r="G33" s="33"/>
      <c r="H33" s="33"/>
      <c r="I33" s="124">
        <v>0.21</v>
      </c>
      <c r="J33" s="123">
        <f>ROUND(((SUM(BE87:BE174))*I33),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23">
        <f>ROUND((SUM(BF87:BF174)),  2)</f>
        <v>0</v>
      </c>
      <c r="G34" s="33"/>
      <c r="H34" s="33"/>
      <c r="I34" s="124">
        <v>0.15</v>
      </c>
      <c r="J34" s="123">
        <f>ROUND(((SUM(BF87:BF174))*I34),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23">
        <f>ROUND((SUM(BG87:BG174)),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23">
        <f>ROUND((SUM(BH87:BH174)),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23">
        <f>ROUND((SUM(BI87:BI174)),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4" t="str">
        <f>E7</f>
        <v>Společná zařízení v k.ú. Hnátnice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107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7" t="str">
        <f>E9</f>
        <v>SO-105a - Příkop k polní cestě H11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5. 6. 2020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0" t="s">
        <v>31</v>
      </c>
      <c r="J54" s="31" t="str">
        <f>E21</f>
        <v>Agroprojekce Litomyšl,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Požárová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111</v>
      </c>
      <c r="D57" s="140"/>
      <c r="E57" s="140"/>
      <c r="F57" s="140"/>
      <c r="G57" s="140"/>
      <c r="H57" s="140"/>
      <c r="I57" s="141"/>
      <c r="J57" s="142" t="s">
        <v>112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69</v>
      </c>
      <c r="D59" s="35"/>
      <c r="E59" s="35"/>
      <c r="F59" s="35"/>
      <c r="G59" s="35"/>
      <c r="H59" s="35"/>
      <c r="I59" s="107"/>
      <c r="J59" s="76">
        <f>J87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4.9" customHeight="1">
      <c r="B60" s="144"/>
      <c r="C60" s="145"/>
      <c r="D60" s="146" t="s">
        <v>114</v>
      </c>
      <c r="E60" s="147"/>
      <c r="F60" s="147"/>
      <c r="G60" s="147"/>
      <c r="H60" s="147"/>
      <c r="I60" s="148"/>
      <c r="J60" s="149">
        <f>J88</f>
        <v>0</v>
      </c>
      <c r="K60" s="145"/>
      <c r="L60" s="150"/>
    </row>
    <row r="61" spans="1:47" s="10" customFormat="1" ht="19.95" customHeight="1">
      <c r="B61" s="151"/>
      <c r="C61" s="152"/>
      <c r="D61" s="153" t="s">
        <v>115</v>
      </c>
      <c r="E61" s="154"/>
      <c r="F61" s="154"/>
      <c r="G61" s="154"/>
      <c r="H61" s="154"/>
      <c r="I61" s="155"/>
      <c r="J61" s="156">
        <f>J89</f>
        <v>0</v>
      </c>
      <c r="K61" s="152"/>
      <c r="L61" s="157"/>
    </row>
    <row r="62" spans="1:47" s="10" customFormat="1" ht="19.95" customHeight="1">
      <c r="B62" s="151"/>
      <c r="C62" s="152"/>
      <c r="D62" s="153" t="s">
        <v>539</v>
      </c>
      <c r="E62" s="154"/>
      <c r="F62" s="154"/>
      <c r="G62" s="154"/>
      <c r="H62" s="154"/>
      <c r="I62" s="155"/>
      <c r="J62" s="156">
        <f>J140</f>
        <v>0</v>
      </c>
      <c r="K62" s="152"/>
      <c r="L62" s="157"/>
    </row>
    <row r="63" spans="1:47" s="10" customFormat="1" ht="19.95" customHeight="1">
      <c r="B63" s="151"/>
      <c r="C63" s="152"/>
      <c r="D63" s="153" t="s">
        <v>116</v>
      </c>
      <c r="E63" s="154"/>
      <c r="F63" s="154"/>
      <c r="G63" s="154"/>
      <c r="H63" s="154"/>
      <c r="I63" s="155"/>
      <c r="J63" s="156">
        <f>J149</f>
        <v>0</v>
      </c>
      <c r="K63" s="152"/>
      <c r="L63" s="157"/>
    </row>
    <row r="64" spans="1:47" s="10" customFormat="1" ht="19.95" customHeight="1">
      <c r="B64" s="151"/>
      <c r="C64" s="152"/>
      <c r="D64" s="153" t="s">
        <v>118</v>
      </c>
      <c r="E64" s="154"/>
      <c r="F64" s="154"/>
      <c r="G64" s="154"/>
      <c r="H64" s="154"/>
      <c r="I64" s="155"/>
      <c r="J64" s="156">
        <f>J156</f>
        <v>0</v>
      </c>
      <c r="K64" s="152"/>
      <c r="L64" s="157"/>
    </row>
    <row r="65" spans="1:31" s="10" customFormat="1" ht="19.95" customHeight="1">
      <c r="B65" s="151"/>
      <c r="C65" s="152"/>
      <c r="D65" s="153" t="s">
        <v>120</v>
      </c>
      <c r="E65" s="154"/>
      <c r="F65" s="154"/>
      <c r="G65" s="154"/>
      <c r="H65" s="154"/>
      <c r="I65" s="155"/>
      <c r="J65" s="156">
        <f>J163</f>
        <v>0</v>
      </c>
      <c r="K65" s="152"/>
      <c r="L65" s="157"/>
    </row>
    <row r="66" spans="1:31" s="9" customFormat="1" ht="24.9" customHeight="1">
      <c r="B66" s="144"/>
      <c r="C66" s="145"/>
      <c r="D66" s="146" t="s">
        <v>692</v>
      </c>
      <c r="E66" s="147"/>
      <c r="F66" s="147"/>
      <c r="G66" s="147"/>
      <c r="H66" s="147"/>
      <c r="I66" s="148"/>
      <c r="J66" s="149">
        <f>J166</f>
        <v>0</v>
      </c>
      <c r="K66" s="145"/>
      <c r="L66" s="150"/>
    </row>
    <row r="67" spans="1:31" s="10" customFormat="1" ht="19.95" customHeight="1">
      <c r="B67" s="151"/>
      <c r="C67" s="152"/>
      <c r="D67" s="153" t="s">
        <v>693</v>
      </c>
      <c r="E67" s="154"/>
      <c r="F67" s="154"/>
      <c r="G67" s="154"/>
      <c r="H67" s="154"/>
      <c r="I67" s="155"/>
      <c r="J67" s="156">
        <f>J167</f>
        <v>0</v>
      </c>
      <c r="K67" s="152"/>
      <c r="L67" s="157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135"/>
      <c r="J69" s="47"/>
      <c r="K69" s="47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138"/>
      <c r="J73" s="49"/>
      <c r="K73" s="49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121</v>
      </c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34"/>
      <c r="C77" s="35"/>
      <c r="D77" s="35"/>
      <c r="E77" s="354" t="str">
        <f>E7</f>
        <v>Společná zařízení v k.ú. Hnátnice</v>
      </c>
      <c r="F77" s="355"/>
      <c r="G77" s="355"/>
      <c r="H77" s="35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107</v>
      </c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07" t="str">
        <f>E9</f>
        <v>SO-105a - Příkop k polní cestě H11</v>
      </c>
      <c r="F79" s="356"/>
      <c r="G79" s="356"/>
      <c r="H79" s="356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110" t="s">
        <v>23</v>
      </c>
      <c r="J81" s="58" t="str">
        <f>IF(J12="","",J12)</f>
        <v>5. 6. 2020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6.4" customHeight="1">
      <c r="A83" s="33"/>
      <c r="B83" s="34"/>
      <c r="C83" s="28" t="s">
        <v>25</v>
      </c>
      <c r="D83" s="35"/>
      <c r="E83" s="35"/>
      <c r="F83" s="26" t="str">
        <f>E15</f>
        <v>ČR-SPÚ, Pobočka Ústí nad Orlicí</v>
      </c>
      <c r="G83" s="35"/>
      <c r="H83" s="35"/>
      <c r="I83" s="110" t="s">
        <v>31</v>
      </c>
      <c r="J83" s="31" t="str">
        <f>E21</f>
        <v>Agroprojekce Litomyšl, s.r.o.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110" t="s">
        <v>34</v>
      </c>
      <c r="J84" s="31" t="str">
        <f>E24</f>
        <v>Požárová</v>
      </c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8"/>
      <c r="B86" s="159"/>
      <c r="C86" s="160" t="s">
        <v>122</v>
      </c>
      <c r="D86" s="161" t="s">
        <v>56</v>
      </c>
      <c r="E86" s="161" t="s">
        <v>52</v>
      </c>
      <c r="F86" s="161" t="s">
        <v>53</v>
      </c>
      <c r="G86" s="161" t="s">
        <v>123</v>
      </c>
      <c r="H86" s="161" t="s">
        <v>124</v>
      </c>
      <c r="I86" s="162" t="s">
        <v>125</v>
      </c>
      <c r="J86" s="161" t="s">
        <v>112</v>
      </c>
      <c r="K86" s="163" t="s">
        <v>126</v>
      </c>
      <c r="L86" s="164"/>
      <c r="M86" s="67" t="s">
        <v>19</v>
      </c>
      <c r="N86" s="68" t="s">
        <v>41</v>
      </c>
      <c r="O86" s="68" t="s">
        <v>127</v>
      </c>
      <c r="P86" s="68" t="s">
        <v>128</v>
      </c>
      <c r="Q86" s="68" t="s">
        <v>129</v>
      </c>
      <c r="R86" s="68" t="s">
        <v>130</v>
      </c>
      <c r="S86" s="68" t="s">
        <v>131</v>
      </c>
      <c r="T86" s="69" t="s">
        <v>132</v>
      </c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</row>
    <row r="87" spans="1:65" s="2" customFormat="1" ht="22.8" customHeight="1">
      <c r="A87" s="33"/>
      <c r="B87" s="34"/>
      <c r="C87" s="74" t="s">
        <v>133</v>
      </c>
      <c r="D87" s="35"/>
      <c r="E87" s="35"/>
      <c r="F87" s="35"/>
      <c r="G87" s="35"/>
      <c r="H87" s="35"/>
      <c r="I87" s="107"/>
      <c r="J87" s="165">
        <f>BK87</f>
        <v>0</v>
      </c>
      <c r="K87" s="35"/>
      <c r="L87" s="38"/>
      <c r="M87" s="70"/>
      <c r="N87" s="166"/>
      <c r="O87" s="71"/>
      <c r="P87" s="167">
        <f>P88+P166</f>
        <v>0</v>
      </c>
      <c r="Q87" s="71"/>
      <c r="R87" s="167">
        <f>R88+R166</f>
        <v>41.563751120000006</v>
      </c>
      <c r="S87" s="71"/>
      <c r="T87" s="168">
        <f>T88+T166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113</v>
      </c>
      <c r="BK87" s="169">
        <f>BK88+BK166</f>
        <v>0</v>
      </c>
    </row>
    <row r="88" spans="1:65" s="12" customFormat="1" ht="25.95" customHeight="1">
      <c r="B88" s="170"/>
      <c r="C88" s="171"/>
      <c r="D88" s="172" t="s">
        <v>70</v>
      </c>
      <c r="E88" s="173" t="s">
        <v>134</v>
      </c>
      <c r="F88" s="173" t="s">
        <v>135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P89+P140+P149+P156+P163</f>
        <v>0</v>
      </c>
      <c r="Q88" s="178"/>
      <c r="R88" s="179">
        <f>R89+R140+R149+R156+R163</f>
        <v>41.421582120000004</v>
      </c>
      <c r="S88" s="178"/>
      <c r="T88" s="180">
        <f>T89+T140+T149+T156+T163</f>
        <v>0</v>
      </c>
      <c r="AR88" s="181" t="s">
        <v>79</v>
      </c>
      <c r="AT88" s="182" t="s">
        <v>70</v>
      </c>
      <c r="AU88" s="182" t="s">
        <v>71</v>
      </c>
      <c r="AY88" s="181" t="s">
        <v>136</v>
      </c>
      <c r="BK88" s="183">
        <f>BK89+BK140+BK149+BK156+BK163</f>
        <v>0</v>
      </c>
    </row>
    <row r="89" spans="1:65" s="12" customFormat="1" ht="22.8" customHeight="1">
      <c r="B89" s="170"/>
      <c r="C89" s="171"/>
      <c r="D89" s="172" t="s">
        <v>70</v>
      </c>
      <c r="E89" s="184" t="s">
        <v>79</v>
      </c>
      <c r="F89" s="184" t="s">
        <v>137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SUM(P90:P139)</f>
        <v>0</v>
      </c>
      <c r="Q89" s="178"/>
      <c r="R89" s="179">
        <f>SUM(R90:R139)</f>
        <v>8.4171899999999997</v>
      </c>
      <c r="S89" s="178"/>
      <c r="T89" s="180">
        <f>SUM(T90:T139)</f>
        <v>0</v>
      </c>
      <c r="AR89" s="181" t="s">
        <v>79</v>
      </c>
      <c r="AT89" s="182" t="s">
        <v>70</v>
      </c>
      <c r="AU89" s="182" t="s">
        <v>79</v>
      </c>
      <c r="AY89" s="181" t="s">
        <v>136</v>
      </c>
      <c r="BK89" s="183">
        <f>SUM(BK90:BK139)</f>
        <v>0</v>
      </c>
    </row>
    <row r="90" spans="1:65" s="2" customFormat="1" ht="14.4" customHeight="1">
      <c r="A90" s="33"/>
      <c r="B90" s="34"/>
      <c r="C90" s="186" t="s">
        <v>79</v>
      </c>
      <c r="D90" s="186" t="s">
        <v>138</v>
      </c>
      <c r="E90" s="187" t="s">
        <v>694</v>
      </c>
      <c r="F90" s="188" t="s">
        <v>695</v>
      </c>
      <c r="G90" s="189" t="s">
        <v>158</v>
      </c>
      <c r="H90" s="190">
        <v>124.1</v>
      </c>
      <c r="I90" s="191"/>
      <c r="J90" s="192">
        <f>ROUND(I90*H90,2)</f>
        <v>0</v>
      </c>
      <c r="K90" s="188" t="s">
        <v>142</v>
      </c>
      <c r="L90" s="38"/>
      <c r="M90" s="193" t="s">
        <v>19</v>
      </c>
      <c r="N90" s="194" t="s">
        <v>42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143</v>
      </c>
      <c r="AT90" s="197" t="s">
        <v>138</v>
      </c>
      <c r="AU90" s="197" t="s">
        <v>82</v>
      </c>
      <c r="AY90" s="16" t="s">
        <v>136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79</v>
      </c>
      <c r="BK90" s="198">
        <f>ROUND(I90*H90,2)</f>
        <v>0</v>
      </c>
      <c r="BL90" s="16" t="s">
        <v>143</v>
      </c>
      <c r="BM90" s="197" t="s">
        <v>696</v>
      </c>
    </row>
    <row r="91" spans="1:65" s="2" customFormat="1" ht="10.199999999999999">
      <c r="A91" s="33"/>
      <c r="B91" s="34"/>
      <c r="C91" s="35"/>
      <c r="D91" s="199" t="s">
        <v>145</v>
      </c>
      <c r="E91" s="35"/>
      <c r="F91" s="200" t="s">
        <v>697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145</v>
      </c>
      <c r="AU91" s="16" t="s">
        <v>82</v>
      </c>
    </row>
    <row r="92" spans="1:65" s="13" customFormat="1" ht="10.199999999999999">
      <c r="B92" s="203"/>
      <c r="C92" s="204"/>
      <c r="D92" s="199" t="s">
        <v>147</v>
      </c>
      <c r="E92" s="205" t="s">
        <v>19</v>
      </c>
      <c r="F92" s="206" t="s">
        <v>698</v>
      </c>
      <c r="G92" s="204"/>
      <c r="H92" s="207">
        <v>124.1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147</v>
      </c>
      <c r="AU92" s="213" t="s">
        <v>82</v>
      </c>
      <c r="AV92" s="13" t="s">
        <v>82</v>
      </c>
      <c r="AW92" s="13" t="s">
        <v>33</v>
      </c>
      <c r="AX92" s="13" t="s">
        <v>79</v>
      </c>
      <c r="AY92" s="213" t="s">
        <v>136</v>
      </c>
    </row>
    <row r="93" spans="1:65" s="2" customFormat="1" ht="22.8">
      <c r="A93" s="33"/>
      <c r="B93" s="34"/>
      <c r="C93" s="186" t="s">
        <v>82</v>
      </c>
      <c r="D93" s="186" t="s">
        <v>138</v>
      </c>
      <c r="E93" s="187" t="s">
        <v>185</v>
      </c>
      <c r="F93" s="188" t="s">
        <v>186</v>
      </c>
      <c r="G93" s="189" t="s">
        <v>141</v>
      </c>
      <c r="H93" s="190">
        <v>146.19999999999999</v>
      </c>
      <c r="I93" s="191"/>
      <c r="J93" s="192">
        <f>ROUND(I93*H93,2)</f>
        <v>0</v>
      </c>
      <c r="K93" s="188" t="s">
        <v>142</v>
      </c>
      <c r="L93" s="38"/>
      <c r="M93" s="193" t="s">
        <v>19</v>
      </c>
      <c r="N93" s="194" t="s">
        <v>42</v>
      </c>
      <c r="O93" s="6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7" t="s">
        <v>143</v>
      </c>
      <c r="AT93" s="197" t="s">
        <v>138</v>
      </c>
      <c r="AU93" s="197" t="s">
        <v>82</v>
      </c>
      <c r="AY93" s="16" t="s">
        <v>136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79</v>
      </c>
      <c r="BK93" s="198">
        <f>ROUND(I93*H93,2)</f>
        <v>0</v>
      </c>
      <c r="BL93" s="16" t="s">
        <v>143</v>
      </c>
      <c r="BM93" s="197" t="s">
        <v>699</v>
      </c>
    </row>
    <row r="94" spans="1:65" s="2" customFormat="1" ht="19.2">
      <c r="A94" s="33"/>
      <c r="B94" s="34"/>
      <c r="C94" s="35"/>
      <c r="D94" s="199" t="s">
        <v>145</v>
      </c>
      <c r="E94" s="35"/>
      <c r="F94" s="200" t="s">
        <v>188</v>
      </c>
      <c r="G94" s="35"/>
      <c r="H94" s="35"/>
      <c r="I94" s="107"/>
      <c r="J94" s="35"/>
      <c r="K94" s="35"/>
      <c r="L94" s="38"/>
      <c r="M94" s="201"/>
      <c r="N94" s="20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145</v>
      </c>
      <c r="AU94" s="16" t="s">
        <v>82</v>
      </c>
    </row>
    <row r="95" spans="1:65" s="13" customFormat="1" ht="10.199999999999999">
      <c r="B95" s="203"/>
      <c r="C95" s="204"/>
      <c r="D95" s="199" t="s">
        <v>147</v>
      </c>
      <c r="E95" s="205" t="s">
        <v>19</v>
      </c>
      <c r="F95" s="206" t="s">
        <v>700</v>
      </c>
      <c r="G95" s="204"/>
      <c r="H95" s="207">
        <v>136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147</v>
      </c>
      <c r="AU95" s="213" t="s">
        <v>82</v>
      </c>
      <c r="AV95" s="13" t="s">
        <v>82</v>
      </c>
      <c r="AW95" s="13" t="s">
        <v>33</v>
      </c>
      <c r="AX95" s="13" t="s">
        <v>71</v>
      </c>
      <c r="AY95" s="213" t="s">
        <v>136</v>
      </c>
    </row>
    <row r="96" spans="1:65" s="13" customFormat="1" ht="10.199999999999999">
      <c r="B96" s="203"/>
      <c r="C96" s="204"/>
      <c r="D96" s="199" t="s">
        <v>147</v>
      </c>
      <c r="E96" s="205" t="s">
        <v>19</v>
      </c>
      <c r="F96" s="206" t="s">
        <v>701</v>
      </c>
      <c r="G96" s="204"/>
      <c r="H96" s="207">
        <v>10.199999999999999</v>
      </c>
      <c r="I96" s="208"/>
      <c r="J96" s="204"/>
      <c r="K96" s="204"/>
      <c r="L96" s="209"/>
      <c r="M96" s="210"/>
      <c r="N96" s="211"/>
      <c r="O96" s="211"/>
      <c r="P96" s="211"/>
      <c r="Q96" s="211"/>
      <c r="R96" s="211"/>
      <c r="S96" s="211"/>
      <c r="T96" s="212"/>
      <c r="AT96" s="213" t="s">
        <v>147</v>
      </c>
      <c r="AU96" s="213" t="s">
        <v>82</v>
      </c>
      <c r="AV96" s="13" t="s">
        <v>82</v>
      </c>
      <c r="AW96" s="13" t="s">
        <v>33</v>
      </c>
      <c r="AX96" s="13" t="s">
        <v>71</v>
      </c>
      <c r="AY96" s="213" t="s">
        <v>136</v>
      </c>
    </row>
    <row r="97" spans="1:65" s="2" customFormat="1" ht="14.4" customHeight="1">
      <c r="A97" s="33"/>
      <c r="B97" s="34"/>
      <c r="C97" s="186" t="s">
        <v>155</v>
      </c>
      <c r="D97" s="186" t="s">
        <v>138</v>
      </c>
      <c r="E97" s="187" t="s">
        <v>198</v>
      </c>
      <c r="F97" s="188" t="s">
        <v>199</v>
      </c>
      <c r="G97" s="189" t="s">
        <v>141</v>
      </c>
      <c r="H97" s="190">
        <v>9.1839999999999993</v>
      </c>
      <c r="I97" s="191"/>
      <c r="J97" s="192">
        <f>ROUND(I97*H97,2)</f>
        <v>0</v>
      </c>
      <c r="K97" s="188" t="s">
        <v>142</v>
      </c>
      <c r="L97" s="38"/>
      <c r="M97" s="193" t="s">
        <v>19</v>
      </c>
      <c r="N97" s="194" t="s">
        <v>42</v>
      </c>
      <c r="O97" s="63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97" t="s">
        <v>143</v>
      </c>
      <c r="AT97" s="197" t="s">
        <v>138</v>
      </c>
      <c r="AU97" s="197" t="s">
        <v>82</v>
      </c>
      <c r="AY97" s="16" t="s">
        <v>136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6" t="s">
        <v>79</v>
      </c>
      <c r="BK97" s="198">
        <f>ROUND(I97*H97,2)</f>
        <v>0</v>
      </c>
      <c r="BL97" s="16" t="s">
        <v>143</v>
      </c>
      <c r="BM97" s="197" t="s">
        <v>702</v>
      </c>
    </row>
    <row r="98" spans="1:65" s="2" customFormat="1" ht="19.2">
      <c r="A98" s="33"/>
      <c r="B98" s="34"/>
      <c r="C98" s="35"/>
      <c r="D98" s="199" t="s">
        <v>145</v>
      </c>
      <c r="E98" s="35"/>
      <c r="F98" s="200" t="s">
        <v>201</v>
      </c>
      <c r="G98" s="35"/>
      <c r="H98" s="35"/>
      <c r="I98" s="107"/>
      <c r="J98" s="35"/>
      <c r="K98" s="35"/>
      <c r="L98" s="38"/>
      <c r="M98" s="201"/>
      <c r="N98" s="202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145</v>
      </c>
      <c r="AU98" s="16" t="s">
        <v>82</v>
      </c>
    </row>
    <row r="99" spans="1:65" s="13" customFormat="1" ht="10.199999999999999">
      <c r="B99" s="203"/>
      <c r="C99" s="204"/>
      <c r="D99" s="199" t="s">
        <v>147</v>
      </c>
      <c r="E99" s="205" t="s">
        <v>19</v>
      </c>
      <c r="F99" s="206" t="s">
        <v>703</v>
      </c>
      <c r="G99" s="204"/>
      <c r="H99" s="207">
        <v>9.1839999999999993</v>
      </c>
      <c r="I99" s="208"/>
      <c r="J99" s="204"/>
      <c r="K99" s="204"/>
      <c r="L99" s="209"/>
      <c r="M99" s="210"/>
      <c r="N99" s="211"/>
      <c r="O99" s="211"/>
      <c r="P99" s="211"/>
      <c r="Q99" s="211"/>
      <c r="R99" s="211"/>
      <c r="S99" s="211"/>
      <c r="T99" s="212"/>
      <c r="AT99" s="213" t="s">
        <v>147</v>
      </c>
      <c r="AU99" s="213" t="s">
        <v>82</v>
      </c>
      <c r="AV99" s="13" t="s">
        <v>82</v>
      </c>
      <c r="AW99" s="13" t="s">
        <v>33</v>
      </c>
      <c r="AX99" s="13" t="s">
        <v>71</v>
      </c>
      <c r="AY99" s="213" t="s">
        <v>136</v>
      </c>
    </row>
    <row r="100" spans="1:65" s="2" customFormat="1" ht="22.8">
      <c r="A100" s="33"/>
      <c r="B100" s="34"/>
      <c r="C100" s="186" t="s">
        <v>143</v>
      </c>
      <c r="D100" s="186" t="s">
        <v>138</v>
      </c>
      <c r="E100" s="187" t="s">
        <v>204</v>
      </c>
      <c r="F100" s="188" t="s">
        <v>205</v>
      </c>
      <c r="G100" s="189" t="s">
        <v>141</v>
      </c>
      <c r="H100" s="190">
        <v>15.72</v>
      </c>
      <c r="I100" s="191"/>
      <c r="J100" s="192">
        <f>ROUND(I100*H100,2)</f>
        <v>0</v>
      </c>
      <c r="K100" s="188" t="s">
        <v>142</v>
      </c>
      <c r="L100" s="38"/>
      <c r="M100" s="193" t="s">
        <v>19</v>
      </c>
      <c r="N100" s="194" t="s">
        <v>42</v>
      </c>
      <c r="O100" s="6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7" t="s">
        <v>143</v>
      </c>
      <c r="AT100" s="197" t="s">
        <v>138</v>
      </c>
      <c r="AU100" s="197" t="s">
        <v>82</v>
      </c>
      <c r="AY100" s="16" t="s">
        <v>136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79</v>
      </c>
      <c r="BK100" s="198">
        <f>ROUND(I100*H100,2)</f>
        <v>0</v>
      </c>
      <c r="BL100" s="16" t="s">
        <v>143</v>
      </c>
      <c r="BM100" s="197" t="s">
        <v>704</v>
      </c>
    </row>
    <row r="101" spans="1:65" s="2" customFormat="1" ht="19.2">
      <c r="A101" s="33"/>
      <c r="B101" s="34"/>
      <c r="C101" s="35"/>
      <c r="D101" s="199" t="s">
        <v>145</v>
      </c>
      <c r="E101" s="35"/>
      <c r="F101" s="200" t="s">
        <v>207</v>
      </c>
      <c r="G101" s="35"/>
      <c r="H101" s="35"/>
      <c r="I101" s="107"/>
      <c r="J101" s="35"/>
      <c r="K101" s="35"/>
      <c r="L101" s="38"/>
      <c r="M101" s="201"/>
      <c r="N101" s="202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145</v>
      </c>
      <c r="AU101" s="16" t="s">
        <v>82</v>
      </c>
    </row>
    <row r="102" spans="1:65" s="13" customFormat="1" ht="10.199999999999999">
      <c r="B102" s="203"/>
      <c r="C102" s="204"/>
      <c r="D102" s="199" t="s">
        <v>147</v>
      </c>
      <c r="E102" s="205" t="s">
        <v>19</v>
      </c>
      <c r="F102" s="206" t="s">
        <v>705</v>
      </c>
      <c r="G102" s="204"/>
      <c r="H102" s="207">
        <v>6.36</v>
      </c>
      <c r="I102" s="208"/>
      <c r="J102" s="204"/>
      <c r="K102" s="204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147</v>
      </c>
      <c r="AU102" s="213" t="s">
        <v>82</v>
      </c>
      <c r="AV102" s="13" t="s">
        <v>82</v>
      </c>
      <c r="AW102" s="13" t="s">
        <v>33</v>
      </c>
      <c r="AX102" s="13" t="s">
        <v>71</v>
      </c>
      <c r="AY102" s="213" t="s">
        <v>136</v>
      </c>
    </row>
    <row r="103" spans="1:65" s="13" customFormat="1" ht="10.199999999999999">
      <c r="B103" s="203"/>
      <c r="C103" s="204"/>
      <c r="D103" s="199" t="s">
        <v>147</v>
      </c>
      <c r="E103" s="205" t="s">
        <v>19</v>
      </c>
      <c r="F103" s="206" t="s">
        <v>706</v>
      </c>
      <c r="G103" s="204"/>
      <c r="H103" s="207">
        <v>9.36</v>
      </c>
      <c r="I103" s="208"/>
      <c r="J103" s="204"/>
      <c r="K103" s="204"/>
      <c r="L103" s="209"/>
      <c r="M103" s="210"/>
      <c r="N103" s="211"/>
      <c r="O103" s="211"/>
      <c r="P103" s="211"/>
      <c r="Q103" s="211"/>
      <c r="R103" s="211"/>
      <c r="S103" s="211"/>
      <c r="T103" s="212"/>
      <c r="AT103" s="213" t="s">
        <v>147</v>
      </c>
      <c r="AU103" s="213" t="s">
        <v>82</v>
      </c>
      <c r="AV103" s="13" t="s">
        <v>82</v>
      </c>
      <c r="AW103" s="13" t="s">
        <v>33</v>
      </c>
      <c r="AX103" s="13" t="s">
        <v>71</v>
      </c>
      <c r="AY103" s="213" t="s">
        <v>136</v>
      </c>
    </row>
    <row r="104" spans="1:65" s="2" customFormat="1" ht="22.8">
      <c r="A104" s="33"/>
      <c r="B104" s="34"/>
      <c r="C104" s="186" t="s">
        <v>167</v>
      </c>
      <c r="D104" s="186" t="s">
        <v>138</v>
      </c>
      <c r="E104" s="187" t="s">
        <v>233</v>
      </c>
      <c r="F104" s="188" t="s">
        <v>234</v>
      </c>
      <c r="G104" s="189" t="s">
        <v>141</v>
      </c>
      <c r="H104" s="190">
        <v>170.7</v>
      </c>
      <c r="I104" s="191"/>
      <c r="J104" s="192">
        <f>ROUND(I104*H104,2)</f>
        <v>0</v>
      </c>
      <c r="K104" s="188" t="s">
        <v>142</v>
      </c>
      <c r="L104" s="38"/>
      <c r="M104" s="193" t="s">
        <v>19</v>
      </c>
      <c r="N104" s="194" t="s">
        <v>42</v>
      </c>
      <c r="O104" s="6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7" t="s">
        <v>143</v>
      </c>
      <c r="AT104" s="197" t="s">
        <v>138</v>
      </c>
      <c r="AU104" s="197" t="s">
        <v>82</v>
      </c>
      <c r="AY104" s="16" t="s">
        <v>136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79</v>
      </c>
      <c r="BK104" s="198">
        <f>ROUND(I104*H104,2)</f>
        <v>0</v>
      </c>
      <c r="BL104" s="16" t="s">
        <v>143</v>
      </c>
      <c r="BM104" s="197" t="s">
        <v>707</v>
      </c>
    </row>
    <row r="105" spans="1:65" s="2" customFormat="1" ht="28.8">
      <c r="A105" s="33"/>
      <c r="B105" s="34"/>
      <c r="C105" s="35"/>
      <c r="D105" s="199" t="s">
        <v>145</v>
      </c>
      <c r="E105" s="35"/>
      <c r="F105" s="200" t="s">
        <v>236</v>
      </c>
      <c r="G105" s="35"/>
      <c r="H105" s="35"/>
      <c r="I105" s="107"/>
      <c r="J105" s="35"/>
      <c r="K105" s="35"/>
      <c r="L105" s="38"/>
      <c r="M105" s="201"/>
      <c r="N105" s="202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145</v>
      </c>
      <c r="AU105" s="16" t="s">
        <v>82</v>
      </c>
    </row>
    <row r="106" spans="1:65" s="13" customFormat="1" ht="10.199999999999999">
      <c r="B106" s="203"/>
      <c r="C106" s="204"/>
      <c r="D106" s="199" t="s">
        <v>147</v>
      </c>
      <c r="E106" s="205" t="s">
        <v>19</v>
      </c>
      <c r="F106" s="206" t="s">
        <v>708</v>
      </c>
      <c r="G106" s="204"/>
      <c r="H106" s="207">
        <v>3.1</v>
      </c>
      <c r="I106" s="208"/>
      <c r="J106" s="204"/>
      <c r="K106" s="204"/>
      <c r="L106" s="209"/>
      <c r="M106" s="210"/>
      <c r="N106" s="211"/>
      <c r="O106" s="211"/>
      <c r="P106" s="211"/>
      <c r="Q106" s="211"/>
      <c r="R106" s="211"/>
      <c r="S106" s="211"/>
      <c r="T106" s="212"/>
      <c r="AT106" s="213" t="s">
        <v>147</v>
      </c>
      <c r="AU106" s="213" t="s">
        <v>82</v>
      </c>
      <c r="AV106" s="13" t="s">
        <v>82</v>
      </c>
      <c r="AW106" s="13" t="s">
        <v>33</v>
      </c>
      <c r="AX106" s="13" t="s">
        <v>71</v>
      </c>
      <c r="AY106" s="213" t="s">
        <v>136</v>
      </c>
    </row>
    <row r="107" spans="1:65" s="13" customFormat="1" ht="10.199999999999999">
      <c r="B107" s="203"/>
      <c r="C107" s="204"/>
      <c r="D107" s="199" t="s">
        <v>147</v>
      </c>
      <c r="E107" s="205" t="s">
        <v>19</v>
      </c>
      <c r="F107" s="206" t="s">
        <v>709</v>
      </c>
      <c r="G107" s="204"/>
      <c r="H107" s="207">
        <v>167.6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147</v>
      </c>
      <c r="AU107" s="213" t="s">
        <v>82</v>
      </c>
      <c r="AV107" s="13" t="s">
        <v>82</v>
      </c>
      <c r="AW107" s="13" t="s">
        <v>33</v>
      </c>
      <c r="AX107" s="13" t="s">
        <v>71</v>
      </c>
      <c r="AY107" s="213" t="s">
        <v>136</v>
      </c>
    </row>
    <row r="108" spans="1:65" s="2" customFormat="1" ht="14.4" customHeight="1">
      <c r="A108" s="33"/>
      <c r="B108" s="34"/>
      <c r="C108" s="186" t="s">
        <v>172</v>
      </c>
      <c r="D108" s="186" t="s">
        <v>138</v>
      </c>
      <c r="E108" s="187" t="s">
        <v>515</v>
      </c>
      <c r="F108" s="188" t="s">
        <v>516</v>
      </c>
      <c r="G108" s="189" t="s">
        <v>141</v>
      </c>
      <c r="H108" s="190">
        <v>24.484999999999999</v>
      </c>
      <c r="I108" s="191"/>
      <c r="J108" s="192">
        <f>ROUND(I108*H108,2)</f>
        <v>0</v>
      </c>
      <c r="K108" s="188" t="s">
        <v>142</v>
      </c>
      <c r="L108" s="38"/>
      <c r="M108" s="193" t="s">
        <v>19</v>
      </c>
      <c r="N108" s="194" t="s">
        <v>42</v>
      </c>
      <c r="O108" s="63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97" t="s">
        <v>143</v>
      </c>
      <c r="AT108" s="197" t="s">
        <v>138</v>
      </c>
      <c r="AU108" s="197" t="s">
        <v>82</v>
      </c>
      <c r="AY108" s="16" t="s">
        <v>136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6" t="s">
        <v>79</v>
      </c>
      <c r="BK108" s="198">
        <f>ROUND(I108*H108,2)</f>
        <v>0</v>
      </c>
      <c r="BL108" s="16" t="s">
        <v>143</v>
      </c>
      <c r="BM108" s="197" t="s">
        <v>710</v>
      </c>
    </row>
    <row r="109" spans="1:65" s="2" customFormat="1" ht="19.2">
      <c r="A109" s="33"/>
      <c r="B109" s="34"/>
      <c r="C109" s="35"/>
      <c r="D109" s="199" t="s">
        <v>145</v>
      </c>
      <c r="E109" s="35"/>
      <c r="F109" s="200" t="s">
        <v>518</v>
      </c>
      <c r="G109" s="35"/>
      <c r="H109" s="35"/>
      <c r="I109" s="107"/>
      <c r="J109" s="35"/>
      <c r="K109" s="35"/>
      <c r="L109" s="38"/>
      <c r="M109" s="201"/>
      <c r="N109" s="202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145</v>
      </c>
      <c r="AU109" s="16" t="s">
        <v>82</v>
      </c>
    </row>
    <row r="110" spans="1:65" s="13" customFormat="1" ht="10.199999999999999">
      <c r="B110" s="203"/>
      <c r="C110" s="204"/>
      <c r="D110" s="199" t="s">
        <v>147</v>
      </c>
      <c r="E110" s="205" t="s">
        <v>19</v>
      </c>
      <c r="F110" s="206" t="s">
        <v>711</v>
      </c>
      <c r="G110" s="204"/>
      <c r="H110" s="207">
        <v>3.085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147</v>
      </c>
      <c r="AU110" s="213" t="s">
        <v>82</v>
      </c>
      <c r="AV110" s="13" t="s">
        <v>82</v>
      </c>
      <c r="AW110" s="13" t="s">
        <v>33</v>
      </c>
      <c r="AX110" s="13" t="s">
        <v>71</v>
      </c>
      <c r="AY110" s="213" t="s">
        <v>136</v>
      </c>
    </row>
    <row r="111" spans="1:65" s="13" customFormat="1" ht="10.199999999999999">
      <c r="B111" s="203"/>
      <c r="C111" s="204"/>
      <c r="D111" s="199" t="s">
        <v>147</v>
      </c>
      <c r="E111" s="205" t="s">
        <v>19</v>
      </c>
      <c r="F111" s="206" t="s">
        <v>712</v>
      </c>
      <c r="G111" s="204"/>
      <c r="H111" s="207">
        <v>21.4</v>
      </c>
      <c r="I111" s="208"/>
      <c r="J111" s="204"/>
      <c r="K111" s="204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147</v>
      </c>
      <c r="AU111" s="213" t="s">
        <v>82</v>
      </c>
      <c r="AV111" s="13" t="s">
        <v>82</v>
      </c>
      <c r="AW111" s="13" t="s">
        <v>33</v>
      </c>
      <c r="AX111" s="13" t="s">
        <v>71</v>
      </c>
      <c r="AY111" s="213" t="s">
        <v>136</v>
      </c>
    </row>
    <row r="112" spans="1:65" s="2" customFormat="1" ht="14.4" customHeight="1">
      <c r="A112" s="33"/>
      <c r="B112" s="34"/>
      <c r="C112" s="186" t="s">
        <v>177</v>
      </c>
      <c r="D112" s="186" t="s">
        <v>138</v>
      </c>
      <c r="E112" s="187" t="s">
        <v>252</v>
      </c>
      <c r="F112" s="188" t="s">
        <v>253</v>
      </c>
      <c r="G112" s="189" t="s">
        <v>141</v>
      </c>
      <c r="H112" s="190">
        <v>170.7</v>
      </c>
      <c r="I112" s="191"/>
      <c r="J112" s="192">
        <f>ROUND(I112*H112,2)</f>
        <v>0</v>
      </c>
      <c r="K112" s="188" t="s">
        <v>142</v>
      </c>
      <c r="L112" s="38"/>
      <c r="M112" s="193" t="s">
        <v>19</v>
      </c>
      <c r="N112" s="194" t="s">
        <v>42</v>
      </c>
      <c r="O112" s="63"/>
      <c r="P112" s="195">
        <f>O112*H112</f>
        <v>0</v>
      </c>
      <c r="Q112" s="195">
        <v>0</v>
      </c>
      <c r="R112" s="195">
        <f>Q112*H112</f>
        <v>0</v>
      </c>
      <c r="S112" s="195">
        <v>0</v>
      </c>
      <c r="T112" s="196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97" t="s">
        <v>143</v>
      </c>
      <c r="AT112" s="197" t="s">
        <v>138</v>
      </c>
      <c r="AU112" s="197" t="s">
        <v>82</v>
      </c>
      <c r="AY112" s="16" t="s">
        <v>136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6" t="s">
        <v>79</v>
      </c>
      <c r="BK112" s="198">
        <f>ROUND(I112*H112,2)</f>
        <v>0</v>
      </c>
      <c r="BL112" s="16" t="s">
        <v>143</v>
      </c>
      <c r="BM112" s="197" t="s">
        <v>713</v>
      </c>
    </row>
    <row r="113" spans="1:65" s="2" customFormat="1" ht="19.2">
      <c r="A113" s="33"/>
      <c r="B113" s="34"/>
      <c r="C113" s="35"/>
      <c r="D113" s="199" t="s">
        <v>145</v>
      </c>
      <c r="E113" s="35"/>
      <c r="F113" s="200" t="s">
        <v>255</v>
      </c>
      <c r="G113" s="35"/>
      <c r="H113" s="35"/>
      <c r="I113" s="107"/>
      <c r="J113" s="35"/>
      <c r="K113" s="35"/>
      <c r="L113" s="38"/>
      <c r="M113" s="201"/>
      <c r="N113" s="202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145</v>
      </c>
      <c r="AU113" s="16" t="s">
        <v>82</v>
      </c>
    </row>
    <row r="114" spans="1:65" s="13" customFormat="1" ht="10.199999999999999">
      <c r="B114" s="203"/>
      <c r="C114" s="204"/>
      <c r="D114" s="199" t="s">
        <v>147</v>
      </c>
      <c r="E114" s="205" t="s">
        <v>19</v>
      </c>
      <c r="F114" s="206" t="s">
        <v>708</v>
      </c>
      <c r="G114" s="204"/>
      <c r="H114" s="207">
        <v>3.1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147</v>
      </c>
      <c r="AU114" s="213" t="s">
        <v>82</v>
      </c>
      <c r="AV114" s="13" t="s">
        <v>82</v>
      </c>
      <c r="AW114" s="13" t="s">
        <v>33</v>
      </c>
      <c r="AX114" s="13" t="s">
        <v>71</v>
      </c>
      <c r="AY114" s="213" t="s">
        <v>136</v>
      </c>
    </row>
    <row r="115" spans="1:65" s="13" customFormat="1" ht="10.199999999999999">
      <c r="B115" s="203"/>
      <c r="C115" s="204"/>
      <c r="D115" s="199" t="s">
        <v>147</v>
      </c>
      <c r="E115" s="205" t="s">
        <v>19</v>
      </c>
      <c r="F115" s="206" t="s">
        <v>714</v>
      </c>
      <c r="G115" s="204"/>
      <c r="H115" s="207">
        <v>167.6</v>
      </c>
      <c r="I115" s="208"/>
      <c r="J115" s="204"/>
      <c r="K115" s="204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147</v>
      </c>
      <c r="AU115" s="213" t="s">
        <v>82</v>
      </c>
      <c r="AV115" s="13" t="s">
        <v>82</v>
      </c>
      <c r="AW115" s="13" t="s">
        <v>33</v>
      </c>
      <c r="AX115" s="13" t="s">
        <v>71</v>
      </c>
      <c r="AY115" s="213" t="s">
        <v>136</v>
      </c>
    </row>
    <row r="116" spans="1:65" s="2" customFormat="1" ht="14.4" customHeight="1">
      <c r="A116" s="33"/>
      <c r="B116" s="34"/>
      <c r="C116" s="186" t="s">
        <v>184</v>
      </c>
      <c r="D116" s="186" t="s">
        <v>138</v>
      </c>
      <c r="E116" s="187" t="s">
        <v>257</v>
      </c>
      <c r="F116" s="188" t="s">
        <v>258</v>
      </c>
      <c r="G116" s="189" t="s">
        <v>141</v>
      </c>
      <c r="H116" s="190">
        <v>8.3640000000000008</v>
      </c>
      <c r="I116" s="191"/>
      <c r="J116" s="192">
        <f>ROUND(I116*H116,2)</f>
        <v>0</v>
      </c>
      <c r="K116" s="188" t="s">
        <v>142</v>
      </c>
      <c r="L116" s="38"/>
      <c r="M116" s="193" t="s">
        <v>19</v>
      </c>
      <c r="N116" s="194" t="s">
        <v>42</v>
      </c>
      <c r="O116" s="63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97" t="s">
        <v>143</v>
      </c>
      <c r="AT116" s="197" t="s">
        <v>138</v>
      </c>
      <c r="AU116" s="197" t="s">
        <v>82</v>
      </c>
      <c r="AY116" s="16" t="s">
        <v>136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6" t="s">
        <v>79</v>
      </c>
      <c r="BK116" s="198">
        <f>ROUND(I116*H116,2)</f>
        <v>0</v>
      </c>
      <c r="BL116" s="16" t="s">
        <v>143</v>
      </c>
      <c r="BM116" s="197" t="s">
        <v>715</v>
      </c>
    </row>
    <row r="117" spans="1:65" s="2" customFormat="1" ht="19.2">
      <c r="A117" s="33"/>
      <c r="B117" s="34"/>
      <c r="C117" s="35"/>
      <c r="D117" s="199" t="s">
        <v>145</v>
      </c>
      <c r="E117" s="35"/>
      <c r="F117" s="200" t="s">
        <v>260</v>
      </c>
      <c r="G117" s="35"/>
      <c r="H117" s="35"/>
      <c r="I117" s="107"/>
      <c r="J117" s="35"/>
      <c r="K117" s="35"/>
      <c r="L117" s="38"/>
      <c r="M117" s="201"/>
      <c r="N117" s="202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145</v>
      </c>
      <c r="AU117" s="16" t="s">
        <v>82</v>
      </c>
    </row>
    <row r="118" spans="1:65" s="13" customFormat="1" ht="10.199999999999999">
      <c r="B118" s="203"/>
      <c r="C118" s="204"/>
      <c r="D118" s="199" t="s">
        <v>147</v>
      </c>
      <c r="E118" s="205" t="s">
        <v>19</v>
      </c>
      <c r="F118" s="206" t="s">
        <v>716</v>
      </c>
      <c r="G118" s="204"/>
      <c r="H118" s="207">
        <v>3.47</v>
      </c>
      <c r="I118" s="208"/>
      <c r="J118" s="204"/>
      <c r="K118" s="204"/>
      <c r="L118" s="209"/>
      <c r="M118" s="210"/>
      <c r="N118" s="211"/>
      <c r="O118" s="211"/>
      <c r="P118" s="211"/>
      <c r="Q118" s="211"/>
      <c r="R118" s="211"/>
      <c r="S118" s="211"/>
      <c r="T118" s="212"/>
      <c r="AT118" s="213" t="s">
        <v>147</v>
      </c>
      <c r="AU118" s="213" t="s">
        <v>82</v>
      </c>
      <c r="AV118" s="13" t="s">
        <v>82</v>
      </c>
      <c r="AW118" s="13" t="s">
        <v>33</v>
      </c>
      <c r="AX118" s="13" t="s">
        <v>71</v>
      </c>
      <c r="AY118" s="213" t="s">
        <v>136</v>
      </c>
    </row>
    <row r="119" spans="1:65" s="13" customFormat="1" ht="10.199999999999999">
      <c r="B119" s="203"/>
      <c r="C119" s="204"/>
      <c r="D119" s="199" t="s">
        <v>147</v>
      </c>
      <c r="E119" s="205" t="s">
        <v>19</v>
      </c>
      <c r="F119" s="206" t="s">
        <v>717</v>
      </c>
      <c r="G119" s="204"/>
      <c r="H119" s="207">
        <v>4.8940000000000001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147</v>
      </c>
      <c r="AU119" s="213" t="s">
        <v>82</v>
      </c>
      <c r="AV119" s="13" t="s">
        <v>82</v>
      </c>
      <c r="AW119" s="13" t="s">
        <v>33</v>
      </c>
      <c r="AX119" s="13" t="s">
        <v>71</v>
      </c>
      <c r="AY119" s="213" t="s">
        <v>136</v>
      </c>
    </row>
    <row r="120" spans="1:65" s="2" customFormat="1" ht="14.4" customHeight="1">
      <c r="A120" s="33"/>
      <c r="B120" s="34"/>
      <c r="C120" s="214" t="s">
        <v>192</v>
      </c>
      <c r="D120" s="214" t="s">
        <v>268</v>
      </c>
      <c r="E120" s="215" t="s">
        <v>718</v>
      </c>
      <c r="F120" s="216" t="s">
        <v>719</v>
      </c>
      <c r="G120" s="217" t="s">
        <v>304</v>
      </c>
      <c r="H120" s="218">
        <v>8.4130000000000003</v>
      </c>
      <c r="I120" s="219"/>
      <c r="J120" s="220">
        <f>ROUND(I120*H120,2)</f>
        <v>0</v>
      </c>
      <c r="K120" s="216" t="s">
        <v>142</v>
      </c>
      <c r="L120" s="221"/>
      <c r="M120" s="222" t="s">
        <v>19</v>
      </c>
      <c r="N120" s="223" t="s">
        <v>42</v>
      </c>
      <c r="O120" s="63"/>
      <c r="P120" s="195">
        <f>O120*H120</f>
        <v>0</v>
      </c>
      <c r="Q120" s="195">
        <v>1</v>
      </c>
      <c r="R120" s="195">
        <f>Q120*H120</f>
        <v>8.4130000000000003</v>
      </c>
      <c r="S120" s="195">
        <v>0</v>
      </c>
      <c r="T120" s="19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7" t="s">
        <v>184</v>
      </c>
      <c r="AT120" s="197" t="s">
        <v>268</v>
      </c>
      <c r="AU120" s="197" t="s">
        <v>82</v>
      </c>
      <c r="AY120" s="16" t="s">
        <v>136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79</v>
      </c>
      <c r="BK120" s="198">
        <f>ROUND(I120*H120,2)</f>
        <v>0</v>
      </c>
      <c r="BL120" s="16" t="s">
        <v>143</v>
      </c>
      <c r="BM120" s="197" t="s">
        <v>720</v>
      </c>
    </row>
    <row r="121" spans="1:65" s="2" customFormat="1" ht="10.199999999999999">
      <c r="A121" s="33"/>
      <c r="B121" s="34"/>
      <c r="C121" s="35"/>
      <c r="D121" s="199" t="s">
        <v>145</v>
      </c>
      <c r="E121" s="35"/>
      <c r="F121" s="200" t="s">
        <v>719</v>
      </c>
      <c r="G121" s="35"/>
      <c r="H121" s="35"/>
      <c r="I121" s="107"/>
      <c r="J121" s="35"/>
      <c r="K121" s="35"/>
      <c r="L121" s="38"/>
      <c r="M121" s="201"/>
      <c r="N121" s="20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13" customFormat="1" ht="10.199999999999999">
      <c r="B122" s="203"/>
      <c r="C122" s="204"/>
      <c r="D122" s="199" t="s">
        <v>147</v>
      </c>
      <c r="E122" s="205" t="s">
        <v>19</v>
      </c>
      <c r="F122" s="206" t="s">
        <v>721</v>
      </c>
      <c r="G122" s="204"/>
      <c r="H122" s="207">
        <v>8.4130000000000003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147</v>
      </c>
      <c r="AU122" s="213" t="s">
        <v>82</v>
      </c>
      <c r="AV122" s="13" t="s">
        <v>82</v>
      </c>
      <c r="AW122" s="13" t="s">
        <v>33</v>
      </c>
      <c r="AX122" s="13" t="s">
        <v>79</v>
      </c>
      <c r="AY122" s="213" t="s">
        <v>136</v>
      </c>
    </row>
    <row r="123" spans="1:65" s="2" customFormat="1" ht="14.4" customHeight="1">
      <c r="A123" s="33"/>
      <c r="B123" s="34"/>
      <c r="C123" s="186" t="s">
        <v>197</v>
      </c>
      <c r="D123" s="186" t="s">
        <v>138</v>
      </c>
      <c r="E123" s="187" t="s">
        <v>262</v>
      </c>
      <c r="F123" s="188" t="s">
        <v>263</v>
      </c>
      <c r="G123" s="189" t="s">
        <v>158</v>
      </c>
      <c r="H123" s="190">
        <v>203.4</v>
      </c>
      <c r="I123" s="191"/>
      <c r="J123" s="192">
        <f>ROUND(I123*H123,2)</f>
        <v>0</v>
      </c>
      <c r="K123" s="188" t="s">
        <v>142</v>
      </c>
      <c r="L123" s="38"/>
      <c r="M123" s="193" t="s">
        <v>19</v>
      </c>
      <c r="N123" s="194" t="s">
        <v>42</v>
      </c>
      <c r="O123" s="6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143</v>
      </c>
      <c r="AT123" s="197" t="s">
        <v>138</v>
      </c>
      <c r="AU123" s="197" t="s">
        <v>82</v>
      </c>
      <c r="AY123" s="16" t="s">
        <v>136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79</v>
      </c>
      <c r="BK123" s="198">
        <f>ROUND(I123*H123,2)</f>
        <v>0</v>
      </c>
      <c r="BL123" s="16" t="s">
        <v>143</v>
      </c>
      <c r="BM123" s="197" t="s">
        <v>722</v>
      </c>
    </row>
    <row r="124" spans="1:65" s="2" customFormat="1" ht="19.2">
      <c r="A124" s="33"/>
      <c r="B124" s="34"/>
      <c r="C124" s="35"/>
      <c r="D124" s="199" t="s">
        <v>145</v>
      </c>
      <c r="E124" s="35"/>
      <c r="F124" s="200" t="s">
        <v>265</v>
      </c>
      <c r="G124" s="35"/>
      <c r="H124" s="35"/>
      <c r="I124" s="107"/>
      <c r="J124" s="35"/>
      <c r="K124" s="35"/>
      <c r="L124" s="38"/>
      <c r="M124" s="201"/>
      <c r="N124" s="20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145</v>
      </c>
      <c r="AU124" s="16" t="s">
        <v>82</v>
      </c>
    </row>
    <row r="125" spans="1:65" s="13" customFormat="1" ht="10.199999999999999">
      <c r="B125" s="203"/>
      <c r="C125" s="204"/>
      <c r="D125" s="199" t="s">
        <v>147</v>
      </c>
      <c r="E125" s="205" t="s">
        <v>19</v>
      </c>
      <c r="F125" s="206" t="s">
        <v>723</v>
      </c>
      <c r="G125" s="204"/>
      <c r="H125" s="207">
        <v>203.4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147</v>
      </c>
      <c r="AU125" s="213" t="s">
        <v>82</v>
      </c>
      <c r="AV125" s="13" t="s">
        <v>82</v>
      </c>
      <c r="AW125" s="13" t="s">
        <v>33</v>
      </c>
      <c r="AX125" s="13" t="s">
        <v>79</v>
      </c>
      <c r="AY125" s="213" t="s">
        <v>136</v>
      </c>
    </row>
    <row r="126" spans="1:65" s="2" customFormat="1" ht="14.4" customHeight="1">
      <c r="A126" s="33"/>
      <c r="B126" s="34"/>
      <c r="C126" s="214" t="s">
        <v>203</v>
      </c>
      <c r="D126" s="214" t="s">
        <v>268</v>
      </c>
      <c r="E126" s="215" t="s">
        <v>269</v>
      </c>
      <c r="F126" s="216" t="s">
        <v>270</v>
      </c>
      <c r="G126" s="217" t="s">
        <v>271</v>
      </c>
      <c r="H126" s="218">
        <v>4.1900000000000004</v>
      </c>
      <c r="I126" s="219"/>
      <c r="J126" s="220">
        <f>ROUND(I126*H126,2)</f>
        <v>0</v>
      </c>
      <c r="K126" s="216" t="s">
        <v>142</v>
      </c>
      <c r="L126" s="221"/>
      <c r="M126" s="222" t="s">
        <v>19</v>
      </c>
      <c r="N126" s="223" t="s">
        <v>42</v>
      </c>
      <c r="O126" s="63"/>
      <c r="P126" s="195">
        <f>O126*H126</f>
        <v>0</v>
      </c>
      <c r="Q126" s="195">
        <v>1E-3</v>
      </c>
      <c r="R126" s="195">
        <f>Q126*H126</f>
        <v>4.1900000000000001E-3</v>
      </c>
      <c r="S126" s="195">
        <v>0</v>
      </c>
      <c r="T126" s="196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7" t="s">
        <v>184</v>
      </c>
      <c r="AT126" s="197" t="s">
        <v>268</v>
      </c>
      <c r="AU126" s="197" t="s">
        <v>82</v>
      </c>
      <c r="AY126" s="16" t="s">
        <v>136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6" t="s">
        <v>79</v>
      </c>
      <c r="BK126" s="198">
        <f>ROUND(I126*H126,2)</f>
        <v>0</v>
      </c>
      <c r="BL126" s="16" t="s">
        <v>143</v>
      </c>
      <c r="BM126" s="197" t="s">
        <v>724</v>
      </c>
    </row>
    <row r="127" spans="1:65" s="2" customFormat="1" ht="10.199999999999999">
      <c r="A127" s="33"/>
      <c r="B127" s="34"/>
      <c r="C127" s="35"/>
      <c r="D127" s="199" t="s">
        <v>145</v>
      </c>
      <c r="E127" s="35"/>
      <c r="F127" s="200" t="s">
        <v>270</v>
      </c>
      <c r="G127" s="35"/>
      <c r="H127" s="35"/>
      <c r="I127" s="107"/>
      <c r="J127" s="35"/>
      <c r="K127" s="35"/>
      <c r="L127" s="38"/>
      <c r="M127" s="201"/>
      <c r="N127" s="202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145</v>
      </c>
      <c r="AU127" s="16" t="s">
        <v>82</v>
      </c>
    </row>
    <row r="128" spans="1:65" s="13" customFormat="1" ht="10.199999999999999">
      <c r="B128" s="203"/>
      <c r="C128" s="204"/>
      <c r="D128" s="199" t="s">
        <v>147</v>
      </c>
      <c r="E128" s="205" t="s">
        <v>19</v>
      </c>
      <c r="F128" s="206" t="s">
        <v>725</v>
      </c>
      <c r="G128" s="204"/>
      <c r="H128" s="207">
        <v>4.1900000000000004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147</v>
      </c>
      <c r="AU128" s="213" t="s">
        <v>82</v>
      </c>
      <c r="AV128" s="13" t="s">
        <v>82</v>
      </c>
      <c r="AW128" s="13" t="s">
        <v>33</v>
      </c>
      <c r="AX128" s="13" t="s">
        <v>79</v>
      </c>
      <c r="AY128" s="213" t="s">
        <v>136</v>
      </c>
    </row>
    <row r="129" spans="1:65" s="2" customFormat="1" ht="14.4" customHeight="1">
      <c r="A129" s="33"/>
      <c r="B129" s="34"/>
      <c r="C129" s="186" t="s">
        <v>209</v>
      </c>
      <c r="D129" s="186" t="s">
        <v>138</v>
      </c>
      <c r="E129" s="187" t="s">
        <v>282</v>
      </c>
      <c r="F129" s="188" t="s">
        <v>283</v>
      </c>
      <c r="G129" s="189" t="s">
        <v>158</v>
      </c>
      <c r="H129" s="190">
        <v>167.25</v>
      </c>
      <c r="I129" s="191"/>
      <c r="J129" s="192">
        <f>ROUND(I129*H129,2)</f>
        <v>0</v>
      </c>
      <c r="K129" s="188" t="s">
        <v>142</v>
      </c>
      <c r="L129" s="38"/>
      <c r="M129" s="193" t="s">
        <v>19</v>
      </c>
      <c r="N129" s="194" t="s">
        <v>42</v>
      </c>
      <c r="O129" s="6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143</v>
      </c>
      <c r="AT129" s="197" t="s">
        <v>138</v>
      </c>
      <c r="AU129" s="197" t="s">
        <v>82</v>
      </c>
      <c r="AY129" s="16" t="s">
        <v>136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79</v>
      </c>
      <c r="BK129" s="198">
        <f>ROUND(I129*H129,2)</f>
        <v>0</v>
      </c>
      <c r="BL129" s="16" t="s">
        <v>143</v>
      </c>
      <c r="BM129" s="197" t="s">
        <v>726</v>
      </c>
    </row>
    <row r="130" spans="1:65" s="2" customFormat="1" ht="19.2">
      <c r="A130" s="33"/>
      <c r="B130" s="34"/>
      <c r="C130" s="35"/>
      <c r="D130" s="199" t="s">
        <v>145</v>
      </c>
      <c r="E130" s="35"/>
      <c r="F130" s="200" t="s">
        <v>285</v>
      </c>
      <c r="G130" s="35"/>
      <c r="H130" s="35"/>
      <c r="I130" s="107"/>
      <c r="J130" s="35"/>
      <c r="K130" s="35"/>
      <c r="L130" s="38"/>
      <c r="M130" s="201"/>
      <c r="N130" s="20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145</v>
      </c>
      <c r="AU130" s="16" t="s">
        <v>82</v>
      </c>
    </row>
    <row r="131" spans="1:65" s="13" customFormat="1" ht="10.199999999999999">
      <c r="B131" s="203"/>
      <c r="C131" s="204"/>
      <c r="D131" s="199" t="s">
        <v>147</v>
      </c>
      <c r="E131" s="205" t="s">
        <v>19</v>
      </c>
      <c r="F131" s="206" t="s">
        <v>727</v>
      </c>
      <c r="G131" s="204"/>
      <c r="H131" s="207">
        <v>139.19999999999999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147</v>
      </c>
      <c r="AU131" s="213" t="s">
        <v>82</v>
      </c>
      <c r="AV131" s="13" t="s">
        <v>82</v>
      </c>
      <c r="AW131" s="13" t="s">
        <v>33</v>
      </c>
      <c r="AX131" s="13" t="s">
        <v>71</v>
      </c>
      <c r="AY131" s="213" t="s">
        <v>136</v>
      </c>
    </row>
    <row r="132" spans="1:65" s="13" customFormat="1" ht="10.199999999999999">
      <c r="B132" s="203"/>
      <c r="C132" s="204"/>
      <c r="D132" s="199" t="s">
        <v>147</v>
      </c>
      <c r="E132" s="205" t="s">
        <v>19</v>
      </c>
      <c r="F132" s="206" t="s">
        <v>728</v>
      </c>
      <c r="G132" s="204"/>
      <c r="H132" s="207">
        <v>28.05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147</v>
      </c>
      <c r="AU132" s="213" t="s">
        <v>82</v>
      </c>
      <c r="AV132" s="13" t="s">
        <v>82</v>
      </c>
      <c r="AW132" s="13" t="s">
        <v>33</v>
      </c>
      <c r="AX132" s="13" t="s">
        <v>71</v>
      </c>
      <c r="AY132" s="213" t="s">
        <v>136</v>
      </c>
    </row>
    <row r="133" spans="1:65" s="2" customFormat="1" ht="14.4" customHeight="1">
      <c r="A133" s="33"/>
      <c r="B133" s="34"/>
      <c r="C133" s="186" t="s">
        <v>216</v>
      </c>
      <c r="D133" s="186" t="s">
        <v>138</v>
      </c>
      <c r="E133" s="187" t="s">
        <v>729</v>
      </c>
      <c r="F133" s="188" t="s">
        <v>730</v>
      </c>
      <c r="G133" s="189" t="s">
        <v>158</v>
      </c>
      <c r="H133" s="190">
        <v>14</v>
      </c>
      <c r="I133" s="191"/>
      <c r="J133" s="192">
        <f>ROUND(I133*H133,2)</f>
        <v>0</v>
      </c>
      <c r="K133" s="188" t="s">
        <v>142</v>
      </c>
      <c r="L133" s="38"/>
      <c r="M133" s="193" t="s">
        <v>19</v>
      </c>
      <c r="N133" s="194" t="s">
        <v>42</v>
      </c>
      <c r="O133" s="63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7" t="s">
        <v>143</v>
      </c>
      <c r="AT133" s="197" t="s">
        <v>138</v>
      </c>
      <c r="AU133" s="197" t="s">
        <v>82</v>
      </c>
      <c r="AY133" s="16" t="s">
        <v>136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6" t="s">
        <v>79</v>
      </c>
      <c r="BK133" s="198">
        <f>ROUND(I133*H133,2)</f>
        <v>0</v>
      </c>
      <c r="BL133" s="16" t="s">
        <v>143</v>
      </c>
      <c r="BM133" s="197" t="s">
        <v>731</v>
      </c>
    </row>
    <row r="134" spans="1:65" s="2" customFormat="1" ht="19.2">
      <c r="A134" s="33"/>
      <c r="B134" s="34"/>
      <c r="C134" s="35"/>
      <c r="D134" s="199" t="s">
        <v>145</v>
      </c>
      <c r="E134" s="35"/>
      <c r="F134" s="200" t="s">
        <v>732</v>
      </c>
      <c r="G134" s="35"/>
      <c r="H134" s="35"/>
      <c r="I134" s="107"/>
      <c r="J134" s="35"/>
      <c r="K134" s="35"/>
      <c r="L134" s="38"/>
      <c r="M134" s="201"/>
      <c r="N134" s="202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145</v>
      </c>
      <c r="AU134" s="16" t="s">
        <v>82</v>
      </c>
    </row>
    <row r="135" spans="1:65" s="13" customFormat="1" ht="10.199999999999999">
      <c r="B135" s="203"/>
      <c r="C135" s="204"/>
      <c r="D135" s="199" t="s">
        <v>147</v>
      </c>
      <c r="E135" s="205" t="s">
        <v>19</v>
      </c>
      <c r="F135" s="206" t="s">
        <v>733</v>
      </c>
      <c r="G135" s="204"/>
      <c r="H135" s="207">
        <v>14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147</v>
      </c>
      <c r="AU135" s="213" t="s">
        <v>82</v>
      </c>
      <c r="AV135" s="13" t="s">
        <v>82</v>
      </c>
      <c r="AW135" s="13" t="s">
        <v>33</v>
      </c>
      <c r="AX135" s="13" t="s">
        <v>71</v>
      </c>
      <c r="AY135" s="213" t="s">
        <v>136</v>
      </c>
    </row>
    <row r="136" spans="1:65" s="2" customFormat="1" ht="14.4" customHeight="1">
      <c r="A136" s="33"/>
      <c r="B136" s="34"/>
      <c r="C136" s="186" t="s">
        <v>221</v>
      </c>
      <c r="D136" s="186" t="s">
        <v>138</v>
      </c>
      <c r="E136" s="187" t="s">
        <v>294</v>
      </c>
      <c r="F136" s="188" t="s">
        <v>295</v>
      </c>
      <c r="G136" s="189" t="s">
        <v>158</v>
      </c>
      <c r="H136" s="190">
        <v>189.35</v>
      </c>
      <c r="I136" s="191"/>
      <c r="J136" s="192">
        <f>ROUND(I136*H136,2)</f>
        <v>0</v>
      </c>
      <c r="K136" s="188" t="s">
        <v>142</v>
      </c>
      <c r="L136" s="38"/>
      <c r="M136" s="193" t="s">
        <v>19</v>
      </c>
      <c r="N136" s="194" t="s">
        <v>42</v>
      </c>
      <c r="O136" s="63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7" t="s">
        <v>143</v>
      </c>
      <c r="AT136" s="197" t="s">
        <v>138</v>
      </c>
      <c r="AU136" s="197" t="s">
        <v>82</v>
      </c>
      <c r="AY136" s="16" t="s">
        <v>136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79</v>
      </c>
      <c r="BK136" s="198">
        <f>ROUND(I136*H136,2)</f>
        <v>0</v>
      </c>
      <c r="BL136" s="16" t="s">
        <v>143</v>
      </c>
      <c r="BM136" s="197" t="s">
        <v>734</v>
      </c>
    </row>
    <row r="137" spans="1:65" s="2" customFormat="1" ht="19.2">
      <c r="A137" s="33"/>
      <c r="B137" s="34"/>
      <c r="C137" s="35"/>
      <c r="D137" s="199" t="s">
        <v>145</v>
      </c>
      <c r="E137" s="35"/>
      <c r="F137" s="200" t="s">
        <v>297</v>
      </c>
      <c r="G137" s="35"/>
      <c r="H137" s="35"/>
      <c r="I137" s="107"/>
      <c r="J137" s="35"/>
      <c r="K137" s="35"/>
      <c r="L137" s="38"/>
      <c r="M137" s="201"/>
      <c r="N137" s="202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145</v>
      </c>
      <c r="AU137" s="16" t="s">
        <v>82</v>
      </c>
    </row>
    <row r="138" spans="1:65" s="13" customFormat="1" ht="10.199999999999999">
      <c r="B138" s="203"/>
      <c r="C138" s="204"/>
      <c r="D138" s="199" t="s">
        <v>147</v>
      </c>
      <c r="E138" s="205" t="s">
        <v>19</v>
      </c>
      <c r="F138" s="206" t="s">
        <v>735</v>
      </c>
      <c r="G138" s="204"/>
      <c r="H138" s="207">
        <v>161.30000000000001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147</v>
      </c>
      <c r="AU138" s="213" t="s">
        <v>82</v>
      </c>
      <c r="AV138" s="13" t="s">
        <v>82</v>
      </c>
      <c r="AW138" s="13" t="s">
        <v>33</v>
      </c>
      <c r="AX138" s="13" t="s">
        <v>71</v>
      </c>
      <c r="AY138" s="213" t="s">
        <v>136</v>
      </c>
    </row>
    <row r="139" spans="1:65" s="13" customFormat="1" ht="10.199999999999999">
      <c r="B139" s="203"/>
      <c r="C139" s="204"/>
      <c r="D139" s="199" t="s">
        <v>147</v>
      </c>
      <c r="E139" s="205" t="s">
        <v>19</v>
      </c>
      <c r="F139" s="206" t="s">
        <v>736</v>
      </c>
      <c r="G139" s="204"/>
      <c r="H139" s="207">
        <v>28.05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147</v>
      </c>
      <c r="AU139" s="213" t="s">
        <v>82</v>
      </c>
      <c r="AV139" s="13" t="s">
        <v>82</v>
      </c>
      <c r="AW139" s="13" t="s">
        <v>33</v>
      </c>
      <c r="AX139" s="13" t="s">
        <v>71</v>
      </c>
      <c r="AY139" s="213" t="s">
        <v>136</v>
      </c>
    </row>
    <row r="140" spans="1:65" s="12" customFormat="1" ht="22.8" customHeight="1">
      <c r="B140" s="170"/>
      <c r="C140" s="171"/>
      <c r="D140" s="172" t="s">
        <v>70</v>
      </c>
      <c r="E140" s="184" t="s">
        <v>82</v>
      </c>
      <c r="F140" s="184" t="s">
        <v>628</v>
      </c>
      <c r="G140" s="171"/>
      <c r="H140" s="171"/>
      <c r="I140" s="174"/>
      <c r="J140" s="185">
        <f>BK140</f>
        <v>0</v>
      </c>
      <c r="K140" s="171"/>
      <c r="L140" s="176"/>
      <c r="M140" s="177"/>
      <c r="N140" s="178"/>
      <c r="O140" s="178"/>
      <c r="P140" s="179">
        <f>SUM(P141:P148)</f>
        <v>0</v>
      </c>
      <c r="Q140" s="178"/>
      <c r="R140" s="179">
        <f>SUM(R141:R148)</f>
        <v>10.985894400000003</v>
      </c>
      <c r="S140" s="178"/>
      <c r="T140" s="180">
        <f>SUM(T141:T148)</f>
        <v>0</v>
      </c>
      <c r="AR140" s="181" t="s">
        <v>79</v>
      </c>
      <c r="AT140" s="182" t="s">
        <v>70</v>
      </c>
      <c r="AU140" s="182" t="s">
        <v>79</v>
      </c>
      <c r="AY140" s="181" t="s">
        <v>136</v>
      </c>
      <c r="BK140" s="183">
        <f>SUM(BK141:BK148)</f>
        <v>0</v>
      </c>
    </row>
    <row r="141" spans="1:65" s="2" customFormat="1" ht="14.4" customHeight="1">
      <c r="A141" s="33"/>
      <c r="B141" s="34"/>
      <c r="C141" s="186" t="s">
        <v>8</v>
      </c>
      <c r="D141" s="186" t="s">
        <v>138</v>
      </c>
      <c r="E141" s="187" t="s">
        <v>737</v>
      </c>
      <c r="F141" s="188" t="s">
        <v>738</v>
      </c>
      <c r="G141" s="189" t="s">
        <v>141</v>
      </c>
      <c r="H141" s="190">
        <v>4.32</v>
      </c>
      <c r="I141" s="191"/>
      <c r="J141" s="192">
        <f>ROUND(I141*H141,2)</f>
        <v>0</v>
      </c>
      <c r="K141" s="188" t="s">
        <v>142</v>
      </c>
      <c r="L141" s="38"/>
      <c r="M141" s="193" t="s">
        <v>19</v>
      </c>
      <c r="N141" s="194" t="s">
        <v>42</v>
      </c>
      <c r="O141" s="63"/>
      <c r="P141" s="195">
        <f>O141*H141</f>
        <v>0</v>
      </c>
      <c r="Q141" s="195">
        <v>2.5359600000000002</v>
      </c>
      <c r="R141" s="195">
        <f>Q141*H141</f>
        <v>10.955347200000002</v>
      </c>
      <c r="S141" s="195">
        <v>0</v>
      </c>
      <c r="T141" s="19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7" t="s">
        <v>143</v>
      </c>
      <c r="AT141" s="197" t="s">
        <v>138</v>
      </c>
      <c r="AU141" s="197" t="s">
        <v>82</v>
      </c>
      <c r="AY141" s="16" t="s">
        <v>136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6" t="s">
        <v>79</v>
      </c>
      <c r="BK141" s="198">
        <f>ROUND(I141*H141,2)</f>
        <v>0</v>
      </c>
      <c r="BL141" s="16" t="s">
        <v>143</v>
      </c>
      <c r="BM141" s="197" t="s">
        <v>739</v>
      </c>
    </row>
    <row r="142" spans="1:65" s="2" customFormat="1" ht="19.2">
      <c r="A142" s="33"/>
      <c r="B142" s="34"/>
      <c r="C142" s="35"/>
      <c r="D142" s="199" t="s">
        <v>145</v>
      </c>
      <c r="E142" s="35"/>
      <c r="F142" s="200" t="s">
        <v>740</v>
      </c>
      <c r="G142" s="35"/>
      <c r="H142" s="35"/>
      <c r="I142" s="107"/>
      <c r="J142" s="35"/>
      <c r="K142" s="35"/>
      <c r="L142" s="38"/>
      <c r="M142" s="201"/>
      <c r="N142" s="202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145</v>
      </c>
      <c r="AU142" s="16" t="s">
        <v>82</v>
      </c>
    </row>
    <row r="143" spans="1:65" s="13" customFormat="1" ht="10.199999999999999">
      <c r="B143" s="203"/>
      <c r="C143" s="204"/>
      <c r="D143" s="199" t="s">
        <v>147</v>
      </c>
      <c r="E143" s="205" t="s">
        <v>19</v>
      </c>
      <c r="F143" s="206" t="s">
        <v>741</v>
      </c>
      <c r="G143" s="204"/>
      <c r="H143" s="207">
        <v>4.32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147</v>
      </c>
      <c r="AU143" s="213" t="s">
        <v>82</v>
      </c>
      <c r="AV143" s="13" t="s">
        <v>82</v>
      </c>
      <c r="AW143" s="13" t="s">
        <v>33</v>
      </c>
      <c r="AX143" s="13" t="s">
        <v>79</v>
      </c>
      <c r="AY143" s="213" t="s">
        <v>136</v>
      </c>
    </row>
    <row r="144" spans="1:65" s="2" customFormat="1" ht="14.4" customHeight="1">
      <c r="A144" s="33"/>
      <c r="B144" s="34"/>
      <c r="C144" s="186" t="s">
        <v>232</v>
      </c>
      <c r="D144" s="186" t="s">
        <v>138</v>
      </c>
      <c r="E144" s="187" t="s">
        <v>742</v>
      </c>
      <c r="F144" s="188" t="s">
        <v>743</v>
      </c>
      <c r="G144" s="189" t="s">
        <v>158</v>
      </c>
      <c r="H144" s="190">
        <v>20.64</v>
      </c>
      <c r="I144" s="191"/>
      <c r="J144" s="192">
        <f>ROUND(I144*H144,2)</f>
        <v>0</v>
      </c>
      <c r="K144" s="188" t="s">
        <v>142</v>
      </c>
      <c r="L144" s="38"/>
      <c r="M144" s="193" t="s">
        <v>19</v>
      </c>
      <c r="N144" s="194" t="s">
        <v>42</v>
      </c>
      <c r="O144" s="63"/>
      <c r="P144" s="195">
        <f>O144*H144</f>
        <v>0</v>
      </c>
      <c r="Q144" s="195">
        <v>1.4400000000000001E-3</v>
      </c>
      <c r="R144" s="195">
        <f>Q144*H144</f>
        <v>2.9721600000000004E-2</v>
      </c>
      <c r="S144" s="195">
        <v>0</v>
      </c>
      <c r="T144" s="19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7" t="s">
        <v>143</v>
      </c>
      <c r="AT144" s="197" t="s">
        <v>138</v>
      </c>
      <c r="AU144" s="197" t="s">
        <v>82</v>
      </c>
      <c r="AY144" s="16" t="s">
        <v>136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6" t="s">
        <v>79</v>
      </c>
      <c r="BK144" s="198">
        <f>ROUND(I144*H144,2)</f>
        <v>0</v>
      </c>
      <c r="BL144" s="16" t="s">
        <v>143</v>
      </c>
      <c r="BM144" s="197" t="s">
        <v>744</v>
      </c>
    </row>
    <row r="145" spans="1:65" s="2" customFormat="1" ht="10.199999999999999">
      <c r="A145" s="33"/>
      <c r="B145" s="34"/>
      <c r="C145" s="35"/>
      <c r="D145" s="199" t="s">
        <v>145</v>
      </c>
      <c r="E145" s="35"/>
      <c r="F145" s="200" t="s">
        <v>745</v>
      </c>
      <c r="G145" s="35"/>
      <c r="H145" s="35"/>
      <c r="I145" s="107"/>
      <c r="J145" s="35"/>
      <c r="K145" s="35"/>
      <c r="L145" s="38"/>
      <c r="M145" s="201"/>
      <c r="N145" s="202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145</v>
      </c>
      <c r="AU145" s="16" t="s">
        <v>82</v>
      </c>
    </row>
    <row r="146" spans="1:65" s="13" customFormat="1" ht="10.199999999999999">
      <c r="B146" s="203"/>
      <c r="C146" s="204"/>
      <c r="D146" s="199" t="s">
        <v>147</v>
      </c>
      <c r="E146" s="205" t="s">
        <v>19</v>
      </c>
      <c r="F146" s="206" t="s">
        <v>746</v>
      </c>
      <c r="G146" s="204"/>
      <c r="H146" s="207">
        <v>20.64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147</v>
      </c>
      <c r="AU146" s="213" t="s">
        <v>82</v>
      </c>
      <c r="AV146" s="13" t="s">
        <v>82</v>
      </c>
      <c r="AW146" s="13" t="s">
        <v>33</v>
      </c>
      <c r="AX146" s="13" t="s">
        <v>79</v>
      </c>
      <c r="AY146" s="213" t="s">
        <v>136</v>
      </c>
    </row>
    <row r="147" spans="1:65" s="2" customFormat="1" ht="14.4" customHeight="1">
      <c r="A147" s="33"/>
      <c r="B147" s="34"/>
      <c r="C147" s="186" t="s">
        <v>238</v>
      </c>
      <c r="D147" s="186" t="s">
        <v>138</v>
      </c>
      <c r="E147" s="187" t="s">
        <v>747</v>
      </c>
      <c r="F147" s="188" t="s">
        <v>748</v>
      </c>
      <c r="G147" s="189" t="s">
        <v>158</v>
      </c>
      <c r="H147" s="190">
        <v>20.64</v>
      </c>
      <c r="I147" s="191"/>
      <c r="J147" s="192">
        <f>ROUND(I147*H147,2)</f>
        <v>0</v>
      </c>
      <c r="K147" s="188" t="s">
        <v>142</v>
      </c>
      <c r="L147" s="38"/>
      <c r="M147" s="193" t="s">
        <v>19</v>
      </c>
      <c r="N147" s="194" t="s">
        <v>42</v>
      </c>
      <c r="O147" s="63"/>
      <c r="P147" s="195">
        <f>O147*H147</f>
        <v>0</v>
      </c>
      <c r="Q147" s="195">
        <v>4.0000000000000003E-5</v>
      </c>
      <c r="R147" s="195">
        <f>Q147*H147</f>
        <v>8.2560000000000012E-4</v>
      </c>
      <c r="S147" s="195">
        <v>0</v>
      </c>
      <c r="T147" s="196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7" t="s">
        <v>143</v>
      </c>
      <c r="AT147" s="197" t="s">
        <v>138</v>
      </c>
      <c r="AU147" s="197" t="s">
        <v>82</v>
      </c>
      <c r="AY147" s="16" t="s">
        <v>136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6" t="s">
        <v>79</v>
      </c>
      <c r="BK147" s="198">
        <f>ROUND(I147*H147,2)</f>
        <v>0</v>
      </c>
      <c r="BL147" s="16" t="s">
        <v>143</v>
      </c>
      <c r="BM147" s="197" t="s">
        <v>749</v>
      </c>
    </row>
    <row r="148" spans="1:65" s="2" customFormat="1" ht="10.199999999999999">
      <c r="A148" s="33"/>
      <c r="B148" s="34"/>
      <c r="C148" s="35"/>
      <c r="D148" s="199" t="s">
        <v>145</v>
      </c>
      <c r="E148" s="35"/>
      <c r="F148" s="200" t="s">
        <v>750</v>
      </c>
      <c r="G148" s="35"/>
      <c r="H148" s="35"/>
      <c r="I148" s="107"/>
      <c r="J148" s="35"/>
      <c r="K148" s="35"/>
      <c r="L148" s="38"/>
      <c r="M148" s="201"/>
      <c r="N148" s="202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145</v>
      </c>
      <c r="AU148" s="16" t="s">
        <v>82</v>
      </c>
    </row>
    <row r="149" spans="1:65" s="12" customFormat="1" ht="22.8" customHeight="1">
      <c r="B149" s="170"/>
      <c r="C149" s="171"/>
      <c r="D149" s="172" t="s">
        <v>70</v>
      </c>
      <c r="E149" s="184" t="s">
        <v>143</v>
      </c>
      <c r="F149" s="184" t="s">
        <v>300</v>
      </c>
      <c r="G149" s="171"/>
      <c r="H149" s="171"/>
      <c r="I149" s="174"/>
      <c r="J149" s="185">
        <f>BK149</f>
        <v>0</v>
      </c>
      <c r="K149" s="171"/>
      <c r="L149" s="176"/>
      <c r="M149" s="177"/>
      <c r="N149" s="178"/>
      <c r="O149" s="178"/>
      <c r="P149" s="179">
        <f>SUM(P150:P155)</f>
        <v>0</v>
      </c>
      <c r="Q149" s="178"/>
      <c r="R149" s="179">
        <f>SUM(R150:R155)</f>
        <v>11.91670272</v>
      </c>
      <c r="S149" s="178"/>
      <c r="T149" s="180">
        <f>SUM(T150:T155)</f>
        <v>0</v>
      </c>
      <c r="AR149" s="181" t="s">
        <v>79</v>
      </c>
      <c r="AT149" s="182" t="s">
        <v>70</v>
      </c>
      <c r="AU149" s="182" t="s">
        <v>79</v>
      </c>
      <c r="AY149" s="181" t="s">
        <v>136</v>
      </c>
      <c r="BK149" s="183">
        <f>SUM(BK150:BK155)</f>
        <v>0</v>
      </c>
    </row>
    <row r="150" spans="1:65" s="2" customFormat="1" ht="14.4" customHeight="1">
      <c r="A150" s="33"/>
      <c r="B150" s="34"/>
      <c r="C150" s="186" t="s">
        <v>244</v>
      </c>
      <c r="D150" s="186" t="s">
        <v>138</v>
      </c>
      <c r="E150" s="187" t="s">
        <v>310</v>
      </c>
      <c r="F150" s="188" t="s">
        <v>311</v>
      </c>
      <c r="G150" s="189" t="s">
        <v>141</v>
      </c>
      <c r="H150" s="190">
        <v>5.5839999999999996</v>
      </c>
      <c r="I150" s="191"/>
      <c r="J150" s="192">
        <f>ROUND(I150*H150,2)</f>
        <v>0</v>
      </c>
      <c r="K150" s="188" t="s">
        <v>142</v>
      </c>
      <c r="L150" s="38"/>
      <c r="M150" s="193" t="s">
        <v>19</v>
      </c>
      <c r="N150" s="194" t="s">
        <v>42</v>
      </c>
      <c r="O150" s="63"/>
      <c r="P150" s="195">
        <f>O150*H150</f>
        <v>0</v>
      </c>
      <c r="Q150" s="195">
        <v>2.13408</v>
      </c>
      <c r="R150" s="195">
        <f>Q150*H150</f>
        <v>11.91670272</v>
      </c>
      <c r="S150" s="195">
        <v>0</v>
      </c>
      <c r="T150" s="19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7" t="s">
        <v>143</v>
      </c>
      <c r="AT150" s="197" t="s">
        <v>138</v>
      </c>
      <c r="AU150" s="197" t="s">
        <v>82</v>
      </c>
      <c r="AY150" s="16" t="s">
        <v>136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6" t="s">
        <v>79</v>
      </c>
      <c r="BK150" s="198">
        <f>ROUND(I150*H150,2)</f>
        <v>0</v>
      </c>
      <c r="BL150" s="16" t="s">
        <v>143</v>
      </c>
      <c r="BM150" s="197" t="s">
        <v>751</v>
      </c>
    </row>
    <row r="151" spans="1:65" s="2" customFormat="1" ht="19.2">
      <c r="A151" s="33"/>
      <c r="B151" s="34"/>
      <c r="C151" s="35"/>
      <c r="D151" s="199" t="s">
        <v>145</v>
      </c>
      <c r="E151" s="35"/>
      <c r="F151" s="200" t="s">
        <v>313</v>
      </c>
      <c r="G151" s="35"/>
      <c r="H151" s="35"/>
      <c r="I151" s="107"/>
      <c r="J151" s="35"/>
      <c r="K151" s="35"/>
      <c r="L151" s="38"/>
      <c r="M151" s="201"/>
      <c r="N151" s="202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145</v>
      </c>
      <c r="AU151" s="16" t="s">
        <v>82</v>
      </c>
    </row>
    <row r="152" spans="1:65" s="13" customFormat="1" ht="10.199999999999999">
      <c r="B152" s="203"/>
      <c r="C152" s="204"/>
      <c r="D152" s="199" t="s">
        <v>147</v>
      </c>
      <c r="E152" s="205" t="s">
        <v>19</v>
      </c>
      <c r="F152" s="206" t="s">
        <v>752</v>
      </c>
      <c r="G152" s="204"/>
      <c r="H152" s="207">
        <v>5.5839999999999996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147</v>
      </c>
      <c r="AU152" s="213" t="s">
        <v>82</v>
      </c>
      <c r="AV152" s="13" t="s">
        <v>82</v>
      </c>
      <c r="AW152" s="13" t="s">
        <v>33</v>
      </c>
      <c r="AX152" s="13" t="s">
        <v>79</v>
      </c>
      <c r="AY152" s="213" t="s">
        <v>136</v>
      </c>
    </row>
    <row r="153" spans="1:65" s="2" customFormat="1" ht="14.4" customHeight="1">
      <c r="A153" s="33"/>
      <c r="B153" s="34"/>
      <c r="C153" s="186" t="s">
        <v>251</v>
      </c>
      <c r="D153" s="186" t="s">
        <v>138</v>
      </c>
      <c r="E153" s="187" t="s">
        <v>315</v>
      </c>
      <c r="F153" s="188" t="s">
        <v>316</v>
      </c>
      <c r="G153" s="189" t="s">
        <v>158</v>
      </c>
      <c r="H153" s="190">
        <v>14</v>
      </c>
      <c r="I153" s="191"/>
      <c r="J153" s="192">
        <f>ROUND(I153*H153,2)</f>
        <v>0</v>
      </c>
      <c r="K153" s="188" t="s">
        <v>142</v>
      </c>
      <c r="L153" s="38"/>
      <c r="M153" s="193" t="s">
        <v>19</v>
      </c>
      <c r="N153" s="194" t="s">
        <v>42</v>
      </c>
      <c r="O153" s="63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7" t="s">
        <v>143</v>
      </c>
      <c r="AT153" s="197" t="s">
        <v>138</v>
      </c>
      <c r="AU153" s="197" t="s">
        <v>82</v>
      </c>
      <c r="AY153" s="16" t="s">
        <v>136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6" t="s">
        <v>79</v>
      </c>
      <c r="BK153" s="198">
        <f>ROUND(I153*H153,2)</f>
        <v>0</v>
      </c>
      <c r="BL153" s="16" t="s">
        <v>143</v>
      </c>
      <c r="BM153" s="197" t="s">
        <v>753</v>
      </c>
    </row>
    <row r="154" spans="1:65" s="2" customFormat="1" ht="19.2">
      <c r="A154" s="33"/>
      <c r="B154" s="34"/>
      <c r="C154" s="35"/>
      <c r="D154" s="199" t="s">
        <v>145</v>
      </c>
      <c r="E154" s="35"/>
      <c r="F154" s="200" t="s">
        <v>318</v>
      </c>
      <c r="G154" s="35"/>
      <c r="H154" s="35"/>
      <c r="I154" s="107"/>
      <c r="J154" s="35"/>
      <c r="K154" s="35"/>
      <c r="L154" s="38"/>
      <c r="M154" s="201"/>
      <c r="N154" s="202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145</v>
      </c>
      <c r="AU154" s="16" t="s">
        <v>82</v>
      </c>
    </row>
    <row r="155" spans="1:65" s="13" customFormat="1" ht="10.199999999999999">
      <c r="B155" s="203"/>
      <c r="C155" s="204"/>
      <c r="D155" s="199" t="s">
        <v>147</v>
      </c>
      <c r="E155" s="205" t="s">
        <v>19</v>
      </c>
      <c r="F155" s="206" t="s">
        <v>754</v>
      </c>
      <c r="G155" s="204"/>
      <c r="H155" s="207">
        <v>14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147</v>
      </c>
      <c r="AU155" s="213" t="s">
        <v>82</v>
      </c>
      <c r="AV155" s="13" t="s">
        <v>82</v>
      </c>
      <c r="AW155" s="13" t="s">
        <v>33</v>
      </c>
      <c r="AX155" s="13" t="s">
        <v>79</v>
      </c>
      <c r="AY155" s="213" t="s">
        <v>136</v>
      </c>
    </row>
    <row r="156" spans="1:65" s="12" customFormat="1" ht="22.8" customHeight="1">
      <c r="B156" s="170"/>
      <c r="C156" s="171"/>
      <c r="D156" s="172" t="s">
        <v>70</v>
      </c>
      <c r="E156" s="184" t="s">
        <v>192</v>
      </c>
      <c r="F156" s="184" t="s">
        <v>382</v>
      </c>
      <c r="G156" s="171"/>
      <c r="H156" s="171"/>
      <c r="I156" s="174"/>
      <c r="J156" s="185">
        <f>BK156</f>
        <v>0</v>
      </c>
      <c r="K156" s="171"/>
      <c r="L156" s="176"/>
      <c r="M156" s="177"/>
      <c r="N156" s="178"/>
      <c r="O156" s="178"/>
      <c r="P156" s="179">
        <f>SUM(P157:P162)</f>
        <v>0</v>
      </c>
      <c r="Q156" s="178"/>
      <c r="R156" s="179">
        <f>SUM(R157:R162)</f>
        <v>10.101795000000001</v>
      </c>
      <c r="S156" s="178"/>
      <c r="T156" s="180">
        <f>SUM(T157:T162)</f>
        <v>0</v>
      </c>
      <c r="AR156" s="181" t="s">
        <v>79</v>
      </c>
      <c r="AT156" s="182" t="s">
        <v>70</v>
      </c>
      <c r="AU156" s="182" t="s">
        <v>79</v>
      </c>
      <c r="AY156" s="181" t="s">
        <v>136</v>
      </c>
      <c r="BK156" s="183">
        <f>SUM(BK157:BK162)</f>
        <v>0</v>
      </c>
    </row>
    <row r="157" spans="1:65" s="2" customFormat="1" ht="14.4" customHeight="1">
      <c r="A157" s="33"/>
      <c r="B157" s="34"/>
      <c r="C157" s="186" t="s">
        <v>256</v>
      </c>
      <c r="D157" s="186" t="s">
        <v>138</v>
      </c>
      <c r="E157" s="187" t="s">
        <v>755</v>
      </c>
      <c r="F157" s="188" t="s">
        <v>756</v>
      </c>
      <c r="G157" s="189" t="s">
        <v>410</v>
      </c>
      <c r="H157" s="190">
        <v>5.5</v>
      </c>
      <c r="I157" s="191"/>
      <c r="J157" s="192">
        <f>ROUND(I157*H157,2)</f>
        <v>0</v>
      </c>
      <c r="K157" s="188" t="s">
        <v>142</v>
      </c>
      <c r="L157" s="38"/>
      <c r="M157" s="193" t="s">
        <v>19</v>
      </c>
      <c r="N157" s="194" t="s">
        <v>42</v>
      </c>
      <c r="O157" s="63"/>
      <c r="P157" s="195">
        <f>O157*H157</f>
        <v>0</v>
      </c>
      <c r="Q157" s="195">
        <v>1.2246900000000001</v>
      </c>
      <c r="R157" s="195">
        <f>Q157*H157</f>
        <v>6.7357950000000004</v>
      </c>
      <c r="S157" s="195">
        <v>0</v>
      </c>
      <c r="T157" s="19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7" t="s">
        <v>143</v>
      </c>
      <c r="AT157" s="197" t="s">
        <v>138</v>
      </c>
      <c r="AU157" s="197" t="s">
        <v>82</v>
      </c>
      <c r="AY157" s="16" t="s">
        <v>136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6" t="s">
        <v>79</v>
      </c>
      <c r="BK157" s="198">
        <f>ROUND(I157*H157,2)</f>
        <v>0</v>
      </c>
      <c r="BL157" s="16" t="s">
        <v>143</v>
      </c>
      <c r="BM157" s="197" t="s">
        <v>757</v>
      </c>
    </row>
    <row r="158" spans="1:65" s="2" customFormat="1" ht="10.199999999999999">
      <c r="A158" s="33"/>
      <c r="B158" s="34"/>
      <c r="C158" s="35"/>
      <c r="D158" s="199" t="s">
        <v>145</v>
      </c>
      <c r="E158" s="35"/>
      <c r="F158" s="200" t="s">
        <v>758</v>
      </c>
      <c r="G158" s="35"/>
      <c r="H158" s="35"/>
      <c r="I158" s="107"/>
      <c r="J158" s="35"/>
      <c r="K158" s="35"/>
      <c r="L158" s="38"/>
      <c r="M158" s="201"/>
      <c r="N158" s="202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145</v>
      </c>
      <c r="AU158" s="16" t="s">
        <v>82</v>
      </c>
    </row>
    <row r="159" spans="1:65" s="13" customFormat="1" ht="10.199999999999999">
      <c r="B159" s="203"/>
      <c r="C159" s="204"/>
      <c r="D159" s="199" t="s">
        <v>147</v>
      </c>
      <c r="E159" s="205" t="s">
        <v>19</v>
      </c>
      <c r="F159" s="206" t="s">
        <v>759</v>
      </c>
      <c r="G159" s="204"/>
      <c r="H159" s="207">
        <v>5.5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147</v>
      </c>
      <c r="AU159" s="213" t="s">
        <v>82</v>
      </c>
      <c r="AV159" s="13" t="s">
        <v>82</v>
      </c>
      <c r="AW159" s="13" t="s">
        <v>33</v>
      </c>
      <c r="AX159" s="13" t="s">
        <v>79</v>
      </c>
      <c r="AY159" s="213" t="s">
        <v>136</v>
      </c>
    </row>
    <row r="160" spans="1:65" s="2" customFormat="1" ht="14.4" customHeight="1">
      <c r="A160" s="33"/>
      <c r="B160" s="34"/>
      <c r="C160" s="214" t="s">
        <v>7</v>
      </c>
      <c r="D160" s="214" t="s">
        <v>268</v>
      </c>
      <c r="E160" s="215" t="s">
        <v>760</v>
      </c>
      <c r="F160" s="216" t="s">
        <v>761</v>
      </c>
      <c r="G160" s="217" t="s">
        <v>410</v>
      </c>
      <c r="H160" s="218">
        <v>5.61</v>
      </c>
      <c r="I160" s="219"/>
      <c r="J160" s="220">
        <f>ROUND(I160*H160,2)</f>
        <v>0</v>
      </c>
      <c r="K160" s="216" t="s">
        <v>142</v>
      </c>
      <c r="L160" s="221"/>
      <c r="M160" s="222" t="s">
        <v>19</v>
      </c>
      <c r="N160" s="223" t="s">
        <v>42</v>
      </c>
      <c r="O160" s="63"/>
      <c r="P160" s="195">
        <f>O160*H160</f>
        <v>0</v>
      </c>
      <c r="Q160" s="195">
        <v>0.6</v>
      </c>
      <c r="R160" s="195">
        <f>Q160*H160</f>
        <v>3.3660000000000001</v>
      </c>
      <c r="S160" s="195">
        <v>0</v>
      </c>
      <c r="T160" s="19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7" t="s">
        <v>184</v>
      </c>
      <c r="AT160" s="197" t="s">
        <v>268</v>
      </c>
      <c r="AU160" s="197" t="s">
        <v>82</v>
      </c>
      <c r="AY160" s="16" t="s">
        <v>136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6" t="s">
        <v>79</v>
      </c>
      <c r="BK160" s="198">
        <f>ROUND(I160*H160,2)</f>
        <v>0</v>
      </c>
      <c r="BL160" s="16" t="s">
        <v>143</v>
      </c>
      <c r="BM160" s="197" t="s">
        <v>762</v>
      </c>
    </row>
    <row r="161" spans="1:65" s="2" customFormat="1" ht="10.199999999999999">
      <c r="A161" s="33"/>
      <c r="B161" s="34"/>
      <c r="C161" s="35"/>
      <c r="D161" s="199" t="s">
        <v>145</v>
      </c>
      <c r="E161" s="35"/>
      <c r="F161" s="200" t="s">
        <v>761</v>
      </c>
      <c r="G161" s="35"/>
      <c r="H161" s="35"/>
      <c r="I161" s="107"/>
      <c r="J161" s="35"/>
      <c r="K161" s="35"/>
      <c r="L161" s="38"/>
      <c r="M161" s="201"/>
      <c r="N161" s="202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145</v>
      </c>
      <c r="AU161" s="16" t="s">
        <v>82</v>
      </c>
    </row>
    <row r="162" spans="1:65" s="13" customFormat="1" ht="10.199999999999999">
      <c r="B162" s="203"/>
      <c r="C162" s="204"/>
      <c r="D162" s="199" t="s">
        <v>147</v>
      </c>
      <c r="E162" s="205" t="s">
        <v>19</v>
      </c>
      <c r="F162" s="206" t="s">
        <v>763</v>
      </c>
      <c r="G162" s="204"/>
      <c r="H162" s="207">
        <v>5.61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147</v>
      </c>
      <c r="AU162" s="213" t="s">
        <v>82</v>
      </c>
      <c r="AV162" s="13" t="s">
        <v>82</v>
      </c>
      <c r="AW162" s="13" t="s">
        <v>33</v>
      </c>
      <c r="AX162" s="13" t="s">
        <v>71</v>
      </c>
      <c r="AY162" s="213" t="s">
        <v>136</v>
      </c>
    </row>
    <row r="163" spans="1:65" s="12" customFormat="1" ht="22.8" customHeight="1">
      <c r="B163" s="170"/>
      <c r="C163" s="171"/>
      <c r="D163" s="172" t="s">
        <v>70</v>
      </c>
      <c r="E163" s="184" t="s">
        <v>492</v>
      </c>
      <c r="F163" s="184" t="s">
        <v>493</v>
      </c>
      <c r="G163" s="171"/>
      <c r="H163" s="171"/>
      <c r="I163" s="174"/>
      <c r="J163" s="185">
        <f>BK163</f>
        <v>0</v>
      </c>
      <c r="K163" s="171"/>
      <c r="L163" s="176"/>
      <c r="M163" s="177"/>
      <c r="N163" s="178"/>
      <c r="O163" s="178"/>
      <c r="P163" s="179">
        <f>SUM(P164:P165)</f>
        <v>0</v>
      </c>
      <c r="Q163" s="178"/>
      <c r="R163" s="179">
        <f>SUM(R164:R165)</f>
        <v>0</v>
      </c>
      <c r="S163" s="178"/>
      <c r="T163" s="180">
        <f>SUM(T164:T165)</f>
        <v>0</v>
      </c>
      <c r="AR163" s="181" t="s">
        <v>79</v>
      </c>
      <c r="AT163" s="182" t="s">
        <v>70</v>
      </c>
      <c r="AU163" s="182" t="s">
        <v>79</v>
      </c>
      <c r="AY163" s="181" t="s">
        <v>136</v>
      </c>
      <c r="BK163" s="183">
        <f>SUM(BK164:BK165)</f>
        <v>0</v>
      </c>
    </row>
    <row r="164" spans="1:65" s="2" customFormat="1" ht="22.8">
      <c r="A164" s="33"/>
      <c r="B164" s="34"/>
      <c r="C164" s="186" t="s">
        <v>267</v>
      </c>
      <c r="D164" s="186" t="s">
        <v>138</v>
      </c>
      <c r="E164" s="187" t="s">
        <v>495</v>
      </c>
      <c r="F164" s="188" t="s">
        <v>496</v>
      </c>
      <c r="G164" s="189" t="s">
        <v>304</v>
      </c>
      <c r="H164" s="190">
        <v>41.421999999999997</v>
      </c>
      <c r="I164" s="191"/>
      <c r="J164" s="192">
        <f>ROUND(I164*H164,2)</f>
        <v>0</v>
      </c>
      <c r="K164" s="188" t="s">
        <v>142</v>
      </c>
      <c r="L164" s="38"/>
      <c r="M164" s="193" t="s">
        <v>19</v>
      </c>
      <c r="N164" s="194" t="s">
        <v>42</v>
      </c>
      <c r="O164" s="63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7" t="s">
        <v>143</v>
      </c>
      <c r="AT164" s="197" t="s">
        <v>138</v>
      </c>
      <c r="AU164" s="197" t="s">
        <v>82</v>
      </c>
      <c r="AY164" s="16" t="s">
        <v>136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6" t="s">
        <v>79</v>
      </c>
      <c r="BK164" s="198">
        <f>ROUND(I164*H164,2)</f>
        <v>0</v>
      </c>
      <c r="BL164" s="16" t="s">
        <v>143</v>
      </c>
      <c r="BM164" s="197" t="s">
        <v>764</v>
      </c>
    </row>
    <row r="165" spans="1:65" s="2" customFormat="1" ht="19.2">
      <c r="A165" s="33"/>
      <c r="B165" s="34"/>
      <c r="C165" s="35"/>
      <c r="D165" s="199" t="s">
        <v>145</v>
      </c>
      <c r="E165" s="35"/>
      <c r="F165" s="200" t="s">
        <v>498</v>
      </c>
      <c r="G165" s="35"/>
      <c r="H165" s="35"/>
      <c r="I165" s="107"/>
      <c r="J165" s="35"/>
      <c r="K165" s="35"/>
      <c r="L165" s="38"/>
      <c r="M165" s="201"/>
      <c r="N165" s="202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145</v>
      </c>
      <c r="AU165" s="16" t="s">
        <v>82</v>
      </c>
    </row>
    <row r="166" spans="1:65" s="12" customFormat="1" ht="25.95" customHeight="1">
      <c r="B166" s="170"/>
      <c r="C166" s="171"/>
      <c r="D166" s="172" t="s">
        <v>70</v>
      </c>
      <c r="E166" s="173" t="s">
        <v>765</v>
      </c>
      <c r="F166" s="173" t="s">
        <v>766</v>
      </c>
      <c r="G166" s="171"/>
      <c r="H166" s="171"/>
      <c r="I166" s="174"/>
      <c r="J166" s="175">
        <f>BK166</f>
        <v>0</v>
      </c>
      <c r="K166" s="171"/>
      <c r="L166" s="176"/>
      <c r="M166" s="177"/>
      <c r="N166" s="178"/>
      <c r="O166" s="178"/>
      <c r="P166" s="179">
        <f>P167</f>
        <v>0</v>
      </c>
      <c r="Q166" s="178"/>
      <c r="R166" s="179">
        <f>R167</f>
        <v>0.14216899999999999</v>
      </c>
      <c r="S166" s="178"/>
      <c r="T166" s="180">
        <f>T167</f>
        <v>0</v>
      </c>
      <c r="AR166" s="181" t="s">
        <v>82</v>
      </c>
      <c r="AT166" s="182" t="s">
        <v>70</v>
      </c>
      <c r="AU166" s="182" t="s">
        <v>71</v>
      </c>
      <c r="AY166" s="181" t="s">
        <v>136</v>
      </c>
      <c r="BK166" s="183">
        <f>BK167</f>
        <v>0</v>
      </c>
    </row>
    <row r="167" spans="1:65" s="12" customFormat="1" ht="22.8" customHeight="1">
      <c r="B167" s="170"/>
      <c r="C167" s="171"/>
      <c r="D167" s="172" t="s">
        <v>70</v>
      </c>
      <c r="E167" s="184" t="s">
        <v>767</v>
      </c>
      <c r="F167" s="184" t="s">
        <v>768</v>
      </c>
      <c r="G167" s="171"/>
      <c r="H167" s="171"/>
      <c r="I167" s="174"/>
      <c r="J167" s="185">
        <f>BK167</f>
        <v>0</v>
      </c>
      <c r="K167" s="171"/>
      <c r="L167" s="176"/>
      <c r="M167" s="177"/>
      <c r="N167" s="178"/>
      <c r="O167" s="178"/>
      <c r="P167" s="179">
        <f>SUM(P168:P174)</f>
        <v>0</v>
      </c>
      <c r="Q167" s="178"/>
      <c r="R167" s="179">
        <f>SUM(R168:R174)</f>
        <v>0.14216899999999999</v>
      </c>
      <c r="S167" s="178"/>
      <c r="T167" s="180">
        <f>SUM(T168:T174)</f>
        <v>0</v>
      </c>
      <c r="AR167" s="181" t="s">
        <v>82</v>
      </c>
      <c r="AT167" s="182" t="s">
        <v>70</v>
      </c>
      <c r="AU167" s="182" t="s">
        <v>79</v>
      </c>
      <c r="AY167" s="181" t="s">
        <v>136</v>
      </c>
      <c r="BK167" s="183">
        <f>SUM(BK168:BK174)</f>
        <v>0</v>
      </c>
    </row>
    <row r="168" spans="1:65" s="2" customFormat="1" ht="14.4" customHeight="1">
      <c r="A168" s="33"/>
      <c r="B168" s="34"/>
      <c r="C168" s="186" t="s">
        <v>274</v>
      </c>
      <c r="D168" s="186" t="s">
        <v>138</v>
      </c>
      <c r="E168" s="187" t="s">
        <v>769</v>
      </c>
      <c r="F168" s="188" t="s">
        <v>770</v>
      </c>
      <c r="G168" s="189" t="s">
        <v>271</v>
      </c>
      <c r="H168" s="190">
        <v>135.38</v>
      </c>
      <c r="I168" s="191"/>
      <c r="J168" s="192">
        <f>ROUND(I168*H168,2)</f>
        <v>0</v>
      </c>
      <c r="K168" s="188" t="s">
        <v>142</v>
      </c>
      <c r="L168" s="38"/>
      <c r="M168" s="193" t="s">
        <v>19</v>
      </c>
      <c r="N168" s="194" t="s">
        <v>42</v>
      </c>
      <c r="O168" s="63"/>
      <c r="P168" s="195">
        <f>O168*H168</f>
        <v>0</v>
      </c>
      <c r="Q168" s="195">
        <v>5.0000000000000002E-5</v>
      </c>
      <c r="R168" s="195">
        <f>Q168*H168</f>
        <v>6.7689999999999998E-3</v>
      </c>
      <c r="S168" s="195">
        <v>0</v>
      </c>
      <c r="T168" s="19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7" t="s">
        <v>232</v>
      </c>
      <c r="AT168" s="197" t="s">
        <v>138</v>
      </c>
      <c r="AU168" s="197" t="s">
        <v>82</v>
      </c>
      <c r="AY168" s="16" t="s">
        <v>136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79</v>
      </c>
      <c r="BK168" s="198">
        <f>ROUND(I168*H168,2)</f>
        <v>0</v>
      </c>
      <c r="BL168" s="16" t="s">
        <v>232</v>
      </c>
      <c r="BM168" s="197" t="s">
        <v>771</v>
      </c>
    </row>
    <row r="169" spans="1:65" s="2" customFormat="1" ht="10.199999999999999">
      <c r="A169" s="33"/>
      <c r="B169" s="34"/>
      <c r="C169" s="35"/>
      <c r="D169" s="199" t="s">
        <v>145</v>
      </c>
      <c r="E169" s="35"/>
      <c r="F169" s="200" t="s">
        <v>772</v>
      </c>
      <c r="G169" s="35"/>
      <c r="H169" s="35"/>
      <c r="I169" s="107"/>
      <c r="J169" s="35"/>
      <c r="K169" s="35"/>
      <c r="L169" s="38"/>
      <c r="M169" s="201"/>
      <c r="N169" s="20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145</v>
      </c>
      <c r="AU169" s="16" t="s">
        <v>82</v>
      </c>
    </row>
    <row r="170" spans="1:65" s="13" customFormat="1" ht="10.199999999999999">
      <c r="B170" s="203"/>
      <c r="C170" s="204"/>
      <c r="D170" s="199" t="s">
        <v>147</v>
      </c>
      <c r="E170" s="205" t="s">
        <v>19</v>
      </c>
      <c r="F170" s="206" t="s">
        <v>773</v>
      </c>
      <c r="G170" s="204"/>
      <c r="H170" s="207">
        <v>135.38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147</v>
      </c>
      <c r="AU170" s="213" t="s">
        <v>82</v>
      </c>
      <c r="AV170" s="13" t="s">
        <v>82</v>
      </c>
      <c r="AW170" s="13" t="s">
        <v>33</v>
      </c>
      <c r="AX170" s="13" t="s">
        <v>79</v>
      </c>
      <c r="AY170" s="213" t="s">
        <v>136</v>
      </c>
    </row>
    <row r="171" spans="1:65" s="2" customFormat="1" ht="22.8">
      <c r="A171" s="33"/>
      <c r="B171" s="34"/>
      <c r="C171" s="214" t="s">
        <v>281</v>
      </c>
      <c r="D171" s="214" t="s">
        <v>268</v>
      </c>
      <c r="E171" s="215" t="s">
        <v>774</v>
      </c>
      <c r="F171" s="216" t="s">
        <v>775</v>
      </c>
      <c r="G171" s="217" t="s">
        <v>776</v>
      </c>
      <c r="H171" s="218">
        <v>2</v>
      </c>
      <c r="I171" s="219"/>
      <c r="J171" s="220">
        <f>ROUND(I171*H171,2)</f>
        <v>0</v>
      </c>
      <c r="K171" s="216" t="s">
        <v>19</v>
      </c>
      <c r="L171" s="221"/>
      <c r="M171" s="222" t="s">
        <v>19</v>
      </c>
      <c r="N171" s="223" t="s">
        <v>42</v>
      </c>
      <c r="O171" s="63"/>
      <c r="P171" s="195">
        <f>O171*H171</f>
        <v>0</v>
      </c>
      <c r="Q171" s="195">
        <v>6.7699999999999996E-2</v>
      </c>
      <c r="R171" s="195">
        <f>Q171*H171</f>
        <v>0.13539999999999999</v>
      </c>
      <c r="S171" s="195">
        <v>0</v>
      </c>
      <c r="T171" s="19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7" t="s">
        <v>332</v>
      </c>
      <c r="AT171" s="197" t="s">
        <v>268</v>
      </c>
      <c r="AU171" s="197" t="s">
        <v>82</v>
      </c>
      <c r="AY171" s="16" t="s">
        <v>136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6" t="s">
        <v>79</v>
      </c>
      <c r="BK171" s="198">
        <f>ROUND(I171*H171,2)</f>
        <v>0</v>
      </c>
      <c r="BL171" s="16" t="s">
        <v>232</v>
      </c>
      <c r="BM171" s="197" t="s">
        <v>777</v>
      </c>
    </row>
    <row r="172" spans="1:65" s="2" customFormat="1" ht="19.2">
      <c r="A172" s="33"/>
      <c r="B172" s="34"/>
      <c r="C172" s="35"/>
      <c r="D172" s="199" t="s">
        <v>145</v>
      </c>
      <c r="E172" s="35"/>
      <c r="F172" s="200" t="s">
        <v>778</v>
      </c>
      <c r="G172" s="35"/>
      <c r="H172" s="35"/>
      <c r="I172" s="107"/>
      <c r="J172" s="35"/>
      <c r="K172" s="35"/>
      <c r="L172" s="38"/>
      <c r="M172" s="201"/>
      <c r="N172" s="202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145</v>
      </c>
      <c r="AU172" s="16" t="s">
        <v>82</v>
      </c>
    </row>
    <row r="173" spans="1:65" s="2" customFormat="1" ht="14.4" customHeight="1">
      <c r="A173" s="33"/>
      <c r="B173" s="34"/>
      <c r="C173" s="186" t="s">
        <v>287</v>
      </c>
      <c r="D173" s="186" t="s">
        <v>138</v>
      </c>
      <c r="E173" s="187" t="s">
        <v>779</v>
      </c>
      <c r="F173" s="188" t="s">
        <v>780</v>
      </c>
      <c r="G173" s="189" t="s">
        <v>304</v>
      </c>
      <c r="H173" s="190">
        <v>0.14199999999999999</v>
      </c>
      <c r="I173" s="191"/>
      <c r="J173" s="192">
        <f>ROUND(I173*H173,2)</f>
        <v>0</v>
      </c>
      <c r="K173" s="188" t="s">
        <v>142</v>
      </c>
      <c r="L173" s="38"/>
      <c r="M173" s="193" t="s">
        <v>19</v>
      </c>
      <c r="N173" s="194" t="s">
        <v>42</v>
      </c>
      <c r="O173" s="63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7" t="s">
        <v>232</v>
      </c>
      <c r="AT173" s="197" t="s">
        <v>138</v>
      </c>
      <c r="AU173" s="197" t="s">
        <v>82</v>
      </c>
      <c r="AY173" s="16" t="s">
        <v>136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79</v>
      </c>
      <c r="BK173" s="198">
        <f>ROUND(I173*H173,2)</f>
        <v>0</v>
      </c>
      <c r="BL173" s="16" t="s">
        <v>232</v>
      </c>
      <c r="BM173" s="197" t="s">
        <v>781</v>
      </c>
    </row>
    <row r="174" spans="1:65" s="2" customFormat="1" ht="19.2">
      <c r="A174" s="33"/>
      <c r="B174" s="34"/>
      <c r="C174" s="35"/>
      <c r="D174" s="199" t="s">
        <v>145</v>
      </c>
      <c r="E174" s="35"/>
      <c r="F174" s="200" t="s">
        <v>782</v>
      </c>
      <c r="G174" s="35"/>
      <c r="H174" s="35"/>
      <c r="I174" s="107"/>
      <c r="J174" s="35"/>
      <c r="K174" s="35"/>
      <c r="L174" s="38"/>
      <c r="M174" s="225"/>
      <c r="N174" s="226"/>
      <c r="O174" s="227"/>
      <c r="P174" s="227"/>
      <c r="Q174" s="227"/>
      <c r="R174" s="227"/>
      <c r="S174" s="227"/>
      <c r="T174" s="228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145</v>
      </c>
      <c r="AU174" s="16" t="s">
        <v>82</v>
      </c>
    </row>
    <row r="175" spans="1:65" s="2" customFormat="1" ht="6.9" customHeight="1">
      <c r="A175" s="33"/>
      <c r="B175" s="46"/>
      <c r="C175" s="47"/>
      <c r="D175" s="47"/>
      <c r="E175" s="47"/>
      <c r="F175" s="47"/>
      <c r="G175" s="47"/>
      <c r="H175" s="47"/>
      <c r="I175" s="135"/>
      <c r="J175" s="47"/>
      <c r="K175" s="47"/>
      <c r="L175" s="38"/>
      <c r="M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</row>
  </sheetData>
  <sheetProtection algorithmName="SHA-512" hashValue="68NShCTyEhH40E7d/vIRkpIzT6J4PEDaleBkhnpHXZZO476RmNDv3JVXOJUPM9cczUjfYHbz+3b1BSTaJ2wjtA==" saltValue="/865bbOqM1/BXD+0piEUQ9SMN1tn0S9YZxYktIhPtxT3GTFGncLbxIKMhx+bv0xyhoUcnXrlvnGEF2IZvYH5jg==" spinCount="100000" sheet="1" objects="1" scenarios="1" formatColumns="0" formatRows="0" autoFilter="0"/>
  <autoFilter ref="C86:K174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4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95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106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47" t="str">
        <f>'Rekapitulace stavby'!K6</f>
        <v>Společná zařízení v k.ú. Hnátnice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107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49" t="s">
        <v>783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81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5. 6. 2020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109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35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107"/>
      <c r="J30" s="119">
        <f>ROUND(J87,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1" t="s">
        <v>38</v>
      </c>
      <c r="J32" s="120" t="s">
        <v>40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41</v>
      </c>
      <c r="E33" s="106" t="s">
        <v>42</v>
      </c>
      <c r="F33" s="123">
        <f>ROUND((SUM(BE87:BE263)),  2)</f>
        <v>0</v>
      </c>
      <c r="G33" s="33"/>
      <c r="H33" s="33"/>
      <c r="I33" s="124">
        <v>0.21</v>
      </c>
      <c r="J33" s="123">
        <f>ROUND(((SUM(BE87:BE263))*I33),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23">
        <f>ROUND((SUM(BF87:BF263)),  2)</f>
        <v>0</v>
      </c>
      <c r="G34" s="33"/>
      <c r="H34" s="33"/>
      <c r="I34" s="124">
        <v>0.15</v>
      </c>
      <c r="J34" s="123">
        <f>ROUND(((SUM(BF87:BF263))*I34),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23">
        <f>ROUND((SUM(BG87:BG263)),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23">
        <f>ROUND((SUM(BH87:BH263)),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23">
        <f>ROUND((SUM(BI87:BI263)),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4" t="str">
        <f>E7</f>
        <v>Společná zařízení v k.ú. Hnátnice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107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7" t="str">
        <f>E9</f>
        <v>SO-106 - Polní cesta V15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5. 6. 2020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0" t="s">
        <v>31</v>
      </c>
      <c r="J54" s="31" t="str">
        <f>E21</f>
        <v>Agroprojekce Litomyšl,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Požárová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111</v>
      </c>
      <c r="D57" s="140"/>
      <c r="E57" s="140"/>
      <c r="F57" s="140"/>
      <c r="G57" s="140"/>
      <c r="H57" s="140"/>
      <c r="I57" s="141"/>
      <c r="J57" s="142" t="s">
        <v>112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69</v>
      </c>
      <c r="D59" s="35"/>
      <c r="E59" s="35"/>
      <c r="F59" s="35"/>
      <c r="G59" s="35"/>
      <c r="H59" s="35"/>
      <c r="I59" s="107"/>
      <c r="J59" s="76">
        <f>J87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4.9" customHeight="1">
      <c r="B60" s="144"/>
      <c r="C60" s="145"/>
      <c r="D60" s="146" t="s">
        <v>114</v>
      </c>
      <c r="E60" s="147"/>
      <c r="F60" s="147"/>
      <c r="G60" s="147"/>
      <c r="H60" s="147"/>
      <c r="I60" s="148"/>
      <c r="J60" s="149">
        <f>J88</f>
        <v>0</v>
      </c>
      <c r="K60" s="145"/>
      <c r="L60" s="150"/>
    </row>
    <row r="61" spans="1:47" s="10" customFormat="1" ht="19.95" customHeight="1">
      <c r="B61" s="151"/>
      <c r="C61" s="152"/>
      <c r="D61" s="153" t="s">
        <v>115</v>
      </c>
      <c r="E61" s="154"/>
      <c r="F61" s="154"/>
      <c r="G61" s="154"/>
      <c r="H61" s="154"/>
      <c r="I61" s="155"/>
      <c r="J61" s="156">
        <f>J89</f>
        <v>0</v>
      </c>
      <c r="K61" s="152"/>
      <c r="L61" s="157"/>
    </row>
    <row r="62" spans="1:47" s="10" customFormat="1" ht="19.95" customHeight="1">
      <c r="B62" s="151"/>
      <c r="C62" s="152"/>
      <c r="D62" s="153" t="s">
        <v>539</v>
      </c>
      <c r="E62" s="154"/>
      <c r="F62" s="154"/>
      <c r="G62" s="154"/>
      <c r="H62" s="154"/>
      <c r="I62" s="155"/>
      <c r="J62" s="156">
        <f>J172</f>
        <v>0</v>
      </c>
      <c r="K62" s="152"/>
      <c r="L62" s="157"/>
    </row>
    <row r="63" spans="1:47" s="10" customFormat="1" ht="19.95" customHeight="1">
      <c r="B63" s="151"/>
      <c r="C63" s="152"/>
      <c r="D63" s="153" t="s">
        <v>116</v>
      </c>
      <c r="E63" s="154"/>
      <c r="F63" s="154"/>
      <c r="G63" s="154"/>
      <c r="H63" s="154"/>
      <c r="I63" s="155"/>
      <c r="J63" s="156">
        <f>J180</f>
        <v>0</v>
      </c>
      <c r="K63" s="152"/>
      <c r="L63" s="157"/>
    </row>
    <row r="64" spans="1:47" s="10" customFormat="1" ht="19.95" customHeight="1">
      <c r="B64" s="151"/>
      <c r="C64" s="152"/>
      <c r="D64" s="153" t="s">
        <v>117</v>
      </c>
      <c r="E64" s="154"/>
      <c r="F64" s="154"/>
      <c r="G64" s="154"/>
      <c r="H64" s="154"/>
      <c r="I64" s="155"/>
      <c r="J64" s="156">
        <f>J187</f>
        <v>0</v>
      </c>
      <c r="K64" s="152"/>
      <c r="L64" s="157"/>
    </row>
    <row r="65" spans="1:31" s="10" customFormat="1" ht="19.95" customHeight="1">
      <c r="B65" s="151"/>
      <c r="C65" s="152"/>
      <c r="D65" s="153" t="s">
        <v>540</v>
      </c>
      <c r="E65" s="154"/>
      <c r="F65" s="154"/>
      <c r="G65" s="154"/>
      <c r="H65" s="154"/>
      <c r="I65" s="155"/>
      <c r="J65" s="156">
        <f>J224</f>
        <v>0</v>
      </c>
      <c r="K65" s="152"/>
      <c r="L65" s="157"/>
    </row>
    <row r="66" spans="1:31" s="10" customFormat="1" ht="19.95" customHeight="1">
      <c r="B66" s="151"/>
      <c r="C66" s="152"/>
      <c r="D66" s="153" t="s">
        <v>118</v>
      </c>
      <c r="E66" s="154"/>
      <c r="F66" s="154"/>
      <c r="G66" s="154"/>
      <c r="H66" s="154"/>
      <c r="I66" s="155"/>
      <c r="J66" s="156">
        <f>J233</f>
        <v>0</v>
      </c>
      <c r="K66" s="152"/>
      <c r="L66" s="157"/>
    </row>
    <row r="67" spans="1:31" s="10" customFormat="1" ht="19.95" customHeight="1">
      <c r="B67" s="151"/>
      <c r="C67" s="152"/>
      <c r="D67" s="153" t="s">
        <v>120</v>
      </c>
      <c r="E67" s="154"/>
      <c r="F67" s="154"/>
      <c r="G67" s="154"/>
      <c r="H67" s="154"/>
      <c r="I67" s="155"/>
      <c r="J67" s="156">
        <f>J259</f>
        <v>0</v>
      </c>
      <c r="K67" s="152"/>
      <c r="L67" s="157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46"/>
      <c r="C69" s="47"/>
      <c r="D69" s="47"/>
      <c r="E69" s="47"/>
      <c r="F69" s="47"/>
      <c r="G69" s="47"/>
      <c r="H69" s="47"/>
      <c r="I69" s="135"/>
      <c r="J69" s="47"/>
      <c r="K69" s="47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" customHeight="1">
      <c r="A73" s="33"/>
      <c r="B73" s="48"/>
      <c r="C73" s="49"/>
      <c r="D73" s="49"/>
      <c r="E73" s="49"/>
      <c r="F73" s="49"/>
      <c r="G73" s="49"/>
      <c r="H73" s="49"/>
      <c r="I73" s="138"/>
      <c r="J73" s="49"/>
      <c r="K73" s="49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" customHeight="1">
      <c r="A74" s="33"/>
      <c r="B74" s="34"/>
      <c r="C74" s="22" t="s">
        <v>121</v>
      </c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16</v>
      </c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34"/>
      <c r="C77" s="35"/>
      <c r="D77" s="35"/>
      <c r="E77" s="354" t="str">
        <f>E7</f>
        <v>Společná zařízení v k.ú. Hnátnice</v>
      </c>
      <c r="F77" s="355"/>
      <c r="G77" s="355"/>
      <c r="H77" s="35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107</v>
      </c>
      <c r="D78" s="35"/>
      <c r="E78" s="35"/>
      <c r="F78" s="35"/>
      <c r="G78" s="35"/>
      <c r="H78" s="35"/>
      <c r="I78" s="107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07" t="str">
        <f>E9</f>
        <v>SO-106 - Polní cesta V15</v>
      </c>
      <c r="F79" s="356"/>
      <c r="G79" s="356"/>
      <c r="H79" s="356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 xml:space="preserve"> </v>
      </c>
      <c r="G81" s="35"/>
      <c r="H81" s="35"/>
      <c r="I81" s="110" t="s">
        <v>23</v>
      </c>
      <c r="J81" s="58" t="str">
        <f>IF(J12="","",J12)</f>
        <v>5. 6. 2020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107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26.4" customHeight="1">
      <c r="A83" s="33"/>
      <c r="B83" s="34"/>
      <c r="C83" s="28" t="s">
        <v>25</v>
      </c>
      <c r="D83" s="35"/>
      <c r="E83" s="35"/>
      <c r="F83" s="26" t="str">
        <f>E15</f>
        <v>ČR-SPÚ, Pobočka Ústí nad Orlicí</v>
      </c>
      <c r="G83" s="35"/>
      <c r="H83" s="35"/>
      <c r="I83" s="110" t="s">
        <v>31</v>
      </c>
      <c r="J83" s="31" t="str">
        <f>E21</f>
        <v>Agroprojekce Litomyšl, s.r.o.</v>
      </c>
      <c r="K83" s="35"/>
      <c r="L83" s="10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6" customHeight="1">
      <c r="A84" s="33"/>
      <c r="B84" s="34"/>
      <c r="C84" s="28" t="s">
        <v>29</v>
      </c>
      <c r="D84" s="35"/>
      <c r="E84" s="35"/>
      <c r="F84" s="26" t="str">
        <f>IF(E18="","",E18)</f>
        <v>Vyplň údaj</v>
      </c>
      <c r="G84" s="35"/>
      <c r="H84" s="35"/>
      <c r="I84" s="110" t="s">
        <v>34</v>
      </c>
      <c r="J84" s="31" t="str">
        <f>E24</f>
        <v>Požárová</v>
      </c>
      <c r="K84" s="35"/>
      <c r="L84" s="10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107"/>
      <c r="J85" s="35"/>
      <c r="K85" s="35"/>
      <c r="L85" s="10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58"/>
      <c r="B86" s="159"/>
      <c r="C86" s="160" t="s">
        <v>122</v>
      </c>
      <c r="D86" s="161" t="s">
        <v>56</v>
      </c>
      <c r="E86" s="161" t="s">
        <v>52</v>
      </c>
      <c r="F86" s="161" t="s">
        <v>53</v>
      </c>
      <c r="G86" s="161" t="s">
        <v>123</v>
      </c>
      <c r="H86" s="161" t="s">
        <v>124</v>
      </c>
      <c r="I86" s="162" t="s">
        <v>125</v>
      </c>
      <c r="J86" s="161" t="s">
        <v>112</v>
      </c>
      <c r="K86" s="163" t="s">
        <v>126</v>
      </c>
      <c r="L86" s="164"/>
      <c r="M86" s="67" t="s">
        <v>19</v>
      </c>
      <c r="N86" s="68" t="s">
        <v>41</v>
      </c>
      <c r="O86" s="68" t="s">
        <v>127</v>
      </c>
      <c r="P86" s="68" t="s">
        <v>128</v>
      </c>
      <c r="Q86" s="68" t="s">
        <v>129</v>
      </c>
      <c r="R86" s="68" t="s">
        <v>130</v>
      </c>
      <c r="S86" s="68" t="s">
        <v>131</v>
      </c>
      <c r="T86" s="69" t="s">
        <v>132</v>
      </c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</row>
    <row r="87" spans="1:65" s="2" customFormat="1" ht="22.8" customHeight="1">
      <c r="A87" s="33"/>
      <c r="B87" s="34"/>
      <c r="C87" s="74" t="s">
        <v>133</v>
      </c>
      <c r="D87" s="35"/>
      <c r="E87" s="35"/>
      <c r="F87" s="35"/>
      <c r="G87" s="35"/>
      <c r="H87" s="35"/>
      <c r="I87" s="107"/>
      <c r="J87" s="165">
        <f>BK87</f>
        <v>0</v>
      </c>
      <c r="K87" s="35"/>
      <c r="L87" s="38"/>
      <c r="M87" s="70"/>
      <c r="N87" s="166"/>
      <c r="O87" s="71"/>
      <c r="P87" s="167">
        <f>P88</f>
        <v>0</v>
      </c>
      <c r="Q87" s="71"/>
      <c r="R87" s="167">
        <f>R88</f>
        <v>1391.6837607400003</v>
      </c>
      <c r="S87" s="71"/>
      <c r="T87" s="168">
        <f>T88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70</v>
      </c>
      <c r="AU87" s="16" t="s">
        <v>113</v>
      </c>
      <c r="BK87" s="169">
        <f>BK88</f>
        <v>0</v>
      </c>
    </row>
    <row r="88" spans="1:65" s="12" customFormat="1" ht="25.95" customHeight="1">
      <c r="B88" s="170"/>
      <c r="C88" s="171"/>
      <c r="D88" s="172" t="s">
        <v>70</v>
      </c>
      <c r="E88" s="173" t="s">
        <v>134</v>
      </c>
      <c r="F88" s="173" t="s">
        <v>135</v>
      </c>
      <c r="G88" s="171"/>
      <c r="H88" s="171"/>
      <c r="I88" s="174"/>
      <c r="J88" s="175">
        <f>BK88</f>
        <v>0</v>
      </c>
      <c r="K88" s="171"/>
      <c r="L88" s="176"/>
      <c r="M88" s="177"/>
      <c r="N88" s="178"/>
      <c r="O88" s="178"/>
      <c r="P88" s="179">
        <f>P89+P172+P180+P187+P224+P233+P259</f>
        <v>0</v>
      </c>
      <c r="Q88" s="178"/>
      <c r="R88" s="179">
        <f>R89+R172+R180+R187+R224+R233+R259</f>
        <v>1391.6837607400003</v>
      </c>
      <c r="S88" s="178"/>
      <c r="T88" s="180">
        <f>T89+T172+T180+T187+T224+T233+T259</f>
        <v>0</v>
      </c>
      <c r="AR88" s="181" t="s">
        <v>79</v>
      </c>
      <c r="AT88" s="182" t="s">
        <v>70</v>
      </c>
      <c r="AU88" s="182" t="s">
        <v>71</v>
      </c>
      <c r="AY88" s="181" t="s">
        <v>136</v>
      </c>
      <c r="BK88" s="183">
        <f>BK89+BK172+BK180+BK187+BK224+BK233+BK259</f>
        <v>0</v>
      </c>
    </row>
    <row r="89" spans="1:65" s="12" customFormat="1" ht="22.8" customHeight="1">
      <c r="B89" s="170"/>
      <c r="C89" s="171"/>
      <c r="D89" s="172" t="s">
        <v>70</v>
      </c>
      <c r="E89" s="184" t="s">
        <v>79</v>
      </c>
      <c r="F89" s="184" t="s">
        <v>137</v>
      </c>
      <c r="G89" s="171"/>
      <c r="H89" s="171"/>
      <c r="I89" s="174"/>
      <c r="J89" s="185">
        <f>BK89</f>
        <v>0</v>
      </c>
      <c r="K89" s="171"/>
      <c r="L89" s="176"/>
      <c r="M89" s="177"/>
      <c r="N89" s="178"/>
      <c r="O89" s="178"/>
      <c r="P89" s="179">
        <f>SUM(P90:P171)</f>
        <v>0</v>
      </c>
      <c r="Q89" s="178"/>
      <c r="R89" s="179">
        <f>SUM(R90:R171)</f>
        <v>0.18492</v>
      </c>
      <c r="S89" s="178"/>
      <c r="T89" s="180">
        <f>SUM(T90:T171)</f>
        <v>0</v>
      </c>
      <c r="AR89" s="181" t="s">
        <v>79</v>
      </c>
      <c r="AT89" s="182" t="s">
        <v>70</v>
      </c>
      <c r="AU89" s="182" t="s">
        <v>79</v>
      </c>
      <c r="AY89" s="181" t="s">
        <v>136</v>
      </c>
      <c r="BK89" s="183">
        <f>SUM(BK90:BK171)</f>
        <v>0</v>
      </c>
    </row>
    <row r="90" spans="1:65" s="2" customFormat="1" ht="14.4" customHeight="1">
      <c r="A90" s="33"/>
      <c r="B90" s="34"/>
      <c r="C90" s="186" t="s">
        <v>79</v>
      </c>
      <c r="D90" s="186" t="s">
        <v>138</v>
      </c>
      <c r="E90" s="187" t="s">
        <v>139</v>
      </c>
      <c r="F90" s="188" t="s">
        <v>140</v>
      </c>
      <c r="G90" s="189" t="s">
        <v>141</v>
      </c>
      <c r="H90" s="190">
        <v>0.15</v>
      </c>
      <c r="I90" s="191"/>
      <c r="J90" s="192">
        <f>ROUND(I90*H90,2)</f>
        <v>0</v>
      </c>
      <c r="K90" s="188" t="s">
        <v>142</v>
      </c>
      <c r="L90" s="38"/>
      <c r="M90" s="193" t="s">
        <v>19</v>
      </c>
      <c r="N90" s="194" t="s">
        <v>42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143</v>
      </c>
      <c r="AT90" s="197" t="s">
        <v>138</v>
      </c>
      <c r="AU90" s="197" t="s">
        <v>82</v>
      </c>
      <c r="AY90" s="16" t="s">
        <v>136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79</v>
      </c>
      <c r="BK90" s="198">
        <f>ROUND(I90*H90,2)</f>
        <v>0</v>
      </c>
      <c r="BL90" s="16" t="s">
        <v>143</v>
      </c>
      <c r="BM90" s="197" t="s">
        <v>144</v>
      </c>
    </row>
    <row r="91" spans="1:65" s="2" customFormat="1" ht="19.2">
      <c r="A91" s="33"/>
      <c r="B91" s="34"/>
      <c r="C91" s="35"/>
      <c r="D91" s="199" t="s">
        <v>145</v>
      </c>
      <c r="E91" s="35"/>
      <c r="F91" s="200" t="s">
        <v>146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145</v>
      </c>
      <c r="AU91" s="16" t="s">
        <v>82</v>
      </c>
    </row>
    <row r="92" spans="1:65" s="13" customFormat="1" ht="10.199999999999999">
      <c r="B92" s="203"/>
      <c r="C92" s="204"/>
      <c r="D92" s="199" t="s">
        <v>147</v>
      </c>
      <c r="E92" s="205" t="s">
        <v>19</v>
      </c>
      <c r="F92" s="206" t="s">
        <v>784</v>
      </c>
      <c r="G92" s="204"/>
      <c r="H92" s="207">
        <v>0.15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147</v>
      </c>
      <c r="AU92" s="213" t="s">
        <v>82</v>
      </c>
      <c r="AV92" s="13" t="s">
        <v>82</v>
      </c>
      <c r="AW92" s="13" t="s">
        <v>33</v>
      </c>
      <c r="AX92" s="13" t="s">
        <v>79</v>
      </c>
      <c r="AY92" s="213" t="s">
        <v>136</v>
      </c>
    </row>
    <row r="93" spans="1:65" s="2" customFormat="1" ht="14.4" customHeight="1">
      <c r="A93" s="33"/>
      <c r="B93" s="34"/>
      <c r="C93" s="186" t="s">
        <v>82</v>
      </c>
      <c r="D93" s="186" t="s">
        <v>138</v>
      </c>
      <c r="E93" s="187" t="s">
        <v>149</v>
      </c>
      <c r="F93" s="188" t="s">
        <v>150</v>
      </c>
      <c r="G93" s="189" t="s">
        <v>151</v>
      </c>
      <c r="H93" s="190">
        <v>1</v>
      </c>
      <c r="I93" s="191"/>
      <c r="J93" s="192">
        <f>ROUND(I93*H93,2)</f>
        <v>0</v>
      </c>
      <c r="K93" s="188" t="s">
        <v>142</v>
      </c>
      <c r="L93" s="38"/>
      <c r="M93" s="193" t="s">
        <v>19</v>
      </c>
      <c r="N93" s="194" t="s">
        <v>42</v>
      </c>
      <c r="O93" s="6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7" t="s">
        <v>143</v>
      </c>
      <c r="AT93" s="197" t="s">
        <v>138</v>
      </c>
      <c r="AU93" s="197" t="s">
        <v>82</v>
      </c>
      <c r="AY93" s="16" t="s">
        <v>136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79</v>
      </c>
      <c r="BK93" s="198">
        <f>ROUND(I93*H93,2)</f>
        <v>0</v>
      </c>
      <c r="BL93" s="16" t="s">
        <v>143</v>
      </c>
      <c r="BM93" s="197" t="s">
        <v>152</v>
      </c>
    </row>
    <row r="94" spans="1:65" s="2" customFormat="1" ht="10.199999999999999">
      <c r="A94" s="33"/>
      <c r="B94" s="34"/>
      <c r="C94" s="35"/>
      <c r="D94" s="199" t="s">
        <v>145</v>
      </c>
      <c r="E94" s="35"/>
      <c r="F94" s="200" t="s">
        <v>153</v>
      </c>
      <c r="G94" s="35"/>
      <c r="H94" s="35"/>
      <c r="I94" s="107"/>
      <c r="J94" s="35"/>
      <c r="K94" s="35"/>
      <c r="L94" s="38"/>
      <c r="M94" s="201"/>
      <c r="N94" s="20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145</v>
      </c>
      <c r="AU94" s="16" t="s">
        <v>82</v>
      </c>
    </row>
    <row r="95" spans="1:65" s="13" customFormat="1" ht="10.199999999999999">
      <c r="B95" s="203"/>
      <c r="C95" s="204"/>
      <c r="D95" s="199" t="s">
        <v>147</v>
      </c>
      <c r="E95" s="205" t="s">
        <v>19</v>
      </c>
      <c r="F95" s="206" t="s">
        <v>785</v>
      </c>
      <c r="G95" s="204"/>
      <c r="H95" s="207">
        <v>1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147</v>
      </c>
      <c r="AU95" s="213" t="s">
        <v>82</v>
      </c>
      <c r="AV95" s="13" t="s">
        <v>82</v>
      </c>
      <c r="AW95" s="13" t="s">
        <v>33</v>
      </c>
      <c r="AX95" s="13" t="s">
        <v>79</v>
      </c>
      <c r="AY95" s="213" t="s">
        <v>136</v>
      </c>
    </row>
    <row r="96" spans="1:65" s="2" customFormat="1" ht="14.4" customHeight="1">
      <c r="A96" s="33"/>
      <c r="B96" s="34"/>
      <c r="C96" s="186" t="s">
        <v>155</v>
      </c>
      <c r="D96" s="186" t="s">
        <v>138</v>
      </c>
      <c r="E96" s="187" t="s">
        <v>156</v>
      </c>
      <c r="F96" s="188" t="s">
        <v>157</v>
      </c>
      <c r="G96" s="189" t="s">
        <v>158</v>
      </c>
      <c r="H96" s="190">
        <v>7.0999999999999994E-2</v>
      </c>
      <c r="I96" s="191"/>
      <c r="J96" s="192">
        <f>ROUND(I96*H96,2)</f>
        <v>0</v>
      </c>
      <c r="K96" s="188" t="s">
        <v>142</v>
      </c>
      <c r="L96" s="38"/>
      <c r="M96" s="193" t="s">
        <v>19</v>
      </c>
      <c r="N96" s="194" t="s">
        <v>42</v>
      </c>
      <c r="O96" s="6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143</v>
      </c>
      <c r="AT96" s="197" t="s">
        <v>138</v>
      </c>
      <c r="AU96" s="197" t="s">
        <v>82</v>
      </c>
      <c r="AY96" s="16" t="s">
        <v>136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79</v>
      </c>
      <c r="BK96" s="198">
        <f>ROUND(I96*H96,2)</f>
        <v>0</v>
      </c>
      <c r="BL96" s="16" t="s">
        <v>143</v>
      </c>
      <c r="BM96" s="197" t="s">
        <v>159</v>
      </c>
    </row>
    <row r="97" spans="1:65" s="2" customFormat="1" ht="19.2">
      <c r="A97" s="33"/>
      <c r="B97" s="34"/>
      <c r="C97" s="35"/>
      <c r="D97" s="199" t="s">
        <v>145</v>
      </c>
      <c r="E97" s="35"/>
      <c r="F97" s="200" t="s">
        <v>160</v>
      </c>
      <c r="G97" s="35"/>
      <c r="H97" s="35"/>
      <c r="I97" s="107"/>
      <c r="J97" s="35"/>
      <c r="K97" s="35"/>
      <c r="L97" s="38"/>
      <c r="M97" s="201"/>
      <c r="N97" s="20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145</v>
      </c>
      <c r="AU97" s="16" t="s">
        <v>82</v>
      </c>
    </row>
    <row r="98" spans="1:65" s="13" customFormat="1" ht="10.199999999999999">
      <c r="B98" s="203"/>
      <c r="C98" s="204"/>
      <c r="D98" s="199" t="s">
        <v>147</v>
      </c>
      <c r="E98" s="205" t="s">
        <v>19</v>
      </c>
      <c r="F98" s="206" t="s">
        <v>786</v>
      </c>
      <c r="G98" s="204"/>
      <c r="H98" s="207">
        <v>7.0999999999999994E-2</v>
      </c>
      <c r="I98" s="208"/>
      <c r="J98" s="204"/>
      <c r="K98" s="204"/>
      <c r="L98" s="209"/>
      <c r="M98" s="210"/>
      <c r="N98" s="211"/>
      <c r="O98" s="211"/>
      <c r="P98" s="211"/>
      <c r="Q98" s="211"/>
      <c r="R98" s="211"/>
      <c r="S98" s="211"/>
      <c r="T98" s="212"/>
      <c r="AT98" s="213" t="s">
        <v>147</v>
      </c>
      <c r="AU98" s="213" t="s">
        <v>82</v>
      </c>
      <c r="AV98" s="13" t="s">
        <v>82</v>
      </c>
      <c r="AW98" s="13" t="s">
        <v>33</v>
      </c>
      <c r="AX98" s="13" t="s">
        <v>79</v>
      </c>
      <c r="AY98" s="213" t="s">
        <v>136</v>
      </c>
    </row>
    <row r="99" spans="1:65" s="2" customFormat="1" ht="14.4" customHeight="1">
      <c r="A99" s="33"/>
      <c r="B99" s="34"/>
      <c r="C99" s="186" t="s">
        <v>143</v>
      </c>
      <c r="D99" s="186" t="s">
        <v>138</v>
      </c>
      <c r="E99" s="187" t="s">
        <v>787</v>
      </c>
      <c r="F99" s="188" t="s">
        <v>788</v>
      </c>
      <c r="G99" s="189" t="s">
        <v>410</v>
      </c>
      <c r="H99" s="190">
        <v>5</v>
      </c>
      <c r="I99" s="191"/>
      <c r="J99" s="192">
        <f>ROUND(I99*H99,2)</f>
        <v>0</v>
      </c>
      <c r="K99" s="188" t="s">
        <v>142</v>
      </c>
      <c r="L99" s="38"/>
      <c r="M99" s="193" t="s">
        <v>19</v>
      </c>
      <c r="N99" s="194" t="s">
        <v>42</v>
      </c>
      <c r="O99" s="63"/>
      <c r="P99" s="195">
        <f>O99*H99</f>
        <v>0</v>
      </c>
      <c r="Q99" s="195">
        <v>3.6900000000000002E-2</v>
      </c>
      <c r="R99" s="195">
        <f>Q99*H99</f>
        <v>0.1845</v>
      </c>
      <c r="S99" s="195">
        <v>0</v>
      </c>
      <c r="T99" s="19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7" t="s">
        <v>143</v>
      </c>
      <c r="AT99" s="197" t="s">
        <v>138</v>
      </c>
      <c r="AU99" s="197" t="s">
        <v>82</v>
      </c>
      <c r="AY99" s="16" t="s">
        <v>136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6" t="s">
        <v>79</v>
      </c>
      <c r="BK99" s="198">
        <f>ROUND(I99*H99,2)</f>
        <v>0</v>
      </c>
      <c r="BL99" s="16" t="s">
        <v>143</v>
      </c>
      <c r="BM99" s="197" t="s">
        <v>789</v>
      </c>
    </row>
    <row r="100" spans="1:65" s="2" customFormat="1" ht="38.4">
      <c r="A100" s="33"/>
      <c r="B100" s="34"/>
      <c r="C100" s="35"/>
      <c r="D100" s="199" t="s">
        <v>145</v>
      </c>
      <c r="E100" s="35"/>
      <c r="F100" s="200" t="s">
        <v>790</v>
      </c>
      <c r="G100" s="35"/>
      <c r="H100" s="35"/>
      <c r="I100" s="107"/>
      <c r="J100" s="35"/>
      <c r="K100" s="35"/>
      <c r="L100" s="38"/>
      <c r="M100" s="201"/>
      <c r="N100" s="20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145</v>
      </c>
      <c r="AU100" s="16" t="s">
        <v>82</v>
      </c>
    </row>
    <row r="101" spans="1:65" s="13" customFormat="1" ht="10.199999999999999">
      <c r="B101" s="203"/>
      <c r="C101" s="204"/>
      <c r="D101" s="199" t="s">
        <v>147</v>
      </c>
      <c r="E101" s="205" t="s">
        <v>19</v>
      </c>
      <c r="F101" s="206" t="s">
        <v>791</v>
      </c>
      <c r="G101" s="204"/>
      <c r="H101" s="207">
        <v>5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147</v>
      </c>
      <c r="AU101" s="213" t="s">
        <v>82</v>
      </c>
      <c r="AV101" s="13" t="s">
        <v>82</v>
      </c>
      <c r="AW101" s="13" t="s">
        <v>33</v>
      </c>
      <c r="AX101" s="13" t="s">
        <v>79</v>
      </c>
      <c r="AY101" s="213" t="s">
        <v>136</v>
      </c>
    </row>
    <row r="102" spans="1:65" s="2" customFormat="1" ht="14.4" customHeight="1">
      <c r="A102" s="33"/>
      <c r="B102" s="34"/>
      <c r="C102" s="186" t="s">
        <v>167</v>
      </c>
      <c r="D102" s="186" t="s">
        <v>138</v>
      </c>
      <c r="E102" s="187" t="s">
        <v>178</v>
      </c>
      <c r="F102" s="188" t="s">
        <v>179</v>
      </c>
      <c r="G102" s="189" t="s">
        <v>158</v>
      </c>
      <c r="H102" s="190">
        <v>1798.9</v>
      </c>
      <c r="I102" s="191"/>
      <c r="J102" s="192">
        <f>ROUND(I102*H102,2)</f>
        <v>0</v>
      </c>
      <c r="K102" s="188" t="s">
        <v>142</v>
      </c>
      <c r="L102" s="38"/>
      <c r="M102" s="193" t="s">
        <v>19</v>
      </c>
      <c r="N102" s="194" t="s">
        <v>42</v>
      </c>
      <c r="O102" s="63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7" t="s">
        <v>143</v>
      </c>
      <c r="AT102" s="197" t="s">
        <v>138</v>
      </c>
      <c r="AU102" s="197" t="s">
        <v>82</v>
      </c>
      <c r="AY102" s="16" t="s">
        <v>136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79</v>
      </c>
      <c r="BK102" s="198">
        <f>ROUND(I102*H102,2)</f>
        <v>0</v>
      </c>
      <c r="BL102" s="16" t="s">
        <v>143</v>
      </c>
      <c r="BM102" s="197" t="s">
        <v>792</v>
      </c>
    </row>
    <row r="103" spans="1:65" s="2" customFormat="1" ht="10.199999999999999">
      <c r="A103" s="33"/>
      <c r="B103" s="34"/>
      <c r="C103" s="35"/>
      <c r="D103" s="199" t="s">
        <v>145</v>
      </c>
      <c r="E103" s="35"/>
      <c r="F103" s="200" t="s">
        <v>181</v>
      </c>
      <c r="G103" s="35"/>
      <c r="H103" s="35"/>
      <c r="I103" s="107"/>
      <c r="J103" s="35"/>
      <c r="K103" s="35"/>
      <c r="L103" s="38"/>
      <c r="M103" s="201"/>
      <c r="N103" s="20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145</v>
      </c>
      <c r="AU103" s="16" t="s">
        <v>82</v>
      </c>
    </row>
    <row r="104" spans="1:65" s="13" customFormat="1" ht="10.199999999999999">
      <c r="B104" s="203"/>
      <c r="C104" s="204"/>
      <c r="D104" s="199" t="s">
        <v>147</v>
      </c>
      <c r="E104" s="205" t="s">
        <v>19</v>
      </c>
      <c r="F104" s="206" t="s">
        <v>793</v>
      </c>
      <c r="G104" s="204"/>
      <c r="H104" s="207">
        <v>1798.9</v>
      </c>
      <c r="I104" s="208"/>
      <c r="J104" s="204"/>
      <c r="K104" s="204"/>
      <c r="L104" s="209"/>
      <c r="M104" s="210"/>
      <c r="N104" s="211"/>
      <c r="O104" s="211"/>
      <c r="P104" s="211"/>
      <c r="Q104" s="211"/>
      <c r="R104" s="211"/>
      <c r="S104" s="211"/>
      <c r="T104" s="212"/>
      <c r="AT104" s="213" t="s">
        <v>147</v>
      </c>
      <c r="AU104" s="213" t="s">
        <v>82</v>
      </c>
      <c r="AV104" s="13" t="s">
        <v>82</v>
      </c>
      <c r="AW104" s="13" t="s">
        <v>33</v>
      </c>
      <c r="AX104" s="13" t="s">
        <v>71</v>
      </c>
      <c r="AY104" s="213" t="s">
        <v>136</v>
      </c>
    </row>
    <row r="105" spans="1:65" s="2" customFormat="1" ht="22.8">
      <c r="A105" s="33"/>
      <c r="B105" s="34"/>
      <c r="C105" s="186" t="s">
        <v>172</v>
      </c>
      <c r="D105" s="186" t="s">
        <v>138</v>
      </c>
      <c r="E105" s="187" t="s">
        <v>185</v>
      </c>
      <c r="F105" s="188" t="s">
        <v>186</v>
      </c>
      <c r="G105" s="189" t="s">
        <v>141</v>
      </c>
      <c r="H105" s="190">
        <v>186.2</v>
      </c>
      <c r="I105" s="191"/>
      <c r="J105" s="192">
        <f>ROUND(I105*H105,2)</f>
        <v>0</v>
      </c>
      <c r="K105" s="188" t="s">
        <v>142</v>
      </c>
      <c r="L105" s="38"/>
      <c r="M105" s="193" t="s">
        <v>19</v>
      </c>
      <c r="N105" s="194" t="s">
        <v>42</v>
      </c>
      <c r="O105" s="63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97" t="s">
        <v>143</v>
      </c>
      <c r="AT105" s="197" t="s">
        <v>138</v>
      </c>
      <c r="AU105" s="197" t="s">
        <v>82</v>
      </c>
      <c r="AY105" s="16" t="s">
        <v>136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6" t="s">
        <v>79</v>
      </c>
      <c r="BK105" s="198">
        <f>ROUND(I105*H105,2)</f>
        <v>0</v>
      </c>
      <c r="BL105" s="16" t="s">
        <v>143</v>
      </c>
      <c r="BM105" s="197" t="s">
        <v>794</v>
      </c>
    </row>
    <row r="106" spans="1:65" s="2" customFormat="1" ht="19.2">
      <c r="A106" s="33"/>
      <c r="B106" s="34"/>
      <c r="C106" s="35"/>
      <c r="D106" s="199" t="s">
        <v>145</v>
      </c>
      <c r="E106" s="35"/>
      <c r="F106" s="200" t="s">
        <v>188</v>
      </c>
      <c r="G106" s="35"/>
      <c r="H106" s="35"/>
      <c r="I106" s="107"/>
      <c r="J106" s="35"/>
      <c r="K106" s="35"/>
      <c r="L106" s="38"/>
      <c r="M106" s="201"/>
      <c r="N106" s="20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145</v>
      </c>
      <c r="AU106" s="16" t="s">
        <v>82</v>
      </c>
    </row>
    <row r="107" spans="1:65" s="13" customFormat="1" ht="10.199999999999999">
      <c r="B107" s="203"/>
      <c r="C107" s="204"/>
      <c r="D107" s="199" t="s">
        <v>147</v>
      </c>
      <c r="E107" s="205" t="s">
        <v>19</v>
      </c>
      <c r="F107" s="206" t="s">
        <v>795</v>
      </c>
      <c r="G107" s="204"/>
      <c r="H107" s="207">
        <v>172.3</v>
      </c>
      <c r="I107" s="208"/>
      <c r="J107" s="204"/>
      <c r="K107" s="204"/>
      <c r="L107" s="209"/>
      <c r="M107" s="210"/>
      <c r="N107" s="211"/>
      <c r="O107" s="211"/>
      <c r="P107" s="211"/>
      <c r="Q107" s="211"/>
      <c r="R107" s="211"/>
      <c r="S107" s="211"/>
      <c r="T107" s="212"/>
      <c r="AT107" s="213" t="s">
        <v>147</v>
      </c>
      <c r="AU107" s="213" t="s">
        <v>82</v>
      </c>
      <c r="AV107" s="13" t="s">
        <v>82</v>
      </c>
      <c r="AW107" s="13" t="s">
        <v>33</v>
      </c>
      <c r="AX107" s="13" t="s">
        <v>71</v>
      </c>
      <c r="AY107" s="213" t="s">
        <v>136</v>
      </c>
    </row>
    <row r="108" spans="1:65" s="13" customFormat="1" ht="10.199999999999999">
      <c r="B108" s="203"/>
      <c r="C108" s="204"/>
      <c r="D108" s="199" t="s">
        <v>147</v>
      </c>
      <c r="E108" s="205" t="s">
        <v>19</v>
      </c>
      <c r="F108" s="206" t="s">
        <v>796</v>
      </c>
      <c r="G108" s="204"/>
      <c r="H108" s="207">
        <v>13.9</v>
      </c>
      <c r="I108" s="208"/>
      <c r="J108" s="204"/>
      <c r="K108" s="204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147</v>
      </c>
      <c r="AU108" s="213" t="s">
        <v>82</v>
      </c>
      <c r="AV108" s="13" t="s">
        <v>82</v>
      </c>
      <c r="AW108" s="13" t="s">
        <v>33</v>
      </c>
      <c r="AX108" s="13" t="s">
        <v>71</v>
      </c>
      <c r="AY108" s="213" t="s">
        <v>136</v>
      </c>
    </row>
    <row r="109" spans="1:65" s="2" customFormat="1" ht="14.4" customHeight="1">
      <c r="A109" s="33"/>
      <c r="B109" s="34"/>
      <c r="C109" s="186" t="s">
        <v>177</v>
      </c>
      <c r="D109" s="186" t="s">
        <v>138</v>
      </c>
      <c r="E109" s="187" t="s">
        <v>193</v>
      </c>
      <c r="F109" s="188" t="s">
        <v>194</v>
      </c>
      <c r="G109" s="189" t="s">
        <v>158</v>
      </c>
      <c r="H109" s="190">
        <v>7.0999999999999994E-2</v>
      </c>
      <c r="I109" s="191"/>
      <c r="J109" s="192">
        <f>ROUND(I109*H109,2)</f>
        <v>0</v>
      </c>
      <c r="K109" s="188" t="s">
        <v>142</v>
      </c>
      <c r="L109" s="38"/>
      <c r="M109" s="193" t="s">
        <v>19</v>
      </c>
      <c r="N109" s="194" t="s">
        <v>42</v>
      </c>
      <c r="O109" s="63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7" t="s">
        <v>143</v>
      </c>
      <c r="AT109" s="197" t="s">
        <v>138</v>
      </c>
      <c r="AU109" s="197" t="s">
        <v>82</v>
      </c>
      <c r="AY109" s="16" t="s">
        <v>136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6" t="s">
        <v>79</v>
      </c>
      <c r="BK109" s="198">
        <f>ROUND(I109*H109,2)</f>
        <v>0</v>
      </c>
      <c r="BL109" s="16" t="s">
        <v>143</v>
      </c>
      <c r="BM109" s="197" t="s">
        <v>195</v>
      </c>
    </row>
    <row r="110" spans="1:65" s="2" customFormat="1" ht="10.199999999999999">
      <c r="A110" s="33"/>
      <c r="B110" s="34"/>
      <c r="C110" s="35"/>
      <c r="D110" s="199" t="s">
        <v>145</v>
      </c>
      <c r="E110" s="35"/>
      <c r="F110" s="200" t="s">
        <v>196</v>
      </c>
      <c r="G110" s="35"/>
      <c r="H110" s="35"/>
      <c r="I110" s="107"/>
      <c r="J110" s="35"/>
      <c r="K110" s="35"/>
      <c r="L110" s="38"/>
      <c r="M110" s="201"/>
      <c r="N110" s="202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145</v>
      </c>
      <c r="AU110" s="16" t="s">
        <v>82</v>
      </c>
    </row>
    <row r="111" spans="1:65" s="2" customFormat="1" ht="14.4" customHeight="1">
      <c r="A111" s="33"/>
      <c r="B111" s="34"/>
      <c r="C111" s="186" t="s">
        <v>184</v>
      </c>
      <c r="D111" s="186" t="s">
        <v>138</v>
      </c>
      <c r="E111" s="187" t="s">
        <v>198</v>
      </c>
      <c r="F111" s="188" t="s">
        <v>199</v>
      </c>
      <c r="G111" s="189" t="s">
        <v>141</v>
      </c>
      <c r="H111" s="190">
        <v>0.4</v>
      </c>
      <c r="I111" s="191"/>
      <c r="J111" s="192">
        <f>ROUND(I111*H111,2)</f>
        <v>0</v>
      </c>
      <c r="K111" s="188" t="s">
        <v>142</v>
      </c>
      <c r="L111" s="38"/>
      <c r="M111" s="193" t="s">
        <v>19</v>
      </c>
      <c r="N111" s="194" t="s">
        <v>42</v>
      </c>
      <c r="O111" s="63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97" t="s">
        <v>143</v>
      </c>
      <c r="AT111" s="197" t="s">
        <v>138</v>
      </c>
      <c r="AU111" s="197" t="s">
        <v>82</v>
      </c>
      <c r="AY111" s="16" t="s">
        <v>136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6" t="s">
        <v>79</v>
      </c>
      <c r="BK111" s="198">
        <f>ROUND(I111*H111,2)</f>
        <v>0</v>
      </c>
      <c r="BL111" s="16" t="s">
        <v>143</v>
      </c>
      <c r="BM111" s="197" t="s">
        <v>797</v>
      </c>
    </row>
    <row r="112" spans="1:65" s="2" customFormat="1" ht="19.2">
      <c r="A112" s="33"/>
      <c r="B112" s="34"/>
      <c r="C112" s="35"/>
      <c r="D112" s="199" t="s">
        <v>145</v>
      </c>
      <c r="E112" s="35"/>
      <c r="F112" s="200" t="s">
        <v>201</v>
      </c>
      <c r="G112" s="35"/>
      <c r="H112" s="35"/>
      <c r="I112" s="107"/>
      <c r="J112" s="35"/>
      <c r="K112" s="35"/>
      <c r="L112" s="38"/>
      <c r="M112" s="201"/>
      <c r="N112" s="20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145</v>
      </c>
      <c r="AU112" s="16" t="s">
        <v>82</v>
      </c>
    </row>
    <row r="113" spans="1:65" s="13" customFormat="1" ht="10.199999999999999">
      <c r="B113" s="203"/>
      <c r="C113" s="204"/>
      <c r="D113" s="199" t="s">
        <v>147</v>
      </c>
      <c r="E113" s="205" t="s">
        <v>19</v>
      </c>
      <c r="F113" s="206" t="s">
        <v>557</v>
      </c>
      <c r="G113" s="204"/>
      <c r="H113" s="207">
        <v>0.4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147</v>
      </c>
      <c r="AU113" s="213" t="s">
        <v>82</v>
      </c>
      <c r="AV113" s="13" t="s">
        <v>82</v>
      </c>
      <c r="AW113" s="13" t="s">
        <v>33</v>
      </c>
      <c r="AX113" s="13" t="s">
        <v>79</v>
      </c>
      <c r="AY113" s="213" t="s">
        <v>136</v>
      </c>
    </row>
    <row r="114" spans="1:65" s="2" customFormat="1" ht="22.8">
      <c r="A114" s="33"/>
      <c r="B114" s="34"/>
      <c r="C114" s="186" t="s">
        <v>192</v>
      </c>
      <c r="D114" s="186" t="s">
        <v>138</v>
      </c>
      <c r="E114" s="187" t="s">
        <v>798</v>
      </c>
      <c r="F114" s="188" t="s">
        <v>799</v>
      </c>
      <c r="G114" s="189" t="s">
        <v>141</v>
      </c>
      <c r="H114" s="190">
        <v>14.3</v>
      </c>
      <c r="I114" s="191"/>
      <c r="J114" s="192">
        <f>ROUND(I114*H114,2)</f>
        <v>0</v>
      </c>
      <c r="K114" s="188" t="s">
        <v>142</v>
      </c>
      <c r="L114" s="38"/>
      <c r="M114" s="193" t="s">
        <v>19</v>
      </c>
      <c r="N114" s="194" t="s">
        <v>42</v>
      </c>
      <c r="O114" s="63"/>
      <c r="P114" s="195">
        <f>O114*H114</f>
        <v>0</v>
      </c>
      <c r="Q114" s="195">
        <v>0</v>
      </c>
      <c r="R114" s="195">
        <f>Q114*H114</f>
        <v>0</v>
      </c>
      <c r="S114" s="195">
        <v>0</v>
      </c>
      <c r="T114" s="196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97" t="s">
        <v>143</v>
      </c>
      <c r="AT114" s="197" t="s">
        <v>138</v>
      </c>
      <c r="AU114" s="197" t="s">
        <v>82</v>
      </c>
      <c r="AY114" s="16" t="s">
        <v>136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6" t="s">
        <v>79</v>
      </c>
      <c r="BK114" s="198">
        <f>ROUND(I114*H114,2)</f>
        <v>0</v>
      </c>
      <c r="BL114" s="16" t="s">
        <v>143</v>
      </c>
      <c r="BM114" s="197" t="s">
        <v>800</v>
      </c>
    </row>
    <row r="115" spans="1:65" s="2" customFormat="1" ht="19.2">
      <c r="A115" s="33"/>
      <c r="B115" s="34"/>
      <c r="C115" s="35"/>
      <c r="D115" s="199" t="s">
        <v>145</v>
      </c>
      <c r="E115" s="35"/>
      <c r="F115" s="200" t="s">
        <v>801</v>
      </c>
      <c r="G115" s="35"/>
      <c r="H115" s="35"/>
      <c r="I115" s="107"/>
      <c r="J115" s="35"/>
      <c r="K115" s="35"/>
      <c r="L115" s="38"/>
      <c r="M115" s="201"/>
      <c r="N115" s="202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145</v>
      </c>
      <c r="AU115" s="16" t="s">
        <v>82</v>
      </c>
    </row>
    <row r="116" spans="1:65" s="13" customFormat="1" ht="10.199999999999999">
      <c r="B116" s="203"/>
      <c r="C116" s="204"/>
      <c r="D116" s="199" t="s">
        <v>147</v>
      </c>
      <c r="E116" s="205" t="s">
        <v>19</v>
      </c>
      <c r="F116" s="206" t="s">
        <v>802</v>
      </c>
      <c r="G116" s="204"/>
      <c r="H116" s="207">
        <v>14.3</v>
      </c>
      <c r="I116" s="208"/>
      <c r="J116" s="204"/>
      <c r="K116" s="204"/>
      <c r="L116" s="209"/>
      <c r="M116" s="210"/>
      <c r="N116" s="211"/>
      <c r="O116" s="211"/>
      <c r="P116" s="211"/>
      <c r="Q116" s="211"/>
      <c r="R116" s="211"/>
      <c r="S116" s="211"/>
      <c r="T116" s="212"/>
      <c r="AT116" s="213" t="s">
        <v>147</v>
      </c>
      <c r="AU116" s="213" t="s">
        <v>82</v>
      </c>
      <c r="AV116" s="13" t="s">
        <v>82</v>
      </c>
      <c r="AW116" s="13" t="s">
        <v>33</v>
      </c>
      <c r="AX116" s="13" t="s">
        <v>71</v>
      </c>
      <c r="AY116" s="213" t="s">
        <v>136</v>
      </c>
    </row>
    <row r="117" spans="1:65" s="2" customFormat="1" ht="22.8">
      <c r="A117" s="33"/>
      <c r="B117" s="34"/>
      <c r="C117" s="186" t="s">
        <v>197</v>
      </c>
      <c r="D117" s="186" t="s">
        <v>138</v>
      </c>
      <c r="E117" s="187" t="s">
        <v>803</v>
      </c>
      <c r="F117" s="188" t="s">
        <v>804</v>
      </c>
      <c r="G117" s="189" t="s">
        <v>141</v>
      </c>
      <c r="H117" s="190">
        <v>92</v>
      </c>
      <c r="I117" s="191"/>
      <c r="J117" s="192">
        <f>ROUND(I117*H117,2)</f>
        <v>0</v>
      </c>
      <c r="K117" s="188" t="s">
        <v>142</v>
      </c>
      <c r="L117" s="38"/>
      <c r="M117" s="193" t="s">
        <v>19</v>
      </c>
      <c r="N117" s="194" t="s">
        <v>42</v>
      </c>
      <c r="O117" s="63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7" t="s">
        <v>143</v>
      </c>
      <c r="AT117" s="197" t="s">
        <v>138</v>
      </c>
      <c r="AU117" s="197" t="s">
        <v>82</v>
      </c>
      <c r="AY117" s="16" t="s">
        <v>136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6" t="s">
        <v>79</v>
      </c>
      <c r="BK117" s="198">
        <f>ROUND(I117*H117,2)</f>
        <v>0</v>
      </c>
      <c r="BL117" s="16" t="s">
        <v>143</v>
      </c>
      <c r="BM117" s="197" t="s">
        <v>805</v>
      </c>
    </row>
    <row r="118" spans="1:65" s="2" customFormat="1" ht="19.2">
      <c r="A118" s="33"/>
      <c r="B118" s="34"/>
      <c r="C118" s="35"/>
      <c r="D118" s="199" t="s">
        <v>145</v>
      </c>
      <c r="E118" s="35"/>
      <c r="F118" s="200" t="s">
        <v>806</v>
      </c>
      <c r="G118" s="35"/>
      <c r="H118" s="35"/>
      <c r="I118" s="107"/>
      <c r="J118" s="35"/>
      <c r="K118" s="35"/>
      <c r="L118" s="38"/>
      <c r="M118" s="201"/>
      <c r="N118" s="202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145</v>
      </c>
      <c r="AU118" s="16" t="s">
        <v>82</v>
      </c>
    </row>
    <row r="119" spans="1:65" s="13" customFormat="1" ht="10.199999999999999">
      <c r="B119" s="203"/>
      <c r="C119" s="204"/>
      <c r="D119" s="199" t="s">
        <v>147</v>
      </c>
      <c r="E119" s="205" t="s">
        <v>19</v>
      </c>
      <c r="F119" s="206" t="s">
        <v>807</v>
      </c>
      <c r="G119" s="204"/>
      <c r="H119" s="207">
        <v>92</v>
      </c>
      <c r="I119" s="208"/>
      <c r="J119" s="204"/>
      <c r="K119" s="204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147</v>
      </c>
      <c r="AU119" s="213" t="s">
        <v>82</v>
      </c>
      <c r="AV119" s="13" t="s">
        <v>82</v>
      </c>
      <c r="AW119" s="13" t="s">
        <v>33</v>
      </c>
      <c r="AX119" s="13" t="s">
        <v>71</v>
      </c>
      <c r="AY119" s="213" t="s">
        <v>136</v>
      </c>
    </row>
    <row r="120" spans="1:65" s="2" customFormat="1" ht="22.8">
      <c r="A120" s="33"/>
      <c r="B120" s="34"/>
      <c r="C120" s="186" t="s">
        <v>203</v>
      </c>
      <c r="D120" s="186" t="s">
        <v>138</v>
      </c>
      <c r="E120" s="187" t="s">
        <v>204</v>
      </c>
      <c r="F120" s="188" t="s">
        <v>205</v>
      </c>
      <c r="G120" s="189" t="s">
        <v>141</v>
      </c>
      <c r="H120" s="190">
        <v>5.5</v>
      </c>
      <c r="I120" s="191"/>
      <c r="J120" s="192">
        <f>ROUND(I120*H120,2)</f>
        <v>0</v>
      </c>
      <c r="K120" s="188" t="s">
        <v>142</v>
      </c>
      <c r="L120" s="38"/>
      <c r="M120" s="193" t="s">
        <v>19</v>
      </c>
      <c r="N120" s="194" t="s">
        <v>42</v>
      </c>
      <c r="O120" s="63"/>
      <c r="P120" s="195">
        <f>O120*H120</f>
        <v>0</v>
      </c>
      <c r="Q120" s="195">
        <v>0</v>
      </c>
      <c r="R120" s="195">
        <f>Q120*H120</f>
        <v>0</v>
      </c>
      <c r="S120" s="195">
        <v>0</v>
      </c>
      <c r="T120" s="196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7" t="s">
        <v>143</v>
      </c>
      <c r="AT120" s="197" t="s">
        <v>138</v>
      </c>
      <c r="AU120" s="197" t="s">
        <v>82</v>
      </c>
      <c r="AY120" s="16" t="s">
        <v>136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6" t="s">
        <v>79</v>
      </c>
      <c r="BK120" s="198">
        <f>ROUND(I120*H120,2)</f>
        <v>0</v>
      </c>
      <c r="BL120" s="16" t="s">
        <v>143</v>
      </c>
      <c r="BM120" s="197" t="s">
        <v>808</v>
      </c>
    </row>
    <row r="121" spans="1:65" s="2" customFormat="1" ht="19.2">
      <c r="A121" s="33"/>
      <c r="B121" s="34"/>
      <c r="C121" s="35"/>
      <c r="D121" s="199" t="s">
        <v>145</v>
      </c>
      <c r="E121" s="35"/>
      <c r="F121" s="200" t="s">
        <v>207</v>
      </c>
      <c r="G121" s="35"/>
      <c r="H121" s="35"/>
      <c r="I121" s="107"/>
      <c r="J121" s="35"/>
      <c r="K121" s="35"/>
      <c r="L121" s="38"/>
      <c r="M121" s="201"/>
      <c r="N121" s="202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145</v>
      </c>
      <c r="AU121" s="16" t="s">
        <v>82</v>
      </c>
    </row>
    <row r="122" spans="1:65" s="13" customFormat="1" ht="10.199999999999999">
      <c r="B122" s="203"/>
      <c r="C122" s="204"/>
      <c r="D122" s="199" t="s">
        <v>147</v>
      </c>
      <c r="E122" s="205" t="s">
        <v>19</v>
      </c>
      <c r="F122" s="206" t="s">
        <v>809</v>
      </c>
      <c r="G122" s="204"/>
      <c r="H122" s="207">
        <v>5.5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147</v>
      </c>
      <c r="AU122" s="213" t="s">
        <v>82</v>
      </c>
      <c r="AV122" s="13" t="s">
        <v>82</v>
      </c>
      <c r="AW122" s="13" t="s">
        <v>33</v>
      </c>
      <c r="AX122" s="13" t="s">
        <v>79</v>
      </c>
      <c r="AY122" s="213" t="s">
        <v>136</v>
      </c>
    </row>
    <row r="123" spans="1:65" s="2" customFormat="1" ht="14.4" customHeight="1">
      <c r="A123" s="33"/>
      <c r="B123" s="34"/>
      <c r="C123" s="186" t="s">
        <v>209</v>
      </c>
      <c r="D123" s="186" t="s">
        <v>138</v>
      </c>
      <c r="E123" s="187" t="s">
        <v>210</v>
      </c>
      <c r="F123" s="188" t="s">
        <v>211</v>
      </c>
      <c r="G123" s="189" t="s">
        <v>141</v>
      </c>
      <c r="H123" s="190">
        <v>11</v>
      </c>
      <c r="I123" s="191"/>
      <c r="J123" s="192">
        <f>ROUND(I123*H123,2)</f>
        <v>0</v>
      </c>
      <c r="K123" s="188" t="s">
        <v>142</v>
      </c>
      <c r="L123" s="38"/>
      <c r="M123" s="193" t="s">
        <v>19</v>
      </c>
      <c r="N123" s="194" t="s">
        <v>42</v>
      </c>
      <c r="O123" s="63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7" t="s">
        <v>143</v>
      </c>
      <c r="AT123" s="197" t="s">
        <v>138</v>
      </c>
      <c r="AU123" s="197" t="s">
        <v>82</v>
      </c>
      <c r="AY123" s="16" t="s">
        <v>136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6" t="s">
        <v>79</v>
      </c>
      <c r="BK123" s="198">
        <f>ROUND(I123*H123,2)</f>
        <v>0</v>
      </c>
      <c r="BL123" s="16" t="s">
        <v>143</v>
      </c>
      <c r="BM123" s="197" t="s">
        <v>810</v>
      </c>
    </row>
    <row r="124" spans="1:65" s="2" customFormat="1" ht="19.2">
      <c r="A124" s="33"/>
      <c r="B124" s="34"/>
      <c r="C124" s="35"/>
      <c r="D124" s="199" t="s">
        <v>145</v>
      </c>
      <c r="E124" s="35"/>
      <c r="F124" s="200" t="s">
        <v>213</v>
      </c>
      <c r="G124" s="35"/>
      <c r="H124" s="35"/>
      <c r="I124" s="107"/>
      <c r="J124" s="35"/>
      <c r="K124" s="35"/>
      <c r="L124" s="38"/>
      <c r="M124" s="201"/>
      <c r="N124" s="202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145</v>
      </c>
      <c r="AU124" s="16" t="s">
        <v>82</v>
      </c>
    </row>
    <row r="125" spans="1:65" s="13" customFormat="1" ht="10.199999999999999">
      <c r="B125" s="203"/>
      <c r="C125" s="204"/>
      <c r="D125" s="199" t="s">
        <v>147</v>
      </c>
      <c r="E125" s="205" t="s">
        <v>19</v>
      </c>
      <c r="F125" s="206" t="s">
        <v>809</v>
      </c>
      <c r="G125" s="204"/>
      <c r="H125" s="207">
        <v>5.5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147</v>
      </c>
      <c r="AU125" s="213" t="s">
        <v>82</v>
      </c>
      <c r="AV125" s="13" t="s">
        <v>82</v>
      </c>
      <c r="AW125" s="13" t="s">
        <v>33</v>
      </c>
      <c r="AX125" s="13" t="s">
        <v>71</v>
      </c>
      <c r="AY125" s="213" t="s">
        <v>136</v>
      </c>
    </row>
    <row r="126" spans="1:65" s="13" customFormat="1" ht="10.199999999999999">
      <c r="B126" s="203"/>
      <c r="C126" s="204"/>
      <c r="D126" s="199" t="s">
        <v>147</v>
      </c>
      <c r="E126" s="205" t="s">
        <v>19</v>
      </c>
      <c r="F126" s="206" t="s">
        <v>811</v>
      </c>
      <c r="G126" s="204"/>
      <c r="H126" s="207">
        <v>5.5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147</v>
      </c>
      <c r="AU126" s="213" t="s">
        <v>82</v>
      </c>
      <c r="AV126" s="13" t="s">
        <v>82</v>
      </c>
      <c r="AW126" s="13" t="s">
        <v>33</v>
      </c>
      <c r="AX126" s="13" t="s">
        <v>71</v>
      </c>
      <c r="AY126" s="213" t="s">
        <v>136</v>
      </c>
    </row>
    <row r="127" spans="1:65" s="2" customFormat="1" ht="14.4" customHeight="1">
      <c r="A127" s="33"/>
      <c r="B127" s="34"/>
      <c r="C127" s="186" t="s">
        <v>216</v>
      </c>
      <c r="D127" s="186" t="s">
        <v>138</v>
      </c>
      <c r="E127" s="187" t="s">
        <v>217</v>
      </c>
      <c r="F127" s="188" t="s">
        <v>218</v>
      </c>
      <c r="G127" s="189" t="s">
        <v>151</v>
      </c>
      <c r="H127" s="190">
        <v>1</v>
      </c>
      <c r="I127" s="191"/>
      <c r="J127" s="192">
        <f>ROUND(I127*H127,2)</f>
        <v>0</v>
      </c>
      <c r="K127" s="188" t="s">
        <v>142</v>
      </c>
      <c r="L127" s="38"/>
      <c r="M127" s="193" t="s">
        <v>19</v>
      </c>
      <c r="N127" s="194" t="s">
        <v>42</v>
      </c>
      <c r="O127" s="63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7" t="s">
        <v>143</v>
      </c>
      <c r="AT127" s="197" t="s">
        <v>138</v>
      </c>
      <c r="AU127" s="197" t="s">
        <v>82</v>
      </c>
      <c r="AY127" s="16" t="s">
        <v>136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6" t="s">
        <v>79</v>
      </c>
      <c r="BK127" s="198">
        <f>ROUND(I127*H127,2)</f>
        <v>0</v>
      </c>
      <c r="BL127" s="16" t="s">
        <v>143</v>
      </c>
      <c r="BM127" s="197" t="s">
        <v>812</v>
      </c>
    </row>
    <row r="128" spans="1:65" s="2" customFormat="1" ht="19.2">
      <c r="A128" s="33"/>
      <c r="B128" s="34"/>
      <c r="C128" s="35"/>
      <c r="D128" s="199" t="s">
        <v>145</v>
      </c>
      <c r="E128" s="35"/>
      <c r="F128" s="200" t="s">
        <v>220</v>
      </c>
      <c r="G128" s="35"/>
      <c r="H128" s="35"/>
      <c r="I128" s="107"/>
      <c r="J128" s="35"/>
      <c r="K128" s="35"/>
      <c r="L128" s="38"/>
      <c r="M128" s="201"/>
      <c r="N128" s="202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145</v>
      </c>
      <c r="AU128" s="16" t="s">
        <v>82</v>
      </c>
    </row>
    <row r="129" spans="1:65" s="2" customFormat="1" ht="22.8">
      <c r="A129" s="33"/>
      <c r="B129" s="34"/>
      <c r="C129" s="186" t="s">
        <v>221</v>
      </c>
      <c r="D129" s="186" t="s">
        <v>138</v>
      </c>
      <c r="E129" s="187" t="s">
        <v>222</v>
      </c>
      <c r="F129" s="188" t="s">
        <v>223</v>
      </c>
      <c r="G129" s="189" t="s">
        <v>151</v>
      </c>
      <c r="H129" s="190">
        <v>3</v>
      </c>
      <c r="I129" s="191"/>
      <c r="J129" s="192">
        <f>ROUND(I129*H129,2)</f>
        <v>0</v>
      </c>
      <c r="K129" s="188" t="s">
        <v>142</v>
      </c>
      <c r="L129" s="38"/>
      <c r="M129" s="193" t="s">
        <v>19</v>
      </c>
      <c r="N129" s="194" t="s">
        <v>42</v>
      </c>
      <c r="O129" s="63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7" t="s">
        <v>143</v>
      </c>
      <c r="AT129" s="197" t="s">
        <v>138</v>
      </c>
      <c r="AU129" s="197" t="s">
        <v>82</v>
      </c>
      <c r="AY129" s="16" t="s">
        <v>136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6" t="s">
        <v>79</v>
      </c>
      <c r="BK129" s="198">
        <f>ROUND(I129*H129,2)</f>
        <v>0</v>
      </c>
      <c r="BL129" s="16" t="s">
        <v>143</v>
      </c>
      <c r="BM129" s="197" t="s">
        <v>813</v>
      </c>
    </row>
    <row r="130" spans="1:65" s="2" customFormat="1" ht="28.8">
      <c r="A130" s="33"/>
      <c r="B130" s="34"/>
      <c r="C130" s="35"/>
      <c r="D130" s="199" t="s">
        <v>145</v>
      </c>
      <c r="E130" s="35"/>
      <c r="F130" s="200" t="s">
        <v>225</v>
      </c>
      <c r="G130" s="35"/>
      <c r="H130" s="35"/>
      <c r="I130" s="107"/>
      <c r="J130" s="35"/>
      <c r="K130" s="35"/>
      <c r="L130" s="38"/>
      <c r="M130" s="201"/>
      <c r="N130" s="202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145</v>
      </c>
      <c r="AU130" s="16" t="s">
        <v>82</v>
      </c>
    </row>
    <row r="131" spans="1:65" s="13" customFormat="1" ht="10.199999999999999">
      <c r="B131" s="203"/>
      <c r="C131" s="204"/>
      <c r="D131" s="199" t="s">
        <v>147</v>
      </c>
      <c r="E131" s="205" t="s">
        <v>19</v>
      </c>
      <c r="F131" s="206" t="s">
        <v>814</v>
      </c>
      <c r="G131" s="204"/>
      <c r="H131" s="207">
        <v>3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147</v>
      </c>
      <c r="AU131" s="213" t="s">
        <v>82</v>
      </c>
      <c r="AV131" s="13" t="s">
        <v>82</v>
      </c>
      <c r="AW131" s="13" t="s">
        <v>33</v>
      </c>
      <c r="AX131" s="13" t="s">
        <v>71</v>
      </c>
      <c r="AY131" s="213" t="s">
        <v>136</v>
      </c>
    </row>
    <row r="132" spans="1:65" s="2" customFormat="1" ht="22.8">
      <c r="A132" s="33"/>
      <c r="B132" s="34"/>
      <c r="C132" s="186" t="s">
        <v>8</v>
      </c>
      <c r="D132" s="186" t="s">
        <v>138</v>
      </c>
      <c r="E132" s="187" t="s">
        <v>233</v>
      </c>
      <c r="F132" s="188" t="s">
        <v>234</v>
      </c>
      <c r="G132" s="189" t="s">
        <v>141</v>
      </c>
      <c r="H132" s="190">
        <v>635.64</v>
      </c>
      <c r="I132" s="191"/>
      <c r="J132" s="192">
        <f>ROUND(I132*H132,2)</f>
        <v>0</v>
      </c>
      <c r="K132" s="188" t="s">
        <v>142</v>
      </c>
      <c r="L132" s="38"/>
      <c r="M132" s="193" t="s">
        <v>19</v>
      </c>
      <c r="N132" s="194" t="s">
        <v>42</v>
      </c>
      <c r="O132" s="63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7" t="s">
        <v>143</v>
      </c>
      <c r="AT132" s="197" t="s">
        <v>138</v>
      </c>
      <c r="AU132" s="197" t="s">
        <v>82</v>
      </c>
      <c r="AY132" s="16" t="s">
        <v>136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6" t="s">
        <v>79</v>
      </c>
      <c r="BK132" s="198">
        <f>ROUND(I132*H132,2)</f>
        <v>0</v>
      </c>
      <c r="BL132" s="16" t="s">
        <v>143</v>
      </c>
      <c r="BM132" s="197" t="s">
        <v>815</v>
      </c>
    </row>
    <row r="133" spans="1:65" s="2" customFormat="1" ht="28.8">
      <c r="A133" s="33"/>
      <c r="B133" s="34"/>
      <c r="C133" s="35"/>
      <c r="D133" s="199" t="s">
        <v>145</v>
      </c>
      <c r="E133" s="35"/>
      <c r="F133" s="200" t="s">
        <v>236</v>
      </c>
      <c r="G133" s="35"/>
      <c r="H133" s="35"/>
      <c r="I133" s="107"/>
      <c r="J133" s="35"/>
      <c r="K133" s="35"/>
      <c r="L133" s="38"/>
      <c r="M133" s="201"/>
      <c r="N133" s="202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145</v>
      </c>
      <c r="AU133" s="16" t="s">
        <v>82</v>
      </c>
    </row>
    <row r="134" spans="1:65" s="13" customFormat="1" ht="10.199999999999999">
      <c r="B134" s="203"/>
      <c r="C134" s="204"/>
      <c r="D134" s="199" t="s">
        <v>147</v>
      </c>
      <c r="E134" s="205" t="s">
        <v>19</v>
      </c>
      <c r="F134" s="206" t="s">
        <v>816</v>
      </c>
      <c r="G134" s="204"/>
      <c r="H134" s="207">
        <v>357.74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147</v>
      </c>
      <c r="AU134" s="213" t="s">
        <v>82</v>
      </c>
      <c r="AV134" s="13" t="s">
        <v>82</v>
      </c>
      <c r="AW134" s="13" t="s">
        <v>33</v>
      </c>
      <c r="AX134" s="13" t="s">
        <v>71</v>
      </c>
      <c r="AY134" s="213" t="s">
        <v>136</v>
      </c>
    </row>
    <row r="135" spans="1:65" s="13" customFormat="1" ht="10.199999999999999">
      <c r="B135" s="203"/>
      <c r="C135" s="204"/>
      <c r="D135" s="199" t="s">
        <v>147</v>
      </c>
      <c r="E135" s="205" t="s">
        <v>19</v>
      </c>
      <c r="F135" s="206" t="s">
        <v>817</v>
      </c>
      <c r="G135" s="204"/>
      <c r="H135" s="207">
        <v>277.89999999999998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147</v>
      </c>
      <c r="AU135" s="213" t="s">
        <v>82</v>
      </c>
      <c r="AV135" s="13" t="s">
        <v>82</v>
      </c>
      <c r="AW135" s="13" t="s">
        <v>33</v>
      </c>
      <c r="AX135" s="13" t="s">
        <v>71</v>
      </c>
      <c r="AY135" s="213" t="s">
        <v>136</v>
      </c>
    </row>
    <row r="136" spans="1:65" s="2" customFormat="1" ht="14.4" customHeight="1">
      <c r="A136" s="33"/>
      <c r="B136" s="34"/>
      <c r="C136" s="186" t="s">
        <v>232</v>
      </c>
      <c r="D136" s="186" t="s">
        <v>138</v>
      </c>
      <c r="E136" s="187" t="s">
        <v>515</v>
      </c>
      <c r="F136" s="188" t="s">
        <v>516</v>
      </c>
      <c r="G136" s="189" t="s">
        <v>141</v>
      </c>
      <c r="H136" s="190">
        <v>10.199999999999999</v>
      </c>
      <c r="I136" s="191"/>
      <c r="J136" s="192">
        <f>ROUND(I136*H136,2)</f>
        <v>0</v>
      </c>
      <c r="K136" s="188" t="s">
        <v>142</v>
      </c>
      <c r="L136" s="38"/>
      <c r="M136" s="193" t="s">
        <v>19</v>
      </c>
      <c r="N136" s="194" t="s">
        <v>42</v>
      </c>
      <c r="O136" s="63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7" t="s">
        <v>143</v>
      </c>
      <c r="AT136" s="197" t="s">
        <v>138</v>
      </c>
      <c r="AU136" s="197" t="s">
        <v>82</v>
      </c>
      <c r="AY136" s="16" t="s">
        <v>136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6" t="s">
        <v>79</v>
      </c>
      <c r="BK136" s="198">
        <f>ROUND(I136*H136,2)</f>
        <v>0</v>
      </c>
      <c r="BL136" s="16" t="s">
        <v>143</v>
      </c>
      <c r="BM136" s="197" t="s">
        <v>818</v>
      </c>
    </row>
    <row r="137" spans="1:65" s="2" customFormat="1" ht="19.2">
      <c r="A137" s="33"/>
      <c r="B137" s="34"/>
      <c r="C137" s="35"/>
      <c r="D137" s="199" t="s">
        <v>145</v>
      </c>
      <c r="E137" s="35"/>
      <c r="F137" s="200" t="s">
        <v>518</v>
      </c>
      <c r="G137" s="35"/>
      <c r="H137" s="35"/>
      <c r="I137" s="107"/>
      <c r="J137" s="35"/>
      <c r="K137" s="35"/>
      <c r="L137" s="38"/>
      <c r="M137" s="201"/>
      <c r="N137" s="202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145</v>
      </c>
      <c r="AU137" s="16" t="s">
        <v>82</v>
      </c>
    </row>
    <row r="138" spans="1:65" s="13" customFormat="1" ht="10.199999999999999">
      <c r="B138" s="203"/>
      <c r="C138" s="204"/>
      <c r="D138" s="199" t="s">
        <v>147</v>
      </c>
      <c r="E138" s="205" t="s">
        <v>19</v>
      </c>
      <c r="F138" s="206" t="s">
        <v>819</v>
      </c>
      <c r="G138" s="204"/>
      <c r="H138" s="207">
        <v>10.199999999999999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147</v>
      </c>
      <c r="AU138" s="213" t="s">
        <v>82</v>
      </c>
      <c r="AV138" s="13" t="s">
        <v>82</v>
      </c>
      <c r="AW138" s="13" t="s">
        <v>33</v>
      </c>
      <c r="AX138" s="13" t="s">
        <v>79</v>
      </c>
      <c r="AY138" s="213" t="s">
        <v>136</v>
      </c>
    </row>
    <row r="139" spans="1:65" s="2" customFormat="1" ht="14.4" customHeight="1">
      <c r="A139" s="33"/>
      <c r="B139" s="34"/>
      <c r="C139" s="186" t="s">
        <v>238</v>
      </c>
      <c r="D139" s="186" t="s">
        <v>138</v>
      </c>
      <c r="E139" s="187" t="s">
        <v>239</v>
      </c>
      <c r="F139" s="188" t="s">
        <v>240</v>
      </c>
      <c r="G139" s="189" t="s">
        <v>141</v>
      </c>
      <c r="H139" s="190">
        <v>357.74</v>
      </c>
      <c r="I139" s="191"/>
      <c r="J139" s="192">
        <f>ROUND(I139*H139,2)</f>
        <v>0</v>
      </c>
      <c r="K139" s="188" t="s">
        <v>142</v>
      </c>
      <c r="L139" s="38"/>
      <c r="M139" s="193" t="s">
        <v>19</v>
      </c>
      <c r="N139" s="194" t="s">
        <v>42</v>
      </c>
      <c r="O139" s="63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7" t="s">
        <v>143</v>
      </c>
      <c r="AT139" s="197" t="s">
        <v>138</v>
      </c>
      <c r="AU139" s="197" t="s">
        <v>82</v>
      </c>
      <c r="AY139" s="16" t="s">
        <v>136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6" t="s">
        <v>79</v>
      </c>
      <c r="BK139" s="198">
        <f>ROUND(I139*H139,2)</f>
        <v>0</v>
      </c>
      <c r="BL139" s="16" t="s">
        <v>143</v>
      </c>
      <c r="BM139" s="197" t="s">
        <v>820</v>
      </c>
    </row>
    <row r="140" spans="1:65" s="2" customFormat="1" ht="19.2">
      <c r="A140" s="33"/>
      <c r="B140" s="34"/>
      <c r="C140" s="35"/>
      <c r="D140" s="199" t="s">
        <v>145</v>
      </c>
      <c r="E140" s="35"/>
      <c r="F140" s="200" t="s">
        <v>242</v>
      </c>
      <c r="G140" s="35"/>
      <c r="H140" s="35"/>
      <c r="I140" s="107"/>
      <c r="J140" s="35"/>
      <c r="K140" s="35"/>
      <c r="L140" s="38"/>
      <c r="M140" s="201"/>
      <c r="N140" s="202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145</v>
      </c>
      <c r="AU140" s="16" t="s">
        <v>82</v>
      </c>
    </row>
    <row r="141" spans="1:65" s="13" customFormat="1" ht="10.199999999999999">
      <c r="B141" s="203"/>
      <c r="C141" s="204"/>
      <c r="D141" s="199" t="s">
        <v>147</v>
      </c>
      <c r="E141" s="205" t="s">
        <v>19</v>
      </c>
      <c r="F141" s="206" t="s">
        <v>821</v>
      </c>
      <c r="G141" s="204"/>
      <c r="H141" s="207">
        <v>357.74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147</v>
      </c>
      <c r="AU141" s="213" t="s">
        <v>82</v>
      </c>
      <c r="AV141" s="13" t="s">
        <v>82</v>
      </c>
      <c r="AW141" s="13" t="s">
        <v>33</v>
      </c>
      <c r="AX141" s="13" t="s">
        <v>71</v>
      </c>
      <c r="AY141" s="213" t="s">
        <v>136</v>
      </c>
    </row>
    <row r="142" spans="1:65" s="2" customFormat="1" ht="14.4" customHeight="1">
      <c r="A142" s="33"/>
      <c r="B142" s="34"/>
      <c r="C142" s="186" t="s">
        <v>244</v>
      </c>
      <c r="D142" s="186" t="s">
        <v>138</v>
      </c>
      <c r="E142" s="187" t="s">
        <v>245</v>
      </c>
      <c r="F142" s="188" t="s">
        <v>246</v>
      </c>
      <c r="G142" s="189" t="s">
        <v>141</v>
      </c>
      <c r="H142" s="190">
        <v>16.399999999999999</v>
      </c>
      <c r="I142" s="191"/>
      <c r="J142" s="192">
        <f>ROUND(I142*H142,2)</f>
        <v>0</v>
      </c>
      <c r="K142" s="188" t="s">
        <v>142</v>
      </c>
      <c r="L142" s="38"/>
      <c r="M142" s="193" t="s">
        <v>19</v>
      </c>
      <c r="N142" s="194" t="s">
        <v>42</v>
      </c>
      <c r="O142" s="63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7" t="s">
        <v>143</v>
      </c>
      <c r="AT142" s="197" t="s">
        <v>138</v>
      </c>
      <c r="AU142" s="197" t="s">
        <v>82</v>
      </c>
      <c r="AY142" s="16" t="s">
        <v>136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6" t="s">
        <v>79</v>
      </c>
      <c r="BK142" s="198">
        <f>ROUND(I142*H142,2)</f>
        <v>0</v>
      </c>
      <c r="BL142" s="16" t="s">
        <v>143</v>
      </c>
      <c r="BM142" s="197" t="s">
        <v>822</v>
      </c>
    </row>
    <row r="143" spans="1:65" s="2" customFormat="1" ht="19.2">
      <c r="A143" s="33"/>
      <c r="B143" s="34"/>
      <c r="C143" s="35"/>
      <c r="D143" s="199" t="s">
        <v>145</v>
      </c>
      <c r="E143" s="35"/>
      <c r="F143" s="200" t="s">
        <v>248</v>
      </c>
      <c r="G143" s="35"/>
      <c r="H143" s="35"/>
      <c r="I143" s="107"/>
      <c r="J143" s="35"/>
      <c r="K143" s="35"/>
      <c r="L143" s="38"/>
      <c r="M143" s="201"/>
      <c r="N143" s="202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145</v>
      </c>
      <c r="AU143" s="16" t="s">
        <v>82</v>
      </c>
    </row>
    <row r="144" spans="1:65" s="13" customFormat="1" ht="10.199999999999999">
      <c r="B144" s="203"/>
      <c r="C144" s="204"/>
      <c r="D144" s="199" t="s">
        <v>147</v>
      </c>
      <c r="E144" s="205" t="s">
        <v>19</v>
      </c>
      <c r="F144" s="206" t="s">
        <v>823</v>
      </c>
      <c r="G144" s="204"/>
      <c r="H144" s="207">
        <v>16.399999999999999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147</v>
      </c>
      <c r="AU144" s="213" t="s">
        <v>82</v>
      </c>
      <c r="AV144" s="13" t="s">
        <v>82</v>
      </c>
      <c r="AW144" s="13" t="s">
        <v>33</v>
      </c>
      <c r="AX144" s="13" t="s">
        <v>71</v>
      </c>
      <c r="AY144" s="213" t="s">
        <v>136</v>
      </c>
    </row>
    <row r="145" spans="1:65" s="2" customFormat="1" ht="14.4" customHeight="1">
      <c r="A145" s="33"/>
      <c r="B145" s="34"/>
      <c r="C145" s="186" t="s">
        <v>251</v>
      </c>
      <c r="D145" s="186" t="s">
        <v>138</v>
      </c>
      <c r="E145" s="187" t="s">
        <v>252</v>
      </c>
      <c r="F145" s="188" t="s">
        <v>253</v>
      </c>
      <c r="G145" s="189" t="s">
        <v>141</v>
      </c>
      <c r="H145" s="190">
        <v>635.64</v>
      </c>
      <c r="I145" s="191"/>
      <c r="J145" s="192">
        <f>ROUND(I145*H145,2)</f>
        <v>0</v>
      </c>
      <c r="K145" s="188" t="s">
        <v>142</v>
      </c>
      <c r="L145" s="38"/>
      <c r="M145" s="193" t="s">
        <v>19</v>
      </c>
      <c r="N145" s="194" t="s">
        <v>42</v>
      </c>
      <c r="O145" s="63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7" t="s">
        <v>143</v>
      </c>
      <c r="AT145" s="197" t="s">
        <v>138</v>
      </c>
      <c r="AU145" s="197" t="s">
        <v>82</v>
      </c>
      <c r="AY145" s="16" t="s">
        <v>136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6" t="s">
        <v>79</v>
      </c>
      <c r="BK145" s="198">
        <f>ROUND(I145*H145,2)</f>
        <v>0</v>
      </c>
      <c r="BL145" s="16" t="s">
        <v>143</v>
      </c>
      <c r="BM145" s="197" t="s">
        <v>824</v>
      </c>
    </row>
    <row r="146" spans="1:65" s="2" customFormat="1" ht="19.2">
      <c r="A146" s="33"/>
      <c r="B146" s="34"/>
      <c r="C146" s="35"/>
      <c r="D146" s="199" t="s">
        <v>145</v>
      </c>
      <c r="E146" s="35"/>
      <c r="F146" s="200" t="s">
        <v>255</v>
      </c>
      <c r="G146" s="35"/>
      <c r="H146" s="35"/>
      <c r="I146" s="107"/>
      <c r="J146" s="35"/>
      <c r="K146" s="35"/>
      <c r="L146" s="38"/>
      <c r="M146" s="201"/>
      <c r="N146" s="202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145</v>
      </c>
      <c r="AU146" s="16" t="s">
        <v>82</v>
      </c>
    </row>
    <row r="147" spans="1:65" s="13" customFormat="1" ht="10.199999999999999">
      <c r="B147" s="203"/>
      <c r="C147" s="204"/>
      <c r="D147" s="199" t="s">
        <v>147</v>
      </c>
      <c r="E147" s="205" t="s">
        <v>19</v>
      </c>
      <c r="F147" s="206" t="s">
        <v>816</v>
      </c>
      <c r="G147" s="204"/>
      <c r="H147" s="207">
        <v>357.74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147</v>
      </c>
      <c r="AU147" s="213" t="s">
        <v>82</v>
      </c>
      <c r="AV147" s="13" t="s">
        <v>82</v>
      </c>
      <c r="AW147" s="13" t="s">
        <v>33</v>
      </c>
      <c r="AX147" s="13" t="s">
        <v>71</v>
      </c>
      <c r="AY147" s="213" t="s">
        <v>136</v>
      </c>
    </row>
    <row r="148" spans="1:65" s="13" customFormat="1" ht="10.199999999999999">
      <c r="B148" s="203"/>
      <c r="C148" s="204"/>
      <c r="D148" s="199" t="s">
        <v>147</v>
      </c>
      <c r="E148" s="205" t="s">
        <v>19</v>
      </c>
      <c r="F148" s="206" t="s">
        <v>825</v>
      </c>
      <c r="G148" s="204"/>
      <c r="H148" s="207">
        <v>277.89999999999998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147</v>
      </c>
      <c r="AU148" s="213" t="s">
        <v>82</v>
      </c>
      <c r="AV148" s="13" t="s">
        <v>82</v>
      </c>
      <c r="AW148" s="13" t="s">
        <v>33</v>
      </c>
      <c r="AX148" s="13" t="s">
        <v>71</v>
      </c>
      <c r="AY148" s="213" t="s">
        <v>136</v>
      </c>
    </row>
    <row r="149" spans="1:65" s="2" customFormat="1" ht="14.4" customHeight="1">
      <c r="A149" s="33"/>
      <c r="B149" s="34"/>
      <c r="C149" s="186" t="s">
        <v>256</v>
      </c>
      <c r="D149" s="186" t="s">
        <v>138</v>
      </c>
      <c r="E149" s="187" t="s">
        <v>257</v>
      </c>
      <c r="F149" s="188" t="s">
        <v>258</v>
      </c>
      <c r="G149" s="189" t="s">
        <v>141</v>
      </c>
      <c r="H149" s="190">
        <v>4.0999999999999996</v>
      </c>
      <c r="I149" s="191"/>
      <c r="J149" s="192">
        <f>ROUND(I149*H149,2)</f>
        <v>0</v>
      </c>
      <c r="K149" s="188" t="s">
        <v>142</v>
      </c>
      <c r="L149" s="38"/>
      <c r="M149" s="193" t="s">
        <v>19</v>
      </c>
      <c r="N149" s="194" t="s">
        <v>42</v>
      </c>
      <c r="O149" s="63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7" t="s">
        <v>143</v>
      </c>
      <c r="AT149" s="197" t="s">
        <v>138</v>
      </c>
      <c r="AU149" s="197" t="s">
        <v>82</v>
      </c>
      <c r="AY149" s="16" t="s">
        <v>136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6" t="s">
        <v>79</v>
      </c>
      <c r="BK149" s="198">
        <f>ROUND(I149*H149,2)</f>
        <v>0</v>
      </c>
      <c r="BL149" s="16" t="s">
        <v>143</v>
      </c>
      <c r="BM149" s="197" t="s">
        <v>826</v>
      </c>
    </row>
    <row r="150" spans="1:65" s="2" customFormat="1" ht="19.2">
      <c r="A150" s="33"/>
      <c r="B150" s="34"/>
      <c r="C150" s="35"/>
      <c r="D150" s="199" t="s">
        <v>145</v>
      </c>
      <c r="E150" s="35"/>
      <c r="F150" s="200" t="s">
        <v>260</v>
      </c>
      <c r="G150" s="35"/>
      <c r="H150" s="35"/>
      <c r="I150" s="107"/>
      <c r="J150" s="35"/>
      <c r="K150" s="35"/>
      <c r="L150" s="38"/>
      <c r="M150" s="201"/>
      <c r="N150" s="202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145</v>
      </c>
      <c r="AU150" s="16" t="s">
        <v>82</v>
      </c>
    </row>
    <row r="151" spans="1:65" s="13" customFormat="1" ht="10.199999999999999">
      <c r="B151" s="203"/>
      <c r="C151" s="204"/>
      <c r="D151" s="199" t="s">
        <v>147</v>
      </c>
      <c r="E151" s="205" t="s">
        <v>19</v>
      </c>
      <c r="F151" s="206" t="s">
        <v>827</v>
      </c>
      <c r="G151" s="204"/>
      <c r="H151" s="207">
        <v>4.0999999999999996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147</v>
      </c>
      <c r="AU151" s="213" t="s">
        <v>82</v>
      </c>
      <c r="AV151" s="13" t="s">
        <v>82</v>
      </c>
      <c r="AW151" s="13" t="s">
        <v>33</v>
      </c>
      <c r="AX151" s="13" t="s">
        <v>79</v>
      </c>
      <c r="AY151" s="213" t="s">
        <v>136</v>
      </c>
    </row>
    <row r="152" spans="1:65" s="2" customFormat="1" ht="14.4" customHeight="1">
      <c r="A152" s="33"/>
      <c r="B152" s="34"/>
      <c r="C152" s="186" t="s">
        <v>7</v>
      </c>
      <c r="D152" s="186" t="s">
        <v>138</v>
      </c>
      <c r="E152" s="187" t="s">
        <v>610</v>
      </c>
      <c r="F152" s="188" t="s">
        <v>611</v>
      </c>
      <c r="G152" s="189" t="s">
        <v>158</v>
      </c>
      <c r="H152" s="190">
        <v>20.399999999999999</v>
      </c>
      <c r="I152" s="191"/>
      <c r="J152" s="192">
        <f>ROUND(I152*H152,2)</f>
        <v>0</v>
      </c>
      <c r="K152" s="188" t="s">
        <v>142</v>
      </c>
      <c r="L152" s="38"/>
      <c r="M152" s="193" t="s">
        <v>19</v>
      </c>
      <c r="N152" s="194" t="s">
        <v>42</v>
      </c>
      <c r="O152" s="63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7" t="s">
        <v>143</v>
      </c>
      <c r="AT152" s="197" t="s">
        <v>138</v>
      </c>
      <c r="AU152" s="197" t="s">
        <v>82</v>
      </c>
      <c r="AY152" s="16" t="s">
        <v>136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6" t="s">
        <v>79</v>
      </c>
      <c r="BK152" s="198">
        <f>ROUND(I152*H152,2)</f>
        <v>0</v>
      </c>
      <c r="BL152" s="16" t="s">
        <v>143</v>
      </c>
      <c r="BM152" s="197" t="s">
        <v>828</v>
      </c>
    </row>
    <row r="153" spans="1:65" s="2" customFormat="1" ht="19.2">
      <c r="A153" s="33"/>
      <c r="B153" s="34"/>
      <c r="C153" s="35"/>
      <c r="D153" s="199" t="s">
        <v>145</v>
      </c>
      <c r="E153" s="35"/>
      <c r="F153" s="200" t="s">
        <v>613</v>
      </c>
      <c r="G153" s="35"/>
      <c r="H153" s="35"/>
      <c r="I153" s="107"/>
      <c r="J153" s="35"/>
      <c r="K153" s="35"/>
      <c r="L153" s="38"/>
      <c r="M153" s="201"/>
      <c r="N153" s="202"/>
      <c r="O153" s="63"/>
      <c r="P153" s="63"/>
      <c r="Q153" s="63"/>
      <c r="R153" s="63"/>
      <c r="S153" s="63"/>
      <c r="T153" s="64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145</v>
      </c>
      <c r="AU153" s="16" t="s">
        <v>82</v>
      </c>
    </row>
    <row r="154" spans="1:65" s="13" customFormat="1" ht="10.199999999999999">
      <c r="B154" s="203"/>
      <c r="C154" s="204"/>
      <c r="D154" s="199" t="s">
        <v>147</v>
      </c>
      <c r="E154" s="205" t="s">
        <v>19</v>
      </c>
      <c r="F154" s="206" t="s">
        <v>829</v>
      </c>
      <c r="G154" s="204"/>
      <c r="H154" s="207">
        <v>20.399999999999999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147</v>
      </c>
      <c r="AU154" s="213" t="s">
        <v>82</v>
      </c>
      <c r="AV154" s="13" t="s">
        <v>82</v>
      </c>
      <c r="AW154" s="13" t="s">
        <v>33</v>
      </c>
      <c r="AX154" s="13" t="s">
        <v>79</v>
      </c>
      <c r="AY154" s="213" t="s">
        <v>136</v>
      </c>
    </row>
    <row r="155" spans="1:65" s="2" customFormat="1" ht="14.4" customHeight="1">
      <c r="A155" s="33"/>
      <c r="B155" s="34"/>
      <c r="C155" s="214" t="s">
        <v>267</v>
      </c>
      <c r="D155" s="214" t="s">
        <v>268</v>
      </c>
      <c r="E155" s="215" t="s">
        <v>269</v>
      </c>
      <c r="F155" s="216" t="s">
        <v>270</v>
      </c>
      <c r="G155" s="217" t="s">
        <v>271</v>
      </c>
      <c r="H155" s="218">
        <v>0.42</v>
      </c>
      <c r="I155" s="219"/>
      <c r="J155" s="220">
        <f>ROUND(I155*H155,2)</f>
        <v>0</v>
      </c>
      <c r="K155" s="216" t="s">
        <v>142</v>
      </c>
      <c r="L155" s="221"/>
      <c r="M155" s="222" t="s">
        <v>19</v>
      </c>
      <c r="N155" s="223" t="s">
        <v>42</v>
      </c>
      <c r="O155" s="63"/>
      <c r="P155" s="195">
        <f>O155*H155</f>
        <v>0</v>
      </c>
      <c r="Q155" s="195">
        <v>1E-3</v>
      </c>
      <c r="R155" s="195">
        <f>Q155*H155</f>
        <v>4.2000000000000002E-4</v>
      </c>
      <c r="S155" s="195">
        <v>0</v>
      </c>
      <c r="T155" s="19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7" t="s">
        <v>184</v>
      </c>
      <c r="AT155" s="197" t="s">
        <v>268</v>
      </c>
      <c r="AU155" s="197" t="s">
        <v>82</v>
      </c>
      <c r="AY155" s="16" t="s">
        <v>136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6" t="s">
        <v>79</v>
      </c>
      <c r="BK155" s="198">
        <f>ROUND(I155*H155,2)</f>
        <v>0</v>
      </c>
      <c r="BL155" s="16" t="s">
        <v>143</v>
      </c>
      <c r="BM155" s="197" t="s">
        <v>830</v>
      </c>
    </row>
    <row r="156" spans="1:65" s="2" customFormat="1" ht="10.199999999999999">
      <c r="A156" s="33"/>
      <c r="B156" s="34"/>
      <c r="C156" s="35"/>
      <c r="D156" s="199" t="s">
        <v>145</v>
      </c>
      <c r="E156" s="35"/>
      <c r="F156" s="200" t="s">
        <v>270</v>
      </c>
      <c r="G156" s="35"/>
      <c r="H156" s="35"/>
      <c r="I156" s="107"/>
      <c r="J156" s="35"/>
      <c r="K156" s="35"/>
      <c r="L156" s="38"/>
      <c r="M156" s="201"/>
      <c r="N156" s="202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145</v>
      </c>
      <c r="AU156" s="16" t="s">
        <v>82</v>
      </c>
    </row>
    <row r="157" spans="1:65" s="13" customFormat="1" ht="10.199999999999999">
      <c r="B157" s="203"/>
      <c r="C157" s="204"/>
      <c r="D157" s="199" t="s">
        <v>147</v>
      </c>
      <c r="E157" s="205" t="s">
        <v>19</v>
      </c>
      <c r="F157" s="206" t="s">
        <v>831</v>
      </c>
      <c r="G157" s="204"/>
      <c r="H157" s="207">
        <v>0.42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147</v>
      </c>
      <c r="AU157" s="213" t="s">
        <v>82</v>
      </c>
      <c r="AV157" s="13" t="s">
        <v>82</v>
      </c>
      <c r="AW157" s="13" t="s">
        <v>33</v>
      </c>
      <c r="AX157" s="13" t="s">
        <v>79</v>
      </c>
      <c r="AY157" s="213" t="s">
        <v>136</v>
      </c>
    </row>
    <row r="158" spans="1:65" s="2" customFormat="1" ht="14.4" customHeight="1">
      <c r="A158" s="33"/>
      <c r="B158" s="34"/>
      <c r="C158" s="186" t="s">
        <v>274</v>
      </c>
      <c r="D158" s="186" t="s">
        <v>138</v>
      </c>
      <c r="E158" s="187" t="s">
        <v>275</v>
      </c>
      <c r="F158" s="188" t="s">
        <v>276</v>
      </c>
      <c r="G158" s="189" t="s">
        <v>158</v>
      </c>
      <c r="H158" s="190">
        <v>1731.6</v>
      </c>
      <c r="I158" s="191"/>
      <c r="J158" s="192">
        <f>ROUND(I158*H158,2)</f>
        <v>0</v>
      </c>
      <c r="K158" s="188" t="s">
        <v>142</v>
      </c>
      <c r="L158" s="38"/>
      <c r="M158" s="193" t="s">
        <v>19</v>
      </c>
      <c r="N158" s="194" t="s">
        <v>42</v>
      </c>
      <c r="O158" s="63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7" t="s">
        <v>143</v>
      </c>
      <c r="AT158" s="197" t="s">
        <v>138</v>
      </c>
      <c r="AU158" s="197" t="s">
        <v>82</v>
      </c>
      <c r="AY158" s="16" t="s">
        <v>136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6" t="s">
        <v>79</v>
      </c>
      <c r="BK158" s="198">
        <f>ROUND(I158*H158,2)</f>
        <v>0</v>
      </c>
      <c r="BL158" s="16" t="s">
        <v>143</v>
      </c>
      <c r="BM158" s="197" t="s">
        <v>832</v>
      </c>
    </row>
    <row r="159" spans="1:65" s="2" customFormat="1" ht="10.199999999999999">
      <c r="A159" s="33"/>
      <c r="B159" s="34"/>
      <c r="C159" s="35"/>
      <c r="D159" s="199" t="s">
        <v>145</v>
      </c>
      <c r="E159" s="35"/>
      <c r="F159" s="200" t="s">
        <v>278</v>
      </c>
      <c r="G159" s="35"/>
      <c r="H159" s="35"/>
      <c r="I159" s="107"/>
      <c r="J159" s="35"/>
      <c r="K159" s="35"/>
      <c r="L159" s="38"/>
      <c r="M159" s="201"/>
      <c r="N159" s="202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145</v>
      </c>
      <c r="AU159" s="16" t="s">
        <v>82</v>
      </c>
    </row>
    <row r="160" spans="1:65" s="13" customFormat="1" ht="10.199999999999999">
      <c r="B160" s="203"/>
      <c r="C160" s="204"/>
      <c r="D160" s="199" t="s">
        <v>147</v>
      </c>
      <c r="E160" s="205" t="s">
        <v>19</v>
      </c>
      <c r="F160" s="206" t="s">
        <v>833</v>
      </c>
      <c r="G160" s="204"/>
      <c r="H160" s="207">
        <v>1677.5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147</v>
      </c>
      <c r="AU160" s="213" t="s">
        <v>82</v>
      </c>
      <c r="AV160" s="13" t="s">
        <v>82</v>
      </c>
      <c r="AW160" s="13" t="s">
        <v>33</v>
      </c>
      <c r="AX160" s="13" t="s">
        <v>71</v>
      </c>
      <c r="AY160" s="213" t="s">
        <v>136</v>
      </c>
    </row>
    <row r="161" spans="1:65" s="13" customFormat="1" ht="10.199999999999999">
      <c r="B161" s="203"/>
      <c r="C161" s="204"/>
      <c r="D161" s="199" t="s">
        <v>147</v>
      </c>
      <c r="E161" s="205" t="s">
        <v>19</v>
      </c>
      <c r="F161" s="206" t="s">
        <v>834</v>
      </c>
      <c r="G161" s="204"/>
      <c r="H161" s="207">
        <v>54.1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147</v>
      </c>
      <c r="AU161" s="213" t="s">
        <v>82</v>
      </c>
      <c r="AV161" s="13" t="s">
        <v>82</v>
      </c>
      <c r="AW161" s="13" t="s">
        <v>33</v>
      </c>
      <c r="AX161" s="13" t="s">
        <v>71</v>
      </c>
      <c r="AY161" s="213" t="s">
        <v>136</v>
      </c>
    </row>
    <row r="162" spans="1:65" s="2" customFormat="1" ht="14.4" customHeight="1">
      <c r="A162" s="33"/>
      <c r="B162" s="34"/>
      <c r="C162" s="186" t="s">
        <v>281</v>
      </c>
      <c r="D162" s="186" t="s">
        <v>138</v>
      </c>
      <c r="E162" s="187" t="s">
        <v>282</v>
      </c>
      <c r="F162" s="188" t="s">
        <v>283</v>
      </c>
      <c r="G162" s="189" t="s">
        <v>158</v>
      </c>
      <c r="H162" s="190">
        <v>33.1</v>
      </c>
      <c r="I162" s="191"/>
      <c r="J162" s="192">
        <f>ROUND(I162*H162,2)</f>
        <v>0</v>
      </c>
      <c r="K162" s="188" t="s">
        <v>142</v>
      </c>
      <c r="L162" s="38"/>
      <c r="M162" s="193" t="s">
        <v>19</v>
      </c>
      <c r="N162" s="194" t="s">
        <v>42</v>
      </c>
      <c r="O162" s="63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7" t="s">
        <v>143</v>
      </c>
      <c r="AT162" s="197" t="s">
        <v>138</v>
      </c>
      <c r="AU162" s="197" t="s">
        <v>82</v>
      </c>
      <c r="AY162" s="16" t="s">
        <v>136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6" t="s">
        <v>79</v>
      </c>
      <c r="BK162" s="198">
        <f>ROUND(I162*H162,2)</f>
        <v>0</v>
      </c>
      <c r="BL162" s="16" t="s">
        <v>143</v>
      </c>
      <c r="BM162" s="197" t="s">
        <v>835</v>
      </c>
    </row>
    <row r="163" spans="1:65" s="2" customFormat="1" ht="19.2">
      <c r="A163" s="33"/>
      <c r="B163" s="34"/>
      <c r="C163" s="35"/>
      <c r="D163" s="199" t="s">
        <v>145</v>
      </c>
      <c r="E163" s="35"/>
      <c r="F163" s="200" t="s">
        <v>285</v>
      </c>
      <c r="G163" s="35"/>
      <c r="H163" s="35"/>
      <c r="I163" s="107"/>
      <c r="J163" s="35"/>
      <c r="K163" s="35"/>
      <c r="L163" s="38"/>
      <c r="M163" s="201"/>
      <c r="N163" s="202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145</v>
      </c>
      <c r="AU163" s="16" t="s">
        <v>82</v>
      </c>
    </row>
    <row r="164" spans="1:65" s="13" customFormat="1" ht="10.199999999999999">
      <c r="B164" s="203"/>
      <c r="C164" s="204"/>
      <c r="D164" s="199" t="s">
        <v>147</v>
      </c>
      <c r="E164" s="205" t="s">
        <v>19</v>
      </c>
      <c r="F164" s="206" t="s">
        <v>836</v>
      </c>
      <c r="G164" s="204"/>
      <c r="H164" s="207">
        <v>33.1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147</v>
      </c>
      <c r="AU164" s="213" t="s">
        <v>82</v>
      </c>
      <c r="AV164" s="13" t="s">
        <v>82</v>
      </c>
      <c r="AW164" s="13" t="s">
        <v>33</v>
      </c>
      <c r="AX164" s="13" t="s">
        <v>79</v>
      </c>
      <c r="AY164" s="213" t="s">
        <v>136</v>
      </c>
    </row>
    <row r="165" spans="1:65" s="2" customFormat="1" ht="14.4" customHeight="1">
      <c r="A165" s="33"/>
      <c r="B165" s="34"/>
      <c r="C165" s="186" t="s">
        <v>287</v>
      </c>
      <c r="D165" s="186" t="s">
        <v>138</v>
      </c>
      <c r="E165" s="187" t="s">
        <v>288</v>
      </c>
      <c r="F165" s="188" t="s">
        <v>289</v>
      </c>
      <c r="G165" s="189" t="s">
        <v>158</v>
      </c>
      <c r="H165" s="190">
        <v>161.6</v>
      </c>
      <c r="I165" s="191"/>
      <c r="J165" s="192">
        <f>ROUND(I165*H165,2)</f>
        <v>0</v>
      </c>
      <c r="K165" s="188" t="s">
        <v>142</v>
      </c>
      <c r="L165" s="38"/>
      <c r="M165" s="193" t="s">
        <v>19</v>
      </c>
      <c r="N165" s="194" t="s">
        <v>42</v>
      </c>
      <c r="O165" s="63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7" t="s">
        <v>143</v>
      </c>
      <c r="AT165" s="197" t="s">
        <v>138</v>
      </c>
      <c r="AU165" s="197" t="s">
        <v>82</v>
      </c>
      <c r="AY165" s="16" t="s">
        <v>136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6" t="s">
        <v>79</v>
      </c>
      <c r="BK165" s="198">
        <f>ROUND(I165*H165,2)</f>
        <v>0</v>
      </c>
      <c r="BL165" s="16" t="s">
        <v>143</v>
      </c>
      <c r="BM165" s="197" t="s">
        <v>837</v>
      </c>
    </row>
    <row r="166" spans="1:65" s="2" customFormat="1" ht="19.2">
      <c r="A166" s="33"/>
      <c r="B166" s="34"/>
      <c r="C166" s="35"/>
      <c r="D166" s="199" t="s">
        <v>145</v>
      </c>
      <c r="E166" s="35"/>
      <c r="F166" s="200" t="s">
        <v>291</v>
      </c>
      <c r="G166" s="35"/>
      <c r="H166" s="35"/>
      <c r="I166" s="107"/>
      <c r="J166" s="35"/>
      <c r="K166" s="35"/>
      <c r="L166" s="38"/>
      <c r="M166" s="201"/>
      <c r="N166" s="202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145</v>
      </c>
      <c r="AU166" s="16" t="s">
        <v>82</v>
      </c>
    </row>
    <row r="167" spans="1:65" s="13" customFormat="1" ht="10.199999999999999">
      <c r="B167" s="203"/>
      <c r="C167" s="204"/>
      <c r="D167" s="199" t="s">
        <v>147</v>
      </c>
      <c r="E167" s="205" t="s">
        <v>19</v>
      </c>
      <c r="F167" s="206" t="s">
        <v>838</v>
      </c>
      <c r="G167" s="204"/>
      <c r="H167" s="207">
        <v>161.6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147</v>
      </c>
      <c r="AU167" s="213" t="s">
        <v>82</v>
      </c>
      <c r="AV167" s="13" t="s">
        <v>82</v>
      </c>
      <c r="AW167" s="13" t="s">
        <v>33</v>
      </c>
      <c r="AX167" s="13" t="s">
        <v>79</v>
      </c>
      <c r="AY167" s="213" t="s">
        <v>136</v>
      </c>
    </row>
    <row r="168" spans="1:65" s="2" customFormat="1" ht="14.4" customHeight="1">
      <c r="A168" s="33"/>
      <c r="B168" s="34"/>
      <c r="C168" s="186" t="s">
        <v>293</v>
      </c>
      <c r="D168" s="186" t="s">
        <v>138</v>
      </c>
      <c r="E168" s="187" t="s">
        <v>729</v>
      </c>
      <c r="F168" s="188" t="s">
        <v>730</v>
      </c>
      <c r="G168" s="189" t="s">
        <v>158</v>
      </c>
      <c r="H168" s="190">
        <v>20.399999999999999</v>
      </c>
      <c r="I168" s="191"/>
      <c r="J168" s="192">
        <f>ROUND(I168*H168,2)</f>
        <v>0</v>
      </c>
      <c r="K168" s="188" t="s">
        <v>142</v>
      </c>
      <c r="L168" s="38"/>
      <c r="M168" s="193" t="s">
        <v>19</v>
      </c>
      <c r="N168" s="194" t="s">
        <v>42</v>
      </c>
      <c r="O168" s="63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7" t="s">
        <v>143</v>
      </c>
      <c r="AT168" s="197" t="s">
        <v>138</v>
      </c>
      <c r="AU168" s="197" t="s">
        <v>82</v>
      </c>
      <c r="AY168" s="16" t="s">
        <v>136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6" t="s">
        <v>79</v>
      </c>
      <c r="BK168" s="198">
        <f>ROUND(I168*H168,2)</f>
        <v>0</v>
      </c>
      <c r="BL168" s="16" t="s">
        <v>143</v>
      </c>
      <c r="BM168" s="197" t="s">
        <v>839</v>
      </c>
    </row>
    <row r="169" spans="1:65" s="2" customFormat="1" ht="19.2">
      <c r="A169" s="33"/>
      <c r="B169" s="34"/>
      <c r="C169" s="35"/>
      <c r="D169" s="199" t="s">
        <v>145</v>
      </c>
      <c r="E169" s="35"/>
      <c r="F169" s="200" t="s">
        <v>732</v>
      </c>
      <c r="G169" s="35"/>
      <c r="H169" s="35"/>
      <c r="I169" s="107"/>
      <c r="J169" s="35"/>
      <c r="K169" s="35"/>
      <c r="L169" s="38"/>
      <c r="M169" s="201"/>
      <c r="N169" s="202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145</v>
      </c>
      <c r="AU169" s="16" t="s">
        <v>82</v>
      </c>
    </row>
    <row r="170" spans="1:65" s="2" customFormat="1" ht="19.2">
      <c r="A170" s="33"/>
      <c r="B170" s="34"/>
      <c r="C170" s="35"/>
      <c r="D170" s="199" t="s">
        <v>298</v>
      </c>
      <c r="E170" s="35"/>
      <c r="F170" s="224" t="s">
        <v>299</v>
      </c>
      <c r="G170" s="35"/>
      <c r="H170" s="35"/>
      <c r="I170" s="107"/>
      <c r="J170" s="35"/>
      <c r="K170" s="35"/>
      <c r="L170" s="38"/>
      <c r="M170" s="201"/>
      <c r="N170" s="202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298</v>
      </c>
      <c r="AU170" s="16" t="s">
        <v>82</v>
      </c>
    </row>
    <row r="171" spans="1:65" s="13" customFormat="1" ht="10.199999999999999">
      <c r="B171" s="203"/>
      <c r="C171" s="204"/>
      <c r="D171" s="199" t="s">
        <v>147</v>
      </c>
      <c r="E171" s="205" t="s">
        <v>19</v>
      </c>
      <c r="F171" s="206" t="s">
        <v>829</v>
      </c>
      <c r="G171" s="204"/>
      <c r="H171" s="207">
        <v>20.399999999999999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147</v>
      </c>
      <c r="AU171" s="213" t="s">
        <v>82</v>
      </c>
      <c r="AV171" s="13" t="s">
        <v>82</v>
      </c>
      <c r="AW171" s="13" t="s">
        <v>33</v>
      </c>
      <c r="AX171" s="13" t="s">
        <v>79</v>
      </c>
      <c r="AY171" s="213" t="s">
        <v>136</v>
      </c>
    </row>
    <row r="172" spans="1:65" s="12" customFormat="1" ht="22.8" customHeight="1">
      <c r="B172" s="170"/>
      <c r="C172" s="171"/>
      <c r="D172" s="172" t="s">
        <v>70</v>
      </c>
      <c r="E172" s="184" t="s">
        <v>82</v>
      </c>
      <c r="F172" s="184" t="s">
        <v>628</v>
      </c>
      <c r="G172" s="171"/>
      <c r="H172" s="171"/>
      <c r="I172" s="174"/>
      <c r="J172" s="185">
        <f>BK172</f>
        <v>0</v>
      </c>
      <c r="K172" s="171"/>
      <c r="L172" s="176"/>
      <c r="M172" s="177"/>
      <c r="N172" s="178"/>
      <c r="O172" s="178"/>
      <c r="P172" s="179">
        <f>SUM(P173:P179)</f>
        <v>0</v>
      </c>
      <c r="Q172" s="178"/>
      <c r="R172" s="179">
        <f>SUM(R173:R179)</f>
        <v>96.927534000000009</v>
      </c>
      <c r="S172" s="178"/>
      <c r="T172" s="180">
        <f>SUM(T173:T179)</f>
        <v>0</v>
      </c>
      <c r="AR172" s="181" t="s">
        <v>79</v>
      </c>
      <c r="AT172" s="182" t="s">
        <v>70</v>
      </c>
      <c r="AU172" s="182" t="s">
        <v>79</v>
      </c>
      <c r="AY172" s="181" t="s">
        <v>136</v>
      </c>
      <c r="BK172" s="183">
        <f>SUM(BK173:BK179)</f>
        <v>0</v>
      </c>
    </row>
    <row r="173" spans="1:65" s="2" customFormat="1" ht="22.8">
      <c r="A173" s="33"/>
      <c r="B173" s="34"/>
      <c r="C173" s="186" t="s">
        <v>301</v>
      </c>
      <c r="D173" s="186" t="s">
        <v>138</v>
      </c>
      <c r="E173" s="187" t="s">
        <v>634</v>
      </c>
      <c r="F173" s="188" t="s">
        <v>635</v>
      </c>
      <c r="G173" s="189" t="s">
        <v>410</v>
      </c>
      <c r="H173" s="190">
        <v>295.3</v>
      </c>
      <c r="I173" s="191"/>
      <c r="J173" s="192">
        <f>ROUND(I173*H173,2)</f>
        <v>0</v>
      </c>
      <c r="K173" s="188" t="s">
        <v>142</v>
      </c>
      <c r="L173" s="38"/>
      <c r="M173" s="193" t="s">
        <v>19</v>
      </c>
      <c r="N173" s="194" t="s">
        <v>42</v>
      </c>
      <c r="O173" s="63"/>
      <c r="P173" s="195">
        <f>O173*H173</f>
        <v>0</v>
      </c>
      <c r="Q173" s="195">
        <v>0.27378000000000002</v>
      </c>
      <c r="R173" s="195">
        <f>Q173*H173</f>
        <v>80.847234000000014</v>
      </c>
      <c r="S173" s="195">
        <v>0</v>
      </c>
      <c r="T173" s="196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7" t="s">
        <v>143</v>
      </c>
      <c r="AT173" s="197" t="s">
        <v>138</v>
      </c>
      <c r="AU173" s="197" t="s">
        <v>82</v>
      </c>
      <c r="AY173" s="16" t="s">
        <v>136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6" t="s">
        <v>79</v>
      </c>
      <c r="BK173" s="198">
        <f>ROUND(I173*H173,2)</f>
        <v>0</v>
      </c>
      <c r="BL173" s="16" t="s">
        <v>143</v>
      </c>
      <c r="BM173" s="197" t="s">
        <v>840</v>
      </c>
    </row>
    <row r="174" spans="1:65" s="2" customFormat="1" ht="28.8">
      <c r="A174" s="33"/>
      <c r="B174" s="34"/>
      <c r="C174" s="35"/>
      <c r="D174" s="199" t="s">
        <v>145</v>
      </c>
      <c r="E174" s="35"/>
      <c r="F174" s="200" t="s">
        <v>637</v>
      </c>
      <c r="G174" s="35"/>
      <c r="H174" s="35"/>
      <c r="I174" s="107"/>
      <c r="J174" s="35"/>
      <c r="K174" s="35"/>
      <c r="L174" s="38"/>
      <c r="M174" s="201"/>
      <c r="N174" s="202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145</v>
      </c>
      <c r="AU174" s="16" t="s">
        <v>82</v>
      </c>
    </row>
    <row r="175" spans="1:65" s="2" customFormat="1" ht="19.2">
      <c r="A175" s="33"/>
      <c r="B175" s="34"/>
      <c r="C175" s="35"/>
      <c r="D175" s="199" t="s">
        <v>298</v>
      </c>
      <c r="E175" s="35"/>
      <c r="F175" s="224" t="s">
        <v>638</v>
      </c>
      <c r="G175" s="35"/>
      <c r="H175" s="35"/>
      <c r="I175" s="107"/>
      <c r="J175" s="35"/>
      <c r="K175" s="35"/>
      <c r="L175" s="38"/>
      <c r="M175" s="201"/>
      <c r="N175" s="202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298</v>
      </c>
      <c r="AU175" s="16" t="s">
        <v>82</v>
      </c>
    </row>
    <row r="176" spans="1:65" s="13" customFormat="1" ht="10.199999999999999">
      <c r="B176" s="203"/>
      <c r="C176" s="204"/>
      <c r="D176" s="199" t="s">
        <v>147</v>
      </c>
      <c r="E176" s="205" t="s">
        <v>19</v>
      </c>
      <c r="F176" s="206" t="s">
        <v>841</v>
      </c>
      <c r="G176" s="204"/>
      <c r="H176" s="207">
        <v>295.3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147</v>
      </c>
      <c r="AU176" s="213" t="s">
        <v>82</v>
      </c>
      <c r="AV176" s="13" t="s">
        <v>82</v>
      </c>
      <c r="AW176" s="13" t="s">
        <v>33</v>
      </c>
      <c r="AX176" s="13" t="s">
        <v>79</v>
      </c>
      <c r="AY176" s="213" t="s">
        <v>136</v>
      </c>
    </row>
    <row r="177" spans="1:65" s="2" customFormat="1" ht="22.8">
      <c r="A177" s="33"/>
      <c r="B177" s="34"/>
      <c r="C177" s="186" t="s">
        <v>309</v>
      </c>
      <c r="D177" s="186" t="s">
        <v>138</v>
      </c>
      <c r="E177" s="187" t="s">
        <v>640</v>
      </c>
      <c r="F177" s="188" t="s">
        <v>641</v>
      </c>
      <c r="G177" s="189" t="s">
        <v>410</v>
      </c>
      <c r="H177" s="190">
        <v>51</v>
      </c>
      <c r="I177" s="191"/>
      <c r="J177" s="192">
        <f>ROUND(I177*H177,2)</f>
        <v>0</v>
      </c>
      <c r="K177" s="188" t="s">
        <v>142</v>
      </c>
      <c r="L177" s="38"/>
      <c r="M177" s="193" t="s">
        <v>19</v>
      </c>
      <c r="N177" s="194" t="s">
        <v>42</v>
      </c>
      <c r="O177" s="63"/>
      <c r="P177" s="195">
        <f>O177*H177</f>
        <v>0</v>
      </c>
      <c r="Q177" s="195">
        <v>0.31530000000000002</v>
      </c>
      <c r="R177" s="195">
        <f>Q177*H177</f>
        <v>16.080300000000001</v>
      </c>
      <c r="S177" s="195">
        <v>0</v>
      </c>
      <c r="T177" s="19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7" t="s">
        <v>143</v>
      </c>
      <c r="AT177" s="197" t="s">
        <v>138</v>
      </c>
      <c r="AU177" s="197" t="s">
        <v>82</v>
      </c>
      <c r="AY177" s="16" t="s">
        <v>136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6" t="s">
        <v>79</v>
      </c>
      <c r="BK177" s="198">
        <f>ROUND(I177*H177,2)</f>
        <v>0</v>
      </c>
      <c r="BL177" s="16" t="s">
        <v>143</v>
      </c>
      <c r="BM177" s="197" t="s">
        <v>842</v>
      </c>
    </row>
    <row r="178" spans="1:65" s="2" customFormat="1" ht="28.8">
      <c r="A178" s="33"/>
      <c r="B178" s="34"/>
      <c r="C178" s="35"/>
      <c r="D178" s="199" t="s">
        <v>145</v>
      </c>
      <c r="E178" s="35"/>
      <c r="F178" s="200" t="s">
        <v>643</v>
      </c>
      <c r="G178" s="35"/>
      <c r="H178" s="35"/>
      <c r="I178" s="107"/>
      <c r="J178" s="35"/>
      <c r="K178" s="35"/>
      <c r="L178" s="38"/>
      <c r="M178" s="201"/>
      <c r="N178" s="202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145</v>
      </c>
      <c r="AU178" s="16" t="s">
        <v>82</v>
      </c>
    </row>
    <row r="179" spans="1:65" s="13" customFormat="1" ht="10.199999999999999">
      <c r="B179" s="203"/>
      <c r="C179" s="204"/>
      <c r="D179" s="199" t="s">
        <v>147</v>
      </c>
      <c r="E179" s="205" t="s">
        <v>19</v>
      </c>
      <c r="F179" s="206" t="s">
        <v>843</v>
      </c>
      <c r="G179" s="204"/>
      <c r="H179" s="207">
        <v>51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147</v>
      </c>
      <c r="AU179" s="213" t="s">
        <v>82</v>
      </c>
      <c r="AV179" s="13" t="s">
        <v>82</v>
      </c>
      <c r="AW179" s="13" t="s">
        <v>33</v>
      </c>
      <c r="AX179" s="13" t="s">
        <v>79</v>
      </c>
      <c r="AY179" s="213" t="s">
        <v>136</v>
      </c>
    </row>
    <row r="180" spans="1:65" s="12" customFormat="1" ht="22.8" customHeight="1">
      <c r="B180" s="170"/>
      <c r="C180" s="171"/>
      <c r="D180" s="172" t="s">
        <v>70</v>
      </c>
      <c r="E180" s="184" t="s">
        <v>143</v>
      </c>
      <c r="F180" s="184" t="s">
        <v>300</v>
      </c>
      <c r="G180" s="171"/>
      <c r="H180" s="171"/>
      <c r="I180" s="174"/>
      <c r="J180" s="185">
        <f>BK180</f>
        <v>0</v>
      </c>
      <c r="K180" s="171"/>
      <c r="L180" s="176"/>
      <c r="M180" s="177"/>
      <c r="N180" s="178"/>
      <c r="O180" s="178"/>
      <c r="P180" s="179">
        <f>SUM(P181:P186)</f>
        <v>0</v>
      </c>
      <c r="Q180" s="178"/>
      <c r="R180" s="179">
        <f>SUM(R181:R186)</f>
        <v>0.85363200000000006</v>
      </c>
      <c r="S180" s="178"/>
      <c r="T180" s="180">
        <f>SUM(T181:T186)</f>
        <v>0</v>
      </c>
      <c r="AR180" s="181" t="s">
        <v>79</v>
      </c>
      <c r="AT180" s="182" t="s">
        <v>70</v>
      </c>
      <c r="AU180" s="182" t="s">
        <v>79</v>
      </c>
      <c r="AY180" s="181" t="s">
        <v>136</v>
      </c>
      <c r="BK180" s="183">
        <f>SUM(BK181:BK186)</f>
        <v>0</v>
      </c>
    </row>
    <row r="181" spans="1:65" s="2" customFormat="1" ht="14.4" customHeight="1">
      <c r="A181" s="33"/>
      <c r="B181" s="34"/>
      <c r="C181" s="186" t="s">
        <v>314</v>
      </c>
      <c r="D181" s="186" t="s">
        <v>138</v>
      </c>
      <c r="E181" s="187" t="s">
        <v>310</v>
      </c>
      <c r="F181" s="188" t="s">
        <v>311</v>
      </c>
      <c r="G181" s="189" t="s">
        <v>141</v>
      </c>
      <c r="H181" s="190">
        <v>0.4</v>
      </c>
      <c r="I181" s="191"/>
      <c r="J181" s="192">
        <f>ROUND(I181*H181,2)</f>
        <v>0</v>
      </c>
      <c r="K181" s="188" t="s">
        <v>142</v>
      </c>
      <c r="L181" s="38"/>
      <c r="M181" s="193" t="s">
        <v>19</v>
      </c>
      <c r="N181" s="194" t="s">
        <v>42</v>
      </c>
      <c r="O181" s="63"/>
      <c r="P181" s="195">
        <f>O181*H181</f>
        <v>0</v>
      </c>
      <c r="Q181" s="195">
        <v>2.13408</v>
      </c>
      <c r="R181" s="195">
        <f>Q181*H181</f>
        <v>0.85363200000000006</v>
      </c>
      <c r="S181" s="195">
        <v>0</v>
      </c>
      <c r="T181" s="196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7" t="s">
        <v>143</v>
      </c>
      <c r="AT181" s="197" t="s">
        <v>138</v>
      </c>
      <c r="AU181" s="197" t="s">
        <v>82</v>
      </c>
      <c r="AY181" s="16" t="s">
        <v>136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6" t="s">
        <v>79</v>
      </c>
      <c r="BK181" s="198">
        <f>ROUND(I181*H181,2)</f>
        <v>0</v>
      </c>
      <c r="BL181" s="16" t="s">
        <v>143</v>
      </c>
      <c r="BM181" s="197" t="s">
        <v>312</v>
      </c>
    </row>
    <row r="182" spans="1:65" s="2" customFormat="1" ht="19.2">
      <c r="A182" s="33"/>
      <c r="B182" s="34"/>
      <c r="C182" s="35"/>
      <c r="D182" s="199" t="s">
        <v>145</v>
      </c>
      <c r="E182" s="35"/>
      <c r="F182" s="200" t="s">
        <v>313</v>
      </c>
      <c r="G182" s="35"/>
      <c r="H182" s="35"/>
      <c r="I182" s="107"/>
      <c r="J182" s="35"/>
      <c r="K182" s="35"/>
      <c r="L182" s="38"/>
      <c r="M182" s="201"/>
      <c r="N182" s="202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145</v>
      </c>
      <c r="AU182" s="16" t="s">
        <v>82</v>
      </c>
    </row>
    <row r="183" spans="1:65" s="13" customFormat="1" ht="10.199999999999999">
      <c r="B183" s="203"/>
      <c r="C183" s="204"/>
      <c r="D183" s="199" t="s">
        <v>147</v>
      </c>
      <c r="E183" s="205" t="s">
        <v>19</v>
      </c>
      <c r="F183" s="206" t="s">
        <v>557</v>
      </c>
      <c r="G183" s="204"/>
      <c r="H183" s="207">
        <v>0.4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147</v>
      </c>
      <c r="AU183" s="213" t="s">
        <v>82</v>
      </c>
      <c r="AV183" s="13" t="s">
        <v>82</v>
      </c>
      <c r="AW183" s="13" t="s">
        <v>33</v>
      </c>
      <c r="AX183" s="13" t="s">
        <v>79</v>
      </c>
      <c r="AY183" s="213" t="s">
        <v>136</v>
      </c>
    </row>
    <row r="184" spans="1:65" s="2" customFormat="1" ht="14.4" customHeight="1">
      <c r="A184" s="33"/>
      <c r="B184" s="34"/>
      <c r="C184" s="186" t="s">
        <v>321</v>
      </c>
      <c r="D184" s="186" t="s">
        <v>138</v>
      </c>
      <c r="E184" s="187" t="s">
        <v>315</v>
      </c>
      <c r="F184" s="188" t="s">
        <v>316</v>
      </c>
      <c r="G184" s="189" t="s">
        <v>158</v>
      </c>
      <c r="H184" s="190">
        <v>1</v>
      </c>
      <c r="I184" s="191"/>
      <c r="J184" s="192">
        <f>ROUND(I184*H184,2)</f>
        <v>0</v>
      </c>
      <c r="K184" s="188" t="s">
        <v>142</v>
      </c>
      <c r="L184" s="38"/>
      <c r="M184" s="193" t="s">
        <v>19</v>
      </c>
      <c r="N184" s="194" t="s">
        <v>42</v>
      </c>
      <c r="O184" s="63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7" t="s">
        <v>143</v>
      </c>
      <c r="AT184" s="197" t="s">
        <v>138</v>
      </c>
      <c r="AU184" s="197" t="s">
        <v>82</v>
      </c>
      <c r="AY184" s="16" t="s">
        <v>136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6" t="s">
        <v>79</v>
      </c>
      <c r="BK184" s="198">
        <f>ROUND(I184*H184,2)</f>
        <v>0</v>
      </c>
      <c r="BL184" s="16" t="s">
        <v>143</v>
      </c>
      <c r="BM184" s="197" t="s">
        <v>317</v>
      </c>
    </row>
    <row r="185" spans="1:65" s="2" customFormat="1" ht="19.2">
      <c r="A185" s="33"/>
      <c r="B185" s="34"/>
      <c r="C185" s="35"/>
      <c r="D185" s="199" t="s">
        <v>145</v>
      </c>
      <c r="E185" s="35"/>
      <c r="F185" s="200" t="s">
        <v>318</v>
      </c>
      <c r="G185" s="35"/>
      <c r="H185" s="35"/>
      <c r="I185" s="107"/>
      <c r="J185" s="35"/>
      <c r="K185" s="35"/>
      <c r="L185" s="38"/>
      <c r="M185" s="201"/>
      <c r="N185" s="202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145</v>
      </c>
      <c r="AU185" s="16" t="s">
        <v>82</v>
      </c>
    </row>
    <row r="186" spans="1:65" s="13" customFormat="1" ht="10.199999999999999">
      <c r="B186" s="203"/>
      <c r="C186" s="204"/>
      <c r="D186" s="199" t="s">
        <v>147</v>
      </c>
      <c r="E186" s="205" t="s">
        <v>19</v>
      </c>
      <c r="F186" s="206" t="s">
        <v>645</v>
      </c>
      <c r="G186" s="204"/>
      <c r="H186" s="207">
        <v>1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147</v>
      </c>
      <c r="AU186" s="213" t="s">
        <v>82</v>
      </c>
      <c r="AV186" s="13" t="s">
        <v>82</v>
      </c>
      <c r="AW186" s="13" t="s">
        <v>33</v>
      </c>
      <c r="AX186" s="13" t="s">
        <v>79</v>
      </c>
      <c r="AY186" s="213" t="s">
        <v>136</v>
      </c>
    </row>
    <row r="187" spans="1:65" s="12" customFormat="1" ht="22.8" customHeight="1">
      <c r="B187" s="170"/>
      <c r="C187" s="171"/>
      <c r="D187" s="172" t="s">
        <v>70</v>
      </c>
      <c r="E187" s="184" t="s">
        <v>167</v>
      </c>
      <c r="F187" s="184" t="s">
        <v>320</v>
      </c>
      <c r="G187" s="171"/>
      <c r="H187" s="171"/>
      <c r="I187" s="174"/>
      <c r="J187" s="185">
        <f>BK187</f>
        <v>0</v>
      </c>
      <c r="K187" s="171"/>
      <c r="L187" s="176"/>
      <c r="M187" s="177"/>
      <c r="N187" s="178"/>
      <c r="O187" s="178"/>
      <c r="P187" s="179">
        <f>SUM(P188:P223)</f>
        <v>0</v>
      </c>
      <c r="Q187" s="178"/>
      <c r="R187" s="179">
        <f>SUM(R188:R223)</f>
        <v>1290.01594</v>
      </c>
      <c r="S187" s="178"/>
      <c r="T187" s="180">
        <f>SUM(T188:T223)</f>
        <v>0</v>
      </c>
      <c r="AR187" s="181" t="s">
        <v>79</v>
      </c>
      <c r="AT187" s="182" t="s">
        <v>70</v>
      </c>
      <c r="AU187" s="182" t="s">
        <v>79</v>
      </c>
      <c r="AY187" s="181" t="s">
        <v>136</v>
      </c>
      <c r="BK187" s="183">
        <f>SUM(BK188:BK223)</f>
        <v>0</v>
      </c>
    </row>
    <row r="188" spans="1:65" s="2" customFormat="1" ht="22.8">
      <c r="A188" s="33"/>
      <c r="B188" s="34"/>
      <c r="C188" s="186" t="s">
        <v>327</v>
      </c>
      <c r="D188" s="186" t="s">
        <v>138</v>
      </c>
      <c r="E188" s="187" t="s">
        <v>322</v>
      </c>
      <c r="F188" s="188" t="s">
        <v>323</v>
      </c>
      <c r="G188" s="189" t="s">
        <v>158</v>
      </c>
      <c r="H188" s="190">
        <v>1226.492</v>
      </c>
      <c r="I188" s="191"/>
      <c r="J188" s="192">
        <f>ROUND(I188*H188,2)</f>
        <v>0</v>
      </c>
      <c r="K188" s="188" t="s">
        <v>142</v>
      </c>
      <c r="L188" s="38"/>
      <c r="M188" s="193" t="s">
        <v>19</v>
      </c>
      <c r="N188" s="194" t="s">
        <v>42</v>
      </c>
      <c r="O188" s="63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7" t="s">
        <v>143</v>
      </c>
      <c r="AT188" s="197" t="s">
        <v>138</v>
      </c>
      <c r="AU188" s="197" t="s">
        <v>82</v>
      </c>
      <c r="AY188" s="16" t="s">
        <v>136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6" t="s">
        <v>79</v>
      </c>
      <c r="BK188" s="198">
        <f>ROUND(I188*H188,2)</f>
        <v>0</v>
      </c>
      <c r="BL188" s="16" t="s">
        <v>143</v>
      </c>
      <c r="BM188" s="197" t="s">
        <v>324</v>
      </c>
    </row>
    <row r="189" spans="1:65" s="2" customFormat="1" ht="28.8">
      <c r="A189" s="33"/>
      <c r="B189" s="34"/>
      <c r="C189" s="35"/>
      <c r="D189" s="199" t="s">
        <v>145</v>
      </c>
      <c r="E189" s="35"/>
      <c r="F189" s="200" t="s">
        <v>325</v>
      </c>
      <c r="G189" s="35"/>
      <c r="H189" s="35"/>
      <c r="I189" s="107"/>
      <c r="J189" s="35"/>
      <c r="K189" s="35"/>
      <c r="L189" s="38"/>
      <c r="M189" s="201"/>
      <c r="N189" s="202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145</v>
      </c>
      <c r="AU189" s="16" t="s">
        <v>82</v>
      </c>
    </row>
    <row r="190" spans="1:65" s="13" customFormat="1" ht="10.199999999999999">
      <c r="B190" s="203"/>
      <c r="C190" s="204"/>
      <c r="D190" s="199" t="s">
        <v>147</v>
      </c>
      <c r="E190" s="205" t="s">
        <v>19</v>
      </c>
      <c r="F190" s="206" t="s">
        <v>844</v>
      </c>
      <c r="G190" s="204"/>
      <c r="H190" s="207">
        <v>1275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147</v>
      </c>
      <c r="AU190" s="213" t="s">
        <v>82</v>
      </c>
      <c r="AV190" s="13" t="s">
        <v>82</v>
      </c>
      <c r="AW190" s="13" t="s">
        <v>33</v>
      </c>
      <c r="AX190" s="13" t="s">
        <v>71</v>
      </c>
      <c r="AY190" s="213" t="s">
        <v>136</v>
      </c>
    </row>
    <row r="191" spans="1:65" s="13" customFormat="1" ht="10.199999999999999">
      <c r="B191" s="203"/>
      <c r="C191" s="204"/>
      <c r="D191" s="199" t="s">
        <v>147</v>
      </c>
      <c r="E191" s="205" t="s">
        <v>19</v>
      </c>
      <c r="F191" s="206" t="s">
        <v>845</v>
      </c>
      <c r="G191" s="204"/>
      <c r="H191" s="207">
        <v>-89.207999999999998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147</v>
      </c>
      <c r="AU191" s="213" t="s">
        <v>82</v>
      </c>
      <c r="AV191" s="13" t="s">
        <v>82</v>
      </c>
      <c r="AW191" s="13" t="s">
        <v>33</v>
      </c>
      <c r="AX191" s="13" t="s">
        <v>71</v>
      </c>
      <c r="AY191" s="213" t="s">
        <v>136</v>
      </c>
    </row>
    <row r="192" spans="1:65" s="13" customFormat="1" ht="10.199999999999999">
      <c r="B192" s="203"/>
      <c r="C192" s="204"/>
      <c r="D192" s="199" t="s">
        <v>147</v>
      </c>
      <c r="E192" s="205" t="s">
        <v>19</v>
      </c>
      <c r="F192" s="206" t="s">
        <v>846</v>
      </c>
      <c r="G192" s="204"/>
      <c r="H192" s="207">
        <v>40.700000000000003</v>
      </c>
      <c r="I192" s="208"/>
      <c r="J192" s="204"/>
      <c r="K192" s="204"/>
      <c r="L192" s="209"/>
      <c r="M192" s="210"/>
      <c r="N192" s="211"/>
      <c r="O192" s="211"/>
      <c r="P192" s="211"/>
      <c r="Q192" s="211"/>
      <c r="R192" s="211"/>
      <c r="S192" s="211"/>
      <c r="T192" s="212"/>
      <c r="AT192" s="213" t="s">
        <v>147</v>
      </c>
      <c r="AU192" s="213" t="s">
        <v>82</v>
      </c>
      <c r="AV192" s="13" t="s">
        <v>82</v>
      </c>
      <c r="AW192" s="13" t="s">
        <v>33</v>
      </c>
      <c r="AX192" s="13" t="s">
        <v>71</v>
      </c>
      <c r="AY192" s="213" t="s">
        <v>136</v>
      </c>
    </row>
    <row r="193" spans="1:65" s="2" customFormat="1" ht="22.8">
      <c r="A193" s="33"/>
      <c r="B193" s="34"/>
      <c r="C193" s="186" t="s">
        <v>332</v>
      </c>
      <c r="D193" s="186" t="s">
        <v>138</v>
      </c>
      <c r="E193" s="187" t="s">
        <v>847</v>
      </c>
      <c r="F193" s="188" t="s">
        <v>848</v>
      </c>
      <c r="G193" s="189" t="s">
        <v>158</v>
      </c>
      <c r="H193" s="190">
        <v>375.58800000000002</v>
      </c>
      <c r="I193" s="191"/>
      <c r="J193" s="192">
        <f>ROUND(I193*H193,2)</f>
        <v>0</v>
      </c>
      <c r="K193" s="188" t="s">
        <v>142</v>
      </c>
      <c r="L193" s="38"/>
      <c r="M193" s="193" t="s">
        <v>19</v>
      </c>
      <c r="N193" s="194" t="s">
        <v>42</v>
      </c>
      <c r="O193" s="63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7" t="s">
        <v>143</v>
      </c>
      <c r="AT193" s="197" t="s">
        <v>138</v>
      </c>
      <c r="AU193" s="197" t="s">
        <v>82</v>
      </c>
      <c r="AY193" s="16" t="s">
        <v>136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6" t="s">
        <v>79</v>
      </c>
      <c r="BK193" s="198">
        <f>ROUND(I193*H193,2)</f>
        <v>0</v>
      </c>
      <c r="BL193" s="16" t="s">
        <v>143</v>
      </c>
      <c r="BM193" s="197" t="s">
        <v>849</v>
      </c>
    </row>
    <row r="194" spans="1:65" s="2" customFormat="1" ht="28.8">
      <c r="A194" s="33"/>
      <c r="B194" s="34"/>
      <c r="C194" s="35"/>
      <c r="D194" s="199" t="s">
        <v>145</v>
      </c>
      <c r="E194" s="35"/>
      <c r="F194" s="200" t="s">
        <v>850</v>
      </c>
      <c r="G194" s="35"/>
      <c r="H194" s="35"/>
      <c r="I194" s="107"/>
      <c r="J194" s="35"/>
      <c r="K194" s="35"/>
      <c r="L194" s="38"/>
      <c r="M194" s="201"/>
      <c r="N194" s="202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145</v>
      </c>
      <c r="AU194" s="16" t="s">
        <v>82</v>
      </c>
    </row>
    <row r="195" spans="1:65" s="13" customFormat="1" ht="10.199999999999999">
      <c r="B195" s="203"/>
      <c r="C195" s="204"/>
      <c r="D195" s="199" t="s">
        <v>147</v>
      </c>
      <c r="E195" s="205" t="s">
        <v>19</v>
      </c>
      <c r="F195" s="206" t="s">
        <v>851</v>
      </c>
      <c r="G195" s="204"/>
      <c r="H195" s="207">
        <v>415.5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147</v>
      </c>
      <c r="AU195" s="213" t="s">
        <v>82</v>
      </c>
      <c r="AV195" s="13" t="s">
        <v>82</v>
      </c>
      <c r="AW195" s="13" t="s">
        <v>33</v>
      </c>
      <c r="AX195" s="13" t="s">
        <v>71</v>
      </c>
      <c r="AY195" s="213" t="s">
        <v>136</v>
      </c>
    </row>
    <row r="196" spans="1:65" s="13" customFormat="1" ht="10.199999999999999">
      <c r="B196" s="203"/>
      <c r="C196" s="204"/>
      <c r="D196" s="199" t="s">
        <v>147</v>
      </c>
      <c r="E196" s="205" t="s">
        <v>19</v>
      </c>
      <c r="F196" s="206" t="s">
        <v>852</v>
      </c>
      <c r="G196" s="204"/>
      <c r="H196" s="207">
        <v>-53.311999999999998</v>
      </c>
      <c r="I196" s="208"/>
      <c r="J196" s="204"/>
      <c r="K196" s="204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147</v>
      </c>
      <c r="AU196" s="213" t="s">
        <v>82</v>
      </c>
      <c r="AV196" s="13" t="s">
        <v>82</v>
      </c>
      <c r="AW196" s="13" t="s">
        <v>33</v>
      </c>
      <c r="AX196" s="13" t="s">
        <v>71</v>
      </c>
      <c r="AY196" s="213" t="s">
        <v>136</v>
      </c>
    </row>
    <row r="197" spans="1:65" s="13" customFormat="1" ht="10.199999999999999">
      <c r="B197" s="203"/>
      <c r="C197" s="204"/>
      <c r="D197" s="199" t="s">
        <v>147</v>
      </c>
      <c r="E197" s="205" t="s">
        <v>19</v>
      </c>
      <c r="F197" s="206" t="s">
        <v>853</v>
      </c>
      <c r="G197" s="204"/>
      <c r="H197" s="207">
        <v>13.4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147</v>
      </c>
      <c r="AU197" s="213" t="s">
        <v>82</v>
      </c>
      <c r="AV197" s="13" t="s">
        <v>82</v>
      </c>
      <c r="AW197" s="13" t="s">
        <v>33</v>
      </c>
      <c r="AX197" s="13" t="s">
        <v>71</v>
      </c>
      <c r="AY197" s="213" t="s">
        <v>136</v>
      </c>
    </row>
    <row r="198" spans="1:65" s="2" customFormat="1" ht="14.4" customHeight="1">
      <c r="A198" s="33"/>
      <c r="B198" s="34"/>
      <c r="C198" s="214" t="s">
        <v>337</v>
      </c>
      <c r="D198" s="214" t="s">
        <v>268</v>
      </c>
      <c r="E198" s="215" t="s">
        <v>328</v>
      </c>
      <c r="F198" s="216" t="s">
        <v>329</v>
      </c>
      <c r="G198" s="217" t="s">
        <v>304</v>
      </c>
      <c r="H198" s="218">
        <v>25.036000000000001</v>
      </c>
      <c r="I198" s="219"/>
      <c r="J198" s="220">
        <f>ROUND(I198*H198,2)</f>
        <v>0</v>
      </c>
      <c r="K198" s="216" t="s">
        <v>142</v>
      </c>
      <c r="L198" s="221"/>
      <c r="M198" s="222" t="s">
        <v>19</v>
      </c>
      <c r="N198" s="223" t="s">
        <v>42</v>
      </c>
      <c r="O198" s="63"/>
      <c r="P198" s="195">
        <f>O198*H198</f>
        <v>0</v>
      </c>
      <c r="Q198" s="195">
        <v>1</v>
      </c>
      <c r="R198" s="195">
        <f>Q198*H198</f>
        <v>25.036000000000001</v>
      </c>
      <c r="S198" s="195">
        <v>0</v>
      </c>
      <c r="T198" s="196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7" t="s">
        <v>184</v>
      </c>
      <c r="AT198" s="197" t="s">
        <v>268</v>
      </c>
      <c r="AU198" s="197" t="s">
        <v>82</v>
      </c>
      <c r="AY198" s="16" t="s">
        <v>136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6" t="s">
        <v>79</v>
      </c>
      <c r="BK198" s="198">
        <f>ROUND(I198*H198,2)</f>
        <v>0</v>
      </c>
      <c r="BL198" s="16" t="s">
        <v>143</v>
      </c>
      <c r="BM198" s="197" t="s">
        <v>854</v>
      </c>
    </row>
    <row r="199" spans="1:65" s="2" customFormat="1" ht="10.199999999999999">
      <c r="A199" s="33"/>
      <c r="B199" s="34"/>
      <c r="C199" s="35"/>
      <c r="D199" s="199" t="s">
        <v>145</v>
      </c>
      <c r="E199" s="35"/>
      <c r="F199" s="200" t="s">
        <v>329</v>
      </c>
      <c r="G199" s="35"/>
      <c r="H199" s="35"/>
      <c r="I199" s="107"/>
      <c r="J199" s="35"/>
      <c r="K199" s="35"/>
      <c r="L199" s="38"/>
      <c r="M199" s="201"/>
      <c r="N199" s="202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145</v>
      </c>
      <c r="AU199" s="16" t="s">
        <v>82</v>
      </c>
    </row>
    <row r="200" spans="1:65" s="13" customFormat="1" ht="10.199999999999999">
      <c r="B200" s="203"/>
      <c r="C200" s="204"/>
      <c r="D200" s="199" t="s">
        <v>147</v>
      </c>
      <c r="E200" s="205" t="s">
        <v>19</v>
      </c>
      <c r="F200" s="206" t="s">
        <v>855</v>
      </c>
      <c r="G200" s="204"/>
      <c r="H200" s="207">
        <v>16.576000000000001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147</v>
      </c>
      <c r="AU200" s="213" t="s">
        <v>82</v>
      </c>
      <c r="AV200" s="13" t="s">
        <v>82</v>
      </c>
      <c r="AW200" s="13" t="s">
        <v>33</v>
      </c>
      <c r="AX200" s="13" t="s">
        <v>71</v>
      </c>
      <c r="AY200" s="213" t="s">
        <v>136</v>
      </c>
    </row>
    <row r="201" spans="1:65" s="13" customFormat="1" ht="10.199999999999999">
      <c r="B201" s="203"/>
      <c r="C201" s="204"/>
      <c r="D201" s="199" t="s">
        <v>147</v>
      </c>
      <c r="E201" s="205" t="s">
        <v>19</v>
      </c>
      <c r="F201" s="206" t="s">
        <v>856</v>
      </c>
      <c r="G201" s="204"/>
      <c r="H201" s="207">
        <v>8.4600000000000009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147</v>
      </c>
      <c r="AU201" s="213" t="s">
        <v>82</v>
      </c>
      <c r="AV201" s="13" t="s">
        <v>82</v>
      </c>
      <c r="AW201" s="13" t="s">
        <v>33</v>
      </c>
      <c r="AX201" s="13" t="s">
        <v>71</v>
      </c>
      <c r="AY201" s="213" t="s">
        <v>136</v>
      </c>
    </row>
    <row r="202" spans="1:65" s="2" customFormat="1" ht="14.4" customHeight="1">
      <c r="A202" s="33"/>
      <c r="B202" s="34"/>
      <c r="C202" s="214" t="s">
        <v>344</v>
      </c>
      <c r="D202" s="214" t="s">
        <v>268</v>
      </c>
      <c r="E202" s="215" t="s">
        <v>333</v>
      </c>
      <c r="F202" s="216" t="s">
        <v>334</v>
      </c>
      <c r="G202" s="217" t="s">
        <v>304</v>
      </c>
      <c r="H202" s="218">
        <v>4.4180000000000001</v>
      </c>
      <c r="I202" s="219"/>
      <c r="J202" s="220">
        <f>ROUND(I202*H202,2)</f>
        <v>0</v>
      </c>
      <c r="K202" s="216" t="s">
        <v>142</v>
      </c>
      <c r="L202" s="221"/>
      <c r="M202" s="222" t="s">
        <v>19</v>
      </c>
      <c r="N202" s="223" t="s">
        <v>42</v>
      </c>
      <c r="O202" s="63"/>
      <c r="P202" s="195">
        <f>O202*H202</f>
        <v>0</v>
      </c>
      <c r="Q202" s="195">
        <v>1</v>
      </c>
      <c r="R202" s="195">
        <f>Q202*H202</f>
        <v>4.4180000000000001</v>
      </c>
      <c r="S202" s="195">
        <v>0</v>
      </c>
      <c r="T202" s="19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7" t="s">
        <v>184</v>
      </c>
      <c r="AT202" s="197" t="s">
        <v>268</v>
      </c>
      <c r="AU202" s="197" t="s">
        <v>82</v>
      </c>
      <c r="AY202" s="16" t="s">
        <v>136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16" t="s">
        <v>79</v>
      </c>
      <c r="BK202" s="198">
        <f>ROUND(I202*H202,2)</f>
        <v>0</v>
      </c>
      <c r="BL202" s="16" t="s">
        <v>143</v>
      </c>
      <c r="BM202" s="197" t="s">
        <v>857</v>
      </c>
    </row>
    <row r="203" spans="1:65" s="2" customFormat="1" ht="10.199999999999999">
      <c r="A203" s="33"/>
      <c r="B203" s="34"/>
      <c r="C203" s="35"/>
      <c r="D203" s="199" t="s">
        <v>145</v>
      </c>
      <c r="E203" s="35"/>
      <c r="F203" s="200" t="s">
        <v>334</v>
      </c>
      <c r="G203" s="35"/>
      <c r="H203" s="35"/>
      <c r="I203" s="107"/>
      <c r="J203" s="35"/>
      <c r="K203" s="35"/>
      <c r="L203" s="38"/>
      <c r="M203" s="201"/>
      <c r="N203" s="202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145</v>
      </c>
      <c r="AU203" s="16" t="s">
        <v>82</v>
      </c>
    </row>
    <row r="204" spans="1:65" s="13" customFormat="1" ht="10.199999999999999">
      <c r="B204" s="203"/>
      <c r="C204" s="204"/>
      <c r="D204" s="199" t="s">
        <v>147</v>
      </c>
      <c r="E204" s="205" t="s">
        <v>19</v>
      </c>
      <c r="F204" s="206" t="s">
        <v>858</v>
      </c>
      <c r="G204" s="204"/>
      <c r="H204" s="207">
        <v>2.9249999999999998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147</v>
      </c>
      <c r="AU204" s="213" t="s">
        <v>82</v>
      </c>
      <c r="AV204" s="13" t="s">
        <v>82</v>
      </c>
      <c r="AW204" s="13" t="s">
        <v>33</v>
      </c>
      <c r="AX204" s="13" t="s">
        <v>71</v>
      </c>
      <c r="AY204" s="213" t="s">
        <v>136</v>
      </c>
    </row>
    <row r="205" spans="1:65" s="13" customFormat="1" ht="10.199999999999999">
      <c r="B205" s="203"/>
      <c r="C205" s="204"/>
      <c r="D205" s="199" t="s">
        <v>147</v>
      </c>
      <c r="E205" s="205" t="s">
        <v>19</v>
      </c>
      <c r="F205" s="206" t="s">
        <v>859</v>
      </c>
      <c r="G205" s="204"/>
      <c r="H205" s="207">
        <v>1.4930000000000001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147</v>
      </c>
      <c r="AU205" s="213" t="s">
        <v>82</v>
      </c>
      <c r="AV205" s="13" t="s">
        <v>82</v>
      </c>
      <c r="AW205" s="13" t="s">
        <v>33</v>
      </c>
      <c r="AX205" s="13" t="s">
        <v>71</v>
      </c>
      <c r="AY205" s="213" t="s">
        <v>136</v>
      </c>
    </row>
    <row r="206" spans="1:65" s="2" customFormat="1" ht="14.4" customHeight="1">
      <c r="A206" s="33"/>
      <c r="B206" s="34"/>
      <c r="C206" s="186" t="s">
        <v>350</v>
      </c>
      <c r="D206" s="186" t="s">
        <v>138</v>
      </c>
      <c r="E206" s="187" t="s">
        <v>860</v>
      </c>
      <c r="F206" s="188" t="s">
        <v>861</v>
      </c>
      <c r="G206" s="189" t="s">
        <v>158</v>
      </c>
      <c r="H206" s="190">
        <v>3442.1</v>
      </c>
      <c r="I206" s="191"/>
      <c r="J206" s="192">
        <f>ROUND(I206*H206,2)</f>
        <v>0</v>
      </c>
      <c r="K206" s="188" t="s">
        <v>142</v>
      </c>
      <c r="L206" s="38"/>
      <c r="M206" s="193" t="s">
        <v>19</v>
      </c>
      <c r="N206" s="194" t="s">
        <v>42</v>
      </c>
      <c r="O206" s="63"/>
      <c r="P206" s="195">
        <f>O206*H206</f>
        <v>0</v>
      </c>
      <c r="Q206" s="195">
        <v>0.34499999999999997</v>
      </c>
      <c r="R206" s="195">
        <f>Q206*H206</f>
        <v>1187.5245</v>
      </c>
      <c r="S206" s="195">
        <v>0</v>
      </c>
      <c r="T206" s="196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7" t="s">
        <v>143</v>
      </c>
      <c r="AT206" s="197" t="s">
        <v>138</v>
      </c>
      <c r="AU206" s="197" t="s">
        <v>82</v>
      </c>
      <c r="AY206" s="16" t="s">
        <v>136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6" t="s">
        <v>79</v>
      </c>
      <c r="BK206" s="198">
        <f>ROUND(I206*H206,2)</f>
        <v>0</v>
      </c>
      <c r="BL206" s="16" t="s">
        <v>143</v>
      </c>
      <c r="BM206" s="197" t="s">
        <v>862</v>
      </c>
    </row>
    <row r="207" spans="1:65" s="2" customFormat="1" ht="10.199999999999999">
      <c r="A207" s="33"/>
      <c r="B207" s="34"/>
      <c r="C207" s="35"/>
      <c r="D207" s="199" t="s">
        <v>145</v>
      </c>
      <c r="E207" s="35"/>
      <c r="F207" s="200" t="s">
        <v>863</v>
      </c>
      <c r="G207" s="35"/>
      <c r="H207" s="35"/>
      <c r="I207" s="107"/>
      <c r="J207" s="35"/>
      <c r="K207" s="35"/>
      <c r="L207" s="38"/>
      <c r="M207" s="201"/>
      <c r="N207" s="202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145</v>
      </c>
      <c r="AU207" s="16" t="s">
        <v>82</v>
      </c>
    </row>
    <row r="208" spans="1:65" s="13" customFormat="1" ht="10.199999999999999">
      <c r="B208" s="203"/>
      <c r="C208" s="204"/>
      <c r="D208" s="199" t="s">
        <v>147</v>
      </c>
      <c r="E208" s="205" t="s">
        <v>19</v>
      </c>
      <c r="F208" s="206" t="s">
        <v>864</v>
      </c>
      <c r="G208" s="204"/>
      <c r="H208" s="207">
        <v>3333.9</v>
      </c>
      <c r="I208" s="208"/>
      <c r="J208" s="204"/>
      <c r="K208" s="204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147</v>
      </c>
      <c r="AU208" s="213" t="s">
        <v>82</v>
      </c>
      <c r="AV208" s="13" t="s">
        <v>82</v>
      </c>
      <c r="AW208" s="13" t="s">
        <v>33</v>
      </c>
      <c r="AX208" s="13" t="s">
        <v>71</v>
      </c>
      <c r="AY208" s="213" t="s">
        <v>136</v>
      </c>
    </row>
    <row r="209" spans="1:65" s="13" customFormat="1" ht="10.199999999999999">
      <c r="B209" s="203"/>
      <c r="C209" s="204"/>
      <c r="D209" s="199" t="s">
        <v>147</v>
      </c>
      <c r="E209" s="205" t="s">
        <v>19</v>
      </c>
      <c r="F209" s="206" t="s">
        <v>865</v>
      </c>
      <c r="G209" s="204"/>
      <c r="H209" s="207">
        <v>108.2</v>
      </c>
      <c r="I209" s="208"/>
      <c r="J209" s="204"/>
      <c r="K209" s="204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147</v>
      </c>
      <c r="AU209" s="213" t="s">
        <v>82</v>
      </c>
      <c r="AV209" s="13" t="s">
        <v>82</v>
      </c>
      <c r="AW209" s="13" t="s">
        <v>33</v>
      </c>
      <c r="AX209" s="13" t="s">
        <v>71</v>
      </c>
      <c r="AY209" s="213" t="s">
        <v>136</v>
      </c>
    </row>
    <row r="210" spans="1:65" s="2" customFormat="1" ht="14.4" customHeight="1">
      <c r="A210" s="33"/>
      <c r="B210" s="34"/>
      <c r="C210" s="186" t="s">
        <v>356</v>
      </c>
      <c r="D210" s="186" t="s">
        <v>138</v>
      </c>
      <c r="E210" s="187" t="s">
        <v>866</v>
      </c>
      <c r="F210" s="188" t="s">
        <v>867</v>
      </c>
      <c r="G210" s="189" t="s">
        <v>158</v>
      </c>
      <c r="H210" s="190">
        <v>338.1</v>
      </c>
      <c r="I210" s="191"/>
      <c r="J210" s="192">
        <f>ROUND(I210*H210,2)</f>
        <v>0</v>
      </c>
      <c r="K210" s="188" t="s">
        <v>142</v>
      </c>
      <c r="L210" s="38"/>
      <c r="M210" s="193" t="s">
        <v>19</v>
      </c>
      <c r="N210" s="194" t="s">
        <v>42</v>
      </c>
      <c r="O210" s="63"/>
      <c r="P210" s="195">
        <f>O210*H210</f>
        <v>0</v>
      </c>
      <c r="Q210" s="195">
        <v>0.216</v>
      </c>
      <c r="R210" s="195">
        <f>Q210*H210</f>
        <v>73.029600000000002</v>
      </c>
      <c r="S210" s="195">
        <v>0</v>
      </c>
      <c r="T210" s="196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7" t="s">
        <v>143</v>
      </c>
      <c r="AT210" s="197" t="s">
        <v>138</v>
      </c>
      <c r="AU210" s="197" t="s">
        <v>82</v>
      </c>
      <c r="AY210" s="16" t="s">
        <v>136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6" t="s">
        <v>79</v>
      </c>
      <c r="BK210" s="198">
        <f>ROUND(I210*H210,2)</f>
        <v>0</v>
      </c>
      <c r="BL210" s="16" t="s">
        <v>143</v>
      </c>
      <c r="BM210" s="197" t="s">
        <v>868</v>
      </c>
    </row>
    <row r="211" spans="1:65" s="2" customFormat="1" ht="19.2">
      <c r="A211" s="33"/>
      <c r="B211" s="34"/>
      <c r="C211" s="35"/>
      <c r="D211" s="199" t="s">
        <v>145</v>
      </c>
      <c r="E211" s="35"/>
      <c r="F211" s="200" t="s">
        <v>869</v>
      </c>
      <c r="G211" s="35"/>
      <c r="H211" s="35"/>
      <c r="I211" s="107"/>
      <c r="J211" s="35"/>
      <c r="K211" s="35"/>
      <c r="L211" s="38"/>
      <c r="M211" s="201"/>
      <c r="N211" s="202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145</v>
      </c>
      <c r="AU211" s="16" t="s">
        <v>82</v>
      </c>
    </row>
    <row r="212" spans="1:65" s="13" customFormat="1" ht="10.199999999999999">
      <c r="B212" s="203"/>
      <c r="C212" s="204"/>
      <c r="D212" s="199" t="s">
        <v>147</v>
      </c>
      <c r="E212" s="205" t="s">
        <v>19</v>
      </c>
      <c r="F212" s="206" t="s">
        <v>870</v>
      </c>
      <c r="G212" s="204"/>
      <c r="H212" s="207">
        <v>338.1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147</v>
      </c>
      <c r="AU212" s="213" t="s">
        <v>82</v>
      </c>
      <c r="AV212" s="13" t="s">
        <v>82</v>
      </c>
      <c r="AW212" s="13" t="s">
        <v>33</v>
      </c>
      <c r="AX212" s="13" t="s">
        <v>79</v>
      </c>
      <c r="AY212" s="213" t="s">
        <v>136</v>
      </c>
    </row>
    <row r="213" spans="1:65" s="2" customFormat="1" ht="14.4" customHeight="1">
      <c r="A213" s="33"/>
      <c r="B213" s="34"/>
      <c r="C213" s="186" t="s">
        <v>362</v>
      </c>
      <c r="D213" s="186" t="s">
        <v>138</v>
      </c>
      <c r="E213" s="187" t="s">
        <v>871</v>
      </c>
      <c r="F213" s="188" t="s">
        <v>872</v>
      </c>
      <c r="G213" s="189" t="s">
        <v>158</v>
      </c>
      <c r="H213" s="190">
        <v>1218.4000000000001</v>
      </c>
      <c r="I213" s="191"/>
      <c r="J213" s="192">
        <f>ROUND(I213*H213,2)</f>
        <v>0</v>
      </c>
      <c r="K213" s="188" t="s">
        <v>142</v>
      </c>
      <c r="L213" s="38"/>
      <c r="M213" s="193" t="s">
        <v>19</v>
      </c>
      <c r="N213" s="194" t="s">
        <v>42</v>
      </c>
      <c r="O213" s="63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7" t="s">
        <v>143</v>
      </c>
      <c r="AT213" s="197" t="s">
        <v>138</v>
      </c>
      <c r="AU213" s="197" t="s">
        <v>82</v>
      </c>
      <c r="AY213" s="16" t="s">
        <v>136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6" t="s">
        <v>79</v>
      </c>
      <c r="BK213" s="198">
        <f>ROUND(I213*H213,2)</f>
        <v>0</v>
      </c>
      <c r="BL213" s="16" t="s">
        <v>143</v>
      </c>
      <c r="BM213" s="197" t="s">
        <v>873</v>
      </c>
    </row>
    <row r="214" spans="1:65" s="2" customFormat="1" ht="10.199999999999999">
      <c r="A214" s="33"/>
      <c r="B214" s="34"/>
      <c r="C214" s="35"/>
      <c r="D214" s="199" t="s">
        <v>145</v>
      </c>
      <c r="E214" s="35"/>
      <c r="F214" s="200" t="s">
        <v>874</v>
      </c>
      <c r="G214" s="35"/>
      <c r="H214" s="35"/>
      <c r="I214" s="107"/>
      <c r="J214" s="35"/>
      <c r="K214" s="35"/>
      <c r="L214" s="38"/>
      <c r="M214" s="201"/>
      <c r="N214" s="202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145</v>
      </c>
      <c r="AU214" s="16" t="s">
        <v>82</v>
      </c>
    </row>
    <row r="215" spans="1:65" s="13" customFormat="1" ht="10.199999999999999">
      <c r="B215" s="203"/>
      <c r="C215" s="204"/>
      <c r="D215" s="199" t="s">
        <v>147</v>
      </c>
      <c r="E215" s="205" t="s">
        <v>19</v>
      </c>
      <c r="F215" s="206" t="s">
        <v>875</v>
      </c>
      <c r="G215" s="204"/>
      <c r="H215" s="207">
        <v>1164.3</v>
      </c>
      <c r="I215" s="208"/>
      <c r="J215" s="204"/>
      <c r="K215" s="204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147</v>
      </c>
      <c r="AU215" s="213" t="s">
        <v>82</v>
      </c>
      <c r="AV215" s="13" t="s">
        <v>82</v>
      </c>
      <c r="AW215" s="13" t="s">
        <v>33</v>
      </c>
      <c r="AX215" s="13" t="s">
        <v>71</v>
      </c>
      <c r="AY215" s="213" t="s">
        <v>136</v>
      </c>
    </row>
    <row r="216" spans="1:65" s="13" customFormat="1" ht="10.199999999999999">
      <c r="B216" s="203"/>
      <c r="C216" s="204"/>
      <c r="D216" s="199" t="s">
        <v>147</v>
      </c>
      <c r="E216" s="205" t="s">
        <v>19</v>
      </c>
      <c r="F216" s="206" t="s">
        <v>876</v>
      </c>
      <c r="G216" s="204"/>
      <c r="H216" s="207">
        <v>54.1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147</v>
      </c>
      <c r="AU216" s="213" t="s">
        <v>82</v>
      </c>
      <c r="AV216" s="13" t="s">
        <v>82</v>
      </c>
      <c r="AW216" s="13" t="s">
        <v>33</v>
      </c>
      <c r="AX216" s="13" t="s">
        <v>71</v>
      </c>
      <c r="AY216" s="213" t="s">
        <v>136</v>
      </c>
    </row>
    <row r="217" spans="1:65" s="2" customFormat="1" ht="14.4" customHeight="1">
      <c r="A217" s="33"/>
      <c r="B217" s="34"/>
      <c r="C217" s="186" t="s">
        <v>369</v>
      </c>
      <c r="D217" s="186" t="s">
        <v>138</v>
      </c>
      <c r="E217" s="187" t="s">
        <v>877</v>
      </c>
      <c r="F217" s="188" t="s">
        <v>878</v>
      </c>
      <c r="G217" s="189" t="s">
        <v>158</v>
      </c>
      <c r="H217" s="190">
        <v>1288.5999999999999</v>
      </c>
      <c r="I217" s="191"/>
      <c r="J217" s="192">
        <f>ROUND(I217*H217,2)</f>
        <v>0</v>
      </c>
      <c r="K217" s="188" t="s">
        <v>142</v>
      </c>
      <c r="L217" s="38"/>
      <c r="M217" s="193" t="s">
        <v>19</v>
      </c>
      <c r="N217" s="194" t="s">
        <v>42</v>
      </c>
      <c r="O217" s="63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7" t="s">
        <v>143</v>
      </c>
      <c r="AT217" s="197" t="s">
        <v>138</v>
      </c>
      <c r="AU217" s="197" t="s">
        <v>82</v>
      </c>
      <c r="AY217" s="16" t="s">
        <v>136</v>
      </c>
      <c r="BE217" s="198">
        <f>IF(N217="základní",J217,0)</f>
        <v>0</v>
      </c>
      <c r="BF217" s="198">
        <f>IF(N217="snížená",J217,0)</f>
        <v>0</v>
      </c>
      <c r="BG217" s="198">
        <f>IF(N217="zákl. přenesená",J217,0)</f>
        <v>0</v>
      </c>
      <c r="BH217" s="198">
        <f>IF(N217="sníž. přenesená",J217,0)</f>
        <v>0</v>
      </c>
      <c r="BI217" s="198">
        <f>IF(N217="nulová",J217,0)</f>
        <v>0</v>
      </c>
      <c r="BJ217" s="16" t="s">
        <v>79</v>
      </c>
      <c r="BK217" s="198">
        <f>ROUND(I217*H217,2)</f>
        <v>0</v>
      </c>
      <c r="BL217" s="16" t="s">
        <v>143</v>
      </c>
      <c r="BM217" s="197" t="s">
        <v>879</v>
      </c>
    </row>
    <row r="218" spans="1:65" s="2" customFormat="1" ht="19.2">
      <c r="A218" s="33"/>
      <c r="B218" s="34"/>
      <c r="C218" s="35"/>
      <c r="D218" s="199" t="s">
        <v>145</v>
      </c>
      <c r="E218" s="35"/>
      <c r="F218" s="200" t="s">
        <v>880</v>
      </c>
      <c r="G218" s="35"/>
      <c r="H218" s="35"/>
      <c r="I218" s="107"/>
      <c r="J218" s="35"/>
      <c r="K218" s="35"/>
      <c r="L218" s="38"/>
      <c r="M218" s="201"/>
      <c r="N218" s="202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145</v>
      </c>
      <c r="AU218" s="16" t="s">
        <v>82</v>
      </c>
    </row>
    <row r="219" spans="1:65" s="13" customFormat="1" ht="10.199999999999999">
      <c r="B219" s="203"/>
      <c r="C219" s="204"/>
      <c r="D219" s="199" t="s">
        <v>147</v>
      </c>
      <c r="E219" s="205" t="s">
        <v>19</v>
      </c>
      <c r="F219" s="206" t="s">
        <v>881</v>
      </c>
      <c r="G219" s="204"/>
      <c r="H219" s="207">
        <v>1234.5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147</v>
      </c>
      <c r="AU219" s="213" t="s">
        <v>82</v>
      </c>
      <c r="AV219" s="13" t="s">
        <v>82</v>
      </c>
      <c r="AW219" s="13" t="s">
        <v>33</v>
      </c>
      <c r="AX219" s="13" t="s">
        <v>71</v>
      </c>
      <c r="AY219" s="213" t="s">
        <v>136</v>
      </c>
    </row>
    <row r="220" spans="1:65" s="13" customFormat="1" ht="10.199999999999999">
      <c r="B220" s="203"/>
      <c r="C220" s="204"/>
      <c r="D220" s="199" t="s">
        <v>147</v>
      </c>
      <c r="E220" s="205" t="s">
        <v>19</v>
      </c>
      <c r="F220" s="206" t="s">
        <v>876</v>
      </c>
      <c r="G220" s="204"/>
      <c r="H220" s="207">
        <v>54.1</v>
      </c>
      <c r="I220" s="208"/>
      <c r="J220" s="204"/>
      <c r="K220" s="204"/>
      <c r="L220" s="209"/>
      <c r="M220" s="210"/>
      <c r="N220" s="211"/>
      <c r="O220" s="211"/>
      <c r="P220" s="211"/>
      <c r="Q220" s="211"/>
      <c r="R220" s="211"/>
      <c r="S220" s="211"/>
      <c r="T220" s="212"/>
      <c r="AT220" s="213" t="s">
        <v>147</v>
      </c>
      <c r="AU220" s="213" t="s">
        <v>82</v>
      </c>
      <c r="AV220" s="13" t="s">
        <v>82</v>
      </c>
      <c r="AW220" s="13" t="s">
        <v>33</v>
      </c>
      <c r="AX220" s="13" t="s">
        <v>71</v>
      </c>
      <c r="AY220" s="213" t="s">
        <v>136</v>
      </c>
    </row>
    <row r="221" spans="1:65" s="2" customFormat="1" ht="22.8">
      <c r="A221" s="33"/>
      <c r="B221" s="34"/>
      <c r="C221" s="186" t="s">
        <v>376</v>
      </c>
      <c r="D221" s="186" t="s">
        <v>138</v>
      </c>
      <c r="E221" s="187" t="s">
        <v>882</v>
      </c>
      <c r="F221" s="188" t="s">
        <v>883</v>
      </c>
      <c r="G221" s="189" t="s">
        <v>410</v>
      </c>
      <c r="H221" s="190">
        <v>3.5</v>
      </c>
      <c r="I221" s="191"/>
      <c r="J221" s="192">
        <f>ROUND(I221*H221,2)</f>
        <v>0</v>
      </c>
      <c r="K221" s="188" t="s">
        <v>142</v>
      </c>
      <c r="L221" s="38"/>
      <c r="M221" s="193" t="s">
        <v>19</v>
      </c>
      <c r="N221" s="194" t="s">
        <v>42</v>
      </c>
      <c r="O221" s="63"/>
      <c r="P221" s="195">
        <f>O221*H221</f>
        <v>0</v>
      </c>
      <c r="Q221" s="195">
        <v>2.2399999999999998E-3</v>
      </c>
      <c r="R221" s="195">
        <f>Q221*H221</f>
        <v>7.8399999999999997E-3</v>
      </c>
      <c r="S221" s="195">
        <v>0</v>
      </c>
      <c r="T221" s="196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7" t="s">
        <v>143</v>
      </c>
      <c r="AT221" s="197" t="s">
        <v>138</v>
      </c>
      <c r="AU221" s="197" t="s">
        <v>82</v>
      </c>
      <c r="AY221" s="16" t="s">
        <v>136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6" t="s">
        <v>79</v>
      </c>
      <c r="BK221" s="198">
        <f>ROUND(I221*H221,2)</f>
        <v>0</v>
      </c>
      <c r="BL221" s="16" t="s">
        <v>143</v>
      </c>
      <c r="BM221" s="197" t="s">
        <v>884</v>
      </c>
    </row>
    <row r="222" spans="1:65" s="2" customFormat="1" ht="19.2">
      <c r="A222" s="33"/>
      <c r="B222" s="34"/>
      <c r="C222" s="35"/>
      <c r="D222" s="199" t="s">
        <v>145</v>
      </c>
      <c r="E222" s="35"/>
      <c r="F222" s="200" t="s">
        <v>885</v>
      </c>
      <c r="G222" s="35"/>
      <c r="H222" s="35"/>
      <c r="I222" s="107"/>
      <c r="J222" s="35"/>
      <c r="K222" s="35"/>
      <c r="L222" s="38"/>
      <c r="M222" s="201"/>
      <c r="N222" s="202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145</v>
      </c>
      <c r="AU222" s="16" t="s">
        <v>82</v>
      </c>
    </row>
    <row r="223" spans="1:65" s="13" customFormat="1" ht="10.199999999999999">
      <c r="B223" s="203"/>
      <c r="C223" s="204"/>
      <c r="D223" s="199" t="s">
        <v>147</v>
      </c>
      <c r="E223" s="205" t="s">
        <v>19</v>
      </c>
      <c r="F223" s="206" t="s">
        <v>886</v>
      </c>
      <c r="G223" s="204"/>
      <c r="H223" s="207">
        <v>3.5</v>
      </c>
      <c r="I223" s="208"/>
      <c r="J223" s="204"/>
      <c r="K223" s="204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147</v>
      </c>
      <c r="AU223" s="213" t="s">
        <v>82</v>
      </c>
      <c r="AV223" s="13" t="s">
        <v>82</v>
      </c>
      <c r="AW223" s="13" t="s">
        <v>33</v>
      </c>
      <c r="AX223" s="13" t="s">
        <v>79</v>
      </c>
      <c r="AY223" s="213" t="s">
        <v>136</v>
      </c>
    </row>
    <row r="224" spans="1:65" s="12" customFormat="1" ht="22.8" customHeight="1">
      <c r="B224" s="170"/>
      <c r="C224" s="171"/>
      <c r="D224" s="172" t="s">
        <v>70</v>
      </c>
      <c r="E224" s="184" t="s">
        <v>184</v>
      </c>
      <c r="F224" s="184" t="s">
        <v>677</v>
      </c>
      <c r="G224" s="171"/>
      <c r="H224" s="171"/>
      <c r="I224" s="174"/>
      <c r="J224" s="185">
        <f>BK224</f>
        <v>0</v>
      </c>
      <c r="K224" s="171"/>
      <c r="L224" s="176"/>
      <c r="M224" s="177"/>
      <c r="N224" s="178"/>
      <c r="O224" s="178"/>
      <c r="P224" s="179">
        <f>SUM(P225:P232)</f>
        <v>0</v>
      </c>
      <c r="Q224" s="178"/>
      <c r="R224" s="179">
        <f>SUM(R225:R232)</f>
        <v>0.25259999999999999</v>
      </c>
      <c r="S224" s="178"/>
      <c r="T224" s="180">
        <f>SUM(T225:T232)</f>
        <v>0</v>
      </c>
      <c r="AR224" s="181" t="s">
        <v>79</v>
      </c>
      <c r="AT224" s="182" t="s">
        <v>70</v>
      </c>
      <c r="AU224" s="182" t="s">
        <v>79</v>
      </c>
      <c r="AY224" s="181" t="s">
        <v>136</v>
      </c>
      <c r="BK224" s="183">
        <f>SUM(BK225:BK232)</f>
        <v>0</v>
      </c>
    </row>
    <row r="225" spans="1:65" s="2" customFormat="1" ht="14.4" customHeight="1">
      <c r="A225" s="33"/>
      <c r="B225" s="34"/>
      <c r="C225" s="186" t="s">
        <v>383</v>
      </c>
      <c r="D225" s="186" t="s">
        <v>138</v>
      </c>
      <c r="E225" s="187" t="s">
        <v>678</v>
      </c>
      <c r="F225" s="188" t="s">
        <v>679</v>
      </c>
      <c r="G225" s="189" t="s">
        <v>151</v>
      </c>
      <c r="H225" s="190">
        <v>1</v>
      </c>
      <c r="I225" s="191"/>
      <c r="J225" s="192">
        <f>ROUND(I225*H225,2)</f>
        <v>0</v>
      </c>
      <c r="K225" s="188" t="s">
        <v>142</v>
      </c>
      <c r="L225" s="38"/>
      <c r="M225" s="193" t="s">
        <v>19</v>
      </c>
      <c r="N225" s="194" t="s">
        <v>42</v>
      </c>
      <c r="O225" s="63"/>
      <c r="P225" s="195">
        <f>O225*H225</f>
        <v>0</v>
      </c>
      <c r="Q225" s="195">
        <v>0.1326</v>
      </c>
      <c r="R225" s="195">
        <f>Q225*H225</f>
        <v>0.1326</v>
      </c>
      <c r="S225" s="195">
        <v>0</v>
      </c>
      <c r="T225" s="19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7" t="s">
        <v>143</v>
      </c>
      <c r="AT225" s="197" t="s">
        <v>138</v>
      </c>
      <c r="AU225" s="197" t="s">
        <v>82</v>
      </c>
      <c r="AY225" s="16" t="s">
        <v>136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6" t="s">
        <v>79</v>
      </c>
      <c r="BK225" s="198">
        <f>ROUND(I225*H225,2)</f>
        <v>0</v>
      </c>
      <c r="BL225" s="16" t="s">
        <v>143</v>
      </c>
      <c r="BM225" s="197" t="s">
        <v>680</v>
      </c>
    </row>
    <row r="226" spans="1:65" s="2" customFormat="1" ht="10.199999999999999">
      <c r="A226" s="33"/>
      <c r="B226" s="34"/>
      <c r="C226" s="35"/>
      <c r="D226" s="199" t="s">
        <v>145</v>
      </c>
      <c r="E226" s="35"/>
      <c r="F226" s="200" t="s">
        <v>681</v>
      </c>
      <c r="G226" s="35"/>
      <c r="H226" s="35"/>
      <c r="I226" s="107"/>
      <c r="J226" s="35"/>
      <c r="K226" s="35"/>
      <c r="L226" s="38"/>
      <c r="M226" s="201"/>
      <c r="N226" s="202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145</v>
      </c>
      <c r="AU226" s="16" t="s">
        <v>82</v>
      </c>
    </row>
    <row r="227" spans="1:65" s="13" customFormat="1" ht="10.199999999999999">
      <c r="B227" s="203"/>
      <c r="C227" s="204"/>
      <c r="D227" s="199" t="s">
        <v>147</v>
      </c>
      <c r="E227" s="205" t="s">
        <v>19</v>
      </c>
      <c r="F227" s="206" t="s">
        <v>682</v>
      </c>
      <c r="G227" s="204"/>
      <c r="H227" s="207">
        <v>1</v>
      </c>
      <c r="I227" s="208"/>
      <c r="J227" s="204"/>
      <c r="K227" s="204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147</v>
      </c>
      <c r="AU227" s="213" t="s">
        <v>82</v>
      </c>
      <c r="AV227" s="13" t="s">
        <v>82</v>
      </c>
      <c r="AW227" s="13" t="s">
        <v>33</v>
      </c>
      <c r="AX227" s="13" t="s">
        <v>79</v>
      </c>
      <c r="AY227" s="213" t="s">
        <v>136</v>
      </c>
    </row>
    <row r="228" spans="1:65" s="2" customFormat="1" ht="14.4" customHeight="1">
      <c r="A228" s="33"/>
      <c r="B228" s="34"/>
      <c r="C228" s="214" t="s">
        <v>389</v>
      </c>
      <c r="D228" s="214" t="s">
        <v>268</v>
      </c>
      <c r="E228" s="215" t="s">
        <v>683</v>
      </c>
      <c r="F228" s="216" t="s">
        <v>684</v>
      </c>
      <c r="G228" s="217" t="s">
        <v>685</v>
      </c>
      <c r="H228" s="218">
        <v>1</v>
      </c>
      <c r="I228" s="219"/>
      <c r="J228" s="220">
        <f>ROUND(I228*H228,2)</f>
        <v>0</v>
      </c>
      <c r="K228" s="216" t="s">
        <v>19</v>
      </c>
      <c r="L228" s="221"/>
      <c r="M228" s="222" t="s">
        <v>19</v>
      </c>
      <c r="N228" s="223" t="s">
        <v>42</v>
      </c>
      <c r="O228" s="63"/>
      <c r="P228" s="195">
        <f>O228*H228</f>
        <v>0</v>
      </c>
      <c r="Q228" s="195">
        <v>0.12</v>
      </c>
      <c r="R228" s="195">
        <f>Q228*H228</f>
        <v>0.12</v>
      </c>
      <c r="S228" s="195">
        <v>0</v>
      </c>
      <c r="T228" s="196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7" t="s">
        <v>184</v>
      </c>
      <c r="AT228" s="197" t="s">
        <v>268</v>
      </c>
      <c r="AU228" s="197" t="s">
        <v>82</v>
      </c>
      <c r="AY228" s="16" t="s">
        <v>136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6" t="s">
        <v>79</v>
      </c>
      <c r="BK228" s="198">
        <f>ROUND(I228*H228,2)</f>
        <v>0</v>
      </c>
      <c r="BL228" s="16" t="s">
        <v>143</v>
      </c>
      <c r="BM228" s="197" t="s">
        <v>686</v>
      </c>
    </row>
    <row r="229" spans="1:65" s="2" customFormat="1" ht="10.199999999999999">
      <c r="A229" s="33"/>
      <c r="B229" s="34"/>
      <c r="C229" s="35"/>
      <c r="D229" s="199" t="s">
        <v>145</v>
      </c>
      <c r="E229" s="35"/>
      <c r="F229" s="200" t="s">
        <v>684</v>
      </c>
      <c r="G229" s="35"/>
      <c r="H229" s="35"/>
      <c r="I229" s="107"/>
      <c r="J229" s="35"/>
      <c r="K229" s="35"/>
      <c r="L229" s="38"/>
      <c r="M229" s="201"/>
      <c r="N229" s="202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145</v>
      </c>
      <c r="AU229" s="16" t="s">
        <v>82</v>
      </c>
    </row>
    <row r="230" spans="1:65" s="2" customFormat="1" ht="14.4" customHeight="1">
      <c r="A230" s="33"/>
      <c r="B230" s="34"/>
      <c r="C230" s="186" t="s">
        <v>394</v>
      </c>
      <c r="D230" s="186" t="s">
        <v>138</v>
      </c>
      <c r="E230" s="187" t="s">
        <v>887</v>
      </c>
      <c r="F230" s="188" t="s">
        <v>888</v>
      </c>
      <c r="G230" s="189" t="s">
        <v>410</v>
      </c>
      <c r="H230" s="190">
        <v>5</v>
      </c>
      <c r="I230" s="191"/>
      <c r="J230" s="192">
        <f>ROUND(I230*H230,2)</f>
        <v>0</v>
      </c>
      <c r="K230" s="188" t="s">
        <v>19</v>
      </c>
      <c r="L230" s="38"/>
      <c r="M230" s="193" t="s">
        <v>19</v>
      </c>
      <c r="N230" s="194" t="s">
        <v>42</v>
      </c>
      <c r="O230" s="63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7" t="s">
        <v>143</v>
      </c>
      <c r="AT230" s="197" t="s">
        <v>138</v>
      </c>
      <c r="AU230" s="197" t="s">
        <v>82</v>
      </c>
      <c r="AY230" s="16" t="s">
        <v>136</v>
      </c>
      <c r="BE230" s="198">
        <f>IF(N230="základní",J230,0)</f>
        <v>0</v>
      </c>
      <c r="BF230" s="198">
        <f>IF(N230="snížená",J230,0)</f>
        <v>0</v>
      </c>
      <c r="BG230" s="198">
        <f>IF(N230="zákl. přenesená",J230,0)</f>
        <v>0</v>
      </c>
      <c r="BH230" s="198">
        <f>IF(N230="sníž. přenesená",J230,0)</f>
        <v>0</v>
      </c>
      <c r="BI230" s="198">
        <f>IF(N230="nulová",J230,0)</f>
        <v>0</v>
      </c>
      <c r="BJ230" s="16" t="s">
        <v>79</v>
      </c>
      <c r="BK230" s="198">
        <f>ROUND(I230*H230,2)</f>
        <v>0</v>
      </c>
      <c r="BL230" s="16" t="s">
        <v>143</v>
      </c>
      <c r="BM230" s="197" t="s">
        <v>889</v>
      </c>
    </row>
    <row r="231" spans="1:65" s="2" customFormat="1" ht="10.199999999999999">
      <c r="A231" s="33"/>
      <c r="B231" s="34"/>
      <c r="C231" s="35"/>
      <c r="D231" s="199" t="s">
        <v>145</v>
      </c>
      <c r="E231" s="35"/>
      <c r="F231" s="200" t="s">
        <v>890</v>
      </c>
      <c r="G231" s="35"/>
      <c r="H231" s="35"/>
      <c r="I231" s="107"/>
      <c r="J231" s="35"/>
      <c r="K231" s="35"/>
      <c r="L231" s="38"/>
      <c r="M231" s="201"/>
      <c r="N231" s="202"/>
      <c r="O231" s="63"/>
      <c r="P231" s="63"/>
      <c r="Q231" s="63"/>
      <c r="R231" s="63"/>
      <c r="S231" s="63"/>
      <c r="T231" s="64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145</v>
      </c>
      <c r="AU231" s="16" t="s">
        <v>82</v>
      </c>
    </row>
    <row r="232" spans="1:65" s="13" customFormat="1" ht="10.199999999999999">
      <c r="B232" s="203"/>
      <c r="C232" s="204"/>
      <c r="D232" s="199" t="s">
        <v>147</v>
      </c>
      <c r="E232" s="205" t="s">
        <v>19</v>
      </c>
      <c r="F232" s="206" t="s">
        <v>791</v>
      </c>
      <c r="G232" s="204"/>
      <c r="H232" s="207">
        <v>5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147</v>
      </c>
      <c r="AU232" s="213" t="s">
        <v>82</v>
      </c>
      <c r="AV232" s="13" t="s">
        <v>82</v>
      </c>
      <c r="AW232" s="13" t="s">
        <v>33</v>
      </c>
      <c r="AX232" s="13" t="s">
        <v>79</v>
      </c>
      <c r="AY232" s="213" t="s">
        <v>136</v>
      </c>
    </row>
    <row r="233" spans="1:65" s="12" customFormat="1" ht="22.8" customHeight="1">
      <c r="B233" s="170"/>
      <c r="C233" s="171"/>
      <c r="D233" s="172" t="s">
        <v>70</v>
      </c>
      <c r="E233" s="184" t="s">
        <v>192</v>
      </c>
      <c r="F233" s="184" t="s">
        <v>382</v>
      </c>
      <c r="G233" s="171"/>
      <c r="H233" s="171"/>
      <c r="I233" s="174"/>
      <c r="J233" s="185">
        <f>BK233</f>
        <v>0</v>
      </c>
      <c r="K233" s="171"/>
      <c r="L233" s="176"/>
      <c r="M233" s="177"/>
      <c r="N233" s="178"/>
      <c r="O233" s="178"/>
      <c r="P233" s="179">
        <f>SUM(P234:P258)</f>
        <v>0</v>
      </c>
      <c r="Q233" s="178"/>
      <c r="R233" s="179">
        <f>SUM(R234:R258)</f>
        <v>3.4491347399999999</v>
      </c>
      <c r="S233" s="178"/>
      <c r="T233" s="180">
        <f>SUM(T234:T258)</f>
        <v>0</v>
      </c>
      <c r="AR233" s="181" t="s">
        <v>79</v>
      </c>
      <c r="AT233" s="182" t="s">
        <v>70</v>
      </c>
      <c r="AU233" s="182" t="s">
        <v>79</v>
      </c>
      <c r="AY233" s="181" t="s">
        <v>136</v>
      </c>
      <c r="BK233" s="183">
        <f>SUM(BK234:BK258)</f>
        <v>0</v>
      </c>
    </row>
    <row r="234" spans="1:65" s="2" customFormat="1" ht="14.4" customHeight="1">
      <c r="A234" s="33"/>
      <c r="B234" s="34"/>
      <c r="C234" s="186" t="s">
        <v>398</v>
      </c>
      <c r="D234" s="186" t="s">
        <v>138</v>
      </c>
      <c r="E234" s="187" t="s">
        <v>384</v>
      </c>
      <c r="F234" s="188" t="s">
        <v>385</v>
      </c>
      <c r="G234" s="189" t="s">
        <v>151</v>
      </c>
      <c r="H234" s="190">
        <v>2</v>
      </c>
      <c r="I234" s="191"/>
      <c r="J234" s="192">
        <f>ROUND(I234*H234,2)</f>
        <v>0</v>
      </c>
      <c r="K234" s="188" t="s">
        <v>142</v>
      </c>
      <c r="L234" s="38"/>
      <c r="M234" s="193" t="s">
        <v>19</v>
      </c>
      <c r="N234" s="194" t="s">
        <v>42</v>
      </c>
      <c r="O234" s="63"/>
      <c r="P234" s="195">
        <f>O234*H234</f>
        <v>0</v>
      </c>
      <c r="Q234" s="195">
        <v>6.9999999999999999E-4</v>
      </c>
      <c r="R234" s="195">
        <f>Q234*H234</f>
        <v>1.4E-3</v>
      </c>
      <c r="S234" s="195">
        <v>0</v>
      </c>
      <c r="T234" s="196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7" t="s">
        <v>143</v>
      </c>
      <c r="AT234" s="197" t="s">
        <v>138</v>
      </c>
      <c r="AU234" s="197" t="s">
        <v>82</v>
      </c>
      <c r="AY234" s="16" t="s">
        <v>136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6" t="s">
        <v>79</v>
      </c>
      <c r="BK234" s="198">
        <f>ROUND(I234*H234,2)</f>
        <v>0</v>
      </c>
      <c r="BL234" s="16" t="s">
        <v>143</v>
      </c>
      <c r="BM234" s="197" t="s">
        <v>891</v>
      </c>
    </row>
    <row r="235" spans="1:65" s="2" customFormat="1" ht="10.199999999999999">
      <c r="A235" s="33"/>
      <c r="B235" s="34"/>
      <c r="C235" s="35"/>
      <c r="D235" s="199" t="s">
        <v>145</v>
      </c>
      <c r="E235" s="35"/>
      <c r="F235" s="200" t="s">
        <v>387</v>
      </c>
      <c r="G235" s="35"/>
      <c r="H235" s="35"/>
      <c r="I235" s="107"/>
      <c r="J235" s="35"/>
      <c r="K235" s="35"/>
      <c r="L235" s="38"/>
      <c r="M235" s="201"/>
      <c r="N235" s="202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145</v>
      </c>
      <c r="AU235" s="16" t="s">
        <v>82</v>
      </c>
    </row>
    <row r="236" spans="1:65" s="13" customFormat="1" ht="10.199999999999999">
      <c r="B236" s="203"/>
      <c r="C236" s="204"/>
      <c r="D236" s="199" t="s">
        <v>147</v>
      </c>
      <c r="E236" s="205" t="s">
        <v>19</v>
      </c>
      <c r="F236" s="206" t="s">
        <v>892</v>
      </c>
      <c r="G236" s="204"/>
      <c r="H236" s="207">
        <v>2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147</v>
      </c>
      <c r="AU236" s="213" t="s">
        <v>82</v>
      </c>
      <c r="AV236" s="13" t="s">
        <v>82</v>
      </c>
      <c r="AW236" s="13" t="s">
        <v>33</v>
      </c>
      <c r="AX236" s="13" t="s">
        <v>79</v>
      </c>
      <c r="AY236" s="213" t="s">
        <v>136</v>
      </c>
    </row>
    <row r="237" spans="1:65" s="2" customFormat="1" ht="14.4" customHeight="1">
      <c r="A237" s="33"/>
      <c r="B237" s="34"/>
      <c r="C237" s="214" t="s">
        <v>403</v>
      </c>
      <c r="D237" s="214" t="s">
        <v>268</v>
      </c>
      <c r="E237" s="215" t="s">
        <v>390</v>
      </c>
      <c r="F237" s="216" t="s">
        <v>391</v>
      </c>
      <c r="G237" s="217" t="s">
        <v>151</v>
      </c>
      <c r="H237" s="218">
        <v>1</v>
      </c>
      <c r="I237" s="219"/>
      <c r="J237" s="220">
        <f>ROUND(I237*H237,2)</f>
        <v>0</v>
      </c>
      <c r="K237" s="216" t="s">
        <v>142</v>
      </c>
      <c r="L237" s="221"/>
      <c r="M237" s="222" t="s">
        <v>19</v>
      </c>
      <c r="N237" s="223" t="s">
        <v>42</v>
      </c>
      <c r="O237" s="63"/>
      <c r="P237" s="195">
        <f>O237*H237</f>
        <v>0</v>
      </c>
      <c r="Q237" s="195">
        <v>2.5000000000000001E-3</v>
      </c>
      <c r="R237" s="195">
        <f>Q237*H237</f>
        <v>2.5000000000000001E-3</v>
      </c>
      <c r="S237" s="195">
        <v>0</v>
      </c>
      <c r="T237" s="196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7" t="s">
        <v>184</v>
      </c>
      <c r="AT237" s="197" t="s">
        <v>268</v>
      </c>
      <c r="AU237" s="197" t="s">
        <v>82</v>
      </c>
      <c r="AY237" s="16" t="s">
        <v>136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6" t="s">
        <v>79</v>
      </c>
      <c r="BK237" s="198">
        <f>ROUND(I237*H237,2)</f>
        <v>0</v>
      </c>
      <c r="BL237" s="16" t="s">
        <v>143</v>
      </c>
      <c r="BM237" s="197" t="s">
        <v>893</v>
      </c>
    </row>
    <row r="238" spans="1:65" s="2" customFormat="1" ht="10.199999999999999">
      <c r="A238" s="33"/>
      <c r="B238" s="34"/>
      <c r="C238" s="35"/>
      <c r="D238" s="199" t="s">
        <v>145</v>
      </c>
      <c r="E238" s="35"/>
      <c r="F238" s="200" t="s">
        <v>391</v>
      </c>
      <c r="G238" s="35"/>
      <c r="H238" s="35"/>
      <c r="I238" s="107"/>
      <c r="J238" s="35"/>
      <c r="K238" s="35"/>
      <c r="L238" s="38"/>
      <c r="M238" s="201"/>
      <c r="N238" s="202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145</v>
      </c>
      <c r="AU238" s="16" t="s">
        <v>82</v>
      </c>
    </row>
    <row r="239" spans="1:65" s="13" customFormat="1" ht="10.199999999999999">
      <c r="B239" s="203"/>
      <c r="C239" s="204"/>
      <c r="D239" s="199" t="s">
        <v>147</v>
      </c>
      <c r="E239" s="205" t="s">
        <v>19</v>
      </c>
      <c r="F239" s="206" t="s">
        <v>393</v>
      </c>
      <c r="G239" s="204"/>
      <c r="H239" s="207">
        <v>1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147</v>
      </c>
      <c r="AU239" s="213" t="s">
        <v>82</v>
      </c>
      <c r="AV239" s="13" t="s">
        <v>82</v>
      </c>
      <c r="AW239" s="13" t="s">
        <v>33</v>
      </c>
      <c r="AX239" s="13" t="s">
        <v>71</v>
      </c>
      <c r="AY239" s="213" t="s">
        <v>136</v>
      </c>
    </row>
    <row r="240" spans="1:65" s="2" customFormat="1" ht="14.4" customHeight="1">
      <c r="A240" s="33"/>
      <c r="B240" s="34"/>
      <c r="C240" s="214" t="s">
        <v>407</v>
      </c>
      <c r="D240" s="214" t="s">
        <v>268</v>
      </c>
      <c r="E240" s="215" t="s">
        <v>395</v>
      </c>
      <c r="F240" s="216" t="s">
        <v>396</v>
      </c>
      <c r="G240" s="217" t="s">
        <v>151</v>
      </c>
      <c r="H240" s="218">
        <v>1</v>
      </c>
      <c r="I240" s="219"/>
      <c r="J240" s="220">
        <f>ROUND(I240*H240,2)</f>
        <v>0</v>
      </c>
      <c r="K240" s="216" t="s">
        <v>142</v>
      </c>
      <c r="L240" s="221"/>
      <c r="M240" s="222" t="s">
        <v>19</v>
      </c>
      <c r="N240" s="223" t="s">
        <v>42</v>
      </c>
      <c r="O240" s="63"/>
      <c r="P240" s="195">
        <f>O240*H240</f>
        <v>0</v>
      </c>
      <c r="Q240" s="195">
        <v>8.9999999999999998E-4</v>
      </c>
      <c r="R240" s="195">
        <f>Q240*H240</f>
        <v>8.9999999999999998E-4</v>
      </c>
      <c r="S240" s="195">
        <v>0</v>
      </c>
      <c r="T240" s="196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7" t="s">
        <v>184</v>
      </c>
      <c r="AT240" s="197" t="s">
        <v>268</v>
      </c>
      <c r="AU240" s="197" t="s">
        <v>82</v>
      </c>
      <c r="AY240" s="16" t="s">
        <v>136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6" t="s">
        <v>79</v>
      </c>
      <c r="BK240" s="198">
        <f>ROUND(I240*H240,2)</f>
        <v>0</v>
      </c>
      <c r="BL240" s="16" t="s">
        <v>143</v>
      </c>
      <c r="BM240" s="197" t="s">
        <v>894</v>
      </c>
    </row>
    <row r="241" spans="1:65" s="2" customFormat="1" ht="10.199999999999999">
      <c r="A241" s="33"/>
      <c r="B241" s="34"/>
      <c r="C241" s="35"/>
      <c r="D241" s="199" t="s">
        <v>145</v>
      </c>
      <c r="E241" s="35"/>
      <c r="F241" s="200" t="s">
        <v>396</v>
      </c>
      <c r="G241" s="35"/>
      <c r="H241" s="35"/>
      <c r="I241" s="107"/>
      <c r="J241" s="35"/>
      <c r="K241" s="35"/>
      <c r="L241" s="38"/>
      <c r="M241" s="201"/>
      <c r="N241" s="202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145</v>
      </c>
      <c r="AU241" s="16" t="s">
        <v>82</v>
      </c>
    </row>
    <row r="242" spans="1:65" s="2" customFormat="1" ht="14.4" customHeight="1">
      <c r="A242" s="33"/>
      <c r="B242" s="34"/>
      <c r="C242" s="186" t="s">
        <v>414</v>
      </c>
      <c r="D242" s="186" t="s">
        <v>138</v>
      </c>
      <c r="E242" s="187" t="s">
        <v>399</v>
      </c>
      <c r="F242" s="188" t="s">
        <v>400</v>
      </c>
      <c r="G242" s="189" t="s">
        <v>151</v>
      </c>
      <c r="H242" s="190">
        <v>1</v>
      </c>
      <c r="I242" s="191"/>
      <c r="J242" s="192">
        <f>ROUND(I242*H242,2)</f>
        <v>0</v>
      </c>
      <c r="K242" s="188" t="s">
        <v>142</v>
      </c>
      <c r="L242" s="38"/>
      <c r="M242" s="193" t="s">
        <v>19</v>
      </c>
      <c r="N242" s="194" t="s">
        <v>42</v>
      </c>
      <c r="O242" s="63"/>
      <c r="P242" s="195">
        <f>O242*H242</f>
        <v>0</v>
      </c>
      <c r="Q242" s="195">
        <v>0.10940999999999999</v>
      </c>
      <c r="R242" s="195">
        <f>Q242*H242</f>
        <v>0.10940999999999999</v>
      </c>
      <c r="S242" s="195">
        <v>0</v>
      </c>
      <c r="T242" s="196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7" t="s">
        <v>143</v>
      </c>
      <c r="AT242" s="197" t="s">
        <v>138</v>
      </c>
      <c r="AU242" s="197" t="s">
        <v>82</v>
      </c>
      <c r="AY242" s="16" t="s">
        <v>136</v>
      </c>
      <c r="BE242" s="198">
        <f>IF(N242="základní",J242,0)</f>
        <v>0</v>
      </c>
      <c r="BF242" s="198">
        <f>IF(N242="snížená",J242,0)</f>
        <v>0</v>
      </c>
      <c r="BG242" s="198">
        <f>IF(N242="zákl. přenesená",J242,0)</f>
        <v>0</v>
      </c>
      <c r="BH242" s="198">
        <f>IF(N242="sníž. přenesená",J242,0)</f>
        <v>0</v>
      </c>
      <c r="BI242" s="198">
        <f>IF(N242="nulová",J242,0)</f>
        <v>0</v>
      </c>
      <c r="BJ242" s="16" t="s">
        <v>79</v>
      </c>
      <c r="BK242" s="198">
        <f>ROUND(I242*H242,2)</f>
        <v>0</v>
      </c>
      <c r="BL242" s="16" t="s">
        <v>143</v>
      </c>
      <c r="BM242" s="197" t="s">
        <v>895</v>
      </c>
    </row>
    <row r="243" spans="1:65" s="2" customFormat="1" ht="10.199999999999999">
      <c r="A243" s="33"/>
      <c r="B243" s="34"/>
      <c r="C243" s="35"/>
      <c r="D243" s="199" t="s">
        <v>145</v>
      </c>
      <c r="E243" s="35"/>
      <c r="F243" s="200" t="s">
        <v>402</v>
      </c>
      <c r="G243" s="35"/>
      <c r="H243" s="35"/>
      <c r="I243" s="107"/>
      <c r="J243" s="35"/>
      <c r="K243" s="35"/>
      <c r="L243" s="38"/>
      <c r="M243" s="201"/>
      <c r="N243" s="202"/>
      <c r="O243" s="63"/>
      <c r="P243" s="63"/>
      <c r="Q243" s="63"/>
      <c r="R243" s="63"/>
      <c r="S243" s="63"/>
      <c r="T243" s="64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145</v>
      </c>
      <c r="AU243" s="16" t="s">
        <v>82</v>
      </c>
    </row>
    <row r="244" spans="1:65" s="2" customFormat="1" ht="14.4" customHeight="1">
      <c r="A244" s="33"/>
      <c r="B244" s="34"/>
      <c r="C244" s="214" t="s">
        <v>419</v>
      </c>
      <c r="D244" s="214" t="s">
        <v>268</v>
      </c>
      <c r="E244" s="215" t="s">
        <v>404</v>
      </c>
      <c r="F244" s="216" t="s">
        <v>405</v>
      </c>
      <c r="G244" s="217" t="s">
        <v>151</v>
      </c>
      <c r="H244" s="218">
        <v>1</v>
      </c>
      <c r="I244" s="219"/>
      <c r="J244" s="220">
        <f>ROUND(I244*H244,2)</f>
        <v>0</v>
      </c>
      <c r="K244" s="216" t="s">
        <v>142</v>
      </c>
      <c r="L244" s="221"/>
      <c r="M244" s="222" t="s">
        <v>19</v>
      </c>
      <c r="N244" s="223" t="s">
        <v>42</v>
      </c>
      <c r="O244" s="63"/>
      <c r="P244" s="195">
        <f>O244*H244</f>
        <v>0</v>
      </c>
      <c r="Q244" s="195">
        <v>6.1000000000000004E-3</v>
      </c>
      <c r="R244" s="195">
        <f>Q244*H244</f>
        <v>6.1000000000000004E-3</v>
      </c>
      <c r="S244" s="195">
        <v>0</v>
      </c>
      <c r="T244" s="196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97" t="s">
        <v>184</v>
      </c>
      <c r="AT244" s="197" t="s">
        <v>268</v>
      </c>
      <c r="AU244" s="197" t="s">
        <v>82</v>
      </c>
      <c r="AY244" s="16" t="s">
        <v>136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6" t="s">
        <v>79</v>
      </c>
      <c r="BK244" s="198">
        <f>ROUND(I244*H244,2)</f>
        <v>0</v>
      </c>
      <c r="BL244" s="16" t="s">
        <v>143</v>
      </c>
      <c r="BM244" s="197" t="s">
        <v>896</v>
      </c>
    </row>
    <row r="245" spans="1:65" s="2" customFormat="1" ht="10.199999999999999">
      <c r="A245" s="33"/>
      <c r="B245" s="34"/>
      <c r="C245" s="35"/>
      <c r="D245" s="199" t="s">
        <v>145</v>
      </c>
      <c r="E245" s="35"/>
      <c r="F245" s="200" t="s">
        <v>405</v>
      </c>
      <c r="G245" s="35"/>
      <c r="H245" s="35"/>
      <c r="I245" s="107"/>
      <c r="J245" s="35"/>
      <c r="K245" s="35"/>
      <c r="L245" s="38"/>
      <c r="M245" s="201"/>
      <c r="N245" s="202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145</v>
      </c>
      <c r="AU245" s="16" t="s">
        <v>82</v>
      </c>
    </row>
    <row r="246" spans="1:65" s="2" customFormat="1" ht="19.8" customHeight="1">
      <c r="A246" s="33"/>
      <c r="B246" s="34"/>
      <c r="C246" s="186" t="s">
        <v>426</v>
      </c>
      <c r="D246" s="186" t="s">
        <v>138</v>
      </c>
      <c r="E246" s="187" t="s">
        <v>408</v>
      </c>
      <c r="F246" s="188" t="s">
        <v>409</v>
      </c>
      <c r="G246" s="189" t="s">
        <v>410</v>
      </c>
      <c r="H246" s="190">
        <v>11.6</v>
      </c>
      <c r="I246" s="191"/>
      <c r="J246" s="192">
        <f>ROUND(I246*H246,2)</f>
        <v>0</v>
      </c>
      <c r="K246" s="188" t="s">
        <v>142</v>
      </c>
      <c r="L246" s="38"/>
      <c r="M246" s="193" t="s">
        <v>19</v>
      </c>
      <c r="N246" s="194" t="s">
        <v>42</v>
      </c>
      <c r="O246" s="63"/>
      <c r="P246" s="195">
        <f>O246*H246</f>
        <v>0</v>
      </c>
      <c r="Q246" s="195">
        <v>0.15540000000000001</v>
      </c>
      <c r="R246" s="195">
        <f>Q246*H246</f>
        <v>1.80264</v>
      </c>
      <c r="S246" s="195">
        <v>0</v>
      </c>
      <c r="T246" s="196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7" t="s">
        <v>143</v>
      </c>
      <c r="AT246" s="197" t="s">
        <v>138</v>
      </c>
      <c r="AU246" s="197" t="s">
        <v>82</v>
      </c>
      <c r="AY246" s="16" t="s">
        <v>136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6" t="s">
        <v>79</v>
      </c>
      <c r="BK246" s="198">
        <f>ROUND(I246*H246,2)</f>
        <v>0</v>
      </c>
      <c r="BL246" s="16" t="s">
        <v>143</v>
      </c>
      <c r="BM246" s="197" t="s">
        <v>411</v>
      </c>
    </row>
    <row r="247" spans="1:65" s="2" customFormat="1" ht="19.2">
      <c r="A247" s="33"/>
      <c r="B247" s="34"/>
      <c r="C247" s="35"/>
      <c r="D247" s="199" t="s">
        <v>145</v>
      </c>
      <c r="E247" s="35"/>
      <c r="F247" s="200" t="s">
        <v>412</v>
      </c>
      <c r="G247" s="35"/>
      <c r="H247" s="35"/>
      <c r="I247" s="107"/>
      <c r="J247" s="35"/>
      <c r="K247" s="35"/>
      <c r="L247" s="38"/>
      <c r="M247" s="201"/>
      <c r="N247" s="202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145</v>
      </c>
      <c r="AU247" s="16" t="s">
        <v>82</v>
      </c>
    </row>
    <row r="248" spans="1:65" s="13" customFormat="1" ht="10.199999999999999">
      <c r="B248" s="203"/>
      <c r="C248" s="204"/>
      <c r="D248" s="199" t="s">
        <v>147</v>
      </c>
      <c r="E248" s="205" t="s">
        <v>19</v>
      </c>
      <c r="F248" s="206" t="s">
        <v>897</v>
      </c>
      <c r="G248" s="204"/>
      <c r="H248" s="207">
        <v>11.6</v>
      </c>
      <c r="I248" s="208"/>
      <c r="J248" s="204"/>
      <c r="K248" s="204"/>
      <c r="L248" s="209"/>
      <c r="M248" s="210"/>
      <c r="N248" s="211"/>
      <c r="O248" s="211"/>
      <c r="P248" s="211"/>
      <c r="Q248" s="211"/>
      <c r="R248" s="211"/>
      <c r="S248" s="211"/>
      <c r="T248" s="212"/>
      <c r="AT248" s="213" t="s">
        <v>147</v>
      </c>
      <c r="AU248" s="213" t="s">
        <v>82</v>
      </c>
      <c r="AV248" s="13" t="s">
        <v>82</v>
      </c>
      <c r="AW248" s="13" t="s">
        <v>33</v>
      </c>
      <c r="AX248" s="13" t="s">
        <v>79</v>
      </c>
      <c r="AY248" s="213" t="s">
        <v>136</v>
      </c>
    </row>
    <row r="249" spans="1:65" s="2" customFormat="1" ht="14.4" customHeight="1">
      <c r="A249" s="33"/>
      <c r="B249" s="34"/>
      <c r="C249" s="214" t="s">
        <v>433</v>
      </c>
      <c r="D249" s="214" t="s">
        <v>268</v>
      </c>
      <c r="E249" s="215" t="s">
        <v>415</v>
      </c>
      <c r="F249" s="216" t="s">
        <v>416</v>
      </c>
      <c r="G249" s="217" t="s">
        <v>410</v>
      </c>
      <c r="H249" s="218">
        <v>11.715999999999999</v>
      </c>
      <c r="I249" s="219"/>
      <c r="J249" s="220">
        <f>ROUND(I249*H249,2)</f>
        <v>0</v>
      </c>
      <c r="K249" s="216" t="s">
        <v>142</v>
      </c>
      <c r="L249" s="221"/>
      <c r="M249" s="222" t="s">
        <v>19</v>
      </c>
      <c r="N249" s="223" t="s">
        <v>42</v>
      </c>
      <c r="O249" s="63"/>
      <c r="P249" s="195">
        <f>O249*H249</f>
        <v>0</v>
      </c>
      <c r="Q249" s="195">
        <v>0.08</v>
      </c>
      <c r="R249" s="195">
        <f>Q249*H249</f>
        <v>0.93728</v>
      </c>
      <c r="S249" s="195">
        <v>0</v>
      </c>
      <c r="T249" s="196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7" t="s">
        <v>184</v>
      </c>
      <c r="AT249" s="197" t="s">
        <v>268</v>
      </c>
      <c r="AU249" s="197" t="s">
        <v>82</v>
      </c>
      <c r="AY249" s="16" t="s">
        <v>136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6" t="s">
        <v>79</v>
      </c>
      <c r="BK249" s="198">
        <f>ROUND(I249*H249,2)</f>
        <v>0</v>
      </c>
      <c r="BL249" s="16" t="s">
        <v>143</v>
      </c>
      <c r="BM249" s="197" t="s">
        <v>898</v>
      </c>
    </row>
    <row r="250" spans="1:65" s="2" customFormat="1" ht="10.199999999999999">
      <c r="A250" s="33"/>
      <c r="B250" s="34"/>
      <c r="C250" s="35"/>
      <c r="D250" s="199" t="s">
        <v>145</v>
      </c>
      <c r="E250" s="35"/>
      <c r="F250" s="200" t="s">
        <v>416</v>
      </c>
      <c r="G250" s="35"/>
      <c r="H250" s="35"/>
      <c r="I250" s="107"/>
      <c r="J250" s="35"/>
      <c r="K250" s="35"/>
      <c r="L250" s="38"/>
      <c r="M250" s="201"/>
      <c r="N250" s="202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145</v>
      </c>
      <c r="AU250" s="16" t="s">
        <v>82</v>
      </c>
    </row>
    <row r="251" spans="1:65" s="13" customFormat="1" ht="10.199999999999999">
      <c r="B251" s="203"/>
      <c r="C251" s="204"/>
      <c r="D251" s="199" t="s">
        <v>147</v>
      </c>
      <c r="E251" s="205" t="s">
        <v>19</v>
      </c>
      <c r="F251" s="206" t="s">
        <v>899</v>
      </c>
      <c r="G251" s="204"/>
      <c r="H251" s="207">
        <v>11.715999999999999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147</v>
      </c>
      <c r="AU251" s="213" t="s">
        <v>82</v>
      </c>
      <c r="AV251" s="13" t="s">
        <v>82</v>
      </c>
      <c r="AW251" s="13" t="s">
        <v>33</v>
      </c>
      <c r="AX251" s="13" t="s">
        <v>71</v>
      </c>
      <c r="AY251" s="213" t="s">
        <v>136</v>
      </c>
    </row>
    <row r="252" spans="1:65" s="2" customFormat="1" ht="14.4" customHeight="1">
      <c r="A252" s="33"/>
      <c r="B252" s="34"/>
      <c r="C252" s="186" t="s">
        <v>437</v>
      </c>
      <c r="D252" s="186" t="s">
        <v>138</v>
      </c>
      <c r="E252" s="187" t="s">
        <v>420</v>
      </c>
      <c r="F252" s="188" t="s">
        <v>421</v>
      </c>
      <c r="G252" s="189" t="s">
        <v>141</v>
      </c>
      <c r="H252" s="190">
        <v>0.26100000000000001</v>
      </c>
      <c r="I252" s="191"/>
      <c r="J252" s="192">
        <f>ROUND(I252*H252,2)</f>
        <v>0</v>
      </c>
      <c r="K252" s="188" t="s">
        <v>142</v>
      </c>
      <c r="L252" s="38"/>
      <c r="M252" s="193" t="s">
        <v>19</v>
      </c>
      <c r="N252" s="194" t="s">
        <v>42</v>
      </c>
      <c r="O252" s="63"/>
      <c r="P252" s="195">
        <f>O252*H252</f>
        <v>0</v>
      </c>
      <c r="Q252" s="195">
        <v>2.2563399999999998</v>
      </c>
      <c r="R252" s="195">
        <f>Q252*H252</f>
        <v>0.58890473999999993</v>
      </c>
      <c r="S252" s="195">
        <v>0</v>
      </c>
      <c r="T252" s="196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7" t="s">
        <v>143</v>
      </c>
      <c r="AT252" s="197" t="s">
        <v>138</v>
      </c>
      <c r="AU252" s="197" t="s">
        <v>82</v>
      </c>
      <c r="AY252" s="16" t="s">
        <v>136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6" t="s">
        <v>79</v>
      </c>
      <c r="BK252" s="198">
        <f>ROUND(I252*H252,2)</f>
        <v>0</v>
      </c>
      <c r="BL252" s="16" t="s">
        <v>143</v>
      </c>
      <c r="BM252" s="197" t="s">
        <v>422</v>
      </c>
    </row>
    <row r="253" spans="1:65" s="2" customFormat="1" ht="10.199999999999999">
      <c r="A253" s="33"/>
      <c r="B253" s="34"/>
      <c r="C253" s="35"/>
      <c r="D253" s="199" t="s">
        <v>145</v>
      </c>
      <c r="E253" s="35"/>
      <c r="F253" s="200" t="s">
        <v>423</v>
      </c>
      <c r="G253" s="35"/>
      <c r="H253" s="35"/>
      <c r="I253" s="107"/>
      <c r="J253" s="35"/>
      <c r="K253" s="35"/>
      <c r="L253" s="38"/>
      <c r="M253" s="201"/>
      <c r="N253" s="202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145</v>
      </c>
      <c r="AU253" s="16" t="s">
        <v>82</v>
      </c>
    </row>
    <row r="254" spans="1:65" s="2" customFormat="1" ht="38.4">
      <c r="A254" s="33"/>
      <c r="B254" s="34"/>
      <c r="C254" s="35"/>
      <c r="D254" s="199" t="s">
        <v>298</v>
      </c>
      <c r="E254" s="35"/>
      <c r="F254" s="224" t="s">
        <v>424</v>
      </c>
      <c r="G254" s="35"/>
      <c r="H254" s="35"/>
      <c r="I254" s="107"/>
      <c r="J254" s="35"/>
      <c r="K254" s="35"/>
      <c r="L254" s="38"/>
      <c r="M254" s="201"/>
      <c r="N254" s="202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298</v>
      </c>
      <c r="AU254" s="16" t="s">
        <v>82</v>
      </c>
    </row>
    <row r="255" spans="1:65" s="13" customFormat="1" ht="10.199999999999999">
      <c r="B255" s="203"/>
      <c r="C255" s="204"/>
      <c r="D255" s="199" t="s">
        <v>147</v>
      </c>
      <c r="E255" s="205" t="s">
        <v>19</v>
      </c>
      <c r="F255" s="206" t="s">
        <v>900</v>
      </c>
      <c r="G255" s="204"/>
      <c r="H255" s="207">
        <v>0.26100000000000001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147</v>
      </c>
      <c r="AU255" s="213" t="s">
        <v>82</v>
      </c>
      <c r="AV255" s="13" t="s">
        <v>82</v>
      </c>
      <c r="AW255" s="13" t="s">
        <v>33</v>
      </c>
      <c r="AX255" s="13" t="s">
        <v>79</v>
      </c>
      <c r="AY255" s="213" t="s">
        <v>136</v>
      </c>
    </row>
    <row r="256" spans="1:65" s="2" customFormat="1" ht="14.4" customHeight="1">
      <c r="A256" s="33"/>
      <c r="B256" s="34"/>
      <c r="C256" s="186" t="s">
        <v>441</v>
      </c>
      <c r="D256" s="186" t="s">
        <v>138</v>
      </c>
      <c r="E256" s="187" t="s">
        <v>901</v>
      </c>
      <c r="F256" s="188" t="s">
        <v>902</v>
      </c>
      <c r="G256" s="189" t="s">
        <v>410</v>
      </c>
      <c r="H256" s="190">
        <v>3.5</v>
      </c>
      <c r="I256" s="191"/>
      <c r="J256" s="192">
        <f>ROUND(I256*H256,2)</f>
        <v>0</v>
      </c>
      <c r="K256" s="188" t="s">
        <v>142</v>
      </c>
      <c r="L256" s="38"/>
      <c r="M256" s="193" t="s">
        <v>19</v>
      </c>
      <c r="N256" s="194" t="s">
        <v>42</v>
      </c>
      <c r="O256" s="63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7" t="s">
        <v>143</v>
      </c>
      <c r="AT256" s="197" t="s">
        <v>138</v>
      </c>
      <c r="AU256" s="197" t="s">
        <v>82</v>
      </c>
      <c r="AY256" s="16" t="s">
        <v>136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6" t="s">
        <v>79</v>
      </c>
      <c r="BK256" s="198">
        <f>ROUND(I256*H256,2)</f>
        <v>0</v>
      </c>
      <c r="BL256" s="16" t="s">
        <v>143</v>
      </c>
      <c r="BM256" s="197" t="s">
        <v>903</v>
      </c>
    </row>
    <row r="257" spans="1:65" s="2" customFormat="1" ht="10.199999999999999">
      <c r="A257" s="33"/>
      <c r="B257" s="34"/>
      <c r="C257" s="35"/>
      <c r="D257" s="199" t="s">
        <v>145</v>
      </c>
      <c r="E257" s="35"/>
      <c r="F257" s="200" t="s">
        <v>904</v>
      </c>
      <c r="G257" s="35"/>
      <c r="H257" s="35"/>
      <c r="I257" s="107"/>
      <c r="J257" s="35"/>
      <c r="K257" s="35"/>
      <c r="L257" s="38"/>
      <c r="M257" s="201"/>
      <c r="N257" s="202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145</v>
      </c>
      <c r="AU257" s="16" t="s">
        <v>82</v>
      </c>
    </row>
    <row r="258" spans="1:65" s="13" customFormat="1" ht="10.199999999999999">
      <c r="B258" s="203"/>
      <c r="C258" s="204"/>
      <c r="D258" s="199" t="s">
        <v>147</v>
      </c>
      <c r="E258" s="205" t="s">
        <v>19</v>
      </c>
      <c r="F258" s="206" t="s">
        <v>886</v>
      </c>
      <c r="G258" s="204"/>
      <c r="H258" s="207">
        <v>3.5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147</v>
      </c>
      <c r="AU258" s="213" t="s">
        <v>82</v>
      </c>
      <c r="AV258" s="13" t="s">
        <v>82</v>
      </c>
      <c r="AW258" s="13" t="s">
        <v>33</v>
      </c>
      <c r="AX258" s="13" t="s">
        <v>79</v>
      </c>
      <c r="AY258" s="213" t="s">
        <v>136</v>
      </c>
    </row>
    <row r="259" spans="1:65" s="12" customFormat="1" ht="22.8" customHeight="1">
      <c r="B259" s="170"/>
      <c r="C259" s="171"/>
      <c r="D259" s="172" t="s">
        <v>70</v>
      </c>
      <c r="E259" s="184" t="s">
        <v>492</v>
      </c>
      <c r="F259" s="184" t="s">
        <v>493</v>
      </c>
      <c r="G259" s="171"/>
      <c r="H259" s="171"/>
      <c r="I259" s="174"/>
      <c r="J259" s="185">
        <f>BK259</f>
        <v>0</v>
      </c>
      <c r="K259" s="171"/>
      <c r="L259" s="176"/>
      <c r="M259" s="177"/>
      <c r="N259" s="178"/>
      <c r="O259" s="178"/>
      <c r="P259" s="179">
        <f>SUM(P260:P263)</f>
        <v>0</v>
      </c>
      <c r="Q259" s="178"/>
      <c r="R259" s="179">
        <f>SUM(R260:R263)</f>
        <v>0</v>
      </c>
      <c r="S259" s="178"/>
      <c r="T259" s="180">
        <f>SUM(T260:T263)</f>
        <v>0</v>
      </c>
      <c r="AR259" s="181" t="s">
        <v>79</v>
      </c>
      <c r="AT259" s="182" t="s">
        <v>70</v>
      </c>
      <c r="AU259" s="182" t="s">
        <v>79</v>
      </c>
      <c r="AY259" s="181" t="s">
        <v>136</v>
      </c>
      <c r="BK259" s="183">
        <f>SUM(BK260:BK263)</f>
        <v>0</v>
      </c>
    </row>
    <row r="260" spans="1:65" s="2" customFormat="1" ht="22.8">
      <c r="A260" s="33"/>
      <c r="B260" s="34"/>
      <c r="C260" s="186" t="s">
        <v>446</v>
      </c>
      <c r="D260" s="186" t="s">
        <v>138</v>
      </c>
      <c r="E260" s="187" t="s">
        <v>495</v>
      </c>
      <c r="F260" s="188" t="s">
        <v>496</v>
      </c>
      <c r="G260" s="189" t="s">
        <v>304</v>
      </c>
      <c r="H260" s="190">
        <v>1391.684</v>
      </c>
      <c r="I260" s="191"/>
      <c r="J260" s="192">
        <f>ROUND(I260*H260,2)</f>
        <v>0</v>
      </c>
      <c r="K260" s="188" t="s">
        <v>142</v>
      </c>
      <c r="L260" s="38"/>
      <c r="M260" s="193" t="s">
        <v>19</v>
      </c>
      <c r="N260" s="194" t="s">
        <v>42</v>
      </c>
      <c r="O260" s="63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7" t="s">
        <v>143</v>
      </c>
      <c r="AT260" s="197" t="s">
        <v>138</v>
      </c>
      <c r="AU260" s="197" t="s">
        <v>82</v>
      </c>
      <c r="AY260" s="16" t="s">
        <v>136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6" t="s">
        <v>79</v>
      </c>
      <c r="BK260" s="198">
        <f>ROUND(I260*H260,2)</f>
        <v>0</v>
      </c>
      <c r="BL260" s="16" t="s">
        <v>143</v>
      </c>
      <c r="BM260" s="197" t="s">
        <v>497</v>
      </c>
    </row>
    <row r="261" spans="1:65" s="2" customFormat="1" ht="19.2">
      <c r="A261" s="33"/>
      <c r="B261" s="34"/>
      <c r="C261" s="35"/>
      <c r="D261" s="199" t="s">
        <v>145</v>
      </c>
      <c r="E261" s="35"/>
      <c r="F261" s="200" t="s">
        <v>498</v>
      </c>
      <c r="G261" s="35"/>
      <c r="H261" s="35"/>
      <c r="I261" s="107"/>
      <c r="J261" s="35"/>
      <c r="K261" s="35"/>
      <c r="L261" s="38"/>
      <c r="M261" s="201"/>
      <c r="N261" s="202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145</v>
      </c>
      <c r="AU261" s="16" t="s">
        <v>82</v>
      </c>
    </row>
    <row r="262" spans="1:65" s="2" customFormat="1" ht="22.8">
      <c r="A262" s="33"/>
      <c r="B262" s="34"/>
      <c r="C262" s="186" t="s">
        <v>454</v>
      </c>
      <c r="D262" s="186" t="s">
        <v>138</v>
      </c>
      <c r="E262" s="187" t="s">
        <v>500</v>
      </c>
      <c r="F262" s="188" t="s">
        <v>501</v>
      </c>
      <c r="G262" s="189" t="s">
        <v>304</v>
      </c>
      <c r="H262" s="190">
        <v>1391.684</v>
      </c>
      <c r="I262" s="191"/>
      <c r="J262" s="192">
        <f>ROUND(I262*H262,2)</f>
        <v>0</v>
      </c>
      <c r="K262" s="188" t="s">
        <v>142</v>
      </c>
      <c r="L262" s="38"/>
      <c r="M262" s="193" t="s">
        <v>19</v>
      </c>
      <c r="N262" s="194" t="s">
        <v>42</v>
      </c>
      <c r="O262" s="63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7" t="s">
        <v>143</v>
      </c>
      <c r="AT262" s="197" t="s">
        <v>138</v>
      </c>
      <c r="AU262" s="197" t="s">
        <v>82</v>
      </c>
      <c r="AY262" s="16" t="s">
        <v>136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6" t="s">
        <v>79</v>
      </c>
      <c r="BK262" s="198">
        <f>ROUND(I262*H262,2)</f>
        <v>0</v>
      </c>
      <c r="BL262" s="16" t="s">
        <v>143</v>
      </c>
      <c r="BM262" s="197" t="s">
        <v>502</v>
      </c>
    </row>
    <row r="263" spans="1:65" s="2" customFormat="1" ht="19.2">
      <c r="A263" s="33"/>
      <c r="B263" s="34"/>
      <c r="C263" s="35"/>
      <c r="D263" s="199" t="s">
        <v>145</v>
      </c>
      <c r="E263" s="35"/>
      <c r="F263" s="200" t="s">
        <v>503</v>
      </c>
      <c r="G263" s="35"/>
      <c r="H263" s="35"/>
      <c r="I263" s="107"/>
      <c r="J263" s="35"/>
      <c r="K263" s="35"/>
      <c r="L263" s="38"/>
      <c r="M263" s="225"/>
      <c r="N263" s="226"/>
      <c r="O263" s="227"/>
      <c r="P263" s="227"/>
      <c r="Q263" s="227"/>
      <c r="R263" s="227"/>
      <c r="S263" s="227"/>
      <c r="T263" s="228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145</v>
      </c>
      <c r="AU263" s="16" t="s">
        <v>82</v>
      </c>
    </row>
    <row r="264" spans="1:65" s="2" customFormat="1" ht="6.9" customHeight="1">
      <c r="A264" s="33"/>
      <c r="B264" s="46"/>
      <c r="C264" s="47"/>
      <c r="D264" s="47"/>
      <c r="E264" s="47"/>
      <c r="F264" s="47"/>
      <c r="G264" s="47"/>
      <c r="H264" s="47"/>
      <c r="I264" s="135"/>
      <c r="J264" s="47"/>
      <c r="K264" s="47"/>
      <c r="L264" s="38"/>
      <c r="M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</row>
  </sheetData>
  <sheetProtection algorithmName="SHA-512" hashValue="/SHcG2pxUBP6OqAhW4wkOVCjxNJudlgUnzOI1mfuHOBsCOoIJFOGUxpDBTQEni5dHrFeKQjq6PrKuZnZfIj5bw==" saltValue="M1/tTAFn4gWjOV9BK3baKdVdhApwPQLoTYtnwjq83oIONsSz0xjBeBXOlSJnh6STlGly1+BHao+9o8oBoH9jaA==" spinCount="100000" sheet="1" objects="1" scenarios="1" formatColumns="0" formatRows="0" autoFilter="0"/>
  <autoFilter ref="C86:K263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8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98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106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47" t="str">
        <f>'Rekapitulace stavby'!K6</f>
        <v>Společná zařízení v k.ú. Hnátnice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107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49" t="s">
        <v>905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99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5. 6. 2020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109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35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107"/>
      <c r="J30" s="119">
        <f>ROUND(J82,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1" t="s">
        <v>38</v>
      </c>
      <c r="J32" s="120" t="s">
        <v>40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41</v>
      </c>
      <c r="E33" s="106" t="s">
        <v>42</v>
      </c>
      <c r="F33" s="123">
        <f>ROUND((SUM(BE82:BE107)),  2)</f>
        <v>0</v>
      </c>
      <c r="G33" s="33"/>
      <c r="H33" s="33"/>
      <c r="I33" s="124">
        <v>0.21</v>
      </c>
      <c r="J33" s="123">
        <f>ROUND(((SUM(BE82:BE107))*I33),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23">
        <f>ROUND((SUM(BF82:BF107)),  2)</f>
        <v>0</v>
      </c>
      <c r="G34" s="33"/>
      <c r="H34" s="33"/>
      <c r="I34" s="124">
        <v>0.15</v>
      </c>
      <c r="J34" s="123">
        <f>ROUND(((SUM(BF82:BF107))*I34),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23">
        <f>ROUND((SUM(BG82:BG107)),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23">
        <f>ROUND((SUM(BH82:BH107)),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23">
        <f>ROUND((SUM(BI82:BI107)),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4" t="str">
        <f>E7</f>
        <v>Společná zařízení v k.ú. Hnátnice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107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7" t="str">
        <f>E9</f>
        <v>SO-904 - Výsadba IP1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5. 6. 2020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0" t="s">
        <v>31</v>
      </c>
      <c r="J54" s="31" t="str">
        <f>E21</f>
        <v>Agroprojekce Litomyšl,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Požárová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111</v>
      </c>
      <c r="D57" s="140"/>
      <c r="E57" s="140"/>
      <c r="F57" s="140"/>
      <c r="G57" s="140"/>
      <c r="H57" s="140"/>
      <c r="I57" s="141"/>
      <c r="J57" s="142" t="s">
        <v>112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69</v>
      </c>
      <c r="D59" s="35"/>
      <c r="E59" s="35"/>
      <c r="F59" s="35"/>
      <c r="G59" s="35"/>
      <c r="H59" s="35"/>
      <c r="I59" s="107"/>
      <c r="J59" s="76">
        <f>J82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4.9" customHeight="1">
      <c r="B60" s="144"/>
      <c r="C60" s="145"/>
      <c r="D60" s="146" t="s">
        <v>114</v>
      </c>
      <c r="E60" s="147"/>
      <c r="F60" s="147"/>
      <c r="G60" s="147"/>
      <c r="H60" s="147"/>
      <c r="I60" s="148"/>
      <c r="J60" s="149">
        <f>J83</f>
        <v>0</v>
      </c>
      <c r="K60" s="145"/>
      <c r="L60" s="150"/>
    </row>
    <row r="61" spans="1:47" s="10" customFormat="1" ht="19.95" customHeight="1">
      <c r="B61" s="151"/>
      <c r="C61" s="152"/>
      <c r="D61" s="153" t="s">
        <v>115</v>
      </c>
      <c r="E61" s="154"/>
      <c r="F61" s="154"/>
      <c r="G61" s="154"/>
      <c r="H61" s="154"/>
      <c r="I61" s="155"/>
      <c r="J61" s="156">
        <f>J84</f>
        <v>0</v>
      </c>
      <c r="K61" s="152"/>
      <c r="L61" s="157"/>
    </row>
    <row r="62" spans="1:47" s="10" customFormat="1" ht="19.95" customHeight="1">
      <c r="B62" s="151"/>
      <c r="C62" s="152"/>
      <c r="D62" s="153" t="s">
        <v>120</v>
      </c>
      <c r="E62" s="154"/>
      <c r="F62" s="154"/>
      <c r="G62" s="154"/>
      <c r="H62" s="154"/>
      <c r="I62" s="155"/>
      <c r="J62" s="156">
        <f>J105</f>
        <v>0</v>
      </c>
      <c r="K62" s="152"/>
      <c r="L62" s="157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107"/>
      <c r="J63" s="35"/>
      <c r="K63" s="35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135"/>
      <c r="J64" s="47"/>
      <c r="K64" s="47"/>
      <c r="L64" s="108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138"/>
      <c r="J68" s="49"/>
      <c r="K68" s="49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121</v>
      </c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54" t="str">
        <f>E7</f>
        <v>Společná zařízení v k.ú. Hnátnice</v>
      </c>
      <c r="F72" s="355"/>
      <c r="G72" s="355"/>
      <c r="H72" s="35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107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07" t="str">
        <f>E9</f>
        <v>SO-904 - Výsadba IP1</v>
      </c>
      <c r="F74" s="356"/>
      <c r="G74" s="356"/>
      <c r="H74" s="356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110" t="s">
        <v>23</v>
      </c>
      <c r="J76" s="58" t="str">
        <f>IF(J12="","",J12)</f>
        <v>5. 6. 2020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Ústí nad Orlicí</v>
      </c>
      <c r="G78" s="35"/>
      <c r="H78" s="35"/>
      <c r="I78" s="110" t="s">
        <v>31</v>
      </c>
      <c r="J78" s="31" t="str">
        <f>E21</f>
        <v>Agroprojekce Litomyšl, s.r.o.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110" t="s">
        <v>34</v>
      </c>
      <c r="J79" s="31" t="str">
        <f>E24</f>
        <v>Požárová</v>
      </c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8"/>
      <c r="B81" s="159"/>
      <c r="C81" s="160" t="s">
        <v>122</v>
      </c>
      <c r="D81" s="161" t="s">
        <v>56</v>
      </c>
      <c r="E81" s="161" t="s">
        <v>52</v>
      </c>
      <c r="F81" s="161" t="s">
        <v>53</v>
      </c>
      <c r="G81" s="161" t="s">
        <v>123</v>
      </c>
      <c r="H81" s="161" t="s">
        <v>124</v>
      </c>
      <c r="I81" s="162" t="s">
        <v>125</v>
      </c>
      <c r="J81" s="161" t="s">
        <v>112</v>
      </c>
      <c r="K81" s="163" t="s">
        <v>126</v>
      </c>
      <c r="L81" s="164"/>
      <c r="M81" s="67" t="s">
        <v>19</v>
      </c>
      <c r="N81" s="68" t="s">
        <v>41</v>
      </c>
      <c r="O81" s="68" t="s">
        <v>127</v>
      </c>
      <c r="P81" s="68" t="s">
        <v>128</v>
      </c>
      <c r="Q81" s="68" t="s">
        <v>129</v>
      </c>
      <c r="R81" s="68" t="s">
        <v>130</v>
      </c>
      <c r="S81" s="68" t="s">
        <v>131</v>
      </c>
      <c r="T81" s="69" t="s">
        <v>132</v>
      </c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</row>
    <row r="82" spans="1:65" s="2" customFormat="1" ht="22.8" customHeight="1">
      <c r="A82" s="33"/>
      <c r="B82" s="34"/>
      <c r="C82" s="74" t="s">
        <v>133</v>
      </c>
      <c r="D82" s="35"/>
      <c r="E82" s="35"/>
      <c r="F82" s="35"/>
      <c r="G82" s="35"/>
      <c r="H82" s="35"/>
      <c r="I82" s="107"/>
      <c r="J82" s="165">
        <f>BK82</f>
        <v>0</v>
      </c>
      <c r="K82" s="35"/>
      <c r="L82" s="38"/>
      <c r="M82" s="70"/>
      <c r="N82" s="166"/>
      <c r="O82" s="71"/>
      <c r="P82" s="167">
        <f>P83</f>
        <v>0</v>
      </c>
      <c r="Q82" s="71"/>
      <c r="R82" s="167">
        <f>R83</f>
        <v>0.36076999999999998</v>
      </c>
      <c r="S82" s="71"/>
      <c r="T82" s="168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113</v>
      </c>
      <c r="BK82" s="169">
        <f>BK83</f>
        <v>0</v>
      </c>
    </row>
    <row r="83" spans="1:65" s="12" customFormat="1" ht="25.95" customHeight="1">
      <c r="B83" s="170"/>
      <c r="C83" s="171"/>
      <c r="D83" s="172" t="s">
        <v>70</v>
      </c>
      <c r="E83" s="173" t="s">
        <v>134</v>
      </c>
      <c r="F83" s="173" t="s">
        <v>135</v>
      </c>
      <c r="G83" s="171"/>
      <c r="H83" s="171"/>
      <c r="I83" s="174"/>
      <c r="J83" s="175">
        <f>BK83</f>
        <v>0</v>
      </c>
      <c r="K83" s="171"/>
      <c r="L83" s="176"/>
      <c r="M83" s="177"/>
      <c r="N83" s="178"/>
      <c r="O83" s="178"/>
      <c r="P83" s="179">
        <f>P84+P105</f>
        <v>0</v>
      </c>
      <c r="Q83" s="178"/>
      <c r="R83" s="179">
        <f>R84+R105</f>
        <v>0.36076999999999998</v>
      </c>
      <c r="S83" s="178"/>
      <c r="T83" s="180">
        <f>T84+T105</f>
        <v>0</v>
      </c>
      <c r="AR83" s="181" t="s">
        <v>79</v>
      </c>
      <c r="AT83" s="182" t="s">
        <v>70</v>
      </c>
      <c r="AU83" s="182" t="s">
        <v>71</v>
      </c>
      <c r="AY83" s="181" t="s">
        <v>136</v>
      </c>
      <c r="BK83" s="183">
        <f>BK84+BK105</f>
        <v>0</v>
      </c>
    </row>
    <row r="84" spans="1:65" s="12" customFormat="1" ht="22.8" customHeight="1">
      <c r="B84" s="170"/>
      <c r="C84" s="171"/>
      <c r="D84" s="172" t="s">
        <v>70</v>
      </c>
      <c r="E84" s="184" t="s">
        <v>79</v>
      </c>
      <c r="F84" s="184" t="s">
        <v>137</v>
      </c>
      <c r="G84" s="171"/>
      <c r="H84" s="171"/>
      <c r="I84" s="174"/>
      <c r="J84" s="185">
        <f>BK84</f>
        <v>0</v>
      </c>
      <c r="K84" s="171"/>
      <c r="L84" s="176"/>
      <c r="M84" s="177"/>
      <c r="N84" s="178"/>
      <c r="O84" s="178"/>
      <c r="P84" s="179">
        <f>SUM(P85:P104)</f>
        <v>0</v>
      </c>
      <c r="Q84" s="178"/>
      <c r="R84" s="179">
        <f>SUM(R85:R104)</f>
        <v>0.36076999999999998</v>
      </c>
      <c r="S84" s="178"/>
      <c r="T84" s="180">
        <f>SUM(T85:T104)</f>
        <v>0</v>
      </c>
      <c r="AR84" s="181" t="s">
        <v>79</v>
      </c>
      <c r="AT84" s="182" t="s">
        <v>70</v>
      </c>
      <c r="AU84" s="182" t="s">
        <v>79</v>
      </c>
      <c r="AY84" s="181" t="s">
        <v>136</v>
      </c>
      <c r="BK84" s="183">
        <f>SUM(BK85:BK104)</f>
        <v>0</v>
      </c>
    </row>
    <row r="85" spans="1:65" s="2" customFormat="1" ht="14.4" customHeight="1">
      <c r="A85" s="33"/>
      <c r="B85" s="34"/>
      <c r="C85" s="186" t="s">
        <v>79</v>
      </c>
      <c r="D85" s="186" t="s">
        <v>138</v>
      </c>
      <c r="E85" s="187" t="s">
        <v>906</v>
      </c>
      <c r="F85" s="188" t="s">
        <v>907</v>
      </c>
      <c r="G85" s="189" t="s">
        <v>151</v>
      </c>
      <c r="H85" s="190">
        <v>10</v>
      </c>
      <c r="I85" s="191"/>
      <c r="J85" s="192">
        <f>ROUND(I85*H85,2)</f>
        <v>0</v>
      </c>
      <c r="K85" s="188" t="s">
        <v>142</v>
      </c>
      <c r="L85" s="38"/>
      <c r="M85" s="193" t="s">
        <v>19</v>
      </c>
      <c r="N85" s="194" t="s">
        <v>42</v>
      </c>
      <c r="O85" s="63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97" t="s">
        <v>143</v>
      </c>
      <c r="AT85" s="197" t="s">
        <v>138</v>
      </c>
      <c r="AU85" s="197" t="s">
        <v>82</v>
      </c>
      <c r="AY85" s="16" t="s">
        <v>136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6" t="s">
        <v>79</v>
      </c>
      <c r="BK85" s="198">
        <f>ROUND(I85*H85,2)</f>
        <v>0</v>
      </c>
      <c r="BL85" s="16" t="s">
        <v>143</v>
      </c>
      <c r="BM85" s="197" t="s">
        <v>908</v>
      </c>
    </row>
    <row r="86" spans="1:65" s="2" customFormat="1" ht="19.2">
      <c r="A86" s="33"/>
      <c r="B86" s="34"/>
      <c r="C86" s="35"/>
      <c r="D86" s="199" t="s">
        <v>145</v>
      </c>
      <c r="E86" s="35"/>
      <c r="F86" s="200" t="s">
        <v>909</v>
      </c>
      <c r="G86" s="35"/>
      <c r="H86" s="35"/>
      <c r="I86" s="107"/>
      <c r="J86" s="35"/>
      <c r="K86" s="35"/>
      <c r="L86" s="38"/>
      <c r="M86" s="201"/>
      <c r="N86" s="202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145</v>
      </c>
      <c r="AU86" s="16" t="s">
        <v>82</v>
      </c>
    </row>
    <row r="87" spans="1:65" s="13" customFormat="1" ht="10.199999999999999">
      <c r="B87" s="203"/>
      <c r="C87" s="204"/>
      <c r="D87" s="199" t="s">
        <v>147</v>
      </c>
      <c r="E87" s="205" t="s">
        <v>19</v>
      </c>
      <c r="F87" s="206" t="s">
        <v>910</v>
      </c>
      <c r="G87" s="204"/>
      <c r="H87" s="207">
        <v>10</v>
      </c>
      <c r="I87" s="208"/>
      <c r="J87" s="204"/>
      <c r="K87" s="204"/>
      <c r="L87" s="209"/>
      <c r="M87" s="210"/>
      <c r="N87" s="211"/>
      <c r="O87" s="211"/>
      <c r="P87" s="211"/>
      <c r="Q87" s="211"/>
      <c r="R87" s="211"/>
      <c r="S87" s="211"/>
      <c r="T87" s="212"/>
      <c r="AT87" s="213" t="s">
        <v>147</v>
      </c>
      <c r="AU87" s="213" t="s">
        <v>82</v>
      </c>
      <c r="AV87" s="13" t="s">
        <v>82</v>
      </c>
      <c r="AW87" s="13" t="s">
        <v>33</v>
      </c>
      <c r="AX87" s="13" t="s">
        <v>79</v>
      </c>
      <c r="AY87" s="213" t="s">
        <v>136</v>
      </c>
    </row>
    <row r="88" spans="1:65" s="2" customFormat="1" ht="14.4" customHeight="1">
      <c r="A88" s="33"/>
      <c r="B88" s="34"/>
      <c r="C88" s="186" t="s">
        <v>82</v>
      </c>
      <c r="D88" s="186" t="s">
        <v>138</v>
      </c>
      <c r="E88" s="187" t="s">
        <v>911</v>
      </c>
      <c r="F88" s="188" t="s">
        <v>912</v>
      </c>
      <c r="G88" s="189" t="s">
        <v>151</v>
      </c>
      <c r="H88" s="190">
        <v>10</v>
      </c>
      <c r="I88" s="191"/>
      <c r="J88" s="192">
        <f>ROUND(I88*H88,2)</f>
        <v>0</v>
      </c>
      <c r="K88" s="188" t="s">
        <v>142</v>
      </c>
      <c r="L88" s="38"/>
      <c r="M88" s="193" t="s">
        <v>19</v>
      </c>
      <c r="N88" s="194" t="s">
        <v>42</v>
      </c>
      <c r="O88" s="6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7" t="s">
        <v>143</v>
      </c>
      <c r="AT88" s="197" t="s">
        <v>138</v>
      </c>
      <c r="AU88" s="197" t="s">
        <v>82</v>
      </c>
      <c r="AY88" s="16" t="s">
        <v>136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79</v>
      </c>
      <c r="BK88" s="198">
        <f>ROUND(I88*H88,2)</f>
        <v>0</v>
      </c>
      <c r="BL88" s="16" t="s">
        <v>143</v>
      </c>
      <c r="BM88" s="197" t="s">
        <v>913</v>
      </c>
    </row>
    <row r="89" spans="1:65" s="2" customFormat="1" ht="19.2">
      <c r="A89" s="33"/>
      <c r="B89" s="34"/>
      <c r="C89" s="35"/>
      <c r="D89" s="199" t="s">
        <v>145</v>
      </c>
      <c r="E89" s="35"/>
      <c r="F89" s="200" t="s">
        <v>914</v>
      </c>
      <c r="G89" s="35"/>
      <c r="H89" s="35"/>
      <c r="I89" s="107"/>
      <c r="J89" s="35"/>
      <c r="K89" s="35"/>
      <c r="L89" s="38"/>
      <c r="M89" s="201"/>
      <c r="N89" s="20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145</v>
      </c>
      <c r="AU89" s="16" t="s">
        <v>82</v>
      </c>
    </row>
    <row r="90" spans="1:65" s="2" customFormat="1" ht="14.4" customHeight="1">
      <c r="A90" s="33"/>
      <c r="B90" s="34"/>
      <c r="C90" s="214" t="s">
        <v>155</v>
      </c>
      <c r="D90" s="214" t="s">
        <v>268</v>
      </c>
      <c r="E90" s="215" t="s">
        <v>915</v>
      </c>
      <c r="F90" s="216" t="s">
        <v>916</v>
      </c>
      <c r="G90" s="217" t="s">
        <v>151</v>
      </c>
      <c r="H90" s="218">
        <v>10</v>
      </c>
      <c r="I90" s="219"/>
      <c r="J90" s="220">
        <f>ROUND(I90*H90,2)</f>
        <v>0</v>
      </c>
      <c r="K90" s="216" t="s">
        <v>19</v>
      </c>
      <c r="L90" s="221"/>
      <c r="M90" s="222" t="s">
        <v>19</v>
      </c>
      <c r="N90" s="223" t="s">
        <v>42</v>
      </c>
      <c r="O90" s="63"/>
      <c r="P90" s="195">
        <f>O90*H90</f>
        <v>0</v>
      </c>
      <c r="Q90" s="195">
        <v>0.01</v>
      </c>
      <c r="R90" s="195">
        <f>Q90*H90</f>
        <v>0.1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184</v>
      </c>
      <c r="AT90" s="197" t="s">
        <v>268</v>
      </c>
      <c r="AU90" s="197" t="s">
        <v>82</v>
      </c>
      <c r="AY90" s="16" t="s">
        <v>136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79</v>
      </c>
      <c r="BK90" s="198">
        <f>ROUND(I90*H90,2)</f>
        <v>0</v>
      </c>
      <c r="BL90" s="16" t="s">
        <v>143</v>
      </c>
      <c r="BM90" s="197" t="s">
        <v>917</v>
      </c>
    </row>
    <row r="91" spans="1:65" s="2" customFormat="1" ht="10.199999999999999">
      <c r="A91" s="33"/>
      <c r="B91" s="34"/>
      <c r="C91" s="35"/>
      <c r="D91" s="199" t="s">
        <v>145</v>
      </c>
      <c r="E91" s="35"/>
      <c r="F91" s="200" t="s">
        <v>916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145</v>
      </c>
      <c r="AU91" s="16" t="s">
        <v>82</v>
      </c>
    </row>
    <row r="92" spans="1:65" s="2" customFormat="1" ht="14.4" customHeight="1">
      <c r="A92" s="33"/>
      <c r="B92" s="34"/>
      <c r="C92" s="186" t="s">
        <v>143</v>
      </c>
      <c r="D92" s="186" t="s">
        <v>138</v>
      </c>
      <c r="E92" s="187" t="s">
        <v>918</v>
      </c>
      <c r="F92" s="188" t="s">
        <v>919</v>
      </c>
      <c r="G92" s="189" t="s">
        <v>151</v>
      </c>
      <c r="H92" s="190">
        <v>10</v>
      </c>
      <c r="I92" s="191"/>
      <c r="J92" s="192">
        <f>ROUND(I92*H92,2)</f>
        <v>0</v>
      </c>
      <c r="K92" s="188" t="s">
        <v>142</v>
      </c>
      <c r="L92" s="38"/>
      <c r="M92" s="193" t="s">
        <v>19</v>
      </c>
      <c r="N92" s="194" t="s">
        <v>42</v>
      </c>
      <c r="O92" s="63"/>
      <c r="P92" s="195">
        <f>O92*H92</f>
        <v>0</v>
      </c>
      <c r="Q92" s="195">
        <v>6.0000000000000002E-5</v>
      </c>
      <c r="R92" s="195">
        <f>Q92*H92</f>
        <v>6.0000000000000006E-4</v>
      </c>
      <c r="S92" s="195">
        <v>0</v>
      </c>
      <c r="T92" s="19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97" t="s">
        <v>143</v>
      </c>
      <c r="AT92" s="197" t="s">
        <v>138</v>
      </c>
      <c r="AU92" s="197" t="s">
        <v>82</v>
      </c>
      <c r="AY92" s="16" t="s">
        <v>136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6" t="s">
        <v>79</v>
      </c>
      <c r="BK92" s="198">
        <f>ROUND(I92*H92,2)</f>
        <v>0</v>
      </c>
      <c r="BL92" s="16" t="s">
        <v>143</v>
      </c>
      <c r="BM92" s="197" t="s">
        <v>920</v>
      </c>
    </row>
    <row r="93" spans="1:65" s="2" customFormat="1" ht="10.199999999999999">
      <c r="A93" s="33"/>
      <c r="B93" s="34"/>
      <c r="C93" s="35"/>
      <c r="D93" s="199" t="s">
        <v>145</v>
      </c>
      <c r="E93" s="35"/>
      <c r="F93" s="200" t="s">
        <v>921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145</v>
      </c>
      <c r="AU93" s="16" t="s">
        <v>82</v>
      </c>
    </row>
    <row r="94" spans="1:65" s="2" customFormat="1" ht="14.4" customHeight="1">
      <c r="A94" s="33"/>
      <c r="B94" s="34"/>
      <c r="C94" s="214" t="s">
        <v>167</v>
      </c>
      <c r="D94" s="214" t="s">
        <v>268</v>
      </c>
      <c r="E94" s="215" t="s">
        <v>922</v>
      </c>
      <c r="F94" s="216" t="s">
        <v>923</v>
      </c>
      <c r="G94" s="217" t="s">
        <v>151</v>
      </c>
      <c r="H94" s="218">
        <v>30.3</v>
      </c>
      <c r="I94" s="219"/>
      <c r="J94" s="220">
        <f>ROUND(I94*H94,2)</f>
        <v>0</v>
      </c>
      <c r="K94" s="216" t="s">
        <v>142</v>
      </c>
      <c r="L94" s="221"/>
      <c r="M94" s="222" t="s">
        <v>19</v>
      </c>
      <c r="N94" s="223" t="s">
        <v>42</v>
      </c>
      <c r="O94" s="63"/>
      <c r="P94" s="195">
        <f>O94*H94</f>
        <v>0</v>
      </c>
      <c r="Q94" s="195">
        <v>5.8999999999999999E-3</v>
      </c>
      <c r="R94" s="195">
        <f>Q94*H94</f>
        <v>0.17877000000000001</v>
      </c>
      <c r="S94" s="195">
        <v>0</v>
      </c>
      <c r="T94" s="19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97" t="s">
        <v>184</v>
      </c>
      <c r="AT94" s="197" t="s">
        <v>268</v>
      </c>
      <c r="AU94" s="197" t="s">
        <v>82</v>
      </c>
      <c r="AY94" s="16" t="s">
        <v>136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6" t="s">
        <v>79</v>
      </c>
      <c r="BK94" s="198">
        <f>ROUND(I94*H94,2)</f>
        <v>0</v>
      </c>
      <c r="BL94" s="16" t="s">
        <v>143</v>
      </c>
      <c r="BM94" s="197" t="s">
        <v>924</v>
      </c>
    </row>
    <row r="95" spans="1:65" s="2" customFormat="1" ht="10.199999999999999">
      <c r="A95" s="33"/>
      <c r="B95" s="34"/>
      <c r="C95" s="35"/>
      <c r="D95" s="199" t="s">
        <v>145</v>
      </c>
      <c r="E95" s="35"/>
      <c r="F95" s="200" t="s">
        <v>923</v>
      </c>
      <c r="G95" s="35"/>
      <c r="H95" s="35"/>
      <c r="I95" s="107"/>
      <c r="J95" s="35"/>
      <c r="K95" s="35"/>
      <c r="L95" s="38"/>
      <c r="M95" s="201"/>
      <c r="N95" s="202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145</v>
      </c>
      <c r="AU95" s="16" t="s">
        <v>82</v>
      </c>
    </row>
    <row r="96" spans="1:65" s="2" customFormat="1" ht="19.2">
      <c r="A96" s="33"/>
      <c r="B96" s="34"/>
      <c r="C96" s="35"/>
      <c r="D96" s="199" t="s">
        <v>298</v>
      </c>
      <c r="E96" s="35"/>
      <c r="F96" s="224" t="s">
        <v>925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298</v>
      </c>
      <c r="AU96" s="16" t="s">
        <v>82</v>
      </c>
    </row>
    <row r="97" spans="1:65" s="13" customFormat="1" ht="10.199999999999999">
      <c r="B97" s="203"/>
      <c r="C97" s="204"/>
      <c r="D97" s="199" t="s">
        <v>147</v>
      </c>
      <c r="E97" s="205" t="s">
        <v>19</v>
      </c>
      <c r="F97" s="206" t="s">
        <v>926</v>
      </c>
      <c r="G97" s="204"/>
      <c r="H97" s="207">
        <v>30.3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147</v>
      </c>
      <c r="AU97" s="213" t="s">
        <v>82</v>
      </c>
      <c r="AV97" s="13" t="s">
        <v>82</v>
      </c>
      <c r="AW97" s="13" t="s">
        <v>33</v>
      </c>
      <c r="AX97" s="13" t="s">
        <v>79</v>
      </c>
      <c r="AY97" s="213" t="s">
        <v>136</v>
      </c>
    </row>
    <row r="98" spans="1:65" s="2" customFormat="1" ht="14.4" customHeight="1">
      <c r="A98" s="33"/>
      <c r="B98" s="34"/>
      <c r="C98" s="214" t="s">
        <v>172</v>
      </c>
      <c r="D98" s="214" t="s">
        <v>268</v>
      </c>
      <c r="E98" s="215" t="s">
        <v>927</v>
      </c>
      <c r="F98" s="216" t="s">
        <v>928</v>
      </c>
      <c r="G98" s="217" t="s">
        <v>151</v>
      </c>
      <c r="H98" s="218">
        <v>30.3</v>
      </c>
      <c r="I98" s="219"/>
      <c r="J98" s="220">
        <f>ROUND(I98*H98,2)</f>
        <v>0</v>
      </c>
      <c r="K98" s="216" t="s">
        <v>19</v>
      </c>
      <c r="L98" s="221"/>
      <c r="M98" s="222" t="s">
        <v>19</v>
      </c>
      <c r="N98" s="223" t="s">
        <v>42</v>
      </c>
      <c r="O98" s="63"/>
      <c r="P98" s="195">
        <f>O98*H98</f>
        <v>0</v>
      </c>
      <c r="Q98" s="195">
        <v>2E-3</v>
      </c>
      <c r="R98" s="195">
        <f>Q98*H98</f>
        <v>6.0600000000000001E-2</v>
      </c>
      <c r="S98" s="195">
        <v>0</v>
      </c>
      <c r="T98" s="19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7" t="s">
        <v>184</v>
      </c>
      <c r="AT98" s="197" t="s">
        <v>268</v>
      </c>
      <c r="AU98" s="197" t="s">
        <v>82</v>
      </c>
      <c r="AY98" s="16" t="s">
        <v>136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79</v>
      </c>
      <c r="BK98" s="198">
        <f>ROUND(I98*H98,2)</f>
        <v>0</v>
      </c>
      <c r="BL98" s="16" t="s">
        <v>143</v>
      </c>
      <c r="BM98" s="197" t="s">
        <v>929</v>
      </c>
    </row>
    <row r="99" spans="1:65" s="2" customFormat="1" ht="10.199999999999999">
      <c r="A99" s="33"/>
      <c r="B99" s="34"/>
      <c r="C99" s="35"/>
      <c r="D99" s="199" t="s">
        <v>145</v>
      </c>
      <c r="E99" s="35"/>
      <c r="F99" s="200" t="s">
        <v>928</v>
      </c>
      <c r="G99" s="35"/>
      <c r="H99" s="35"/>
      <c r="I99" s="107"/>
      <c r="J99" s="35"/>
      <c r="K99" s="35"/>
      <c r="L99" s="38"/>
      <c r="M99" s="201"/>
      <c r="N99" s="20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2" customFormat="1" ht="14.4" customHeight="1">
      <c r="A100" s="33"/>
      <c r="B100" s="34"/>
      <c r="C100" s="186" t="s">
        <v>177</v>
      </c>
      <c r="D100" s="186" t="s">
        <v>138</v>
      </c>
      <c r="E100" s="187" t="s">
        <v>930</v>
      </c>
      <c r="F100" s="188" t="s">
        <v>931</v>
      </c>
      <c r="G100" s="189" t="s">
        <v>151</v>
      </c>
      <c r="H100" s="190">
        <v>10</v>
      </c>
      <c r="I100" s="191"/>
      <c r="J100" s="192">
        <f>ROUND(I100*H100,2)</f>
        <v>0</v>
      </c>
      <c r="K100" s="188" t="s">
        <v>142</v>
      </c>
      <c r="L100" s="38"/>
      <c r="M100" s="193" t="s">
        <v>19</v>
      </c>
      <c r="N100" s="194" t="s">
        <v>42</v>
      </c>
      <c r="O100" s="63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97" t="s">
        <v>143</v>
      </c>
      <c r="AT100" s="197" t="s">
        <v>138</v>
      </c>
      <c r="AU100" s="197" t="s">
        <v>82</v>
      </c>
      <c r="AY100" s="16" t="s">
        <v>136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6" t="s">
        <v>79</v>
      </c>
      <c r="BK100" s="198">
        <f>ROUND(I100*H100,2)</f>
        <v>0</v>
      </c>
      <c r="BL100" s="16" t="s">
        <v>143</v>
      </c>
      <c r="BM100" s="197" t="s">
        <v>932</v>
      </c>
    </row>
    <row r="101" spans="1:65" s="2" customFormat="1" ht="10.199999999999999">
      <c r="A101" s="33"/>
      <c r="B101" s="34"/>
      <c r="C101" s="35"/>
      <c r="D101" s="199" t="s">
        <v>145</v>
      </c>
      <c r="E101" s="35"/>
      <c r="F101" s="200" t="s">
        <v>933</v>
      </c>
      <c r="G101" s="35"/>
      <c r="H101" s="35"/>
      <c r="I101" s="107"/>
      <c r="J101" s="35"/>
      <c r="K101" s="35"/>
      <c r="L101" s="38"/>
      <c r="M101" s="201"/>
      <c r="N101" s="202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145</v>
      </c>
      <c r="AU101" s="16" t="s">
        <v>82</v>
      </c>
    </row>
    <row r="102" spans="1:65" s="2" customFormat="1" ht="14.4" customHeight="1">
      <c r="A102" s="33"/>
      <c r="B102" s="34"/>
      <c r="C102" s="186" t="s">
        <v>184</v>
      </c>
      <c r="D102" s="186" t="s">
        <v>138</v>
      </c>
      <c r="E102" s="187" t="s">
        <v>934</v>
      </c>
      <c r="F102" s="188" t="s">
        <v>935</v>
      </c>
      <c r="G102" s="189" t="s">
        <v>151</v>
      </c>
      <c r="H102" s="190">
        <v>10</v>
      </c>
      <c r="I102" s="191"/>
      <c r="J102" s="192">
        <f>ROUND(I102*H102,2)</f>
        <v>0</v>
      </c>
      <c r="K102" s="188" t="s">
        <v>142</v>
      </c>
      <c r="L102" s="38"/>
      <c r="M102" s="193" t="s">
        <v>19</v>
      </c>
      <c r="N102" s="194" t="s">
        <v>42</v>
      </c>
      <c r="O102" s="63"/>
      <c r="P102" s="195">
        <f>O102*H102</f>
        <v>0</v>
      </c>
      <c r="Q102" s="195">
        <v>2.0799999999999998E-3</v>
      </c>
      <c r="R102" s="195">
        <f>Q102*H102</f>
        <v>2.0799999999999999E-2</v>
      </c>
      <c r="S102" s="195">
        <v>0</v>
      </c>
      <c r="T102" s="19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97" t="s">
        <v>143</v>
      </c>
      <c r="AT102" s="197" t="s">
        <v>138</v>
      </c>
      <c r="AU102" s="197" t="s">
        <v>82</v>
      </c>
      <c r="AY102" s="16" t="s">
        <v>136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6" t="s">
        <v>79</v>
      </c>
      <c r="BK102" s="198">
        <f>ROUND(I102*H102,2)</f>
        <v>0</v>
      </c>
      <c r="BL102" s="16" t="s">
        <v>143</v>
      </c>
      <c r="BM102" s="197" t="s">
        <v>936</v>
      </c>
    </row>
    <row r="103" spans="1:65" s="2" customFormat="1" ht="10.199999999999999">
      <c r="A103" s="33"/>
      <c r="B103" s="34"/>
      <c r="C103" s="35"/>
      <c r="D103" s="199" t="s">
        <v>145</v>
      </c>
      <c r="E103" s="35"/>
      <c r="F103" s="200" t="s">
        <v>937</v>
      </c>
      <c r="G103" s="35"/>
      <c r="H103" s="35"/>
      <c r="I103" s="107"/>
      <c r="J103" s="35"/>
      <c r="K103" s="35"/>
      <c r="L103" s="38"/>
      <c r="M103" s="201"/>
      <c r="N103" s="20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145</v>
      </c>
      <c r="AU103" s="16" t="s">
        <v>82</v>
      </c>
    </row>
    <row r="104" spans="1:65" s="2" customFormat="1" ht="19.2">
      <c r="A104" s="33"/>
      <c r="B104" s="34"/>
      <c r="C104" s="35"/>
      <c r="D104" s="199" t="s">
        <v>298</v>
      </c>
      <c r="E104" s="35"/>
      <c r="F104" s="224" t="s">
        <v>938</v>
      </c>
      <c r="G104" s="35"/>
      <c r="H104" s="35"/>
      <c r="I104" s="107"/>
      <c r="J104" s="35"/>
      <c r="K104" s="35"/>
      <c r="L104" s="38"/>
      <c r="M104" s="201"/>
      <c r="N104" s="202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298</v>
      </c>
      <c r="AU104" s="16" t="s">
        <v>82</v>
      </c>
    </row>
    <row r="105" spans="1:65" s="12" customFormat="1" ht="22.8" customHeight="1">
      <c r="B105" s="170"/>
      <c r="C105" s="171"/>
      <c r="D105" s="172" t="s">
        <v>70</v>
      </c>
      <c r="E105" s="184" t="s">
        <v>492</v>
      </c>
      <c r="F105" s="184" t="s">
        <v>493</v>
      </c>
      <c r="G105" s="171"/>
      <c r="H105" s="171"/>
      <c r="I105" s="174"/>
      <c r="J105" s="185">
        <f>BK105</f>
        <v>0</v>
      </c>
      <c r="K105" s="171"/>
      <c r="L105" s="176"/>
      <c r="M105" s="177"/>
      <c r="N105" s="178"/>
      <c r="O105" s="178"/>
      <c r="P105" s="179">
        <f>SUM(P106:P107)</f>
        <v>0</v>
      </c>
      <c r="Q105" s="178"/>
      <c r="R105" s="179">
        <f>SUM(R106:R107)</f>
        <v>0</v>
      </c>
      <c r="S105" s="178"/>
      <c r="T105" s="180">
        <f>SUM(T106:T107)</f>
        <v>0</v>
      </c>
      <c r="AR105" s="181" t="s">
        <v>79</v>
      </c>
      <c r="AT105" s="182" t="s">
        <v>70</v>
      </c>
      <c r="AU105" s="182" t="s">
        <v>79</v>
      </c>
      <c r="AY105" s="181" t="s">
        <v>136</v>
      </c>
      <c r="BK105" s="183">
        <f>SUM(BK106:BK107)</f>
        <v>0</v>
      </c>
    </row>
    <row r="106" spans="1:65" s="2" customFormat="1" ht="14.4" customHeight="1">
      <c r="A106" s="33"/>
      <c r="B106" s="34"/>
      <c r="C106" s="186" t="s">
        <v>192</v>
      </c>
      <c r="D106" s="186" t="s">
        <v>138</v>
      </c>
      <c r="E106" s="187" t="s">
        <v>939</v>
      </c>
      <c r="F106" s="188" t="s">
        <v>940</v>
      </c>
      <c r="G106" s="189" t="s">
        <v>304</v>
      </c>
      <c r="H106" s="190">
        <v>0.36099999999999999</v>
      </c>
      <c r="I106" s="191"/>
      <c r="J106" s="192">
        <f>ROUND(I106*H106,2)</f>
        <v>0</v>
      </c>
      <c r="K106" s="188" t="s">
        <v>142</v>
      </c>
      <c r="L106" s="38"/>
      <c r="M106" s="193" t="s">
        <v>19</v>
      </c>
      <c r="N106" s="194" t="s">
        <v>42</v>
      </c>
      <c r="O106" s="63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97" t="s">
        <v>143</v>
      </c>
      <c r="AT106" s="197" t="s">
        <v>138</v>
      </c>
      <c r="AU106" s="197" t="s">
        <v>82</v>
      </c>
      <c r="AY106" s="16" t="s">
        <v>136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6" t="s">
        <v>79</v>
      </c>
      <c r="BK106" s="198">
        <f>ROUND(I106*H106,2)</f>
        <v>0</v>
      </c>
      <c r="BL106" s="16" t="s">
        <v>143</v>
      </c>
      <c r="BM106" s="197" t="s">
        <v>941</v>
      </c>
    </row>
    <row r="107" spans="1:65" s="2" customFormat="1" ht="10.199999999999999">
      <c r="A107" s="33"/>
      <c r="B107" s="34"/>
      <c r="C107" s="35"/>
      <c r="D107" s="199" t="s">
        <v>145</v>
      </c>
      <c r="E107" s="35"/>
      <c r="F107" s="200" t="s">
        <v>942</v>
      </c>
      <c r="G107" s="35"/>
      <c r="H107" s="35"/>
      <c r="I107" s="107"/>
      <c r="J107" s="35"/>
      <c r="K107" s="35"/>
      <c r="L107" s="38"/>
      <c r="M107" s="225"/>
      <c r="N107" s="226"/>
      <c r="O107" s="227"/>
      <c r="P107" s="227"/>
      <c r="Q107" s="227"/>
      <c r="R107" s="227"/>
      <c r="S107" s="227"/>
      <c r="T107" s="228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145</v>
      </c>
      <c r="AU107" s="16" t="s">
        <v>82</v>
      </c>
    </row>
    <row r="108" spans="1:65" s="2" customFormat="1" ht="6.9" customHeight="1">
      <c r="A108" s="33"/>
      <c r="B108" s="46"/>
      <c r="C108" s="47"/>
      <c r="D108" s="47"/>
      <c r="E108" s="47"/>
      <c r="F108" s="47"/>
      <c r="G108" s="47"/>
      <c r="H108" s="47"/>
      <c r="I108" s="135"/>
      <c r="J108" s="47"/>
      <c r="K108" s="47"/>
      <c r="L108" s="38"/>
      <c r="M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</sheetData>
  <sheetProtection algorithmName="SHA-512" hashValue="Wra5PhAsWTPxCsoR3UriXM8wgI6Wijj2SMSFvStsYXzkNcVG+h/nPRKOjnlXUF/WjapDoNgEdwVhjvnDd9h/qw==" saltValue="ShSzHRE0He44FcwWfYKq7ID1KEsYXTBy5H821IApuGh02WqOQjehVDKBatRxDQUOItz68A5kYfBmi0ez+9kMOQ==" spinCount="100000" sheet="1" objects="1" scenarios="1" formatColumns="0" formatRows="0" autoFilter="0"/>
  <autoFilter ref="C81:K10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1"/>
  <sheetViews>
    <sheetView showGridLines="0" topLeftCell="A77" workbookViewId="0">
      <selection activeCell="H103" sqref="H103"/>
    </sheetView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12.2851562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102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106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47" t="str">
        <f>'Rekapitulace stavby'!K6</f>
        <v>Společná zařízení v k.ú. Hnátnice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107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49" t="s">
        <v>943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99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5. 6. 2020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tr">
        <f>IF('Rekapitulace stavby'!AN19="","",'Rekapitulace stavby'!AN19)</f>
        <v/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0" t="s">
        <v>28</v>
      </c>
      <c r="J24" s="109" t="str">
        <f>IF('Rekapitulace stavby'!AN20="","",'Rekapitulace stavby'!AN20)</f>
        <v/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35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107"/>
      <c r="J30" s="119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1" t="s">
        <v>38</v>
      </c>
      <c r="J32" s="120" t="s">
        <v>40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41</v>
      </c>
      <c r="E33" s="106" t="s">
        <v>42</v>
      </c>
      <c r="F33" s="123">
        <f>ROUND((SUM(BE81:BE100)),  2)</f>
        <v>0</v>
      </c>
      <c r="G33" s="33"/>
      <c r="H33" s="33"/>
      <c r="I33" s="124">
        <v>0.21</v>
      </c>
      <c r="J33" s="123">
        <f>ROUND(((SUM(BE81:BE100))*I33),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23">
        <f>ROUND((SUM(BF81:BF100)),  2)</f>
        <v>0</v>
      </c>
      <c r="G34" s="33"/>
      <c r="H34" s="33"/>
      <c r="I34" s="124">
        <v>0.15</v>
      </c>
      <c r="J34" s="123">
        <f>ROUND(((SUM(BF81:BF100))*I34),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23">
        <f>ROUND((SUM(BG81:BG100)),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23">
        <f>ROUND((SUM(BH81:BH100)),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23">
        <f>ROUND((SUM(BI81:BI100)),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4" t="str">
        <f>E7</f>
        <v>Společná zařízení v k.ú. Hnátnice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107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7" t="str">
        <f>E9</f>
        <v>SO-905 - PEO19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5. 6. 2020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0" t="s">
        <v>31</v>
      </c>
      <c r="J54" s="31" t="str">
        <f>E21</f>
        <v>Agroprojekce Litomyšl,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 xml:space="preserve"> 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111</v>
      </c>
      <c r="D57" s="140"/>
      <c r="E57" s="140"/>
      <c r="F57" s="140"/>
      <c r="G57" s="140"/>
      <c r="H57" s="140"/>
      <c r="I57" s="141"/>
      <c r="J57" s="142" t="s">
        <v>112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69</v>
      </c>
      <c r="D59" s="35"/>
      <c r="E59" s="35"/>
      <c r="F59" s="35"/>
      <c r="G59" s="35"/>
      <c r="H59" s="35"/>
      <c r="I59" s="107"/>
      <c r="J59" s="76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4.9" customHeight="1">
      <c r="B60" s="144"/>
      <c r="C60" s="145"/>
      <c r="D60" s="146" t="s">
        <v>114</v>
      </c>
      <c r="E60" s="147"/>
      <c r="F60" s="147"/>
      <c r="G60" s="147"/>
      <c r="H60" s="147"/>
      <c r="I60" s="148"/>
      <c r="J60" s="149">
        <f>J82</f>
        <v>0</v>
      </c>
      <c r="K60" s="145"/>
      <c r="L60" s="150"/>
    </row>
    <row r="61" spans="1:47" s="10" customFormat="1" ht="19.95" customHeight="1">
      <c r="B61" s="151"/>
      <c r="C61" s="152"/>
      <c r="D61" s="153" t="s">
        <v>115</v>
      </c>
      <c r="E61" s="154"/>
      <c r="F61" s="154"/>
      <c r="G61" s="154"/>
      <c r="H61" s="154"/>
      <c r="I61" s="155"/>
      <c r="J61" s="156">
        <f>J83</f>
        <v>0</v>
      </c>
      <c r="K61" s="152"/>
      <c r="L61" s="157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107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" customHeight="1">
      <c r="A63" s="33"/>
      <c r="B63" s="46"/>
      <c r="C63" s="47"/>
      <c r="D63" s="47"/>
      <c r="E63" s="47"/>
      <c r="F63" s="47"/>
      <c r="G63" s="47"/>
      <c r="H63" s="47"/>
      <c r="I63" s="135"/>
      <c r="J63" s="47"/>
      <c r="K63" s="47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" customHeight="1">
      <c r="A67" s="33"/>
      <c r="B67" s="48"/>
      <c r="C67" s="49"/>
      <c r="D67" s="49"/>
      <c r="E67" s="49"/>
      <c r="F67" s="49"/>
      <c r="G67" s="49"/>
      <c r="H67" s="49"/>
      <c r="I67" s="138"/>
      <c r="J67" s="49"/>
      <c r="K67" s="49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" customHeight="1">
      <c r="A68" s="33"/>
      <c r="B68" s="34"/>
      <c r="C68" s="22" t="s">
        <v>121</v>
      </c>
      <c r="D68" s="35"/>
      <c r="E68" s="35"/>
      <c r="F68" s="35"/>
      <c r="G68" s="35"/>
      <c r="H68" s="35"/>
      <c r="I68" s="107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" customHeight="1">
      <c r="A69" s="33"/>
      <c r="B69" s="34"/>
      <c r="C69" s="35"/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4.4" customHeight="1">
      <c r="A71" s="33"/>
      <c r="B71" s="34"/>
      <c r="C71" s="35"/>
      <c r="D71" s="35"/>
      <c r="E71" s="354" t="str">
        <f>E7</f>
        <v>Společná zařízení v k.ú. Hnátnice</v>
      </c>
      <c r="F71" s="355"/>
      <c r="G71" s="355"/>
      <c r="H71" s="35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107</v>
      </c>
      <c r="D72" s="35"/>
      <c r="E72" s="35"/>
      <c r="F72" s="35"/>
      <c r="G72" s="35"/>
      <c r="H72" s="3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07" t="str">
        <f>E9</f>
        <v>SO-905 - PEO19</v>
      </c>
      <c r="F73" s="356"/>
      <c r="G73" s="356"/>
      <c r="H73" s="356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" customHeight="1">
      <c r="A74" s="33"/>
      <c r="B74" s="34"/>
      <c r="C74" s="35"/>
      <c r="D74" s="35"/>
      <c r="E74" s="35"/>
      <c r="F74" s="35"/>
      <c r="G74" s="35"/>
      <c r="H74" s="35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 xml:space="preserve"> </v>
      </c>
      <c r="G75" s="35"/>
      <c r="H75" s="35"/>
      <c r="I75" s="110" t="s">
        <v>23</v>
      </c>
      <c r="J75" s="58" t="str">
        <f>IF(J12="","",J12)</f>
        <v>5. 6. 2020</v>
      </c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107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6.4" customHeight="1">
      <c r="A77" s="33"/>
      <c r="B77" s="34"/>
      <c r="C77" s="28" t="s">
        <v>25</v>
      </c>
      <c r="D77" s="35"/>
      <c r="E77" s="35"/>
      <c r="F77" s="26" t="str">
        <f>E15</f>
        <v>ČR-SPÚ, Pobočka Ústí nad Orlicí</v>
      </c>
      <c r="G77" s="35"/>
      <c r="H77" s="35"/>
      <c r="I77" s="110" t="s">
        <v>31</v>
      </c>
      <c r="J77" s="31" t="str">
        <f>E21</f>
        <v>Agroprojekce Litomyšl, s.r.o.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6" customHeight="1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110" t="s">
        <v>34</v>
      </c>
      <c r="J78" s="31" t="str">
        <f>E24</f>
        <v xml:space="preserve"> 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107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8"/>
      <c r="B80" s="159"/>
      <c r="C80" s="160" t="s">
        <v>122</v>
      </c>
      <c r="D80" s="161" t="s">
        <v>56</v>
      </c>
      <c r="E80" s="161" t="s">
        <v>52</v>
      </c>
      <c r="F80" s="161" t="s">
        <v>53</v>
      </c>
      <c r="G80" s="161" t="s">
        <v>123</v>
      </c>
      <c r="H80" s="161" t="s">
        <v>124</v>
      </c>
      <c r="I80" s="162" t="s">
        <v>125</v>
      </c>
      <c r="J80" s="161" t="s">
        <v>112</v>
      </c>
      <c r="K80" s="163" t="s">
        <v>126</v>
      </c>
      <c r="L80" s="164"/>
      <c r="M80" s="67" t="s">
        <v>19</v>
      </c>
      <c r="N80" s="68" t="s">
        <v>41</v>
      </c>
      <c r="O80" s="68" t="s">
        <v>127</v>
      </c>
      <c r="P80" s="68" t="s">
        <v>128</v>
      </c>
      <c r="Q80" s="68" t="s">
        <v>129</v>
      </c>
      <c r="R80" s="68" t="s">
        <v>130</v>
      </c>
      <c r="S80" s="68" t="s">
        <v>131</v>
      </c>
      <c r="T80" s="69" t="s">
        <v>132</v>
      </c>
      <c r="U80" s="158"/>
      <c r="V80" s="158"/>
      <c r="W80" s="158"/>
      <c r="X80" s="158"/>
      <c r="Y80" s="158"/>
      <c r="Z80" s="158"/>
      <c r="AA80" s="158"/>
      <c r="AB80" s="158"/>
      <c r="AC80" s="158"/>
      <c r="AD80" s="158"/>
      <c r="AE80" s="158"/>
    </row>
    <row r="81" spans="1:65" s="2" customFormat="1" ht="22.8" customHeight="1">
      <c r="A81" s="33"/>
      <c r="B81" s="34"/>
      <c r="C81" s="74" t="s">
        <v>133</v>
      </c>
      <c r="D81" s="35"/>
      <c r="E81" s="35"/>
      <c r="F81" s="35"/>
      <c r="G81" s="35"/>
      <c r="H81" s="35"/>
      <c r="I81" s="107"/>
      <c r="J81" s="165">
        <f>BK81</f>
        <v>0</v>
      </c>
      <c r="K81" s="35"/>
      <c r="L81" s="38"/>
      <c r="M81" s="70"/>
      <c r="N81" s="166"/>
      <c r="O81" s="71"/>
      <c r="P81" s="167">
        <f>P82</f>
        <v>0</v>
      </c>
      <c r="Q81" s="71"/>
      <c r="R81" s="167">
        <f>R82</f>
        <v>9.2499999999999999E-2</v>
      </c>
      <c r="S81" s="71"/>
      <c r="T81" s="168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70</v>
      </c>
      <c r="AU81" s="16" t="s">
        <v>113</v>
      </c>
      <c r="BK81" s="169">
        <f>BK82</f>
        <v>0</v>
      </c>
    </row>
    <row r="82" spans="1:65" s="12" customFormat="1" ht="25.95" customHeight="1">
      <c r="B82" s="170"/>
      <c r="C82" s="171"/>
      <c r="D82" s="172" t="s">
        <v>70</v>
      </c>
      <c r="E82" s="173" t="s">
        <v>134</v>
      </c>
      <c r="F82" s="173" t="s">
        <v>135</v>
      </c>
      <c r="G82" s="171"/>
      <c r="H82" s="171"/>
      <c r="I82" s="174"/>
      <c r="J82" s="175">
        <f>BK82</f>
        <v>0</v>
      </c>
      <c r="K82" s="171"/>
      <c r="L82" s="176"/>
      <c r="M82" s="177"/>
      <c r="N82" s="178"/>
      <c r="O82" s="178"/>
      <c r="P82" s="179">
        <f>P83</f>
        <v>0</v>
      </c>
      <c r="Q82" s="178"/>
      <c r="R82" s="179">
        <f>R83</f>
        <v>9.2499999999999999E-2</v>
      </c>
      <c r="S82" s="178"/>
      <c r="T82" s="180">
        <f>T83</f>
        <v>0</v>
      </c>
      <c r="AR82" s="181" t="s">
        <v>79</v>
      </c>
      <c r="AT82" s="182" t="s">
        <v>70</v>
      </c>
      <c r="AU82" s="182" t="s">
        <v>71</v>
      </c>
      <c r="AY82" s="181" t="s">
        <v>136</v>
      </c>
      <c r="BK82" s="183">
        <f>BK83</f>
        <v>0</v>
      </c>
    </row>
    <row r="83" spans="1:65" s="12" customFormat="1" ht="22.8" customHeight="1">
      <c r="B83" s="170"/>
      <c r="C83" s="171"/>
      <c r="D83" s="172" t="s">
        <v>70</v>
      </c>
      <c r="E83" s="184" t="s">
        <v>79</v>
      </c>
      <c r="F83" s="184" t="s">
        <v>137</v>
      </c>
      <c r="G83" s="171"/>
      <c r="H83" s="171"/>
      <c r="I83" s="174"/>
      <c r="J83" s="185">
        <f>BK83</f>
        <v>0</v>
      </c>
      <c r="K83" s="171"/>
      <c r="L83" s="176"/>
      <c r="M83" s="177"/>
      <c r="N83" s="178"/>
      <c r="O83" s="178"/>
      <c r="P83" s="179">
        <f>SUM(P84:P100)</f>
        <v>0</v>
      </c>
      <c r="Q83" s="178"/>
      <c r="R83" s="179">
        <f>SUM(R84:R100)</f>
        <v>9.2499999999999999E-2</v>
      </c>
      <c r="S83" s="178"/>
      <c r="T83" s="180">
        <f>SUM(T84:T100)</f>
        <v>0</v>
      </c>
      <c r="AR83" s="181" t="s">
        <v>79</v>
      </c>
      <c r="AT83" s="182" t="s">
        <v>70</v>
      </c>
      <c r="AU83" s="182" t="s">
        <v>79</v>
      </c>
      <c r="AY83" s="181" t="s">
        <v>136</v>
      </c>
      <c r="BK83" s="183">
        <f>SUM(BK84:BK100)</f>
        <v>0</v>
      </c>
    </row>
    <row r="84" spans="1:65" s="2" customFormat="1" ht="14.4" customHeight="1">
      <c r="A84" s="33"/>
      <c r="B84" s="34"/>
      <c r="C84" s="186" t="s">
        <v>79</v>
      </c>
      <c r="D84" s="186" t="s">
        <v>138</v>
      </c>
      <c r="E84" s="187" t="s">
        <v>944</v>
      </c>
      <c r="F84" s="188" t="s">
        <v>945</v>
      </c>
      <c r="G84" s="189" t="s">
        <v>158</v>
      </c>
      <c r="H84" s="190">
        <v>25000</v>
      </c>
      <c r="I84" s="191"/>
      <c r="J84" s="192">
        <f>ROUND(I84*H84,2)</f>
        <v>0</v>
      </c>
      <c r="K84" s="188" t="s">
        <v>142</v>
      </c>
      <c r="L84" s="38"/>
      <c r="M84" s="193" t="s">
        <v>19</v>
      </c>
      <c r="N84" s="194" t="s">
        <v>42</v>
      </c>
      <c r="O84" s="63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97" t="s">
        <v>143</v>
      </c>
      <c r="AT84" s="197" t="s">
        <v>138</v>
      </c>
      <c r="AU84" s="197" t="s">
        <v>82</v>
      </c>
      <c r="AY84" s="16" t="s">
        <v>136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6" t="s">
        <v>79</v>
      </c>
      <c r="BK84" s="198">
        <f>ROUND(I84*H84,2)</f>
        <v>0</v>
      </c>
      <c r="BL84" s="16" t="s">
        <v>143</v>
      </c>
      <c r="BM84" s="197" t="s">
        <v>946</v>
      </c>
    </row>
    <row r="85" spans="1:65" s="2" customFormat="1" ht="10.199999999999999">
      <c r="A85" s="33"/>
      <c r="B85" s="34"/>
      <c r="C85" s="35"/>
      <c r="D85" s="199" t="s">
        <v>145</v>
      </c>
      <c r="E85" s="35"/>
      <c r="F85" s="200" t="s">
        <v>947</v>
      </c>
      <c r="G85" s="35"/>
      <c r="H85" s="35"/>
      <c r="I85" s="107"/>
      <c r="J85" s="35"/>
      <c r="K85" s="35"/>
      <c r="L85" s="38"/>
      <c r="M85" s="201"/>
      <c r="N85" s="202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145</v>
      </c>
      <c r="AU85" s="16" t="s">
        <v>82</v>
      </c>
    </row>
    <row r="86" spans="1:65" s="2" customFormat="1" ht="14.4" customHeight="1">
      <c r="A86" s="33"/>
      <c r="B86" s="34"/>
      <c r="C86" s="214" t="s">
        <v>82</v>
      </c>
      <c r="D86" s="214" t="s">
        <v>268</v>
      </c>
      <c r="E86" s="215" t="s">
        <v>948</v>
      </c>
      <c r="F86" s="216" t="s">
        <v>949</v>
      </c>
      <c r="G86" s="217" t="s">
        <v>271</v>
      </c>
      <c r="H86" s="218">
        <v>92.5</v>
      </c>
      <c r="I86" s="219"/>
      <c r="J86" s="220">
        <f>ROUND(I86*H86,2)</f>
        <v>0</v>
      </c>
      <c r="K86" s="216" t="s">
        <v>19</v>
      </c>
      <c r="L86" s="221"/>
      <c r="M86" s="222" t="s">
        <v>19</v>
      </c>
      <c r="N86" s="223" t="s">
        <v>42</v>
      </c>
      <c r="O86" s="63"/>
      <c r="P86" s="195">
        <f>O86*H86</f>
        <v>0</v>
      </c>
      <c r="Q86" s="195">
        <v>1E-3</v>
      </c>
      <c r="R86" s="195">
        <f>Q86*H86</f>
        <v>9.2499999999999999E-2</v>
      </c>
      <c r="S86" s="195">
        <v>0</v>
      </c>
      <c r="T86" s="19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97" t="s">
        <v>184</v>
      </c>
      <c r="AT86" s="197" t="s">
        <v>268</v>
      </c>
      <c r="AU86" s="197" t="s">
        <v>82</v>
      </c>
      <c r="AY86" s="16" t="s">
        <v>136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6" t="s">
        <v>79</v>
      </c>
      <c r="BK86" s="198">
        <f>ROUND(I86*H86,2)</f>
        <v>0</v>
      </c>
      <c r="BL86" s="16" t="s">
        <v>143</v>
      </c>
      <c r="BM86" s="197" t="s">
        <v>950</v>
      </c>
    </row>
    <row r="87" spans="1:65" s="2" customFormat="1" ht="10.199999999999999">
      <c r="A87" s="33"/>
      <c r="B87" s="34"/>
      <c r="C87" s="35"/>
      <c r="D87" s="199" t="s">
        <v>145</v>
      </c>
      <c r="E87" s="35"/>
      <c r="F87" s="200" t="s">
        <v>949</v>
      </c>
      <c r="G87" s="35"/>
      <c r="H87" s="35"/>
      <c r="I87" s="107"/>
      <c r="J87" s="35"/>
      <c r="K87" s="35"/>
      <c r="L87" s="38"/>
      <c r="M87" s="201"/>
      <c r="N87" s="20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145</v>
      </c>
      <c r="AU87" s="16" t="s">
        <v>82</v>
      </c>
    </row>
    <row r="88" spans="1:65" s="2" customFormat="1" ht="76.8">
      <c r="A88" s="33"/>
      <c r="B88" s="34"/>
      <c r="C88" s="35"/>
      <c r="D88" s="199" t="s">
        <v>298</v>
      </c>
      <c r="E88" s="35"/>
      <c r="F88" s="224" t="s">
        <v>951</v>
      </c>
      <c r="G88" s="35"/>
      <c r="H88" s="35"/>
      <c r="I88" s="107"/>
      <c r="J88" s="35"/>
      <c r="K88" s="35"/>
      <c r="L88" s="38"/>
      <c r="M88" s="201"/>
      <c r="N88" s="202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298</v>
      </c>
      <c r="AU88" s="16" t="s">
        <v>82</v>
      </c>
    </row>
    <row r="89" spans="1:65" s="13" customFormat="1" ht="10.199999999999999">
      <c r="B89" s="203"/>
      <c r="C89" s="204"/>
      <c r="D89" s="199" t="s">
        <v>147</v>
      </c>
      <c r="E89" s="205" t="s">
        <v>19</v>
      </c>
      <c r="F89" s="206" t="s">
        <v>952</v>
      </c>
      <c r="G89" s="204"/>
      <c r="H89" s="207">
        <v>92.5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147</v>
      </c>
      <c r="AU89" s="213" t="s">
        <v>82</v>
      </c>
      <c r="AV89" s="13" t="s">
        <v>82</v>
      </c>
      <c r="AW89" s="13" t="s">
        <v>33</v>
      </c>
      <c r="AX89" s="13" t="s">
        <v>79</v>
      </c>
      <c r="AY89" s="213" t="s">
        <v>136</v>
      </c>
    </row>
    <row r="90" spans="1:65" s="2" customFormat="1" ht="14.4" customHeight="1">
      <c r="A90" s="33"/>
      <c r="B90" s="34"/>
      <c r="C90" s="186" t="s">
        <v>155</v>
      </c>
      <c r="D90" s="186" t="s">
        <v>138</v>
      </c>
      <c r="E90" s="187" t="s">
        <v>953</v>
      </c>
      <c r="F90" s="188" t="s">
        <v>954</v>
      </c>
      <c r="G90" s="189" t="s">
        <v>158</v>
      </c>
      <c r="H90" s="190">
        <v>25000</v>
      </c>
      <c r="I90" s="191"/>
      <c r="J90" s="192">
        <f>ROUND(I90*H90,2)</f>
        <v>0</v>
      </c>
      <c r="K90" s="188" t="s">
        <v>142</v>
      </c>
      <c r="L90" s="38"/>
      <c r="M90" s="193" t="s">
        <v>19</v>
      </c>
      <c r="N90" s="194" t="s">
        <v>42</v>
      </c>
      <c r="O90" s="63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97" t="s">
        <v>143</v>
      </c>
      <c r="AT90" s="197" t="s">
        <v>138</v>
      </c>
      <c r="AU90" s="197" t="s">
        <v>82</v>
      </c>
      <c r="AY90" s="16" t="s">
        <v>136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6" t="s">
        <v>79</v>
      </c>
      <c r="BK90" s="198">
        <f>ROUND(I90*H90,2)</f>
        <v>0</v>
      </c>
      <c r="BL90" s="16" t="s">
        <v>143</v>
      </c>
      <c r="BM90" s="197" t="s">
        <v>955</v>
      </c>
    </row>
    <row r="91" spans="1:65" s="2" customFormat="1" ht="10.199999999999999">
      <c r="A91" s="33"/>
      <c r="B91" s="34"/>
      <c r="C91" s="35"/>
      <c r="D91" s="199" t="s">
        <v>145</v>
      </c>
      <c r="E91" s="35"/>
      <c r="F91" s="200" t="s">
        <v>956</v>
      </c>
      <c r="G91" s="35"/>
      <c r="H91" s="35"/>
      <c r="I91" s="107"/>
      <c r="J91" s="35"/>
      <c r="K91" s="35"/>
      <c r="L91" s="38"/>
      <c r="M91" s="201"/>
      <c r="N91" s="202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145</v>
      </c>
      <c r="AU91" s="16" t="s">
        <v>82</v>
      </c>
    </row>
    <row r="92" spans="1:65" s="13" customFormat="1" ht="10.199999999999999">
      <c r="B92" s="203"/>
      <c r="C92" s="204"/>
      <c r="D92" s="199" t="s">
        <v>147</v>
      </c>
      <c r="E92" s="205" t="s">
        <v>19</v>
      </c>
      <c r="F92" s="206" t="s">
        <v>957</v>
      </c>
      <c r="G92" s="204"/>
      <c r="H92" s="207">
        <v>25000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147</v>
      </c>
      <c r="AU92" s="213" t="s">
        <v>82</v>
      </c>
      <c r="AV92" s="13" t="s">
        <v>82</v>
      </c>
      <c r="AW92" s="13" t="s">
        <v>33</v>
      </c>
      <c r="AX92" s="13" t="s">
        <v>79</v>
      </c>
      <c r="AY92" s="213" t="s">
        <v>136</v>
      </c>
    </row>
    <row r="93" spans="1:65" s="2" customFormat="1" ht="14.4" customHeight="1">
      <c r="A93" s="33"/>
      <c r="B93" s="34"/>
      <c r="C93" s="186" t="s">
        <v>143</v>
      </c>
      <c r="D93" s="186" t="s">
        <v>138</v>
      </c>
      <c r="E93" s="187" t="s">
        <v>958</v>
      </c>
      <c r="F93" s="188" t="s">
        <v>959</v>
      </c>
      <c r="G93" s="189" t="s">
        <v>158</v>
      </c>
      <c r="H93" s="190">
        <v>25000</v>
      </c>
      <c r="I93" s="191"/>
      <c r="J93" s="192">
        <f>ROUND(I93*H93,2)</f>
        <v>0</v>
      </c>
      <c r="K93" s="188" t="s">
        <v>142</v>
      </c>
      <c r="L93" s="38"/>
      <c r="M93" s="193" t="s">
        <v>19</v>
      </c>
      <c r="N93" s="194" t="s">
        <v>42</v>
      </c>
      <c r="O93" s="63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97" t="s">
        <v>143</v>
      </c>
      <c r="AT93" s="197" t="s">
        <v>138</v>
      </c>
      <c r="AU93" s="197" t="s">
        <v>82</v>
      </c>
      <c r="AY93" s="16" t="s">
        <v>136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6" t="s">
        <v>79</v>
      </c>
      <c r="BK93" s="198">
        <f>ROUND(I93*H93,2)</f>
        <v>0</v>
      </c>
      <c r="BL93" s="16" t="s">
        <v>143</v>
      </c>
      <c r="BM93" s="197" t="s">
        <v>960</v>
      </c>
    </row>
    <row r="94" spans="1:65" s="2" customFormat="1" ht="10.199999999999999">
      <c r="A94" s="33"/>
      <c r="B94" s="34"/>
      <c r="C94" s="35"/>
      <c r="D94" s="199" t="s">
        <v>145</v>
      </c>
      <c r="E94" s="35"/>
      <c r="F94" s="200" t="s">
        <v>961</v>
      </c>
      <c r="G94" s="35"/>
      <c r="H94" s="35"/>
      <c r="I94" s="107"/>
      <c r="J94" s="35"/>
      <c r="K94" s="35"/>
      <c r="L94" s="38"/>
      <c r="M94" s="201"/>
      <c r="N94" s="202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145</v>
      </c>
      <c r="AU94" s="16" t="s">
        <v>82</v>
      </c>
    </row>
    <row r="95" spans="1:65" s="13" customFormat="1" ht="10.199999999999999">
      <c r="B95" s="203"/>
      <c r="C95" s="204"/>
      <c r="D95" s="199" t="s">
        <v>147</v>
      </c>
      <c r="E95" s="205" t="s">
        <v>19</v>
      </c>
      <c r="F95" s="206" t="s">
        <v>962</v>
      </c>
      <c r="G95" s="204"/>
      <c r="H95" s="207">
        <v>25000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147</v>
      </c>
      <c r="AU95" s="213" t="s">
        <v>82</v>
      </c>
      <c r="AV95" s="13" t="s">
        <v>82</v>
      </c>
      <c r="AW95" s="13" t="s">
        <v>33</v>
      </c>
      <c r="AX95" s="13" t="s">
        <v>79</v>
      </c>
      <c r="AY95" s="213" t="s">
        <v>136</v>
      </c>
    </row>
    <row r="96" spans="1:65" s="2" customFormat="1" ht="14.4" customHeight="1">
      <c r="A96" s="33"/>
      <c r="B96" s="34"/>
      <c r="C96" s="186" t="s">
        <v>167</v>
      </c>
      <c r="D96" s="186" t="s">
        <v>138</v>
      </c>
      <c r="E96" s="187" t="s">
        <v>963</v>
      </c>
      <c r="F96" s="188" t="s">
        <v>964</v>
      </c>
      <c r="G96" s="189" t="s">
        <v>158</v>
      </c>
      <c r="H96" s="190">
        <v>25000</v>
      </c>
      <c r="I96" s="191"/>
      <c r="J96" s="192">
        <f>ROUND(I96*H96,2)</f>
        <v>0</v>
      </c>
      <c r="K96" s="188" t="s">
        <v>142</v>
      </c>
      <c r="L96" s="38"/>
      <c r="M96" s="193" t="s">
        <v>19</v>
      </c>
      <c r="N96" s="194" t="s">
        <v>42</v>
      </c>
      <c r="O96" s="63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97" t="s">
        <v>143</v>
      </c>
      <c r="AT96" s="197" t="s">
        <v>138</v>
      </c>
      <c r="AU96" s="197" t="s">
        <v>82</v>
      </c>
      <c r="AY96" s="16" t="s">
        <v>136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6" t="s">
        <v>79</v>
      </c>
      <c r="BK96" s="198">
        <f>ROUND(I96*H96,2)</f>
        <v>0</v>
      </c>
      <c r="BL96" s="16" t="s">
        <v>143</v>
      </c>
      <c r="BM96" s="197" t="s">
        <v>965</v>
      </c>
    </row>
    <row r="97" spans="1:65" s="2" customFormat="1" ht="10.199999999999999">
      <c r="A97" s="33"/>
      <c r="B97" s="34"/>
      <c r="C97" s="35"/>
      <c r="D97" s="199" t="s">
        <v>145</v>
      </c>
      <c r="E97" s="35"/>
      <c r="F97" s="200" t="s">
        <v>966</v>
      </c>
      <c r="G97" s="35"/>
      <c r="H97" s="35"/>
      <c r="I97" s="107"/>
      <c r="J97" s="35"/>
      <c r="K97" s="35"/>
      <c r="L97" s="38"/>
      <c r="M97" s="201"/>
      <c r="N97" s="20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145</v>
      </c>
      <c r="AU97" s="16" t="s">
        <v>82</v>
      </c>
    </row>
    <row r="98" spans="1:65" s="2" customFormat="1" ht="22.8">
      <c r="A98" s="33"/>
      <c r="B98" s="34"/>
      <c r="C98" s="186" t="s">
        <v>172</v>
      </c>
      <c r="D98" s="186" t="s">
        <v>138</v>
      </c>
      <c r="E98" s="187" t="s">
        <v>967</v>
      </c>
      <c r="F98" s="188" t="s">
        <v>968</v>
      </c>
      <c r="G98" s="189" t="s">
        <v>158</v>
      </c>
      <c r="H98" s="190">
        <v>25000</v>
      </c>
      <c r="I98" s="191"/>
      <c r="J98" s="192">
        <f>ROUND(I98*H98,2)</f>
        <v>0</v>
      </c>
      <c r="K98" s="188" t="s">
        <v>142</v>
      </c>
      <c r="L98" s="38"/>
      <c r="M98" s="193" t="s">
        <v>19</v>
      </c>
      <c r="N98" s="194" t="s">
        <v>42</v>
      </c>
      <c r="O98" s="6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7" t="s">
        <v>143</v>
      </c>
      <c r="AT98" s="197" t="s">
        <v>138</v>
      </c>
      <c r="AU98" s="197" t="s">
        <v>82</v>
      </c>
      <c r="AY98" s="16" t="s">
        <v>136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79</v>
      </c>
      <c r="BK98" s="198">
        <f>ROUND(I98*H98,2)</f>
        <v>0</v>
      </c>
      <c r="BL98" s="16" t="s">
        <v>143</v>
      </c>
      <c r="BM98" s="197" t="s">
        <v>969</v>
      </c>
    </row>
    <row r="99" spans="1:65" s="2" customFormat="1" ht="19.2">
      <c r="A99" s="33"/>
      <c r="B99" s="34"/>
      <c r="C99" s="35"/>
      <c r="D99" s="199" t="s">
        <v>145</v>
      </c>
      <c r="E99" s="35"/>
      <c r="F99" s="200" t="s">
        <v>970</v>
      </c>
      <c r="G99" s="35"/>
      <c r="H99" s="35"/>
      <c r="I99" s="107"/>
      <c r="J99" s="35"/>
      <c r="K99" s="35"/>
      <c r="L99" s="38"/>
      <c r="M99" s="201"/>
      <c r="N99" s="20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2" customFormat="1" ht="19.2">
      <c r="A100" s="33"/>
      <c r="B100" s="34"/>
      <c r="C100" s="35"/>
      <c r="D100" s="199" t="s">
        <v>298</v>
      </c>
      <c r="E100" s="35"/>
      <c r="F100" s="224" t="s">
        <v>971</v>
      </c>
      <c r="G100" s="35"/>
      <c r="H100" s="35"/>
      <c r="I100" s="107"/>
      <c r="J100" s="35"/>
      <c r="K100" s="35"/>
      <c r="L100" s="38"/>
      <c r="M100" s="225"/>
      <c r="N100" s="226"/>
      <c r="O100" s="227"/>
      <c r="P100" s="227"/>
      <c r="Q100" s="227"/>
      <c r="R100" s="227"/>
      <c r="S100" s="227"/>
      <c r="T100" s="228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298</v>
      </c>
      <c r="AU100" s="16" t="s">
        <v>82</v>
      </c>
    </row>
    <row r="101" spans="1:65" s="2" customFormat="1" ht="6.9" customHeight="1">
      <c r="A101" s="33"/>
      <c r="B101" s="46"/>
      <c r="C101" s="47"/>
      <c r="D101" s="47"/>
      <c r="E101" s="47"/>
      <c r="F101" s="47"/>
      <c r="G101" s="47"/>
      <c r="H101" s="47"/>
      <c r="I101" s="135"/>
      <c r="J101" s="47"/>
      <c r="K101" s="47"/>
      <c r="L101" s="38"/>
      <c r="M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</sheetData>
  <sheetProtection algorithmName="SHA-512" hashValue="/tc8dd5U6fi9960lr1PPcHTwR7jQE/COUc6YUn9dRx21x3fnOSGZOyHqKgV46ABzJKLMs7NpIdf5NKfuuS/bPw==" saltValue="EDK9nU4c0Ey+bBSi7K+EM7lipci67NQMCMo9iW1J9yX7kptLd8tie3k3m6mD9ZSKFZP6gdf7Jl3Poj18xt3LMg==" spinCount="100000" sheet="1" objects="1" scenarios="1" formatColumns="0" formatRows="0" autoFilter="0"/>
  <autoFilter ref="C80:K100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6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9.7109375" style="1" customWidth="1"/>
    <col min="8" max="8" width="9.85546875" style="1" customWidth="1"/>
    <col min="9" max="9" width="17.28515625" style="100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0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6" t="s">
        <v>105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9"/>
      <c r="AT3" s="16" t="s">
        <v>82</v>
      </c>
    </row>
    <row r="4" spans="1:46" s="1" customFormat="1" ht="24.9" customHeight="1">
      <c r="B4" s="19"/>
      <c r="D4" s="104" t="s">
        <v>106</v>
      </c>
      <c r="I4" s="100"/>
      <c r="L4" s="19"/>
      <c r="M4" s="105" t="s">
        <v>10</v>
      </c>
      <c r="AT4" s="16" t="s">
        <v>4</v>
      </c>
    </row>
    <row r="5" spans="1:46" s="1" customFormat="1" ht="6.9" customHeight="1">
      <c r="B5" s="19"/>
      <c r="I5" s="100"/>
      <c r="L5" s="19"/>
    </row>
    <row r="6" spans="1:46" s="1" customFormat="1" ht="12" customHeight="1">
      <c r="B6" s="19"/>
      <c r="D6" s="106" t="s">
        <v>16</v>
      </c>
      <c r="I6" s="100"/>
      <c r="L6" s="19"/>
    </row>
    <row r="7" spans="1:46" s="1" customFormat="1" ht="14.4" customHeight="1">
      <c r="B7" s="19"/>
      <c r="E7" s="347" t="str">
        <f>'Rekapitulace stavby'!K6</f>
        <v>Společná zařízení v k.ú. Hnátnice</v>
      </c>
      <c r="F7" s="348"/>
      <c r="G7" s="348"/>
      <c r="H7" s="348"/>
      <c r="I7" s="100"/>
      <c r="L7" s="19"/>
    </row>
    <row r="8" spans="1:46" s="2" customFormat="1" ht="12" customHeight="1">
      <c r="A8" s="33"/>
      <c r="B8" s="38"/>
      <c r="C8" s="33"/>
      <c r="D8" s="106" t="s">
        <v>107</v>
      </c>
      <c r="E8" s="33"/>
      <c r="F8" s="33"/>
      <c r="G8" s="33"/>
      <c r="H8" s="33"/>
      <c r="I8" s="107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49" t="s">
        <v>972</v>
      </c>
      <c r="F9" s="350"/>
      <c r="G9" s="350"/>
      <c r="H9" s="350"/>
      <c r="I9" s="107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07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6" t="s">
        <v>18</v>
      </c>
      <c r="E11" s="33"/>
      <c r="F11" s="109" t="s">
        <v>19</v>
      </c>
      <c r="G11" s="33"/>
      <c r="H11" s="33"/>
      <c r="I11" s="110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21</v>
      </c>
      <c r="E12" s="33"/>
      <c r="F12" s="109" t="s">
        <v>22</v>
      </c>
      <c r="G12" s="33"/>
      <c r="H12" s="33"/>
      <c r="I12" s="110" t="s">
        <v>23</v>
      </c>
      <c r="J12" s="111" t="str">
        <f>'Rekapitulace stavby'!AN8</f>
        <v>5. 6. 2020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07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6" t="s">
        <v>25</v>
      </c>
      <c r="E14" s="33"/>
      <c r="F14" s="33"/>
      <c r="G14" s="33"/>
      <c r="H14" s="33"/>
      <c r="I14" s="110" t="s">
        <v>26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0" t="s">
        <v>28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07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6" t="s">
        <v>29</v>
      </c>
      <c r="E17" s="33"/>
      <c r="F17" s="33"/>
      <c r="G17" s="33"/>
      <c r="H17" s="33"/>
      <c r="I17" s="110" t="s">
        <v>26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1" t="str">
        <f>'Rekapitulace stavby'!E14</f>
        <v>Vyplň údaj</v>
      </c>
      <c r="F18" s="352"/>
      <c r="G18" s="352"/>
      <c r="H18" s="352"/>
      <c r="I18" s="110" t="s">
        <v>28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07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6" t="s">
        <v>31</v>
      </c>
      <c r="E20" s="33"/>
      <c r="F20" s="33"/>
      <c r="G20" s="33"/>
      <c r="H20" s="33"/>
      <c r="I20" s="110" t="s">
        <v>26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">
        <v>32</v>
      </c>
      <c r="F21" s="33"/>
      <c r="G21" s="33"/>
      <c r="H21" s="33"/>
      <c r="I21" s="110" t="s">
        <v>28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07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6" t="s">
        <v>34</v>
      </c>
      <c r="E23" s="33"/>
      <c r="F23" s="33"/>
      <c r="G23" s="33"/>
      <c r="H23" s="33"/>
      <c r="I23" s="110" t="s">
        <v>26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">
        <v>109</v>
      </c>
      <c r="F24" s="33"/>
      <c r="G24" s="33"/>
      <c r="H24" s="33"/>
      <c r="I24" s="110" t="s">
        <v>28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07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6" t="s">
        <v>35</v>
      </c>
      <c r="E26" s="33"/>
      <c r="F26" s="33"/>
      <c r="G26" s="33"/>
      <c r="H26" s="33"/>
      <c r="I26" s="107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2"/>
      <c r="B27" s="113"/>
      <c r="C27" s="112"/>
      <c r="D27" s="112"/>
      <c r="E27" s="353" t="s">
        <v>19</v>
      </c>
      <c r="F27" s="353"/>
      <c r="G27" s="353"/>
      <c r="H27" s="353"/>
      <c r="I27" s="114"/>
      <c r="J27" s="112"/>
      <c r="K27" s="112"/>
      <c r="L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07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6"/>
      <c r="E29" s="116"/>
      <c r="F29" s="116"/>
      <c r="G29" s="116"/>
      <c r="H29" s="116"/>
      <c r="I29" s="117"/>
      <c r="J29" s="116"/>
      <c r="K29" s="116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107"/>
      <c r="J30" s="119">
        <f>ROUND(J82,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6"/>
      <c r="E31" s="116"/>
      <c r="F31" s="116"/>
      <c r="G31" s="116"/>
      <c r="H31" s="116"/>
      <c r="I31" s="117"/>
      <c r="J31" s="116"/>
      <c r="K31" s="116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1" t="s">
        <v>38</v>
      </c>
      <c r="J32" s="120" t="s">
        <v>40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41</v>
      </c>
      <c r="E33" s="106" t="s">
        <v>42</v>
      </c>
      <c r="F33" s="123">
        <f>ROUND((SUM(BE82:BE115)),  2)</f>
        <v>0</v>
      </c>
      <c r="G33" s="33"/>
      <c r="H33" s="33"/>
      <c r="I33" s="124">
        <v>0.21</v>
      </c>
      <c r="J33" s="123">
        <f>ROUND(((SUM(BE82:BE115))*I33),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23">
        <f>ROUND((SUM(BF82:BF115)),  2)</f>
        <v>0</v>
      </c>
      <c r="G34" s="33"/>
      <c r="H34" s="33"/>
      <c r="I34" s="124">
        <v>0.15</v>
      </c>
      <c r="J34" s="123">
        <f>ROUND(((SUM(BF82:BF115))*I34),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23">
        <f>ROUND((SUM(BG82:BG115)),  2)</f>
        <v>0</v>
      </c>
      <c r="G35" s="33"/>
      <c r="H35" s="33"/>
      <c r="I35" s="124">
        <v>0.21</v>
      </c>
      <c r="J35" s="123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23">
        <f>ROUND((SUM(BH82:BH115)),  2)</f>
        <v>0</v>
      </c>
      <c r="G36" s="33"/>
      <c r="H36" s="33"/>
      <c r="I36" s="124">
        <v>0.15</v>
      </c>
      <c r="J36" s="123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23">
        <f>ROUND((SUM(BI82:BI115)),  2)</f>
        <v>0</v>
      </c>
      <c r="G37" s="33"/>
      <c r="H37" s="33"/>
      <c r="I37" s="124">
        <v>0</v>
      </c>
      <c r="J37" s="123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07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47</v>
      </c>
      <c r="E39" s="127"/>
      <c r="F39" s="127"/>
      <c r="G39" s="128" t="s">
        <v>48</v>
      </c>
      <c r="H39" s="129" t="s">
        <v>49</v>
      </c>
      <c r="I39" s="130"/>
      <c r="J39" s="131">
        <f>SUM(J30:J37)</f>
        <v>0</v>
      </c>
      <c r="K39" s="132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3"/>
      <c r="C40" s="134"/>
      <c r="D40" s="134"/>
      <c r="E40" s="134"/>
      <c r="F40" s="134"/>
      <c r="G40" s="134"/>
      <c r="H40" s="134"/>
      <c r="I40" s="135"/>
      <c r="J40" s="134"/>
      <c r="K40" s="134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36"/>
      <c r="C44" s="137"/>
      <c r="D44" s="137"/>
      <c r="E44" s="137"/>
      <c r="F44" s="137"/>
      <c r="G44" s="137"/>
      <c r="H44" s="137"/>
      <c r="I44" s="138"/>
      <c r="J44" s="137"/>
      <c r="K44" s="137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110</v>
      </c>
      <c r="D45" s="35"/>
      <c r="E45" s="35"/>
      <c r="F45" s="35"/>
      <c r="G45" s="35"/>
      <c r="H45" s="35"/>
      <c r="I45" s="107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07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07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4" t="str">
        <f>E7</f>
        <v>Společná zařízení v k.ú. Hnátnice</v>
      </c>
      <c r="F48" s="355"/>
      <c r="G48" s="355"/>
      <c r="H48" s="355"/>
      <c r="I48" s="107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107</v>
      </c>
      <c r="D49" s="35"/>
      <c r="E49" s="35"/>
      <c r="F49" s="35"/>
      <c r="G49" s="35"/>
      <c r="H49" s="35"/>
      <c r="I49" s="107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07" t="str">
        <f>E9</f>
        <v>VON - Vedlejší a ostatní náklady</v>
      </c>
      <c r="F50" s="356"/>
      <c r="G50" s="356"/>
      <c r="H50" s="356"/>
      <c r="I50" s="107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07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0" t="s">
        <v>23</v>
      </c>
      <c r="J52" s="58" t="str">
        <f>IF(J12="","",J12)</f>
        <v>5. 6. 2020</v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07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0" t="s">
        <v>31</v>
      </c>
      <c r="J54" s="31" t="str">
        <f>E21</f>
        <v>Agroprojekce Litomyšl, s.r.o.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0" t="s">
        <v>34</v>
      </c>
      <c r="J55" s="31" t="str">
        <f>E24</f>
        <v>Požárová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07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9" t="s">
        <v>111</v>
      </c>
      <c r="D57" s="140"/>
      <c r="E57" s="140"/>
      <c r="F57" s="140"/>
      <c r="G57" s="140"/>
      <c r="H57" s="140"/>
      <c r="I57" s="141"/>
      <c r="J57" s="142" t="s">
        <v>112</v>
      </c>
      <c r="K57" s="140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07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3" t="s">
        <v>69</v>
      </c>
      <c r="D59" s="35"/>
      <c r="E59" s="35"/>
      <c r="F59" s="35"/>
      <c r="G59" s="35"/>
      <c r="H59" s="35"/>
      <c r="I59" s="107"/>
      <c r="J59" s="76">
        <f>J82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113</v>
      </c>
    </row>
    <row r="60" spans="1:47" s="9" customFormat="1" ht="24.9" customHeight="1">
      <c r="B60" s="144"/>
      <c r="C60" s="145"/>
      <c r="D60" s="146" t="s">
        <v>973</v>
      </c>
      <c r="E60" s="147"/>
      <c r="F60" s="147"/>
      <c r="G60" s="147"/>
      <c r="H60" s="147"/>
      <c r="I60" s="148"/>
      <c r="J60" s="149">
        <f>J83</f>
        <v>0</v>
      </c>
      <c r="K60" s="145"/>
      <c r="L60" s="150"/>
    </row>
    <row r="61" spans="1:47" s="10" customFormat="1" ht="19.95" customHeight="1">
      <c r="B61" s="151"/>
      <c r="C61" s="152"/>
      <c r="D61" s="153" t="s">
        <v>974</v>
      </c>
      <c r="E61" s="154"/>
      <c r="F61" s="154"/>
      <c r="G61" s="154"/>
      <c r="H61" s="154"/>
      <c r="I61" s="155"/>
      <c r="J61" s="156">
        <f>J84</f>
        <v>0</v>
      </c>
      <c r="K61" s="152"/>
      <c r="L61" s="157"/>
    </row>
    <row r="62" spans="1:47" s="10" customFormat="1" ht="19.95" customHeight="1">
      <c r="B62" s="151"/>
      <c r="C62" s="152"/>
      <c r="D62" s="153" t="s">
        <v>975</v>
      </c>
      <c r="E62" s="154"/>
      <c r="F62" s="154"/>
      <c r="G62" s="154"/>
      <c r="H62" s="154"/>
      <c r="I62" s="155"/>
      <c r="J62" s="156">
        <f>J94</f>
        <v>0</v>
      </c>
      <c r="K62" s="152"/>
      <c r="L62" s="157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107"/>
      <c r="J63" s="35"/>
      <c r="K63" s="35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135"/>
      <c r="J64" s="47"/>
      <c r="K64" s="47"/>
      <c r="L64" s="108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138"/>
      <c r="J68" s="49"/>
      <c r="K68" s="49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121</v>
      </c>
      <c r="D69" s="35"/>
      <c r="E69" s="35"/>
      <c r="F69" s="35"/>
      <c r="G69" s="35"/>
      <c r="H69" s="35"/>
      <c r="I69" s="107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107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107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54" t="str">
        <f>E7</f>
        <v>Společná zařízení v k.ú. Hnátnice</v>
      </c>
      <c r="F72" s="355"/>
      <c r="G72" s="355"/>
      <c r="H72" s="355"/>
      <c r="I72" s="107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107</v>
      </c>
      <c r="D73" s="35"/>
      <c r="E73" s="35"/>
      <c r="F73" s="35"/>
      <c r="G73" s="35"/>
      <c r="H73" s="35"/>
      <c r="I73" s="107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07" t="str">
        <f>E9</f>
        <v>VON - Vedlejší a ostatní náklady</v>
      </c>
      <c r="F74" s="356"/>
      <c r="G74" s="356"/>
      <c r="H74" s="356"/>
      <c r="I74" s="107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07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110" t="s">
        <v>23</v>
      </c>
      <c r="J76" s="58" t="str">
        <f>IF(J12="","",J12)</f>
        <v>5. 6. 2020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07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Ústí nad Orlicí</v>
      </c>
      <c r="G78" s="35"/>
      <c r="H78" s="35"/>
      <c r="I78" s="110" t="s">
        <v>31</v>
      </c>
      <c r="J78" s="31" t="str">
        <f>E21</f>
        <v>Agroprojekce Litomyšl, s.r.o.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110" t="s">
        <v>34</v>
      </c>
      <c r="J79" s="31" t="str">
        <f>E24</f>
        <v>Požárová</v>
      </c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107"/>
      <c r="J80" s="35"/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8"/>
      <c r="B81" s="159"/>
      <c r="C81" s="160" t="s">
        <v>122</v>
      </c>
      <c r="D81" s="161" t="s">
        <v>56</v>
      </c>
      <c r="E81" s="161" t="s">
        <v>52</v>
      </c>
      <c r="F81" s="161" t="s">
        <v>53</v>
      </c>
      <c r="G81" s="161" t="s">
        <v>123</v>
      </c>
      <c r="H81" s="161" t="s">
        <v>124</v>
      </c>
      <c r="I81" s="162" t="s">
        <v>125</v>
      </c>
      <c r="J81" s="161" t="s">
        <v>112</v>
      </c>
      <c r="K81" s="163" t="s">
        <v>126</v>
      </c>
      <c r="L81" s="164"/>
      <c r="M81" s="67" t="s">
        <v>19</v>
      </c>
      <c r="N81" s="68" t="s">
        <v>41</v>
      </c>
      <c r="O81" s="68" t="s">
        <v>127</v>
      </c>
      <c r="P81" s="68" t="s">
        <v>128</v>
      </c>
      <c r="Q81" s="68" t="s">
        <v>129</v>
      </c>
      <c r="R81" s="68" t="s">
        <v>130</v>
      </c>
      <c r="S81" s="68" t="s">
        <v>131</v>
      </c>
      <c r="T81" s="69" t="s">
        <v>132</v>
      </c>
      <c r="U81" s="158"/>
      <c r="V81" s="158"/>
      <c r="W81" s="158"/>
      <c r="X81" s="158"/>
      <c r="Y81" s="158"/>
      <c r="Z81" s="158"/>
      <c r="AA81" s="158"/>
      <c r="AB81" s="158"/>
      <c r="AC81" s="158"/>
      <c r="AD81" s="158"/>
      <c r="AE81" s="158"/>
    </row>
    <row r="82" spans="1:65" s="2" customFormat="1" ht="22.8" customHeight="1">
      <c r="A82" s="33"/>
      <c r="B82" s="34"/>
      <c r="C82" s="74" t="s">
        <v>133</v>
      </c>
      <c r="D82" s="35"/>
      <c r="E82" s="35"/>
      <c r="F82" s="35"/>
      <c r="G82" s="35"/>
      <c r="H82" s="35"/>
      <c r="I82" s="107"/>
      <c r="J82" s="165">
        <f>BK82</f>
        <v>0</v>
      </c>
      <c r="K82" s="35"/>
      <c r="L82" s="38"/>
      <c r="M82" s="70"/>
      <c r="N82" s="166"/>
      <c r="O82" s="71"/>
      <c r="P82" s="167">
        <f>P83</f>
        <v>0</v>
      </c>
      <c r="Q82" s="71"/>
      <c r="R82" s="167">
        <f>R83</f>
        <v>0</v>
      </c>
      <c r="S82" s="71"/>
      <c r="T82" s="168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113</v>
      </c>
      <c r="BK82" s="169">
        <f>BK83</f>
        <v>0</v>
      </c>
    </row>
    <row r="83" spans="1:65" s="12" customFormat="1" ht="25.95" customHeight="1">
      <c r="B83" s="170"/>
      <c r="C83" s="171"/>
      <c r="D83" s="172" t="s">
        <v>70</v>
      </c>
      <c r="E83" s="173" t="s">
        <v>976</v>
      </c>
      <c r="F83" s="173" t="s">
        <v>977</v>
      </c>
      <c r="G83" s="171"/>
      <c r="H83" s="171"/>
      <c r="I83" s="174"/>
      <c r="J83" s="175">
        <f>BK83</f>
        <v>0</v>
      </c>
      <c r="K83" s="171"/>
      <c r="L83" s="176"/>
      <c r="M83" s="177"/>
      <c r="N83" s="178"/>
      <c r="O83" s="178"/>
      <c r="P83" s="179">
        <f>P84+P94</f>
        <v>0</v>
      </c>
      <c r="Q83" s="178"/>
      <c r="R83" s="179">
        <f>R84+R94</f>
        <v>0</v>
      </c>
      <c r="S83" s="178"/>
      <c r="T83" s="180">
        <f>T84+T94</f>
        <v>0</v>
      </c>
      <c r="AR83" s="181" t="s">
        <v>167</v>
      </c>
      <c r="AT83" s="182" t="s">
        <v>70</v>
      </c>
      <c r="AU83" s="182" t="s">
        <v>71</v>
      </c>
      <c r="AY83" s="181" t="s">
        <v>136</v>
      </c>
      <c r="BK83" s="183">
        <f>BK84+BK94</f>
        <v>0</v>
      </c>
    </row>
    <row r="84" spans="1:65" s="12" customFormat="1" ht="22.8" customHeight="1">
      <c r="B84" s="170"/>
      <c r="C84" s="171"/>
      <c r="D84" s="172" t="s">
        <v>70</v>
      </c>
      <c r="E84" s="184" t="s">
        <v>978</v>
      </c>
      <c r="F84" s="184" t="s">
        <v>979</v>
      </c>
      <c r="G84" s="171"/>
      <c r="H84" s="171"/>
      <c r="I84" s="174"/>
      <c r="J84" s="185">
        <f>BK84</f>
        <v>0</v>
      </c>
      <c r="K84" s="171"/>
      <c r="L84" s="176"/>
      <c r="M84" s="177"/>
      <c r="N84" s="178"/>
      <c r="O84" s="178"/>
      <c r="P84" s="179">
        <f>SUM(P85:P93)</f>
        <v>0</v>
      </c>
      <c r="Q84" s="178"/>
      <c r="R84" s="179">
        <f>SUM(R85:R93)</f>
        <v>0</v>
      </c>
      <c r="S84" s="178"/>
      <c r="T84" s="180">
        <f>SUM(T85:T93)</f>
        <v>0</v>
      </c>
      <c r="AR84" s="181" t="s">
        <v>167</v>
      </c>
      <c r="AT84" s="182" t="s">
        <v>70</v>
      </c>
      <c r="AU84" s="182" t="s">
        <v>79</v>
      </c>
      <c r="AY84" s="181" t="s">
        <v>136</v>
      </c>
      <c r="BK84" s="183">
        <f>SUM(BK85:BK93)</f>
        <v>0</v>
      </c>
    </row>
    <row r="85" spans="1:65" s="2" customFormat="1" ht="14.4" customHeight="1">
      <c r="A85" s="33"/>
      <c r="B85" s="34"/>
      <c r="C85" s="186" t="s">
        <v>79</v>
      </c>
      <c r="D85" s="186" t="s">
        <v>138</v>
      </c>
      <c r="E85" s="187" t="s">
        <v>980</v>
      </c>
      <c r="F85" s="188" t="s">
        <v>981</v>
      </c>
      <c r="G85" s="189" t="s">
        <v>982</v>
      </c>
      <c r="H85" s="190">
        <v>1</v>
      </c>
      <c r="I85" s="191"/>
      <c r="J85" s="192">
        <f>ROUND(I85*H85,2)</f>
        <v>0</v>
      </c>
      <c r="K85" s="188" t="s">
        <v>19</v>
      </c>
      <c r="L85" s="38"/>
      <c r="M85" s="193" t="s">
        <v>19</v>
      </c>
      <c r="N85" s="194" t="s">
        <v>42</v>
      </c>
      <c r="O85" s="63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97" t="s">
        <v>983</v>
      </c>
      <c r="AT85" s="197" t="s">
        <v>138</v>
      </c>
      <c r="AU85" s="197" t="s">
        <v>82</v>
      </c>
      <c r="AY85" s="16" t="s">
        <v>136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6" t="s">
        <v>79</v>
      </c>
      <c r="BK85" s="198">
        <f>ROUND(I85*H85,2)</f>
        <v>0</v>
      </c>
      <c r="BL85" s="16" t="s">
        <v>983</v>
      </c>
      <c r="BM85" s="197" t="s">
        <v>984</v>
      </c>
    </row>
    <row r="86" spans="1:65" s="2" customFormat="1" ht="10.199999999999999">
      <c r="A86" s="33"/>
      <c r="B86" s="34"/>
      <c r="C86" s="35"/>
      <c r="D86" s="199" t="s">
        <v>145</v>
      </c>
      <c r="E86" s="35"/>
      <c r="F86" s="200" t="s">
        <v>985</v>
      </c>
      <c r="G86" s="35"/>
      <c r="H86" s="35"/>
      <c r="I86" s="107"/>
      <c r="J86" s="35"/>
      <c r="K86" s="35"/>
      <c r="L86" s="38"/>
      <c r="M86" s="201"/>
      <c r="N86" s="202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145</v>
      </c>
      <c r="AU86" s="16" t="s">
        <v>82</v>
      </c>
    </row>
    <row r="87" spans="1:65" s="2" customFormat="1" ht="66" customHeight="1">
      <c r="A87" s="33"/>
      <c r="B87" s="34"/>
      <c r="C87" s="35"/>
      <c r="D87" s="199" t="s">
        <v>298</v>
      </c>
      <c r="E87" s="35"/>
      <c r="F87" s="224" t="s">
        <v>986</v>
      </c>
      <c r="G87" s="35"/>
      <c r="H87" s="35"/>
      <c r="I87" s="107"/>
      <c r="J87" s="35"/>
      <c r="K87" s="35"/>
      <c r="L87" s="38"/>
      <c r="M87" s="201"/>
      <c r="N87" s="202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298</v>
      </c>
      <c r="AU87" s="16" t="s">
        <v>82</v>
      </c>
    </row>
    <row r="88" spans="1:65" s="2" customFormat="1" ht="14.4" customHeight="1">
      <c r="A88" s="33"/>
      <c r="B88" s="34"/>
      <c r="C88" s="186" t="s">
        <v>82</v>
      </c>
      <c r="D88" s="186" t="s">
        <v>138</v>
      </c>
      <c r="E88" s="187" t="s">
        <v>987</v>
      </c>
      <c r="F88" s="188" t="s">
        <v>988</v>
      </c>
      <c r="G88" s="189" t="s">
        <v>982</v>
      </c>
      <c r="H88" s="190">
        <v>1</v>
      </c>
      <c r="I88" s="191"/>
      <c r="J88" s="192">
        <f>ROUND(I88*H88,2)</f>
        <v>0</v>
      </c>
      <c r="K88" s="188" t="s">
        <v>19</v>
      </c>
      <c r="L88" s="38"/>
      <c r="M88" s="193" t="s">
        <v>19</v>
      </c>
      <c r="N88" s="194" t="s">
        <v>42</v>
      </c>
      <c r="O88" s="63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97" t="s">
        <v>983</v>
      </c>
      <c r="AT88" s="197" t="s">
        <v>138</v>
      </c>
      <c r="AU88" s="197" t="s">
        <v>82</v>
      </c>
      <c r="AY88" s="16" t="s">
        <v>136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6" t="s">
        <v>79</v>
      </c>
      <c r="BK88" s="198">
        <f>ROUND(I88*H88,2)</f>
        <v>0</v>
      </c>
      <c r="BL88" s="16" t="s">
        <v>983</v>
      </c>
      <c r="BM88" s="197" t="s">
        <v>989</v>
      </c>
    </row>
    <row r="89" spans="1:65" s="2" customFormat="1" ht="10.199999999999999">
      <c r="A89" s="33"/>
      <c r="B89" s="34"/>
      <c r="C89" s="35"/>
      <c r="D89" s="199" t="s">
        <v>145</v>
      </c>
      <c r="E89" s="35"/>
      <c r="F89" s="200" t="s">
        <v>988</v>
      </c>
      <c r="G89" s="35"/>
      <c r="H89" s="35"/>
      <c r="I89" s="107"/>
      <c r="J89" s="35"/>
      <c r="K89" s="35"/>
      <c r="L89" s="38"/>
      <c r="M89" s="201"/>
      <c r="N89" s="202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145</v>
      </c>
      <c r="AU89" s="16" t="s">
        <v>82</v>
      </c>
    </row>
    <row r="90" spans="1:65" s="2" customFormat="1" ht="38.4">
      <c r="A90" s="33"/>
      <c r="B90" s="34"/>
      <c r="C90" s="35"/>
      <c r="D90" s="199" t="s">
        <v>298</v>
      </c>
      <c r="E90" s="35"/>
      <c r="F90" s="224" t="s">
        <v>990</v>
      </c>
      <c r="G90" s="35"/>
      <c r="H90" s="35"/>
      <c r="I90" s="107"/>
      <c r="J90" s="35"/>
      <c r="K90" s="35"/>
      <c r="L90" s="38"/>
      <c r="M90" s="201"/>
      <c r="N90" s="202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298</v>
      </c>
      <c r="AU90" s="16" t="s">
        <v>82</v>
      </c>
    </row>
    <row r="91" spans="1:65" s="2" customFormat="1" ht="14.4" customHeight="1">
      <c r="A91" s="33"/>
      <c r="B91" s="34"/>
      <c r="C91" s="186" t="s">
        <v>155</v>
      </c>
      <c r="D91" s="186" t="s">
        <v>138</v>
      </c>
      <c r="E91" s="187" t="s">
        <v>991</v>
      </c>
      <c r="F91" s="188" t="s">
        <v>992</v>
      </c>
      <c r="G91" s="189" t="s">
        <v>982</v>
      </c>
      <c r="H91" s="190">
        <v>1</v>
      </c>
      <c r="I91" s="191"/>
      <c r="J91" s="192">
        <f>ROUND(I91*H91,2)</f>
        <v>0</v>
      </c>
      <c r="K91" s="188" t="s">
        <v>19</v>
      </c>
      <c r="L91" s="38"/>
      <c r="M91" s="193" t="s">
        <v>19</v>
      </c>
      <c r="N91" s="194" t="s">
        <v>42</v>
      </c>
      <c r="O91" s="63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97" t="s">
        <v>983</v>
      </c>
      <c r="AT91" s="197" t="s">
        <v>138</v>
      </c>
      <c r="AU91" s="197" t="s">
        <v>82</v>
      </c>
      <c r="AY91" s="16" t="s">
        <v>136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6" t="s">
        <v>79</v>
      </c>
      <c r="BK91" s="198">
        <f>ROUND(I91*H91,2)</f>
        <v>0</v>
      </c>
      <c r="BL91" s="16" t="s">
        <v>983</v>
      </c>
      <c r="BM91" s="197" t="s">
        <v>993</v>
      </c>
    </row>
    <row r="92" spans="1:65" s="2" customFormat="1" ht="10.199999999999999">
      <c r="A92" s="33"/>
      <c r="B92" s="34"/>
      <c r="C92" s="35"/>
      <c r="D92" s="199" t="s">
        <v>145</v>
      </c>
      <c r="E92" s="35"/>
      <c r="F92" s="200" t="s">
        <v>992</v>
      </c>
      <c r="G92" s="35"/>
      <c r="H92" s="35"/>
      <c r="I92" s="107"/>
      <c r="J92" s="35"/>
      <c r="K92" s="35"/>
      <c r="L92" s="38"/>
      <c r="M92" s="201"/>
      <c r="N92" s="202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145</v>
      </c>
      <c r="AU92" s="16" t="s">
        <v>82</v>
      </c>
    </row>
    <row r="93" spans="1:65" s="2" customFormat="1" ht="48">
      <c r="A93" s="33"/>
      <c r="B93" s="34"/>
      <c r="C93" s="35"/>
      <c r="D93" s="199" t="s">
        <v>298</v>
      </c>
      <c r="E93" s="35"/>
      <c r="F93" s="224" t="s">
        <v>994</v>
      </c>
      <c r="G93" s="35"/>
      <c r="H93" s="35"/>
      <c r="I93" s="107"/>
      <c r="J93" s="35"/>
      <c r="K93" s="35"/>
      <c r="L93" s="38"/>
      <c r="M93" s="201"/>
      <c r="N93" s="202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298</v>
      </c>
      <c r="AU93" s="16" t="s">
        <v>82</v>
      </c>
    </row>
    <row r="94" spans="1:65" s="12" customFormat="1" ht="22.8" customHeight="1">
      <c r="B94" s="170"/>
      <c r="C94" s="171"/>
      <c r="D94" s="172" t="s">
        <v>70</v>
      </c>
      <c r="E94" s="184" t="s">
        <v>995</v>
      </c>
      <c r="F94" s="184" t="s">
        <v>996</v>
      </c>
      <c r="G94" s="171"/>
      <c r="H94" s="171"/>
      <c r="I94" s="174"/>
      <c r="J94" s="185">
        <f>BK94</f>
        <v>0</v>
      </c>
      <c r="K94" s="171"/>
      <c r="L94" s="176"/>
      <c r="M94" s="177"/>
      <c r="N94" s="178"/>
      <c r="O94" s="178"/>
      <c r="P94" s="179">
        <f>SUM(P95:P115)</f>
        <v>0</v>
      </c>
      <c r="Q94" s="178"/>
      <c r="R94" s="179">
        <f>SUM(R95:R115)</f>
        <v>0</v>
      </c>
      <c r="S94" s="178"/>
      <c r="T94" s="180">
        <f>SUM(T95:T115)</f>
        <v>0</v>
      </c>
      <c r="AR94" s="181" t="s">
        <v>143</v>
      </c>
      <c r="AT94" s="182" t="s">
        <v>70</v>
      </c>
      <c r="AU94" s="182" t="s">
        <v>79</v>
      </c>
      <c r="AY94" s="181" t="s">
        <v>136</v>
      </c>
      <c r="BK94" s="183">
        <f>SUM(BK95:BK115)</f>
        <v>0</v>
      </c>
    </row>
    <row r="95" spans="1:65" s="2" customFormat="1" ht="14.4" customHeight="1">
      <c r="A95" s="33"/>
      <c r="B95" s="34"/>
      <c r="C95" s="186" t="s">
        <v>143</v>
      </c>
      <c r="D95" s="186" t="s">
        <v>138</v>
      </c>
      <c r="E95" s="187" t="s">
        <v>997</v>
      </c>
      <c r="F95" s="188" t="s">
        <v>998</v>
      </c>
      <c r="G95" s="189" t="s">
        <v>982</v>
      </c>
      <c r="H95" s="190">
        <v>1</v>
      </c>
      <c r="I95" s="191"/>
      <c r="J95" s="192">
        <f>ROUND(I95*H95,2)</f>
        <v>0</v>
      </c>
      <c r="K95" s="188" t="s">
        <v>19</v>
      </c>
      <c r="L95" s="38"/>
      <c r="M95" s="193" t="s">
        <v>19</v>
      </c>
      <c r="N95" s="194" t="s">
        <v>42</v>
      </c>
      <c r="O95" s="63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97" t="s">
        <v>983</v>
      </c>
      <c r="AT95" s="197" t="s">
        <v>138</v>
      </c>
      <c r="AU95" s="197" t="s">
        <v>82</v>
      </c>
      <c r="AY95" s="16" t="s">
        <v>136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6" t="s">
        <v>79</v>
      </c>
      <c r="BK95" s="198">
        <f>ROUND(I95*H95,2)</f>
        <v>0</v>
      </c>
      <c r="BL95" s="16" t="s">
        <v>983</v>
      </c>
      <c r="BM95" s="197" t="s">
        <v>999</v>
      </c>
    </row>
    <row r="96" spans="1:65" s="2" customFormat="1" ht="10.199999999999999">
      <c r="A96" s="33"/>
      <c r="B96" s="34"/>
      <c r="C96" s="35"/>
      <c r="D96" s="199" t="s">
        <v>145</v>
      </c>
      <c r="E96" s="35"/>
      <c r="F96" s="200" t="s">
        <v>998</v>
      </c>
      <c r="G96" s="35"/>
      <c r="H96" s="35"/>
      <c r="I96" s="107"/>
      <c r="J96" s="35"/>
      <c r="K96" s="35"/>
      <c r="L96" s="38"/>
      <c r="M96" s="201"/>
      <c r="N96" s="202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145</v>
      </c>
      <c r="AU96" s="16" t="s">
        <v>82</v>
      </c>
    </row>
    <row r="97" spans="1:65" s="2" customFormat="1" ht="19.2">
      <c r="A97" s="33"/>
      <c r="B97" s="34"/>
      <c r="C97" s="35"/>
      <c r="D97" s="199" t="s">
        <v>298</v>
      </c>
      <c r="E97" s="35"/>
      <c r="F97" s="224" t="s">
        <v>1000</v>
      </c>
      <c r="G97" s="35"/>
      <c r="H97" s="35"/>
      <c r="I97" s="107"/>
      <c r="J97" s="35"/>
      <c r="K97" s="35"/>
      <c r="L97" s="38"/>
      <c r="M97" s="201"/>
      <c r="N97" s="202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298</v>
      </c>
      <c r="AU97" s="16" t="s">
        <v>82</v>
      </c>
    </row>
    <row r="98" spans="1:65" s="2" customFormat="1" ht="14.4" customHeight="1">
      <c r="A98" s="33"/>
      <c r="B98" s="34"/>
      <c r="C98" s="186" t="s">
        <v>167</v>
      </c>
      <c r="D98" s="186" t="s">
        <v>138</v>
      </c>
      <c r="E98" s="187" t="s">
        <v>1001</v>
      </c>
      <c r="F98" s="188" t="s">
        <v>1002</v>
      </c>
      <c r="G98" s="189" t="s">
        <v>982</v>
      </c>
      <c r="H98" s="190">
        <v>1</v>
      </c>
      <c r="I98" s="191"/>
      <c r="J98" s="192">
        <f>ROUND(I98*H98,2)</f>
        <v>0</v>
      </c>
      <c r="K98" s="188" t="s">
        <v>19</v>
      </c>
      <c r="L98" s="38"/>
      <c r="M98" s="193" t="s">
        <v>19</v>
      </c>
      <c r="N98" s="194" t="s">
        <v>42</v>
      </c>
      <c r="O98" s="63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97" t="s">
        <v>983</v>
      </c>
      <c r="AT98" s="197" t="s">
        <v>138</v>
      </c>
      <c r="AU98" s="197" t="s">
        <v>82</v>
      </c>
      <c r="AY98" s="16" t="s">
        <v>136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6" t="s">
        <v>79</v>
      </c>
      <c r="BK98" s="198">
        <f>ROUND(I98*H98,2)</f>
        <v>0</v>
      </c>
      <c r="BL98" s="16" t="s">
        <v>983</v>
      </c>
      <c r="BM98" s="197" t="s">
        <v>1003</v>
      </c>
    </row>
    <row r="99" spans="1:65" s="2" customFormat="1" ht="10.199999999999999">
      <c r="A99" s="33"/>
      <c r="B99" s="34"/>
      <c r="C99" s="35"/>
      <c r="D99" s="199" t="s">
        <v>145</v>
      </c>
      <c r="E99" s="35"/>
      <c r="F99" s="200" t="s">
        <v>1004</v>
      </c>
      <c r="G99" s="35"/>
      <c r="H99" s="35"/>
      <c r="I99" s="107"/>
      <c r="J99" s="35"/>
      <c r="K99" s="35"/>
      <c r="L99" s="38"/>
      <c r="M99" s="201"/>
      <c r="N99" s="202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145</v>
      </c>
      <c r="AU99" s="16" t="s">
        <v>82</v>
      </c>
    </row>
    <row r="100" spans="1:65" s="2" customFormat="1" ht="57.6">
      <c r="A100" s="33"/>
      <c r="B100" s="34"/>
      <c r="C100" s="35"/>
      <c r="D100" s="199" t="s">
        <v>298</v>
      </c>
      <c r="E100" s="35"/>
      <c r="F100" s="224" t="s">
        <v>1005</v>
      </c>
      <c r="G100" s="35"/>
      <c r="H100" s="35"/>
      <c r="I100" s="107"/>
      <c r="J100" s="35"/>
      <c r="K100" s="35"/>
      <c r="L100" s="38"/>
      <c r="M100" s="201"/>
      <c r="N100" s="202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298</v>
      </c>
      <c r="AU100" s="16" t="s">
        <v>82</v>
      </c>
    </row>
    <row r="101" spans="1:65" s="2" customFormat="1" ht="14.4" customHeight="1">
      <c r="A101" s="33"/>
      <c r="B101" s="34"/>
      <c r="C101" s="186" t="s">
        <v>172</v>
      </c>
      <c r="D101" s="186" t="s">
        <v>138</v>
      </c>
      <c r="E101" s="187" t="s">
        <v>1006</v>
      </c>
      <c r="F101" s="188" t="s">
        <v>1007</v>
      </c>
      <c r="G101" s="189" t="s">
        <v>982</v>
      </c>
      <c r="H101" s="190">
        <v>1</v>
      </c>
      <c r="I101" s="191"/>
      <c r="J101" s="192">
        <f>ROUND(I101*H101,2)</f>
        <v>0</v>
      </c>
      <c r="K101" s="188" t="s">
        <v>19</v>
      </c>
      <c r="L101" s="38"/>
      <c r="M101" s="193" t="s">
        <v>19</v>
      </c>
      <c r="N101" s="194" t="s">
        <v>42</v>
      </c>
      <c r="O101" s="63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97" t="s">
        <v>983</v>
      </c>
      <c r="AT101" s="197" t="s">
        <v>138</v>
      </c>
      <c r="AU101" s="197" t="s">
        <v>82</v>
      </c>
      <c r="AY101" s="16" t="s">
        <v>136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6" t="s">
        <v>79</v>
      </c>
      <c r="BK101" s="198">
        <f>ROUND(I101*H101,2)</f>
        <v>0</v>
      </c>
      <c r="BL101" s="16" t="s">
        <v>983</v>
      </c>
      <c r="BM101" s="197" t="s">
        <v>1008</v>
      </c>
    </row>
    <row r="102" spans="1:65" s="2" customFormat="1" ht="10.199999999999999">
      <c r="A102" s="33"/>
      <c r="B102" s="34"/>
      <c r="C102" s="35"/>
      <c r="D102" s="199" t="s">
        <v>145</v>
      </c>
      <c r="E102" s="35"/>
      <c r="F102" s="200" t="s">
        <v>1009</v>
      </c>
      <c r="G102" s="35"/>
      <c r="H102" s="35"/>
      <c r="I102" s="107"/>
      <c r="J102" s="35"/>
      <c r="K102" s="35"/>
      <c r="L102" s="38"/>
      <c r="M102" s="201"/>
      <c r="N102" s="202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145</v>
      </c>
      <c r="AU102" s="16" t="s">
        <v>82</v>
      </c>
    </row>
    <row r="103" spans="1:65" s="2" customFormat="1" ht="75" customHeight="1">
      <c r="A103" s="33"/>
      <c r="B103" s="34"/>
      <c r="C103" s="35"/>
      <c r="D103" s="199" t="s">
        <v>298</v>
      </c>
      <c r="E103" s="35"/>
      <c r="F103" s="224" t="s">
        <v>1010</v>
      </c>
      <c r="G103" s="35"/>
      <c r="H103" s="35"/>
      <c r="I103" s="107"/>
      <c r="J103" s="35"/>
      <c r="K103" s="35"/>
      <c r="L103" s="38"/>
      <c r="M103" s="201"/>
      <c r="N103" s="202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298</v>
      </c>
      <c r="AU103" s="16" t="s">
        <v>82</v>
      </c>
    </row>
    <row r="104" spans="1:65" s="2" customFormat="1" ht="14.4" customHeight="1">
      <c r="A104" s="33"/>
      <c r="B104" s="34"/>
      <c r="C104" s="186" t="s">
        <v>177</v>
      </c>
      <c r="D104" s="186" t="s">
        <v>138</v>
      </c>
      <c r="E104" s="187" t="s">
        <v>1011</v>
      </c>
      <c r="F104" s="188" t="s">
        <v>1012</v>
      </c>
      <c r="G104" s="189" t="s">
        <v>982</v>
      </c>
      <c r="H104" s="190">
        <v>1</v>
      </c>
      <c r="I104" s="191"/>
      <c r="J104" s="192">
        <f>ROUND(I104*H104,2)</f>
        <v>0</v>
      </c>
      <c r="K104" s="188" t="s">
        <v>19</v>
      </c>
      <c r="L104" s="38"/>
      <c r="M104" s="193" t="s">
        <v>19</v>
      </c>
      <c r="N104" s="194" t="s">
        <v>42</v>
      </c>
      <c r="O104" s="63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7" t="s">
        <v>983</v>
      </c>
      <c r="AT104" s="197" t="s">
        <v>138</v>
      </c>
      <c r="AU104" s="197" t="s">
        <v>82</v>
      </c>
      <c r="AY104" s="16" t="s">
        <v>136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6" t="s">
        <v>79</v>
      </c>
      <c r="BK104" s="198">
        <f>ROUND(I104*H104,2)</f>
        <v>0</v>
      </c>
      <c r="BL104" s="16" t="s">
        <v>983</v>
      </c>
      <c r="BM104" s="197" t="s">
        <v>1013</v>
      </c>
    </row>
    <row r="105" spans="1:65" s="2" customFormat="1" ht="10.199999999999999">
      <c r="A105" s="33"/>
      <c r="B105" s="34"/>
      <c r="C105" s="35"/>
      <c r="D105" s="199" t="s">
        <v>145</v>
      </c>
      <c r="E105" s="35"/>
      <c r="F105" s="200" t="s">
        <v>1012</v>
      </c>
      <c r="G105" s="35"/>
      <c r="H105" s="35"/>
      <c r="I105" s="107"/>
      <c r="J105" s="35"/>
      <c r="K105" s="35"/>
      <c r="L105" s="38"/>
      <c r="M105" s="201"/>
      <c r="N105" s="202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145</v>
      </c>
      <c r="AU105" s="16" t="s">
        <v>82</v>
      </c>
    </row>
    <row r="106" spans="1:65" s="2" customFormat="1" ht="57.6">
      <c r="A106" s="33"/>
      <c r="B106" s="34"/>
      <c r="C106" s="35"/>
      <c r="D106" s="199" t="s">
        <v>298</v>
      </c>
      <c r="E106" s="35"/>
      <c r="F106" s="224" t="s">
        <v>1014</v>
      </c>
      <c r="G106" s="35"/>
      <c r="H106" s="35"/>
      <c r="I106" s="107"/>
      <c r="J106" s="35"/>
      <c r="K106" s="35"/>
      <c r="L106" s="38"/>
      <c r="M106" s="201"/>
      <c r="N106" s="202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298</v>
      </c>
      <c r="AU106" s="16" t="s">
        <v>82</v>
      </c>
    </row>
    <row r="107" spans="1:65" s="2" customFormat="1" ht="14.4" customHeight="1">
      <c r="A107" s="33"/>
      <c r="B107" s="34"/>
      <c r="C107" s="186" t="s">
        <v>184</v>
      </c>
      <c r="D107" s="186" t="s">
        <v>138</v>
      </c>
      <c r="E107" s="187" t="s">
        <v>1015</v>
      </c>
      <c r="F107" s="188" t="s">
        <v>1016</v>
      </c>
      <c r="G107" s="189" t="s">
        <v>982</v>
      </c>
      <c r="H107" s="190">
        <v>1</v>
      </c>
      <c r="I107" s="191"/>
      <c r="J107" s="192">
        <f>ROUND(I107*H107,2)</f>
        <v>0</v>
      </c>
      <c r="K107" s="188" t="s">
        <v>19</v>
      </c>
      <c r="L107" s="38"/>
      <c r="M107" s="193" t="s">
        <v>19</v>
      </c>
      <c r="N107" s="194" t="s">
        <v>42</v>
      </c>
      <c r="O107" s="63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97" t="s">
        <v>983</v>
      </c>
      <c r="AT107" s="197" t="s">
        <v>138</v>
      </c>
      <c r="AU107" s="197" t="s">
        <v>82</v>
      </c>
      <c r="AY107" s="16" t="s">
        <v>136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6" t="s">
        <v>79</v>
      </c>
      <c r="BK107" s="198">
        <f>ROUND(I107*H107,2)</f>
        <v>0</v>
      </c>
      <c r="BL107" s="16" t="s">
        <v>983</v>
      </c>
      <c r="BM107" s="197" t="s">
        <v>1017</v>
      </c>
    </row>
    <row r="108" spans="1:65" s="2" customFormat="1" ht="10.199999999999999">
      <c r="A108" s="33"/>
      <c r="B108" s="34"/>
      <c r="C108" s="35"/>
      <c r="D108" s="199" t="s">
        <v>145</v>
      </c>
      <c r="E108" s="35"/>
      <c r="F108" s="200" t="s">
        <v>1018</v>
      </c>
      <c r="G108" s="35"/>
      <c r="H108" s="35"/>
      <c r="I108" s="107"/>
      <c r="J108" s="35"/>
      <c r="K108" s="35"/>
      <c r="L108" s="38"/>
      <c r="M108" s="201"/>
      <c r="N108" s="202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145</v>
      </c>
      <c r="AU108" s="16" t="s">
        <v>82</v>
      </c>
    </row>
    <row r="109" spans="1:65" s="2" customFormat="1" ht="38.4">
      <c r="A109" s="33"/>
      <c r="B109" s="34"/>
      <c r="C109" s="35"/>
      <c r="D109" s="199" t="s">
        <v>298</v>
      </c>
      <c r="E109" s="35"/>
      <c r="F109" s="224" t="s">
        <v>1019</v>
      </c>
      <c r="G109" s="35"/>
      <c r="H109" s="35"/>
      <c r="I109" s="107"/>
      <c r="J109" s="35"/>
      <c r="K109" s="35"/>
      <c r="L109" s="38"/>
      <c r="M109" s="201"/>
      <c r="N109" s="202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298</v>
      </c>
      <c r="AU109" s="16" t="s">
        <v>82</v>
      </c>
    </row>
    <row r="110" spans="1:65" s="2" customFormat="1" ht="14.4" customHeight="1">
      <c r="A110" s="33"/>
      <c r="B110" s="34"/>
      <c r="C110" s="186" t="s">
        <v>192</v>
      </c>
      <c r="D110" s="186" t="s">
        <v>138</v>
      </c>
      <c r="E110" s="187" t="s">
        <v>1020</v>
      </c>
      <c r="F110" s="188" t="s">
        <v>1021</v>
      </c>
      <c r="G110" s="189" t="s">
        <v>982</v>
      </c>
      <c r="H110" s="190">
        <v>1</v>
      </c>
      <c r="I110" s="191"/>
      <c r="J110" s="192">
        <f>ROUND(I110*H110,2)</f>
        <v>0</v>
      </c>
      <c r="K110" s="188" t="s">
        <v>19</v>
      </c>
      <c r="L110" s="38"/>
      <c r="M110" s="193" t="s">
        <v>19</v>
      </c>
      <c r="N110" s="194" t="s">
        <v>42</v>
      </c>
      <c r="O110" s="63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97" t="s">
        <v>983</v>
      </c>
      <c r="AT110" s="197" t="s">
        <v>138</v>
      </c>
      <c r="AU110" s="197" t="s">
        <v>82</v>
      </c>
      <c r="AY110" s="16" t="s">
        <v>136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6" t="s">
        <v>79</v>
      </c>
      <c r="BK110" s="198">
        <f>ROUND(I110*H110,2)</f>
        <v>0</v>
      </c>
      <c r="BL110" s="16" t="s">
        <v>983</v>
      </c>
      <c r="BM110" s="197" t="s">
        <v>1022</v>
      </c>
    </row>
    <row r="111" spans="1:65" s="2" customFormat="1" ht="10.199999999999999">
      <c r="A111" s="33"/>
      <c r="B111" s="34"/>
      <c r="C111" s="35"/>
      <c r="D111" s="199" t="s">
        <v>145</v>
      </c>
      <c r="E111" s="35"/>
      <c r="F111" s="200" t="s">
        <v>1023</v>
      </c>
      <c r="G111" s="35"/>
      <c r="H111" s="35"/>
      <c r="I111" s="107"/>
      <c r="J111" s="35"/>
      <c r="K111" s="35"/>
      <c r="L111" s="38"/>
      <c r="M111" s="201"/>
      <c r="N111" s="202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145</v>
      </c>
      <c r="AU111" s="16" t="s">
        <v>82</v>
      </c>
    </row>
    <row r="112" spans="1:65" s="2" customFormat="1" ht="28.8">
      <c r="A112" s="33"/>
      <c r="B112" s="34"/>
      <c r="C112" s="35"/>
      <c r="D112" s="199" t="s">
        <v>298</v>
      </c>
      <c r="E112" s="35"/>
      <c r="F112" s="224" t="s">
        <v>1024</v>
      </c>
      <c r="G112" s="35"/>
      <c r="H112" s="35"/>
      <c r="I112" s="107"/>
      <c r="J112" s="35"/>
      <c r="K112" s="35"/>
      <c r="L112" s="38"/>
      <c r="M112" s="201"/>
      <c r="N112" s="202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298</v>
      </c>
      <c r="AU112" s="16" t="s">
        <v>82</v>
      </c>
    </row>
    <row r="113" spans="1:65" s="2" customFormat="1" ht="14.4" customHeight="1">
      <c r="A113" s="33"/>
      <c r="B113" s="34"/>
      <c r="C113" s="186" t="s">
        <v>197</v>
      </c>
      <c r="D113" s="186" t="s">
        <v>138</v>
      </c>
      <c r="E113" s="187" t="s">
        <v>1025</v>
      </c>
      <c r="F113" s="188" t="s">
        <v>1026</v>
      </c>
      <c r="G113" s="189" t="s">
        <v>982</v>
      </c>
      <c r="H113" s="190">
        <v>1</v>
      </c>
      <c r="I113" s="191"/>
      <c r="J113" s="192">
        <f>ROUND(I113*H113,2)</f>
        <v>0</v>
      </c>
      <c r="K113" s="188" t="s">
        <v>19</v>
      </c>
      <c r="L113" s="38"/>
      <c r="M113" s="193" t="s">
        <v>19</v>
      </c>
      <c r="N113" s="194" t="s">
        <v>42</v>
      </c>
      <c r="O113" s="63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7" t="s">
        <v>983</v>
      </c>
      <c r="AT113" s="197" t="s">
        <v>138</v>
      </c>
      <c r="AU113" s="197" t="s">
        <v>82</v>
      </c>
      <c r="AY113" s="16" t="s">
        <v>136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6" t="s">
        <v>79</v>
      </c>
      <c r="BK113" s="198">
        <f>ROUND(I113*H113,2)</f>
        <v>0</v>
      </c>
      <c r="BL113" s="16" t="s">
        <v>983</v>
      </c>
      <c r="BM113" s="197" t="s">
        <v>1027</v>
      </c>
    </row>
    <row r="114" spans="1:65" s="2" customFormat="1" ht="10.199999999999999">
      <c r="A114" s="33"/>
      <c r="B114" s="34"/>
      <c r="C114" s="35"/>
      <c r="D114" s="199" t="s">
        <v>145</v>
      </c>
      <c r="E114" s="35"/>
      <c r="F114" s="200" t="s">
        <v>1026</v>
      </c>
      <c r="G114" s="35"/>
      <c r="H114" s="35"/>
      <c r="I114" s="107"/>
      <c r="J114" s="35"/>
      <c r="K114" s="35"/>
      <c r="L114" s="38"/>
      <c r="M114" s="201"/>
      <c r="N114" s="202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145</v>
      </c>
      <c r="AU114" s="16" t="s">
        <v>82</v>
      </c>
    </row>
    <row r="115" spans="1:65" s="2" customFormat="1" ht="28.8">
      <c r="A115" s="33"/>
      <c r="B115" s="34"/>
      <c r="C115" s="35"/>
      <c r="D115" s="199" t="s">
        <v>298</v>
      </c>
      <c r="E115" s="35"/>
      <c r="F115" s="224" t="s">
        <v>1028</v>
      </c>
      <c r="G115" s="35"/>
      <c r="H115" s="35"/>
      <c r="I115" s="107"/>
      <c r="J115" s="35"/>
      <c r="K115" s="35"/>
      <c r="L115" s="38"/>
      <c r="M115" s="225"/>
      <c r="N115" s="226"/>
      <c r="O115" s="227"/>
      <c r="P115" s="227"/>
      <c r="Q115" s="227"/>
      <c r="R115" s="227"/>
      <c r="S115" s="227"/>
      <c r="T115" s="22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298</v>
      </c>
      <c r="AU115" s="16" t="s">
        <v>82</v>
      </c>
    </row>
    <row r="116" spans="1:65" s="2" customFormat="1" ht="6.9" customHeight="1">
      <c r="A116" s="33"/>
      <c r="B116" s="46"/>
      <c r="C116" s="47"/>
      <c r="D116" s="47"/>
      <c r="E116" s="47"/>
      <c r="F116" s="47"/>
      <c r="G116" s="47"/>
      <c r="H116" s="47"/>
      <c r="I116" s="135"/>
      <c r="J116" s="47"/>
      <c r="K116" s="47"/>
      <c r="L116" s="38"/>
      <c r="M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</sheetData>
  <sheetProtection algorithmName="SHA-512" hashValue="u5PBcZoCK5+D3704vSvk31unf5SJksod/b4LZaTiq47/pP8teWrXjGqjvOW9kUV7k8JJCTWpJFbX6RkUlcjHdw==" saltValue="ii9Ub2W+GkcR6n6xllhjOH30JWwvtmlAkOwjuJvC2qdTz0bWmRQQJGWmzRbFq7SZ0o0LGJMMte2FCP0QrcAzpw==" spinCount="100000" sheet="1" objects="1" scenarios="1" formatColumns="0" formatRows="0" autoFilter="0"/>
  <autoFilter ref="C81:K11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19</vt:i4>
      </vt:variant>
    </vt:vector>
  </HeadingPairs>
  <TitlesOfParts>
    <vt:vector size="29" baseType="lpstr">
      <vt:lpstr>Rekapitulace stavby</vt:lpstr>
      <vt:lpstr>SO-104 - Polní cesta H2</vt:lpstr>
      <vt:lpstr>SO-104a - Příkop k polní ...</vt:lpstr>
      <vt:lpstr>SO-105 - Polní cesta H11</vt:lpstr>
      <vt:lpstr>SO-105a - Příkop k polní ...</vt:lpstr>
      <vt:lpstr>SO-106 - Polní cesta V15</vt:lpstr>
      <vt:lpstr>SO-904 - Výsadba IP1</vt:lpstr>
      <vt:lpstr>SO-905 - PEO19</vt:lpstr>
      <vt:lpstr>VON - Vedlejší a ostatní ...</vt:lpstr>
      <vt:lpstr>Pokyny pro vyplnění</vt:lpstr>
      <vt:lpstr>'Rekapitulace stavby'!Názvy_tisku</vt:lpstr>
      <vt:lpstr>'SO-104 - Polní cesta H2'!Názvy_tisku</vt:lpstr>
      <vt:lpstr>'SO-104a - Příkop k polní ...'!Názvy_tisku</vt:lpstr>
      <vt:lpstr>'SO-105 - Polní cesta H11'!Názvy_tisku</vt:lpstr>
      <vt:lpstr>'SO-105a - Příkop k polní ...'!Názvy_tisku</vt:lpstr>
      <vt:lpstr>'SO-106 - Polní cesta V15'!Názvy_tisku</vt:lpstr>
      <vt:lpstr>'SO-904 - Výsadba IP1'!Názvy_tisku</vt:lpstr>
      <vt:lpstr>'SO-905 - PEO19'!Názvy_tisku</vt:lpstr>
      <vt:lpstr>'VON - Vedlejší a ostatní ...'!Názvy_tisku</vt:lpstr>
      <vt:lpstr>'Pokyny pro vyplnění'!Oblast_tisku</vt:lpstr>
      <vt:lpstr>'Rekapitulace stavby'!Oblast_tisku</vt:lpstr>
      <vt:lpstr>'SO-104 - Polní cesta H2'!Oblast_tisku</vt:lpstr>
      <vt:lpstr>'SO-104a - Příkop k polní ...'!Oblast_tisku</vt:lpstr>
      <vt:lpstr>'SO-105 - Polní cesta H11'!Oblast_tisku</vt:lpstr>
      <vt:lpstr>'SO-105a - Příkop k polní ...'!Oblast_tisku</vt:lpstr>
      <vt:lpstr>'SO-106 - Polní cesta V15'!Oblast_tisku</vt:lpstr>
      <vt:lpstr>'SO-904 - Výsadba IP1'!Oblast_tisku</vt:lpstr>
      <vt:lpstr>'SO-905 - PEO19'!Oblast_tisku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2020-06-30T07:15:14Z</dcterms:created>
  <dcterms:modified xsi:type="dcterms:W3CDTF">2020-06-30T07:24:50Z</dcterms:modified>
</cp:coreProperties>
</file>