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5776" windowHeight="13140"/>
  </bookViews>
  <sheets>
    <sheet name="Rekapitulace stavby" sheetId="1" r:id="rId1"/>
    <sheet name="1. - SO 01 Záchytný průleh" sheetId="2" r:id="rId2"/>
    <sheet name="2. - SO 02 Úprava odpadní..." sheetId="3" r:id="rId3"/>
    <sheet name="3.1 - SO 03.1 Kácení" sheetId="4" r:id="rId4"/>
    <sheet name="3.2 - SO 03.2 Výsadba" sheetId="5" r:id="rId5"/>
    <sheet name="3.3 - SO 03.3 Následná pé..." sheetId="6" r:id="rId6"/>
    <sheet name="3.4 - SO 03.4 Následná pé..." sheetId="7" r:id="rId7"/>
    <sheet name="3.5 - SO 03.5 Následná pé..." sheetId="8" r:id="rId8"/>
    <sheet name="4. - VON" sheetId="9" r:id="rId9"/>
  </sheets>
  <definedNames>
    <definedName name="_xlnm._FilterDatabase" localSheetId="1" hidden="1">'1. - SO 01 Záchytný průleh'!$C$88:$K$292</definedName>
    <definedName name="_xlnm._FilterDatabase" localSheetId="2" hidden="1">'2. - SO 02 Úprava odpadní...'!$C$89:$K$433</definedName>
    <definedName name="_xlnm._FilterDatabase" localSheetId="3" hidden="1">'3.1 - SO 03.1 Kácení'!$C$87:$K$109</definedName>
    <definedName name="_xlnm._FilterDatabase" localSheetId="4" hidden="1">'3.2 - SO 03.2 Výsadba'!$C$88:$K$233</definedName>
    <definedName name="_xlnm._FilterDatabase" localSheetId="5" hidden="1">'3.3 - SO 03.3 Následná pé...'!$C$88:$K$140</definedName>
    <definedName name="_xlnm._FilterDatabase" localSheetId="6" hidden="1">'3.4 - SO 03.4 Následná pé...'!$C$88:$K$140</definedName>
    <definedName name="_xlnm._FilterDatabase" localSheetId="7" hidden="1">'3.5 - SO 03.5 Následná pé...'!$C$88:$K$144</definedName>
    <definedName name="_xlnm._FilterDatabase" localSheetId="8" hidden="1">'4. - VON'!$C$83:$K$161</definedName>
    <definedName name="_xlnm.Print_Titles" localSheetId="1">'1. - SO 01 Záchytný průleh'!$88:$88</definedName>
    <definedName name="_xlnm.Print_Titles" localSheetId="2">'2. - SO 02 Úprava odpadní...'!$89:$89</definedName>
    <definedName name="_xlnm.Print_Titles" localSheetId="3">'3.1 - SO 03.1 Kácení'!$87:$87</definedName>
    <definedName name="_xlnm.Print_Titles" localSheetId="4">'3.2 - SO 03.2 Výsadba'!$88:$88</definedName>
    <definedName name="_xlnm.Print_Titles" localSheetId="5">'3.3 - SO 03.3 Následná pé...'!$88:$88</definedName>
    <definedName name="_xlnm.Print_Titles" localSheetId="6">'3.4 - SO 03.4 Následná pé...'!$88:$88</definedName>
    <definedName name="_xlnm.Print_Titles" localSheetId="7">'3.5 - SO 03.5 Následná pé...'!$88:$88</definedName>
    <definedName name="_xlnm.Print_Titles" localSheetId="8">'4. - VON'!$83:$83</definedName>
    <definedName name="_xlnm.Print_Titles" localSheetId="0">'Rekapitulace stavby'!$52:$52</definedName>
    <definedName name="_xlnm.Print_Area" localSheetId="1">'1. - SO 01 Záchytný průleh'!$C$4:$J$39,'1. - SO 01 Záchytný průleh'!$C$45:$J$70,'1. - SO 01 Záchytný průleh'!$C$76:$K$292</definedName>
    <definedName name="_xlnm.Print_Area" localSheetId="2">'2. - SO 02 Úprava odpadní...'!$C$4:$J$39,'2. - SO 02 Úprava odpadní...'!$C$45:$J$71,'2. - SO 02 Úprava odpadní...'!$C$77:$K$433</definedName>
    <definedName name="_xlnm.Print_Area" localSheetId="3">'3.1 - SO 03.1 Kácení'!$C$4:$J$41,'3.1 - SO 03.1 Kácení'!$C$47:$J$67,'3.1 - SO 03.1 Kácení'!$C$73:$K$109</definedName>
    <definedName name="_xlnm.Print_Area" localSheetId="4">'3.2 - SO 03.2 Výsadba'!$C$4:$J$41,'3.2 - SO 03.2 Výsadba'!$C$47:$J$68,'3.2 - SO 03.2 Výsadba'!$C$74:$K$233</definedName>
    <definedName name="_xlnm.Print_Area" localSheetId="5">'3.3 - SO 03.3 Následná pé...'!$C$4:$J$41,'3.3 - SO 03.3 Následná pé...'!$C$47:$J$68,'3.3 - SO 03.3 Následná pé...'!$C$74:$K$140</definedName>
    <definedName name="_xlnm.Print_Area" localSheetId="6">'3.4 - SO 03.4 Následná pé...'!$C$4:$J$41,'3.4 - SO 03.4 Následná pé...'!$C$47:$J$68,'3.4 - SO 03.4 Následná pé...'!$C$74:$K$140</definedName>
    <definedName name="_xlnm.Print_Area" localSheetId="7">'3.5 - SO 03.5 Následná pé...'!$C$4:$J$41,'3.5 - SO 03.5 Následná pé...'!$C$47:$J$68,'3.5 - SO 03.5 Následná pé...'!$C$74:$K$144</definedName>
    <definedName name="_xlnm.Print_Area" localSheetId="8">'4. - VON'!$C$4:$J$39,'4. - VON'!$C$45:$J$65,'4. - VON'!$C$71:$K$161</definedName>
    <definedName name="_xlnm.Print_Area" localSheetId="0">'Rekapitulace stavby'!$D$4:$AO$36,'Rekapitulace stavby'!$C$42:$AQ$64</definedName>
  </definedNames>
  <calcPr calcId="162913"/>
</workbook>
</file>

<file path=xl/calcChain.xml><?xml version="1.0" encoding="utf-8"?>
<calcChain xmlns="http://schemas.openxmlformats.org/spreadsheetml/2006/main">
  <c r="J37" i="9" l="1"/>
  <c r="J36" i="9"/>
  <c r="AY63" i="1" s="1"/>
  <c r="J35" i="9"/>
  <c r="AX63" i="1" s="1"/>
  <c r="BI159" i="9"/>
  <c r="BH159" i="9"/>
  <c r="BF159" i="9"/>
  <c r="BE159" i="9"/>
  <c r="T159" i="9"/>
  <c r="R159" i="9"/>
  <c r="P159" i="9"/>
  <c r="BK159" i="9"/>
  <c r="J159" i="9"/>
  <c r="BG159" i="9" s="1"/>
  <c r="BI157" i="9"/>
  <c r="BH157" i="9"/>
  <c r="BF157" i="9"/>
  <c r="BE157" i="9"/>
  <c r="T157" i="9"/>
  <c r="R157" i="9"/>
  <c r="P157" i="9"/>
  <c r="BK157" i="9"/>
  <c r="J157" i="9"/>
  <c r="BG157" i="9" s="1"/>
  <c r="BI153" i="9"/>
  <c r="BH153" i="9"/>
  <c r="BF153" i="9"/>
  <c r="BE153" i="9"/>
  <c r="T153" i="9"/>
  <c r="R153" i="9"/>
  <c r="P153" i="9"/>
  <c r="BK153" i="9"/>
  <c r="J153" i="9"/>
  <c r="BG153" i="9"/>
  <c r="BI151" i="9"/>
  <c r="BH151" i="9"/>
  <c r="BF151" i="9"/>
  <c r="BE151" i="9"/>
  <c r="T151" i="9"/>
  <c r="R151" i="9"/>
  <c r="P151" i="9"/>
  <c r="BK151" i="9"/>
  <c r="J151" i="9"/>
  <c r="BG151" i="9" s="1"/>
  <c r="BI149" i="9"/>
  <c r="BH149" i="9"/>
  <c r="BF149" i="9"/>
  <c r="BE149" i="9"/>
  <c r="T149" i="9"/>
  <c r="R149" i="9"/>
  <c r="P149" i="9"/>
  <c r="BK149" i="9"/>
  <c r="J149" i="9"/>
  <c r="BG149" i="9"/>
  <c r="BI143" i="9"/>
  <c r="BH143" i="9"/>
  <c r="BF143" i="9"/>
  <c r="BE143" i="9"/>
  <c r="T143" i="9"/>
  <c r="R143" i="9"/>
  <c r="P143" i="9"/>
  <c r="BK143" i="9"/>
  <c r="J143" i="9"/>
  <c r="BG143" i="9" s="1"/>
  <c r="BI141" i="9"/>
  <c r="BH141" i="9"/>
  <c r="BF141" i="9"/>
  <c r="BE141" i="9"/>
  <c r="T141" i="9"/>
  <c r="R141" i="9"/>
  <c r="P141" i="9"/>
  <c r="BK141" i="9"/>
  <c r="J141" i="9"/>
  <c r="BG141" i="9"/>
  <c r="BI139" i="9"/>
  <c r="BH139" i="9"/>
  <c r="BF139" i="9"/>
  <c r="BE139" i="9"/>
  <c r="T139" i="9"/>
  <c r="R139" i="9"/>
  <c r="P139" i="9"/>
  <c r="BK139" i="9"/>
  <c r="J139" i="9"/>
  <c r="BG139" i="9" s="1"/>
  <c r="BI137" i="9"/>
  <c r="BH137" i="9"/>
  <c r="BF137" i="9"/>
  <c r="BE137" i="9"/>
  <c r="T137" i="9"/>
  <c r="R137" i="9"/>
  <c r="P137" i="9"/>
  <c r="BK137" i="9"/>
  <c r="J137" i="9"/>
  <c r="BG137" i="9"/>
  <c r="BI135" i="9"/>
  <c r="BH135" i="9"/>
  <c r="BF135" i="9"/>
  <c r="BE135" i="9"/>
  <c r="T135" i="9"/>
  <c r="R135" i="9"/>
  <c r="P135" i="9"/>
  <c r="BK135" i="9"/>
  <c r="J135" i="9"/>
  <c r="BG135" i="9" s="1"/>
  <c r="BI133" i="9"/>
  <c r="BH133" i="9"/>
  <c r="BF133" i="9"/>
  <c r="BE133" i="9"/>
  <c r="T133" i="9"/>
  <c r="R133" i="9"/>
  <c r="P133" i="9"/>
  <c r="BK133" i="9"/>
  <c r="J133" i="9"/>
  <c r="BG133" i="9"/>
  <c r="BI131" i="9"/>
  <c r="BH131" i="9"/>
  <c r="BF131" i="9"/>
  <c r="BE131" i="9"/>
  <c r="T131" i="9"/>
  <c r="R131" i="9"/>
  <c r="P131" i="9"/>
  <c r="BK131" i="9"/>
  <c r="J131" i="9"/>
  <c r="BG131" i="9" s="1"/>
  <c r="BI126" i="9"/>
  <c r="BH126" i="9"/>
  <c r="BF126" i="9"/>
  <c r="BE126" i="9"/>
  <c r="T126" i="9"/>
  <c r="R126" i="9"/>
  <c r="P126" i="9"/>
  <c r="BK126" i="9"/>
  <c r="J126" i="9"/>
  <c r="BG126" i="9"/>
  <c r="BI124" i="9"/>
  <c r="BH124" i="9"/>
  <c r="BF124" i="9"/>
  <c r="BE124" i="9"/>
  <c r="T124" i="9"/>
  <c r="R124" i="9"/>
  <c r="R123" i="9"/>
  <c r="P124" i="9"/>
  <c r="BK124" i="9"/>
  <c r="BK123" i="9"/>
  <c r="J123" i="9"/>
  <c r="J64" i="9" s="1"/>
  <c r="J124" i="9"/>
  <c r="BG124" i="9" s="1"/>
  <c r="BI121" i="9"/>
  <c r="BH121" i="9"/>
  <c r="BF121" i="9"/>
  <c r="BE121" i="9"/>
  <c r="T121" i="9"/>
  <c r="R121" i="9"/>
  <c r="P121" i="9"/>
  <c r="BK121" i="9"/>
  <c r="J121" i="9"/>
  <c r="BG121" i="9" s="1"/>
  <c r="BI116" i="9"/>
  <c r="BH116" i="9"/>
  <c r="BF116" i="9"/>
  <c r="BE116" i="9"/>
  <c r="T116" i="9"/>
  <c r="R116" i="9"/>
  <c r="P116" i="9"/>
  <c r="BK116" i="9"/>
  <c r="J116" i="9"/>
  <c r="BG116" i="9"/>
  <c r="BI112" i="9"/>
  <c r="BH112" i="9"/>
  <c r="BF112" i="9"/>
  <c r="BE112" i="9"/>
  <c r="T112" i="9"/>
  <c r="R112" i="9"/>
  <c r="R111" i="9"/>
  <c r="P112" i="9"/>
  <c r="BK112" i="9"/>
  <c r="BK111" i="9"/>
  <c r="J111" i="9"/>
  <c r="J63" i="9" s="1"/>
  <c r="J112" i="9"/>
  <c r="BG112" i="9" s="1"/>
  <c r="BI107" i="9"/>
  <c r="BH107" i="9"/>
  <c r="BF107" i="9"/>
  <c r="BE107" i="9"/>
  <c r="T107" i="9"/>
  <c r="T104" i="9" s="1"/>
  <c r="R107" i="9"/>
  <c r="P107" i="9"/>
  <c r="BK107" i="9"/>
  <c r="J107" i="9"/>
  <c r="BG107" i="9" s="1"/>
  <c r="BI105" i="9"/>
  <c r="BH105" i="9"/>
  <c r="BF105" i="9"/>
  <c r="BE105" i="9"/>
  <c r="T105" i="9"/>
  <c r="R105" i="9"/>
  <c r="R104" i="9" s="1"/>
  <c r="P105" i="9"/>
  <c r="P104" i="9"/>
  <c r="BK105" i="9"/>
  <c r="BK104" i="9" s="1"/>
  <c r="J104" i="9" s="1"/>
  <c r="J62" i="9" s="1"/>
  <c r="J105" i="9"/>
  <c r="BG105" i="9"/>
  <c r="BI99" i="9"/>
  <c r="BH99" i="9"/>
  <c r="BF99" i="9"/>
  <c r="BE99" i="9"/>
  <c r="T99" i="9"/>
  <c r="R99" i="9"/>
  <c r="P99" i="9"/>
  <c r="BK99" i="9"/>
  <c r="J99" i="9"/>
  <c r="BG99" i="9"/>
  <c r="BI87" i="9"/>
  <c r="F37" i="9" s="1"/>
  <c r="BD63" i="1" s="1"/>
  <c r="BH87" i="9"/>
  <c r="F36" i="9"/>
  <c r="BC63" i="1" s="1"/>
  <c r="BF87" i="9"/>
  <c r="BE87" i="9"/>
  <c r="F33" i="9" s="1"/>
  <c r="AZ63" i="1" s="1"/>
  <c r="J33" i="9"/>
  <c r="AV63" i="1" s="1"/>
  <c r="T87" i="9"/>
  <c r="T86" i="9" s="1"/>
  <c r="R87" i="9"/>
  <c r="R86" i="9" s="1"/>
  <c r="R85" i="9" s="1"/>
  <c r="R84" i="9" s="1"/>
  <c r="P87" i="9"/>
  <c r="BK87" i="9"/>
  <c r="BK86" i="9" s="1"/>
  <c r="J86" i="9" s="1"/>
  <c r="J61" i="9" s="1"/>
  <c r="BK85" i="9"/>
  <c r="J87" i="9"/>
  <c r="BG87" i="9"/>
  <c r="J81" i="9"/>
  <c r="J80" i="9"/>
  <c r="F80" i="9"/>
  <c r="F78" i="9"/>
  <c r="E76" i="9"/>
  <c r="J55" i="9"/>
  <c r="J54" i="9"/>
  <c r="F54" i="9"/>
  <c r="F52" i="9"/>
  <c r="E50" i="9"/>
  <c r="J18" i="9"/>
  <c r="E18" i="9"/>
  <c r="F81" i="9" s="1"/>
  <c r="J17" i="9"/>
  <c r="J12" i="9"/>
  <c r="J78" i="9" s="1"/>
  <c r="E7" i="9"/>
  <c r="J39" i="8"/>
  <c r="J38" i="8"/>
  <c r="AY62" i="1" s="1"/>
  <c r="J37" i="8"/>
  <c r="AX62" i="1" s="1"/>
  <c r="BI143" i="8"/>
  <c r="BH143" i="8"/>
  <c r="BF143" i="8"/>
  <c r="BE143" i="8"/>
  <c r="T143" i="8"/>
  <c r="T142" i="8" s="1"/>
  <c r="R143" i="8"/>
  <c r="R142" i="8"/>
  <c r="P143" i="8"/>
  <c r="P142" i="8" s="1"/>
  <c r="BK143" i="8"/>
  <c r="BK142" i="8"/>
  <c r="J142" i="8"/>
  <c r="J67" i="8" s="1"/>
  <c r="J143" i="8"/>
  <c r="BG143" i="8" s="1"/>
  <c r="BI138" i="8"/>
  <c r="BH138" i="8"/>
  <c r="BF138" i="8"/>
  <c r="BE138" i="8"/>
  <c r="T138" i="8"/>
  <c r="T137" i="8" s="1"/>
  <c r="R138" i="8"/>
  <c r="R137" i="8" s="1"/>
  <c r="R90" i="8" s="1"/>
  <c r="R89" i="8" s="1"/>
  <c r="P138" i="8"/>
  <c r="P137" i="8" s="1"/>
  <c r="BK138" i="8"/>
  <c r="BK137" i="8" s="1"/>
  <c r="J137" i="8"/>
  <c r="J66" i="8" s="1"/>
  <c r="J138" i="8"/>
  <c r="BG138" i="8" s="1"/>
  <c r="BI133" i="8"/>
  <c r="BH133" i="8"/>
  <c r="BF133" i="8"/>
  <c r="BE133" i="8"/>
  <c r="T133" i="8"/>
  <c r="R133" i="8"/>
  <c r="P133" i="8"/>
  <c r="BK133" i="8"/>
  <c r="J133" i="8"/>
  <c r="BG133" i="8" s="1"/>
  <c r="BI129" i="8"/>
  <c r="BH129" i="8"/>
  <c r="BF129" i="8"/>
  <c r="BE129" i="8"/>
  <c r="T129" i="8"/>
  <c r="R129" i="8"/>
  <c r="P129" i="8"/>
  <c r="BK129" i="8"/>
  <c r="J129" i="8"/>
  <c r="BG129" i="8" s="1"/>
  <c r="BI121" i="8"/>
  <c r="BH121" i="8"/>
  <c r="BF121" i="8"/>
  <c r="BE121" i="8"/>
  <c r="T121" i="8"/>
  <c r="R121" i="8"/>
  <c r="P121" i="8"/>
  <c r="BK121" i="8"/>
  <c r="J121" i="8"/>
  <c r="BG121" i="8" s="1"/>
  <c r="BI112" i="8"/>
  <c r="BH112" i="8"/>
  <c r="BF112" i="8"/>
  <c r="BE112" i="8"/>
  <c r="T112" i="8"/>
  <c r="R112" i="8"/>
  <c r="P112" i="8"/>
  <c r="BK112" i="8"/>
  <c r="J112" i="8"/>
  <c r="BG112" i="8"/>
  <c r="BI104" i="8"/>
  <c r="BH104" i="8"/>
  <c r="BF104" i="8"/>
  <c r="BE104" i="8"/>
  <c r="T104" i="8"/>
  <c r="R104" i="8"/>
  <c r="P104" i="8"/>
  <c r="BK104" i="8"/>
  <c r="J104" i="8"/>
  <c r="BG104" i="8" s="1"/>
  <c r="BI100" i="8"/>
  <c r="BH100" i="8"/>
  <c r="BF100" i="8"/>
  <c r="BE100" i="8"/>
  <c r="T100" i="8"/>
  <c r="R100" i="8"/>
  <c r="P100" i="8"/>
  <c r="BK100" i="8"/>
  <c r="J100" i="8"/>
  <c r="BG100" i="8"/>
  <c r="BI96" i="8"/>
  <c r="BH96" i="8"/>
  <c r="BF96" i="8"/>
  <c r="BE96" i="8"/>
  <c r="T96" i="8"/>
  <c r="R96" i="8"/>
  <c r="P96" i="8"/>
  <c r="BK96" i="8"/>
  <c r="J96" i="8"/>
  <c r="BG96" i="8" s="1"/>
  <c r="BI92" i="8"/>
  <c r="BH92" i="8"/>
  <c r="F38" i="8" s="1"/>
  <c r="BC62" i="1" s="1"/>
  <c r="BF92" i="8"/>
  <c r="BE92" i="8"/>
  <c r="J35" i="8" s="1"/>
  <c r="AV62" i="1" s="1"/>
  <c r="F35" i="8"/>
  <c r="AZ62" i="1" s="1"/>
  <c r="T92" i="8"/>
  <c r="R92" i="8"/>
  <c r="R91" i="8"/>
  <c r="P92" i="8"/>
  <c r="BK92" i="8"/>
  <c r="BK91" i="8"/>
  <c r="J92" i="8"/>
  <c r="BG92" i="8" s="1"/>
  <c r="J86" i="8"/>
  <c r="J85" i="8"/>
  <c r="F85" i="8"/>
  <c r="F83" i="8"/>
  <c r="E81" i="8"/>
  <c r="J59" i="8"/>
  <c r="J58" i="8"/>
  <c r="F58" i="8"/>
  <c r="F56" i="8"/>
  <c r="E54" i="8"/>
  <c r="J20" i="8"/>
  <c r="E20" i="8"/>
  <c r="F86" i="8"/>
  <c r="F59" i="8"/>
  <c r="J19" i="8"/>
  <c r="J14" i="8"/>
  <c r="J83" i="8"/>
  <c r="J56" i="8"/>
  <c r="E7" i="8"/>
  <c r="E77" i="8" s="1"/>
  <c r="E50" i="8"/>
  <c r="J39" i="7"/>
  <c r="J38" i="7"/>
  <c r="AY61" i="1" s="1"/>
  <c r="J37" i="7"/>
  <c r="AX61" i="1" s="1"/>
  <c r="BI139" i="7"/>
  <c r="BH139" i="7"/>
  <c r="BF139" i="7"/>
  <c r="BE139" i="7"/>
  <c r="T139" i="7"/>
  <c r="T138" i="7"/>
  <c r="R139" i="7"/>
  <c r="R138" i="7" s="1"/>
  <c r="P139" i="7"/>
  <c r="P138" i="7"/>
  <c r="BK139" i="7"/>
  <c r="BK138" i="7" s="1"/>
  <c r="J138" i="7" s="1"/>
  <c r="J67" i="7" s="1"/>
  <c r="J139" i="7"/>
  <c r="BG139" i="7"/>
  <c r="BI134" i="7"/>
  <c r="BH134" i="7"/>
  <c r="BF134" i="7"/>
  <c r="BE134" i="7"/>
  <c r="T134" i="7"/>
  <c r="T133" i="7"/>
  <c r="R134" i="7"/>
  <c r="R133" i="7" s="1"/>
  <c r="R90" i="7" s="1"/>
  <c r="R89" i="7" s="1"/>
  <c r="P134" i="7"/>
  <c r="P133" i="7"/>
  <c r="BK134" i="7"/>
  <c r="BK133" i="7" s="1"/>
  <c r="J133" i="7" s="1"/>
  <c r="J66" i="7" s="1"/>
  <c r="J134" i="7"/>
  <c r="BG134" i="7"/>
  <c r="BI129" i="7"/>
  <c r="BH129" i="7"/>
  <c r="BF129" i="7"/>
  <c r="BE129" i="7"/>
  <c r="T129" i="7"/>
  <c r="R129" i="7"/>
  <c r="P129" i="7"/>
  <c r="BK129" i="7"/>
  <c r="J129" i="7"/>
  <c r="BG129" i="7"/>
  <c r="BI125" i="7"/>
  <c r="BH125" i="7"/>
  <c r="BF125" i="7"/>
  <c r="BE125" i="7"/>
  <c r="T125" i="7"/>
  <c r="R125" i="7"/>
  <c r="P125" i="7"/>
  <c r="BK125" i="7"/>
  <c r="J125" i="7"/>
  <c r="BG125" i="7" s="1"/>
  <c r="BI117" i="7"/>
  <c r="BH117" i="7"/>
  <c r="BF117" i="7"/>
  <c r="BE117" i="7"/>
  <c r="T117" i="7"/>
  <c r="R117" i="7"/>
  <c r="P117" i="7"/>
  <c r="BK117" i="7"/>
  <c r="J117" i="7"/>
  <c r="BG117" i="7"/>
  <c r="BI108" i="7"/>
  <c r="BH108" i="7"/>
  <c r="BF108" i="7"/>
  <c r="BE108" i="7"/>
  <c r="T108" i="7"/>
  <c r="R108" i="7"/>
  <c r="P108" i="7"/>
  <c r="BK108" i="7"/>
  <c r="J108" i="7"/>
  <c r="BG108" i="7" s="1"/>
  <c r="BI100" i="7"/>
  <c r="BH100" i="7"/>
  <c r="BF100" i="7"/>
  <c r="BE100" i="7"/>
  <c r="T100" i="7"/>
  <c r="R100" i="7"/>
  <c r="P100" i="7"/>
  <c r="BK100" i="7"/>
  <c r="J100" i="7"/>
  <c r="BG100" i="7"/>
  <c r="BI96" i="7"/>
  <c r="BH96" i="7"/>
  <c r="BF96" i="7"/>
  <c r="BE96" i="7"/>
  <c r="T96" i="7"/>
  <c r="R96" i="7"/>
  <c r="P96" i="7"/>
  <c r="BK96" i="7"/>
  <c r="J96" i="7"/>
  <c r="BG96" i="7" s="1"/>
  <c r="BI92" i="7"/>
  <c r="BH92" i="7"/>
  <c r="F38" i="7" s="1"/>
  <c r="BC61" i="1" s="1"/>
  <c r="BF92" i="7"/>
  <c r="BE92" i="7"/>
  <c r="J35" i="7" s="1"/>
  <c r="AV61" i="1" s="1"/>
  <c r="F35" i="7"/>
  <c r="AZ61" i="1" s="1"/>
  <c r="T92" i="7"/>
  <c r="R92" i="7"/>
  <c r="R91" i="7"/>
  <c r="P92" i="7"/>
  <c r="BK92" i="7"/>
  <c r="BK91" i="7"/>
  <c r="J92" i="7"/>
  <c r="BG92" i="7" s="1"/>
  <c r="J86" i="7"/>
  <c r="J85" i="7"/>
  <c r="F85" i="7"/>
  <c r="F83" i="7"/>
  <c r="E81" i="7"/>
  <c r="J59" i="7"/>
  <c r="J58" i="7"/>
  <c r="F58" i="7"/>
  <c r="F56" i="7"/>
  <c r="E54" i="7"/>
  <c r="J20" i="7"/>
  <c r="E20" i="7"/>
  <c r="F59" i="7" s="1"/>
  <c r="F86" i="7"/>
  <c r="J19" i="7"/>
  <c r="J14" i="7"/>
  <c r="J56" i="7" s="1"/>
  <c r="J83" i="7"/>
  <c r="E7" i="7"/>
  <c r="E77" i="7"/>
  <c r="E50" i="7"/>
  <c r="J39" i="6"/>
  <c r="J38" i="6"/>
  <c r="AY60" i="1"/>
  <c r="J37" i="6"/>
  <c r="AX60" i="1" s="1"/>
  <c r="BI139" i="6"/>
  <c r="BH139" i="6"/>
  <c r="BF139" i="6"/>
  <c r="BE139" i="6"/>
  <c r="T139" i="6"/>
  <c r="T138" i="6"/>
  <c r="R139" i="6"/>
  <c r="R138" i="6" s="1"/>
  <c r="P139" i="6"/>
  <c r="P138" i="6"/>
  <c r="BK139" i="6"/>
  <c r="BK138" i="6" s="1"/>
  <c r="J138" i="6" s="1"/>
  <c r="J67" i="6" s="1"/>
  <c r="J139" i="6"/>
  <c r="BG139" i="6"/>
  <c r="BI134" i="6"/>
  <c r="BH134" i="6"/>
  <c r="BF134" i="6"/>
  <c r="BE134" i="6"/>
  <c r="T134" i="6"/>
  <c r="T133" i="6"/>
  <c r="R134" i="6"/>
  <c r="R133" i="6" s="1"/>
  <c r="R90" i="6" s="1"/>
  <c r="R89" i="6" s="1"/>
  <c r="P134" i="6"/>
  <c r="P133" i="6"/>
  <c r="BK134" i="6"/>
  <c r="BK133" i="6" s="1"/>
  <c r="J133" i="6" s="1"/>
  <c r="J66" i="6" s="1"/>
  <c r="J134" i="6"/>
  <c r="BG134" i="6"/>
  <c r="BI129" i="6"/>
  <c r="BH129" i="6"/>
  <c r="BF129" i="6"/>
  <c r="BE129" i="6"/>
  <c r="T129" i="6"/>
  <c r="R129" i="6"/>
  <c r="P129" i="6"/>
  <c r="BK129" i="6"/>
  <c r="J129" i="6"/>
  <c r="BG129" i="6"/>
  <c r="BI125" i="6"/>
  <c r="BH125" i="6"/>
  <c r="BF125" i="6"/>
  <c r="BE125" i="6"/>
  <c r="T125" i="6"/>
  <c r="R125" i="6"/>
  <c r="P125" i="6"/>
  <c r="BK125" i="6"/>
  <c r="J125" i="6"/>
  <c r="BG125" i="6" s="1"/>
  <c r="BI117" i="6"/>
  <c r="BH117" i="6"/>
  <c r="BF117" i="6"/>
  <c r="BE117" i="6"/>
  <c r="T117" i="6"/>
  <c r="R117" i="6"/>
  <c r="P117" i="6"/>
  <c r="BK117" i="6"/>
  <c r="J117" i="6"/>
  <c r="BG117" i="6"/>
  <c r="BI108" i="6"/>
  <c r="BH108" i="6"/>
  <c r="BF108" i="6"/>
  <c r="BE108" i="6"/>
  <c r="T108" i="6"/>
  <c r="R108" i="6"/>
  <c r="P108" i="6"/>
  <c r="BK108" i="6"/>
  <c r="J108" i="6"/>
  <c r="BG108" i="6" s="1"/>
  <c r="BI100" i="6"/>
  <c r="BH100" i="6"/>
  <c r="BF100" i="6"/>
  <c r="BE100" i="6"/>
  <c r="T100" i="6"/>
  <c r="R100" i="6"/>
  <c r="P100" i="6"/>
  <c r="BK100" i="6"/>
  <c r="J100" i="6"/>
  <c r="BG100" i="6"/>
  <c r="BI96" i="6"/>
  <c r="BH96" i="6"/>
  <c r="BF96" i="6"/>
  <c r="BE96" i="6"/>
  <c r="T96" i="6"/>
  <c r="R96" i="6"/>
  <c r="P96" i="6"/>
  <c r="BK96" i="6"/>
  <c r="J96" i="6"/>
  <c r="BG96" i="6" s="1"/>
  <c r="BI92" i="6"/>
  <c r="BH92" i="6"/>
  <c r="F38" i="6" s="1"/>
  <c r="BC60" i="1" s="1"/>
  <c r="BF92" i="6"/>
  <c r="BE92" i="6"/>
  <c r="J35" i="6" s="1"/>
  <c r="AV60" i="1" s="1"/>
  <c r="F35" i="6"/>
  <c r="AZ60" i="1" s="1"/>
  <c r="T92" i="6"/>
  <c r="R92" i="6"/>
  <c r="R91" i="6"/>
  <c r="P92" i="6"/>
  <c r="BK92" i="6"/>
  <c r="BK91" i="6"/>
  <c r="J92" i="6"/>
  <c r="BG92" i="6" s="1"/>
  <c r="J86" i="6"/>
  <c r="J85" i="6"/>
  <c r="F85" i="6"/>
  <c r="F83" i="6"/>
  <c r="E81" i="6"/>
  <c r="J59" i="6"/>
  <c r="J58" i="6"/>
  <c r="F58" i="6"/>
  <c r="F56" i="6"/>
  <c r="E54" i="6"/>
  <c r="J20" i="6"/>
  <c r="E20" i="6"/>
  <c r="F86" i="6" s="1"/>
  <c r="F59" i="6"/>
  <c r="J19" i="6"/>
  <c r="J14" i="6"/>
  <c r="J83" i="6" s="1"/>
  <c r="J56" i="6"/>
  <c r="E7" i="6"/>
  <c r="J39" i="5"/>
  <c r="J38" i="5"/>
  <c r="AY59" i="1" s="1"/>
  <c r="J37" i="5"/>
  <c r="AX59" i="1"/>
  <c r="BI232" i="5"/>
  <c r="BH232" i="5"/>
  <c r="BF232" i="5"/>
  <c r="BE232" i="5"/>
  <c r="T232" i="5"/>
  <c r="T231" i="5" s="1"/>
  <c r="R232" i="5"/>
  <c r="R231" i="5"/>
  <c r="P232" i="5"/>
  <c r="P231" i="5" s="1"/>
  <c r="BK232" i="5"/>
  <c r="BK231" i="5"/>
  <c r="J231" i="5"/>
  <c r="J67" i="5" s="1"/>
  <c r="J232" i="5"/>
  <c r="BG232" i="5" s="1"/>
  <c r="BI225" i="5"/>
  <c r="BH225" i="5"/>
  <c r="BF225" i="5"/>
  <c r="BE225" i="5"/>
  <c r="T225" i="5"/>
  <c r="R225" i="5"/>
  <c r="P225" i="5"/>
  <c r="BK225" i="5"/>
  <c r="J225" i="5"/>
  <c r="BG225" i="5" s="1"/>
  <c r="BI220" i="5"/>
  <c r="BH220" i="5"/>
  <c r="BF220" i="5"/>
  <c r="BE220" i="5"/>
  <c r="T220" i="5"/>
  <c r="R220" i="5"/>
  <c r="P220" i="5"/>
  <c r="BK220" i="5"/>
  <c r="J220" i="5"/>
  <c r="BG220" i="5"/>
  <c r="BI216" i="5"/>
  <c r="BH216" i="5"/>
  <c r="BF216" i="5"/>
  <c r="BE216" i="5"/>
  <c r="T216" i="5"/>
  <c r="T215" i="5" s="1"/>
  <c r="R216" i="5"/>
  <c r="R215" i="5"/>
  <c r="P216" i="5"/>
  <c r="BK216" i="5"/>
  <c r="BK215" i="5"/>
  <c r="J215" i="5"/>
  <c r="J66" i="5" s="1"/>
  <c r="J216" i="5"/>
  <c r="BG216" i="5" s="1"/>
  <c r="BI211" i="5"/>
  <c r="BH211" i="5"/>
  <c r="BF211" i="5"/>
  <c r="BE211" i="5"/>
  <c r="T211" i="5"/>
  <c r="R211" i="5"/>
  <c r="P211" i="5"/>
  <c r="BK211" i="5"/>
  <c r="J211" i="5"/>
  <c r="BG211" i="5" s="1"/>
  <c r="BI207" i="5"/>
  <c r="BH207" i="5"/>
  <c r="BF207" i="5"/>
  <c r="BE207" i="5"/>
  <c r="T207" i="5"/>
  <c r="R207" i="5"/>
  <c r="P207" i="5"/>
  <c r="BK207" i="5"/>
  <c r="J207" i="5"/>
  <c r="BG207" i="5"/>
  <c r="BI199" i="5"/>
  <c r="BH199" i="5"/>
  <c r="BF199" i="5"/>
  <c r="BE199" i="5"/>
  <c r="T199" i="5"/>
  <c r="R199" i="5"/>
  <c r="P199" i="5"/>
  <c r="BK199" i="5"/>
  <c r="J199" i="5"/>
  <c r="BG199" i="5" s="1"/>
  <c r="BI195" i="5"/>
  <c r="BH195" i="5"/>
  <c r="BF195" i="5"/>
  <c r="BE195" i="5"/>
  <c r="T195" i="5"/>
  <c r="R195" i="5"/>
  <c r="P195" i="5"/>
  <c r="BK195" i="5"/>
  <c r="J195" i="5"/>
  <c r="BG195" i="5"/>
  <c r="BI191" i="5"/>
  <c r="BH191" i="5"/>
  <c r="BF191" i="5"/>
  <c r="BE191" i="5"/>
  <c r="T191" i="5"/>
  <c r="R191" i="5"/>
  <c r="P191" i="5"/>
  <c r="BK191" i="5"/>
  <c r="J191" i="5"/>
  <c r="BG191" i="5" s="1"/>
  <c r="BI183" i="5"/>
  <c r="BH183" i="5"/>
  <c r="BF183" i="5"/>
  <c r="BE183" i="5"/>
  <c r="T183" i="5"/>
  <c r="R183" i="5"/>
  <c r="P183" i="5"/>
  <c r="BK183" i="5"/>
  <c r="J183" i="5"/>
  <c r="BG183" i="5"/>
  <c r="BI179" i="5"/>
  <c r="BH179" i="5"/>
  <c r="BF179" i="5"/>
  <c r="BE179" i="5"/>
  <c r="T179" i="5"/>
  <c r="R179" i="5"/>
  <c r="P179" i="5"/>
  <c r="BK179" i="5"/>
  <c r="J179" i="5"/>
  <c r="BG179" i="5" s="1"/>
  <c r="BI175" i="5"/>
  <c r="BH175" i="5"/>
  <c r="BF175" i="5"/>
  <c r="BE175" i="5"/>
  <c r="T175" i="5"/>
  <c r="R175" i="5"/>
  <c r="P175" i="5"/>
  <c r="BK175" i="5"/>
  <c r="J175" i="5"/>
  <c r="BG175" i="5"/>
  <c r="BI171" i="5"/>
  <c r="BH171" i="5"/>
  <c r="BF171" i="5"/>
  <c r="BE171" i="5"/>
  <c r="T171" i="5"/>
  <c r="R171" i="5"/>
  <c r="P171" i="5"/>
  <c r="BK171" i="5"/>
  <c r="J171" i="5"/>
  <c r="BG171" i="5" s="1"/>
  <c r="BI161" i="5"/>
  <c r="BH161" i="5"/>
  <c r="BF161" i="5"/>
  <c r="BE161" i="5"/>
  <c r="T161" i="5"/>
  <c r="R161" i="5"/>
  <c r="P161" i="5"/>
  <c r="BK161" i="5"/>
  <c r="J161" i="5"/>
  <c r="BG161" i="5"/>
  <c r="BI152" i="5"/>
  <c r="BH152" i="5"/>
  <c r="BF152" i="5"/>
  <c r="BE152" i="5"/>
  <c r="T152" i="5"/>
  <c r="R152" i="5"/>
  <c r="P152" i="5"/>
  <c r="BK152" i="5"/>
  <c r="J152" i="5"/>
  <c r="BG152" i="5" s="1"/>
  <c r="BI144" i="5"/>
  <c r="BH144" i="5"/>
  <c r="BF144" i="5"/>
  <c r="BE144" i="5"/>
  <c r="T144" i="5"/>
  <c r="R144" i="5"/>
  <c r="P144" i="5"/>
  <c r="BK144" i="5"/>
  <c r="J144" i="5"/>
  <c r="BG144" i="5"/>
  <c r="BI140" i="5"/>
  <c r="BH140" i="5"/>
  <c r="BF140" i="5"/>
  <c r="BE140" i="5"/>
  <c r="T140" i="5"/>
  <c r="R140" i="5"/>
  <c r="P140" i="5"/>
  <c r="BK140" i="5"/>
  <c r="J140" i="5"/>
  <c r="BG140" i="5" s="1"/>
  <c r="BI136" i="5"/>
  <c r="BH136" i="5"/>
  <c r="BF136" i="5"/>
  <c r="BE136" i="5"/>
  <c r="T136" i="5"/>
  <c r="R136" i="5"/>
  <c r="P136" i="5"/>
  <c r="BK136" i="5"/>
  <c r="J136" i="5"/>
  <c r="BG136" i="5"/>
  <c r="BI132" i="5"/>
  <c r="BH132" i="5"/>
  <c r="BF132" i="5"/>
  <c r="BE132" i="5"/>
  <c r="T132" i="5"/>
  <c r="R132" i="5"/>
  <c r="P132" i="5"/>
  <c r="BK132" i="5"/>
  <c r="J132" i="5"/>
  <c r="BG132" i="5" s="1"/>
  <c r="BI128" i="5"/>
  <c r="BH128" i="5"/>
  <c r="BF128" i="5"/>
  <c r="BE128" i="5"/>
  <c r="T128" i="5"/>
  <c r="R128" i="5"/>
  <c r="P128" i="5"/>
  <c r="BK128" i="5"/>
  <c r="J128" i="5"/>
  <c r="BG128" i="5"/>
  <c r="BI124" i="5"/>
  <c r="BH124" i="5"/>
  <c r="BF124" i="5"/>
  <c r="BE124" i="5"/>
  <c r="T124" i="5"/>
  <c r="R124" i="5"/>
  <c r="P124" i="5"/>
  <c r="BK124" i="5"/>
  <c r="J124" i="5"/>
  <c r="BG124" i="5" s="1"/>
  <c r="BI120" i="5"/>
  <c r="BH120" i="5"/>
  <c r="BF120" i="5"/>
  <c r="BE120" i="5"/>
  <c r="T120" i="5"/>
  <c r="R120" i="5"/>
  <c r="P120" i="5"/>
  <c r="BK120" i="5"/>
  <c r="J120" i="5"/>
  <c r="BG120" i="5"/>
  <c r="BI116" i="5"/>
  <c r="BH116" i="5"/>
  <c r="BF116" i="5"/>
  <c r="BE116" i="5"/>
  <c r="T116" i="5"/>
  <c r="R116" i="5"/>
  <c r="P116" i="5"/>
  <c r="BK116" i="5"/>
  <c r="J116" i="5"/>
  <c r="BG116" i="5" s="1"/>
  <c r="BI112" i="5"/>
  <c r="BH112" i="5"/>
  <c r="BF112" i="5"/>
  <c r="BE112" i="5"/>
  <c r="T112" i="5"/>
  <c r="R112" i="5"/>
  <c r="P112" i="5"/>
  <c r="BK112" i="5"/>
  <c r="J112" i="5"/>
  <c r="BG112" i="5"/>
  <c r="BI108" i="5"/>
  <c r="BH108" i="5"/>
  <c r="BF108" i="5"/>
  <c r="BE108" i="5"/>
  <c r="T108" i="5"/>
  <c r="R108" i="5"/>
  <c r="P108" i="5"/>
  <c r="BK108" i="5"/>
  <c r="J108" i="5"/>
  <c r="BG108" i="5" s="1"/>
  <c r="BI100" i="5"/>
  <c r="BH100" i="5"/>
  <c r="BF100" i="5"/>
  <c r="BE100" i="5"/>
  <c r="T100" i="5"/>
  <c r="R100" i="5"/>
  <c r="P100" i="5"/>
  <c r="BK100" i="5"/>
  <c r="J100" i="5"/>
  <c r="BG100" i="5"/>
  <c r="BI96" i="5"/>
  <c r="BH96" i="5"/>
  <c r="BF96" i="5"/>
  <c r="BE96" i="5"/>
  <c r="T96" i="5"/>
  <c r="R96" i="5"/>
  <c r="P96" i="5"/>
  <c r="BK96" i="5"/>
  <c r="J96" i="5"/>
  <c r="BG96" i="5" s="1"/>
  <c r="BI92" i="5"/>
  <c r="BH92" i="5"/>
  <c r="F38" i="5" s="1"/>
  <c r="BC59" i="1" s="1"/>
  <c r="BF92" i="5"/>
  <c r="BE92" i="5"/>
  <c r="J35" i="5" s="1"/>
  <c r="AV59" i="1" s="1"/>
  <c r="F35" i="5"/>
  <c r="AZ59" i="1" s="1"/>
  <c r="T92" i="5"/>
  <c r="R92" i="5"/>
  <c r="R91" i="5"/>
  <c r="R90" i="5"/>
  <c r="R89" i="5" s="1"/>
  <c r="P92" i="5"/>
  <c r="BK92" i="5"/>
  <c r="BK91" i="5"/>
  <c r="J92" i="5"/>
  <c r="BG92" i="5" s="1"/>
  <c r="F37" i="5" s="1"/>
  <c r="BB59" i="1" s="1"/>
  <c r="J86" i="5"/>
  <c r="J85" i="5"/>
  <c r="F85" i="5"/>
  <c r="F83" i="5"/>
  <c r="E81" i="5"/>
  <c r="J59" i="5"/>
  <c r="J58" i="5"/>
  <c r="F58" i="5"/>
  <c r="F56" i="5"/>
  <c r="E54" i="5"/>
  <c r="J20" i="5"/>
  <c r="E20" i="5"/>
  <c r="F59" i="5" s="1"/>
  <c r="F86" i="5"/>
  <c r="J19" i="5"/>
  <c r="J14" i="5"/>
  <c r="J56" i="5" s="1"/>
  <c r="J83" i="5"/>
  <c r="E7" i="5"/>
  <c r="E77" i="5"/>
  <c r="E50" i="5"/>
  <c r="J39" i="4"/>
  <c r="J38" i="4"/>
  <c r="AY58" i="1"/>
  <c r="J37" i="4"/>
  <c r="AX58" i="1" s="1"/>
  <c r="BI108" i="4"/>
  <c r="BH108" i="4"/>
  <c r="BF108" i="4"/>
  <c r="BE108" i="4"/>
  <c r="T108" i="4"/>
  <c r="T107" i="4"/>
  <c r="R108" i="4"/>
  <c r="R107" i="4" s="1"/>
  <c r="P108" i="4"/>
  <c r="P107" i="4"/>
  <c r="BK108" i="4"/>
  <c r="BK107" i="4" s="1"/>
  <c r="J107" i="4" s="1"/>
  <c r="J66" i="4" s="1"/>
  <c r="J108" i="4"/>
  <c r="BG108" i="4"/>
  <c r="BI103" i="4"/>
  <c r="BH103" i="4"/>
  <c r="BF103" i="4"/>
  <c r="BE103" i="4"/>
  <c r="T103" i="4"/>
  <c r="R103" i="4"/>
  <c r="P103" i="4"/>
  <c r="BK103" i="4"/>
  <c r="J103" i="4"/>
  <c r="BG103" i="4"/>
  <c r="BI99" i="4"/>
  <c r="BH99" i="4"/>
  <c r="BF99" i="4"/>
  <c r="BE99" i="4"/>
  <c r="T99" i="4"/>
  <c r="R99" i="4"/>
  <c r="P99" i="4"/>
  <c r="BK99" i="4"/>
  <c r="J99" i="4"/>
  <c r="BG99" i="4" s="1"/>
  <c r="BI95" i="4"/>
  <c r="BH95" i="4"/>
  <c r="BF95" i="4"/>
  <c r="BE95" i="4"/>
  <c r="T95" i="4"/>
  <c r="R95" i="4"/>
  <c r="P95" i="4"/>
  <c r="BK95" i="4"/>
  <c r="J95" i="4"/>
  <c r="BG95" i="4"/>
  <c r="BI91" i="4"/>
  <c r="F39" i="4" s="1"/>
  <c r="BD58" i="1" s="1"/>
  <c r="BH91" i="4"/>
  <c r="F38" i="4"/>
  <c r="BC58" i="1" s="1"/>
  <c r="BC57" i="1" s="1"/>
  <c r="AY57" i="1" s="1"/>
  <c r="BF91" i="4"/>
  <c r="BE91" i="4"/>
  <c r="F35" i="4" s="1"/>
  <c r="AZ58" i="1" s="1"/>
  <c r="J35" i="4"/>
  <c r="AV58" i="1" s="1"/>
  <c r="T91" i="4"/>
  <c r="T90" i="4" s="1"/>
  <c r="T89" i="4" s="1"/>
  <c r="T88" i="4" s="1"/>
  <c r="R91" i="4"/>
  <c r="R90" i="4" s="1"/>
  <c r="R89" i="4" s="1"/>
  <c r="R88" i="4" s="1"/>
  <c r="P91" i="4"/>
  <c r="P90" i="4" s="1"/>
  <c r="P89" i="4" s="1"/>
  <c r="P88" i="4" s="1"/>
  <c r="AU58" i="1"/>
  <c r="BK91" i="4"/>
  <c r="BK90" i="4" s="1"/>
  <c r="J90" i="4" s="1"/>
  <c r="J65" i="4" s="1"/>
  <c r="BK89" i="4"/>
  <c r="J91" i="4"/>
  <c r="BG91" i="4"/>
  <c r="J85" i="4"/>
  <c r="J84" i="4"/>
  <c r="F84" i="4"/>
  <c r="F82" i="4"/>
  <c r="E80" i="4"/>
  <c r="J59" i="4"/>
  <c r="J58" i="4"/>
  <c r="F58" i="4"/>
  <c r="F56" i="4"/>
  <c r="E54" i="4"/>
  <c r="J20" i="4"/>
  <c r="E20" i="4"/>
  <c r="F85" i="4" s="1"/>
  <c r="F59" i="4"/>
  <c r="J19" i="4"/>
  <c r="J14" i="4"/>
  <c r="J82" i="4" s="1"/>
  <c r="J56" i="4"/>
  <c r="E7" i="4"/>
  <c r="J37" i="3"/>
  <c r="J36" i="3"/>
  <c r="AY56" i="1" s="1"/>
  <c r="J35" i="3"/>
  <c r="AX56" i="1"/>
  <c r="BI432" i="3"/>
  <c r="BH432" i="3"/>
  <c r="BF432" i="3"/>
  <c r="BE432" i="3"/>
  <c r="T432" i="3"/>
  <c r="T431" i="3" s="1"/>
  <c r="R432" i="3"/>
  <c r="R431" i="3"/>
  <c r="P432" i="3"/>
  <c r="P431" i="3" s="1"/>
  <c r="BK432" i="3"/>
  <c r="BK431" i="3"/>
  <c r="J431" i="3"/>
  <c r="J70" i="3" s="1"/>
  <c r="J432" i="3"/>
  <c r="BG432" i="3" s="1"/>
  <c r="BI427" i="3"/>
  <c r="BH427" i="3"/>
  <c r="BF427" i="3"/>
  <c r="BE427" i="3"/>
  <c r="T427" i="3"/>
  <c r="R427" i="3"/>
  <c r="P427" i="3"/>
  <c r="BK427" i="3"/>
  <c r="J427" i="3"/>
  <c r="BG427" i="3" s="1"/>
  <c r="BI423" i="3"/>
  <c r="BH423" i="3"/>
  <c r="BF423" i="3"/>
  <c r="BE423" i="3"/>
  <c r="T423" i="3"/>
  <c r="R423" i="3"/>
  <c r="P423" i="3"/>
  <c r="P405" i="3" s="1"/>
  <c r="BK423" i="3"/>
  <c r="J423" i="3"/>
  <c r="BG423" i="3"/>
  <c r="BI419" i="3"/>
  <c r="BH419" i="3"/>
  <c r="BF419" i="3"/>
  <c r="BE419" i="3"/>
  <c r="T419" i="3"/>
  <c r="R419" i="3"/>
  <c r="P419" i="3"/>
  <c r="BK419" i="3"/>
  <c r="J419" i="3"/>
  <c r="BG419" i="3" s="1"/>
  <c r="BI406" i="3"/>
  <c r="BH406" i="3"/>
  <c r="BF406" i="3"/>
  <c r="BE406" i="3"/>
  <c r="T406" i="3"/>
  <c r="R406" i="3"/>
  <c r="R405" i="3" s="1"/>
  <c r="P406" i="3"/>
  <c r="BK406" i="3"/>
  <c r="BK405" i="3" s="1"/>
  <c r="J405" i="3" s="1"/>
  <c r="J69" i="3" s="1"/>
  <c r="J406" i="3"/>
  <c r="BG406" i="3"/>
  <c r="BI401" i="3"/>
  <c r="BH401" i="3"/>
  <c r="BF401" i="3"/>
  <c r="BE401" i="3"/>
  <c r="T401" i="3"/>
  <c r="R401" i="3"/>
  <c r="P401" i="3"/>
  <c r="BK401" i="3"/>
  <c r="J401" i="3"/>
  <c r="BG401" i="3"/>
  <c r="BI397" i="3"/>
  <c r="BH397" i="3"/>
  <c r="BF397" i="3"/>
  <c r="BE397" i="3"/>
  <c r="T397" i="3"/>
  <c r="T362" i="3" s="1"/>
  <c r="R397" i="3"/>
  <c r="P397" i="3"/>
  <c r="BK397" i="3"/>
  <c r="J397" i="3"/>
  <c r="BG397" i="3" s="1"/>
  <c r="BI393" i="3"/>
  <c r="BH393" i="3"/>
  <c r="BF393" i="3"/>
  <c r="BE393" i="3"/>
  <c r="T393" i="3"/>
  <c r="R393" i="3"/>
  <c r="P393" i="3"/>
  <c r="BK393" i="3"/>
  <c r="J393" i="3"/>
  <c r="BG393" i="3"/>
  <c r="BI388" i="3"/>
  <c r="BH388" i="3"/>
  <c r="BF388" i="3"/>
  <c r="BE388" i="3"/>
  <c r="T388" i="3"/>
  <c r="R388" i="3"/>
  <c r="P388" i="3"/>
  <c r="BK388" i="3"/>
  <c r="J388" i="3"/>
  <c r="BG388" i="3" s="1"/>
  <c r="BI384" i="3"/>
  <c r="BH384" i="3"/>
  <c r="BF384" i="3"/>
  <c r="BE384" i="3"/>
  <c r="T384" i="3"/>
  <c r="R384" i="3"/>
  <c r="P384" i="3"/>
  <c r="BK384" i="3"/>
  <c r="J384" i="3"/>
  <c r="BG384" i="3"/>
  <c r="BI375" i="3"/>
  <c r="BH375" i="3"/>
  <c r="BF375" i="3"/>
  <c r="BE375" i="3"/>
  <c r="T375" i="3"/>
  <c r="R375" i="3"/>
  <c r="P375" i="3"/>
  <c r="BK375" i="3"/>
  <c r="J375" i="3"/>
  <c r="BG375" i="3" s="1"/>
  <c r="BI371" i="3"/>
  <c r="BH371" i="3"/>
  <c r="BF371" i="3"/>
  <c r="BE371" i="3"/>
  <c r="T371" i="3"/>
  <c r="R371" i="3"/>
  <c r="P371" i="3"/>
  <c r="P362" i="3" s="1"/>
  <c r="BK371" i="3"/>
  <c r="J371" i="3"/>
  <c r="BG371" i="3"/>
  <c r="BI367" i="3"/>
  <c r="BH367" i="3"/>
  <c r="BF367" i="3"/>
  <c r="BE367" i="3"/>
  <c r="T367" i="3"/>
  <c r="R367" i="3"/>
  <c r="P367" i="3"/>
  <c r="BK367" i="3"/>
  <c r="J367" i="3"/>
  <c r="BG367" i="3" s="1"/>
  <c r="BI363" i="3"/>
  <c r="BH363" i="3"/>
  <c r="BF363" i="3"/>
  <c r="BE363" i="3"/>
  <c r="T363" i="3"/>
  <c r="R363" i="3"/>
  <c r="R362" i="3" s="1"/>
  <c r="P363" i="3"/>
  <c r="BK363" i="3"/>
  <c r="J363" i="3"/>
  <c r="BG363" i="3" s="1"/>
  <c r="BI358" i="3"/>
  <c r="BH358" i="3"/>
  <c r="BF358" i="3"/>
  <c r="BE358" i="3"/>
  <c r="T358" i="3"/>
  <c r="R358" i="3"/>
  <c r="P358" i="3"/>
  <c r="BK358" i="3"/>
  <c r="J358" i="3"/>
  <c r="BG358" i="3"/>
  <c r="BI354" i="3"/>
  <c r="BH354" i="3"/>
  <c r="BF354" i="3"/>
  <c r="BE354" i="3"/>
  <c r="T354" i="3"/>
  <c r="R354" i="3"/>
  <c r="P354" i="3"/>
  <c r="BK354" i="3"/>
  <c r="J354" i="3"/>
  <c r="BG354" i="3" s="1"/>
  <c r="BI347" i="3"/>
  <c r="BH347" i="3"/>
  <c r="BF347" i="3"/>
  <c r="BE347" i="3"/>
  <c r="T347" i="3"/>
  <c r="R347" i="3"/>
  <c r="P347" i="3"/>
  <c r="BK347" i="3"/>
  <c r="J347" i="3"/>
  <c r="BG347" i="3"/>
  <c r="BI343" i="3"/>
  <c r="BH343" i="3"/>
  <c r="BF343" i="3"/>
  <c r="BE343" i="3"/>
  <c r="T343" i="3"/>
  <c r="T338" i="3" s="1"/>
  <c r="R343" i="3"/>
  <c r="P343" i="3"/>
  <c r="BK343" i="3"/>
  <c r="J343" i="3"/>
  <c r="BG343" i="3" s="1"/>
  <c r="BI339" i="3"/>
  <c r="BH339" i="3"/>
  <c r="BF339" i="3"/>
  <c r="BE339" i="3"/>
  <c r="T339" i="3"/>
  <c r="R339" i="3"/>
  <c r="P339" i="3"/>
  <c r="P338" i="3"/>
  <c r="BK339" i="3"/>
  <c r="J339" i="3"/>
  <c r="BG339" i="3"/>
  <c r="BI334" i="3"/>
  <c r="BH334" i="3"/>
  <c r="BF334" i="3"/>
  <c r="BE334" i="3"/>
  <c r="T334" i="3"/>
  <c r="R334" i="3"/>
  <c r="P334" i="3"/>
  <c r="BK334" i="3"/>
  <c r="J334" i="3"/>
  <c r="BG334" i="3"/>
  <c r="BI330" i="3"/>
  <c r="BH330" i="3"/>
  <c r="BF330" i="3"/>
  <c r="BE330" i="3"/>
  <c r="T330" i="3"/>
  <c r="R330" i="3"/>
  <c r="P330" i="3"/>
  <c r="BK330" i="3"/>
  <c r="J330" i="3"/>
  <c r="BG330" i="3" s="1"/>
  <c r="BI326" i="3"/>
  <c r="BH326" i="3"/>
  <c r="BF326" i="3"/>
  <c r="BE326" i="3"/>
  <c r="T326" i="3"/>
  <c r="T325" i="3"/>
  <c r="R326" i="3"/>
  <c r="R325" i="3" s="1"/>
  <c r="P326" i="3"/>
  <c r="P325" i="3"/>
  <c r="BK326" i="3"/>
  <c r="BK325" i="3" s="1"/>
  <c r="J325" i="3" s="1"/>
  <c r="J66" i="3" s="1"/>
  <c r="J326" i="3"/>
  <c r="BG326" i="3" s="1"/>
  <c r="BI320" i="3"/>
  <c r="BH320" i="3"/>
  <c r="BF320" i="3"/>
  <c r="BE320" i="3"/>
  <c r="T320" i="3"/>
  <c r="R320" i="3"/>
  <c r="P320" i="3"/>
  <c r="BK320" i="3"/>
  <c r="J320" i="3"/>
  <c r="BG320" i="3"/>
  <c r="BI312" i="3"/>
  <c r="BH312" i="3"/>
  <c r="BF312" i="3"/>
  <c r="BE312" i="3"/>
  <c r="T312" i="3"/>
  <c r="R312" i="3"/>
  <c r="P312" i="3"/>
  <c r="BK312" i="3"/>
  <c r="J312" i="3"/>
  <c r="BG312" i="3" s="1"/>
  <c r="BI307" i="3"/>
  <c r="BH307" i="3"/>
  <c r="BF307" i="3"/>
  <c r="BE307" i="3"/>
  <c r="T307" i="3"/>
  <c r="R307" i="3"/>
  <c r="P307" i="3"/>
  <c r="BK307" i="3"/>
  <c r="J307" i="3"/>
  <c r="BG307" i="3"/>
  <c r="BI303" i="3"/>
  <c r="BH303" i="3"/>
  <c r="BF303" i="3"/>
  <c r="BE303" i="3"/>
  <c r="T303" i="3"/>
  <c r="R303" i="3"/>
  <c r="P303" i="3"/>
  <c r="BK303" i="3"/>
  <c r="J303" i="3"/>
  <c r="BG303" i="3" s="1"/>
  <c r="BI299" i="3"/>
  <c r="BH299" i="3"/>
  <c r="BF299" i="3"/>
  <c r="BE299" i="3"/>
  <c r="T299" i="3"/>
  <c r="R299" i="3"/>
  <c r="P299" i="3"/>
  <c r="BK299" i="3"/>
  <c r="J299" i="3"/>
  <c r="BG299" i="3"/>
  <c r="BI295" i="3"/>
  <c r="BH295" i="3"/>
  <c r="BF295" i="3"/>
  <c r="BE295" i="3"/>
  <c r="T295" i="3"/>
  <c r="R295" i="3"/>
  <c r="P295" i="3"/>
  <c r="BK295" i="3"/>
  <c r="J295" i="3"/>
  <c r="BG295" i="3" s="1"/>
  <c r="BI291" i="3"/>
  <c r="BH291" i="3"/>
  <c r="BF291" i="3"/>
  <c r="BE291" i="3"/>
  <c r="T291" i="3"/>
  <c r="R291" i="3"/>
  <c r="P291" i="3"/>
  <c r="BK291" i="3"/>
  <c r="J291" i="3"/>
  <c r="BG291" i="3"/>
  <c r="BI287" i="3"/>
  <c r="BH287" i="3"/>
  <c r="BF287" i="3"/>
  <c r="BE287" i="3"/>
  <c r="T287" i="3"/>
  <c r="R287" i="3"/>
  <c r="P287" i="3"/>
  <c r="BK287" i="3"/>
  <c r="J287" i="3"/>
  <c r="BG287" i="3" s="1"/>
  <c r="BI283" i="3"/>
  <c r="BH283" i="3"/>
  <c r="BF283" i="3"/>
  <c r="BE283" i="3"/>
  <c r="T283" i="3"/>
  <c r="R283" i="3"/>
  <c r="R254" i="3" s="1"/>
  <c r="P283" i="3"/>
  <c r="BK283" i="3"/>
  <c r="J283" i="3"/>
  <c r="BG283" i="3"/>
  <c r="BI279" i="3"/>
  <c r="BH279" i="3"/>
  <c r="BF279" i="3"/>
  <c r="BE279" i="3"/>
  <c r="T279" i="3"/>
  <c r="R279" i="3"/>
  <c r="P279" i="3"/>
  <c r="BK279" i="3"/>
  <c r="J279" i="3"/>
  <c r="BG279" i="3" s="1"/>
  <c r="BI274" i="3"/>
  <c r="BH274" i="3"/>
  <c r="BF274" i="3"/>
  <c r="BE274" i="3"/>
  <c r="T274" i="3"/>
  <c r="R274" i="3"/>
  <c r="P274" i="3"/>
  <c r="BK274" i="3"/>
  <c r="J274" i="3"/>
  <c r="BG274" i="3"/>
  <c r="BI269" i="3"/>
  <c r="BH269" i="3"/>
  <c r="BF269" i="3"/>
  <c r="BE269" i="3"/>
  <c r="T269" i="3"/>
  <c r="R269" i="3"/>
  <c r="P269" i="3"/>
  <c r="BK269" i="3"/>
  <c r="J269" i="3"/>
  <c r="BG269" i="3" s="1"/>
  <c r="BI265" i="3"/>
  <c r="BH265" i="3"/>
  <c r="BF265" i="3"/>
  <c r="BE265" i="3"/>
  <c r="T265" i="3"/>
  <c r="R265" i="3"/>
  <c r="P265" i="3"/>
  <c r="BK265" i="3"/>
  <c r="J265" i="3"/>
  <c r="BG265" i="3"/>
  <c r="BI255" i="3"/>
  <c r="BH255" i="3"/>
  <c r="BF255" i="3"/>
  <c r="BE255" i="3"/>
  <c r="T255" i="3"/>
  <c r="R255" i="3"/>
  <c r="P255" i="3"/>
  <c r="BK255" i="3"/>
  <c r="BK254" i="3"/>
  <c r="J254" i="3" s="1"/>
  <c r="J65" i="3" s="1"/>
  <c r="J255" i="3"/>
  <c r="BG255" i="3" s="1"/>
  <c r="BI252" i="3"/>
  <c r="BH252" i="3"/>
  <c r="BF252" i="3"/>
  <c r="BE252" i="3"/>
  <c r="T252" i="3"/>
  <c r="T247" i="3" s="1"/>
  <c r="R252" i="3"/>
  <c r="P252" i="3"/>
  <c r="BK252" i="3"/>
  <c r="J252" i="3"/>
  <c r="BG252" i="3" s="1"/>
  <c r="BI248" i="3"/>
  <c r="BH248" i="3"/>
  <c r="BF248" i="3"/>
  <c r="BE248" i="3"/>
  <c r="T248" i="3"/>
  <c r="R248" i="3"/>
  <c r="R247" i="3" s="1"/>
  <c r="P248" i="3"/>
  <c r="P247" i="3"/>
  <c r="BK248" i="3"/>
  <c r="J248" i="3"/>
  <c r="BG248" i="3"/>
  <c r="BI243" i="3"/>
  <c r="BH243" i="3"/>
  <c r="BF243" i="3"/>
  <c r="BE243" i="3"/>
  <c r="T243" i="3"/>
  <c r="R243" i="3"/>
  <c r="P243" i="3"/>
  <c r="BK243" i="3"/>
  <c r="J243" i="3"/>
  <c r="BG243" i="3"/>
  <c r="BI239" i="3"/>
  <c r="BH239" i="3"/>
  <c r="BF239" i="3"/>
  <c r="BE239" i="3"/>
  <c r="T239" i="3"/>
  <c r="R239" i="3"/>
  <c r="P239" i="3"/>
  <c r="BK239" i="3"/>
  <c r="J239" i="3"/>
  <c r="BG239" i="3" s="1"/>
  <c r="BI231" i="3"/>
  <c r="BH231" i="3"/>
  <c r="BF231" i="3"/>
  <c r="BE231" i="3"/>
  <c r="T231" i="3"/>
  <c r="R231" i="3"/>
  <c r="P231" i="3"/>
  <c r="BK231" i="3"/>
  <c r="J231" i="3"/>
  <c r="BG231" i="3"/>
  <c r="BI226" i="3"/>
  <c r="BH226" i="3"/>
  <c r="BF226" i="3"/>
  <c r="BE226" i="3"/>
  <c r="T226" i="3"/>
  <c r="R226" i="3"/>
  <c r="P226" i="3"/>
  <c r="BK226" i="3"/>
  <c r="J226" i="3"/>
  <c r="BG226" i="3" s="1"/>
  <c r="BI221" i="3"/>
  <c r="BH221" i="3"/>
  <c r="BF221" i="3"/>
  <c r="BE221" i="3"/>
  <c r="T221" i="3"/>
  <c r="R221" i="3"/>
  <c r="R216" i="3" s="1"/>
  <c r="P221" i="3"/>
  <c r="BK221" i="3"/>
  <c r="J221" i="3"/>
  <c r="BG221" i="3"/>
  <c r="BI217" i="3"/>
  <c r="BH217" i="3"/>
  <c r="BF217" i="3"/>
  <c r="BE217" i="3"/>
  <c r="T217" i="3"/>
  <c r="R217" i="3"/>
  <c r="P217" i="3"/>
  <c r="P216" i="3" s="1"/>
  <c r="BK217" i="3"/>
  <c r="BK216" i="3"/>
  <c r="J216" i="3"/>
  <c r="J63" i="3" s="1"/>
  <c r="J217" i="3"/>
  <c r="BG217" i="3" s="1"/>
  <c r="BI211" i="3"/>
  <c r="BH211" i="3"/>
  <c r="BF211" i="3"/>
  <c r="BE211" i="3"/>
  <c r="T211" i="3"/>
  <c r="R211" i="3"/>
  <c r="P211" i="3"/>
  <c r="BK211" i="3"/>
  <c r="J211" i="3"/>
  <c r="BG211" i="3" s="1"/>
  <c r="BI207" i="3"/>
  <c r="BH207" i="3"/>
  <c r="BF207" i="3"/>
  <c r="BE207" i="3"/>
  <c r="T207" i="3"/>
  <c r="T206" i="3"/>
  <c r="R207" i="3"/>
  <c r="R206" i="3" s="1"/>
  <c r="P207" i="3"/>
  <c r="P206" i="3"/>
  <c r="BK207" i="3"/>
  <c r="BK206" i="3" s="1"/>
  <c r="J206" i="3" s="1"/>
  <c r="J62" i="3" s="1"/>
  <c r="J207" i="3"/>
  <c r="BG207" i="3"/>
  <c r="BI202" i="3"/>
  <c r="BH202" i="3"/>
  <c r="BF202" i="3"/>
  <c r="BE202" i="3"/>
  <c r="T202" i="3"/>
  <c r="R202" i="3"/>
  <c r="P202" i="3"/>
  <c r="BK202" i="3"/>
  <c r="J202" i="3"/>
  <c r="BG202" i="3"/>
  <c r="BI197" i="3"/>
  <c r="BH197" i="3"/>
  <c r="BF197" i="3"/>
  <c r="BE197" i="3"/>
  <c r="T197" i="3"/>
  <c r="R197" i="3"/>
  <c r="P197" i="3"/>
  <c r="BK197" i="3"/>
  <c r="J197" i="3"/>
  <c r="BG197" i="3" s="1"/>
  <c r="BI192" i="3"/>
  <c r="BH192" i="3"/>
  <c r="BF192" i="3"/>
  <c r="BE192" i="3"/>
  <c r="T192" i="3"/>
  <c r="R192" i="3"/>
  <c r="P192" i="3"/>
  <c r="BK192" i="3"/>
  <c r="J192" i="3"/>
  <c r="BG192" i="3"/>
  <c r="BI179" i="3"/>
  <c r="BH179" i="3"/>
  <c r="BF179" i="3"/>
  <c r="BE179" i="3"/>
  <c r="T179" i="3"/>
  <c r="R179" i="3"/>
  <c r="P179" i="3"/>
  <c r="BK179" i="3"/>
  <c r="J179" i="3"/>
  <c r="BG179" i="3" s="1"/>
  <c r="BI175" i="3"/>
  <c r="BH175" i="3"/>
  <c r="BF175" i="3"/>
  <c r="BE175" i="3"/>
  <c r="T175" i="3"/>
  <c r="R175" i="3"/>
  <c r="P175" i="3"/>
  <c r="BK175" i="3"/>
  <c r="J175" i="3"/>
  <c r="BG175" i="3"/>
  <c r="BI171" i="3"/>
  <c r="BH171" i="3"/>
  <c r="BF171" i="3"/>
  <c r="BE171" i="3"/>
  <c r="T171" i="3"/>
  <c r="R171" i="3"/>
  <c r="P171" i="3"/>
  <c r="BK171" i="3"/>
  <c r="J171" i="3"/>
  <c r="BG171" i="3" s="1"/>
  <c r="BI167" i="3"/>
  <c r="BH167" i="3"/>
  <c r="BF167" i="3"/>
  <c r="BE167" i="3"/>
  <c r="T167" i="3"/>
  <c r="R167" i="3"/>
  <c r="P167" i="3"/>
  <c r="BK167" i="3"/>
  <c r="J167" i="3"/>
  <c r="BG167" i="3"/>
  <c r="BI157" i="3"/>
  <c r="BH157" i="3"/>
  <c r="BF157" i="3"/>
  <c r="BE157" i="3"/>
  <c r="T157" i="3"/>
  <c r="R157" i="3"/>
  <c r="P157" i="3"/>
  <c r="BK157" i="3"/>
  <c r="J157" i="3"/>
  <c r="BG157" i="3" s="1"/>
  <c r="BI153" i="3"/>
  <c r="BH153" i="3"/>
  <c r="BF153" i="3"/>
  <c r="BE153" i="3"/>
  <c r="T153" i="3"/>
  <c r="R153" i="3"/>
  <c r="P153" i="3"/>
  <c r="BK153" i="3"/>
  <c r="J153" i="3"/>
  <c r="BG153" i="3"/>
  <c r="BI145" i="3"/>
  <c r="BH145" i="3"/>
  <c r="BF145" i="3"/>
  <c r="BE145" i="3"/>
  <c r="T145" i="3"/>
  <c r="R145" i="3"/>
  <c r="P145" i="3"/>
  <c r="BK145" i="3"/>
  <c r="J145" i="3"/>
  <c r="BG145" i="3" s="1"/>
  <c r="BI141" i="3"/>
  <c r="BH141" i="3"/>
  <c r="BF141" i="3"/>
  <c r="BE141" i="3"/>
  <c r="T141" i="3"/>
  <c r="R141" i="3"/>
  <c r="P141" i="3"/>
  <c r="BK141" i="3"/>
  <c r="J141" i="3"/>
  <c r="BG141" i="3"/>
  <c r="BI138" i="3"/>
  <c r="BH138" i="3"/>
  <c r="BF138" i="3"/>
  <c r="BE138" i="3"/>
  <c r="T138" i="3"/>
  <c r="R138" i="3"/>
  <c r="P138" i="3"/>
  <c r="BK138" i="3"/>
  <c r="J138" i="3"/>
  <c r="BG138" i="3" s="1"/>
  <c r="BI134" i="3"/>
  <c r="BH134" i="3"/>
  <c r="BF134" i="3"/>
  <c r="BE134" i="3"/>
  <c r="T134" i="3"/>
  <c r="R134" i="3"/>
  <c r="P134" i="3"/>
  <c r="BK134" i="3"/>
  <c r="J134" i="3"/>
  <c r="BG134" i="3"/>
  <c r="BI131" i="3"/>
  <c r="BH131" i="3"/>
  <c r="BF131" i="3"/>
  <c r="BE131" i="3"/>
  <c r="T131" i="3"/>
  <c r="R131" i="3"/>
  <c r="P131" i="3"/>
  <c r="BK131" i="3"/>
  <c r="J131" i="3"/>
  <c r="BG131" i="3" s="1"/>
  <c r="BI124" i="3"/>
  <c r="BH124" i="3"/>
  <c r="BF124" i="3"/>
  <c r="BE124" i="3"/>
  <c r="T124" i="3"/>
  <c r="R124" i="3"/>
  <c r="P124" i="3"/>
  <c r="BK124" i="3"/>
  <c r="J124" i="3"/>
  <c r="BG124" i="3"/>
  <c r="BI121" i="3"/>
  <c r="BH121" i="3"/>
  <c r="BF121" i="3"/>
  <c r="BE121" i="3"/>
  <c r="T121" i="3"/>
  <c r="R121" i="3"/>
  <c r="P121" i="3"/>
  <c r="BK121" i="3"/>
  <c r="J121" i="3"/>
  <c r="BG121" i="3" s="1"/>
  <c r="BI117" i="3"/>
  <c r="BH117" i="3"/>
  <c r="BF117" i="3"/>
  <c r="BE117" i="3"/>
  <c r="T117" i="3"/>
  <c r="R117" i="3"/>
  <c r="R92" i="3" s="1"/>
  <c r="P117" i="3"/>
  <c r="BK117" i="3"/>
  <c r="J117" i="3"/>
  <c r="BG117" i="3"/>
  <c r="BI113" i="3"/>
  <c r="BH113" i="3"/>
  <c r="BF113" i="3"/>
  <c r="BE113" i="3"/>
  <c r="F33" i="3" s="1"/>
  <c r="AZ56" i="1" s="1"/>
  <c r="T113" i="3"/>
  <c r="R113" i="3"/>
  <c r="P113" i="3"/>
  <c r="BK113" i="3"/>
  <c r="J113" i="3"/>
  <c r="BG113" i="3" s="1"/>
  <c r="BI109" i="3"/>
  <c r="BH109" i="3"/>
  <c r="BF109" i="3"/>
  <c r="F34" i="3" s="1"/>
  <c r="BA56" i="1" s="1"/>
  <c r="BE109" i="3"/>
  <c r="T109" i="3"/>
  <c r="R109" i="3"/>
  <c r="P109" i="3"/>
  <c r="P92" i="3" s="1"/>
  <c r="BK109" i="3"/>
  <c r="J109" i="3"/>
  <c r="BG109" i="3"/>
  <c r="BI105" i="3"/>
  <c r="BH105" i="3"/>
  <c r="BF105" i="3"/>
  <c r="BE105" i="3"/>
  <c r="T105" i="3"/>
  <c r="R105" i="3"/>
  <c r="P105" i="3"/>
  <c r="BK105" i="3"/>
  <c r="J105" i="3"/>
  <c r="BG105" i="3" s="1"/>
  <c r="BI101" i="3"/>
  <c r="BH101" i="3"/>
  <c r="BF101" i="3"/>
  <c r="BE101" i="3"/>
  <c r="T101" i="3"/>
  <c r="R101" i="3"/>
  <c r="P101" i="3"/>
  <c r="BK101" i="3"/>
  <c r="J101" i="3"/>
  <c r="BG101" i="3"/>
  <c r="BI97" i="3"/>
  <c r="F37" i="3" s="1"/>
  <c r="BD56" i="1" s="1"/>
  <c r="BH97" i="3"/>
  <c r="BF97" i="3"/>
  <c r="BE97" i="3"/>
  <c r="T97" i="3"/>
  <c r="R97" i="3"/>
  <c r="P97" i="3"/>
  <c r="BK97" i="3"/>
  <c r="J97" i="3"/>
  <c r="BG97" i="3" s="1"/>
  <c r="BI93" i="3"/>
  <c r="BH93" i="3"/>
  <c r="BF93" i="3"/>
  <c r="BE93" i="3"/>
  <c r="J33" i="3" s="1"/>
  <c r="AV56" i="1" s="1"/>
  <c r="T93" i="3"/>
  <c r="T92" i="3"/>
  <c r="R93" i="3"/>
  <c r="P93" i="3"/>
  <c r="BK93" i="3"/>
  <c r="BK92" i="3" s="1"/>
  <c r="J93" i="3"/>
  <c r="BG93" i="3" s="1"/>
  <c r="F35" i="3" s="1"/>
  <c r="BB56" i="1" s="1"/>
  <c r="J87" i="3"/>
  <c r="J86" i="3"/>
  <c r="F86" i="3"/>
  <c r="F84" i="3"/>
  <c r="E82" i="3"/>
  <c r="J55" i="3"/>
  <c r="J54" i="3"/>
  <c r="F54" i="3"/>
  <c r="F52" i="3"/>
  <c r="E50" i="3"/>
  <c r="J18" i="3"/>
  <c r="E18" i="3"/>
  <c r="F55" i="3" s="1"/>
  <c r="J17" i="3"/>
  <c r="J12" i="3"/>
  <c r="J52" i="3" s="1"/>
  <c r="J84" i="3"/>
  <c r="E7" i="3"/>
  <c r="E80" i="3"/>
  <c r="E48" i="3"/>
  <c r="J37" i="2"/>
  <c r="J36" i="2"/>
  <c r="AY55" i="1"/>
  <c r="J35" i="2"/>
  <c r="AX55" i="1" s="1"/>
  <c r="BI291" i="2"/>
  <c r="BH291" i="2"/>
  <c r="BF291" i="2"/>
  <c r="BE291" i="2"/>
  <c r="T291" i="2"/>
  <c r="T290" i="2"/>
  <c r="R291" i="2"/>
  <c r="R290" i="2" s="1"/>
  <c r="P291" i="2"/>
  <c r="P290" i="2"/>
  <c r="BK291" i="2"/>
  <c r="BK290" i="2" s="1"/>
  <c r="J290" i="2" s="1"/>
  <c r="J69" i="2" s="1"/>
  <c r="J291" i="2"/>
  <c r="BG291" i="2" s="1"/>
  <c r="BI286" i="2"/>
  <c r="BH286" i="2"/>
  <c r="BF286" i="2"/>
  <c r="BE286" i="2"/>
  <c r="T286" i="2"/>
  <c r="R286" i="2"/>
  <c r="P286" i="2"/>
  <c r="BK286" i="2"/>
  <c r="J286" i="2"/>
  <c r="BG286" i="2"/>
  <c r="BI282" i="2"/>
  <c r="BH282" i="2"/>
  <c r="BF282" i="2"/>
  <c r="BE282" i="2"/>
  <c r="T282" i="2"/>
  <c r="T281" i="2" s="1"/>
  <c r="R282" i="2"/>
  <c r="R281" i="2"/>
  <c r="P282" i="2"/>
  <c r="BK282" i="2"/>
  <c r="BK281" i="2"/>
  <c r="J281" i="2"/>
  <c r="J68" i="2" s="1"/>
  <c r="J282" i="2"/>
  <c r="BG282" i="2" s="1"/>
  <c r="BI275" i="2"/>
  <c r="BH275" i="2"/>
  <c r="BF275" i="2"/>
  <c r="BE275" i="2"/>
  <c r="T275" i="2"/>
  <c r="R275" i="2"/>
  <c r="P275" i="2"/>
  <c r="BK275" i="2"/>
  <c r="J275" i="2"/>
  <c r="BG275" i="2" s="1"/>
  <c r="BI271" i="2"/>
  <c r="BH271" i="2"/>
  <c r="BF271" i="2"/>
  <c r="BE271" i="2"/>
  <c r="T271" i="2"/>
  <c r="R271" i="2"/>
  <c r="P271" i="2"/>
  <c r="P260" i="2" s="1"/>
  <c r="BK271" i="2"/>
  <c r="J271" i="2"/>
  <c r="BG271" i="2"/>
  <c r="BI265" i="2"/>
  <c r="BH265" i="2"/>
  <c r="BF265" i="2"/>
  <c r="BE265" i="2"/>
  <c r="T265" i="2"/>
  <c r="R265" i="2"/>
  <c r="P265" i="2"/>
  <c r="BK265" i="2"/>
  <c r="J265" i="2"/>
  <c r="BG265" i="2" s="1"/>
  <c r="BI261" i="2"/>
  <c r="BH261" i="2"/>
  <c r="BF261" i="2"/>
  <c r="BE261" i="2"/>
  <c r="T261" i="2"/>
  <c r="T260" i="2"/>
  <c r="R261" i="2"/>
  <c r="R260" i="2" s="1"/>
  <c r="P261" i="2"/>
  <c r="BK261" i="2"/>
  <c r="BK260" i="2" s="1"/>
  <c r="J260" i="2" s="1"/>
  <c r="J67" i="2" s="1"/>
  <c r="J261" i="2"/>
  <c r="BG261" i="2"/>
  <c r="BI256" i="2"/>
  <c r="BH256" i="2"/>
  <c r="BF256" i="2"/>
  <c r="BE256" i="2"/>
  <c r="T256" i="2"/>
  <c r="R256" i="2"/>
  <c r="R251" i="2" s="1"/>
  <c r="P256" i="2"/>
  <c r="BK256" i="2"/>
  <c r="J256" i="2"/>
  <c r="BG256" i="2"/>
  <c r="BI252" i="2"/>
  <c r="BH252" i="2"/>
  <c r="BF252" i="2"/>
  <c r="BE252" i="2"/>
  <c r="T252" i="2"/>
  <c r="T251" i="2" s="1"/>
  <c r="R252" i="2"/>
  <c r="P252" i="2"/>
  <c r="P251" i="2" s="1"/>
  <c r="BK252" i="2"/>
  <c r="BK251" i="2"/>
  <c r="J251" i="2" s="1"/>
  <c r="J66" i="2" s="1"/>
  <c r="J252" i="2"/>
  <c r="BG252" i="2" s="1"/>
  <c r="BI243" i="2"/>
  <c r="BH243" i="2"/>
  <c r="BF243" i="2"/>
  <c r="BE243" i="2"/>
  <c r="T243" i="2"/>
  <c r="R243" i="2"/>
  <c r="P243" i="2"/>
  <c r="BK243" i="2"/>
  <c r="J243" i="2"/>
  <c r="BG243" i="2" s="1"/>
  <c r="BI239" i="2"/>
  <c r="BH239" i="2"/>
  <c r="BF239" i="2"/>
  <c r="BE239" i="2"/>
  <c r="T239" i="2"/>
  <c r="R239" i="2"/>
  <c r="R230" i="2" s="1"/>
  <c r="P239" i="2"/>
  <c r="BK239" i="2"/>
  <c r="J239" i="2"/>
  <c r="BG239" i="2"/>
  <c r="BI231" i="2"/>
  <c r="BH231" i="2"/>
  <c r="BF231" i="2"/>
  <c r="BE231" i="2"/>
  <c r="T231" i="2"/>
  <c r="T230" i="2" s="1"/>
  <c r="R231" i="2"/>
  <c r="P231" i="2"/>
  <c r="P230" i="2" s="1"/>
  <c r="BK231" i="2"/>
  <c r="BK230" i="2"/>
  <c r="J230" i="2" s="1"/>
  <c r="J65" i="2" s="1"/>
  <c r="J231" i="2"/>
  <c r="BG231" i="2" s="1"/>
  <c r="BI226" i="2"/>
  <c r="BH226" i="2"/>
  <c r="BF226" i="2"/>
  <c r="BE226" i="2"/>
  <c r="T226" i="2"/>
  <c r="R226" i="2"/>
  <c r="P226" i="2"/>
  <c r="BK226" i="2"/>
  <c r="J226" i="2"/>
  <c r="BG226" i="2" s="1"/>
  <c r="BI222" i="2"/>
  <c r="BH222" i="2"/>
  <c r="BF222" i="2"/>
  <c r="BE222" i="2"/>
  <c r="T222" i="2"/>
  <c r="R222" i="2"/>
  <c r="R217" i="2" s="1"/>
  <c r="P222" i="2"/>
  <c r="BK222" i="2"/>
  <c r="J222" i="2"/>
  <c r="BG222" i="2"/>
  <c r="BI218" i="2"/>
  <c r="BH218" i="2"/>
  <c r="BF218" i="2"/>
  <c r="BE218" i="2"/>
  <c r="T218" i="2"/>
  <c r="T217" i="2" s="1"/>
  <c r="R218" i="2"/>
  <c r="P218" i="2"/>
  <c r="P217" i="2" s="1"/>
  <c r="BK218" i="2"/>
  <c r="BK217" i="2"/>
  <c r="J217" i="2" s="1"/>
  <c r="J64" i="2" s="1"/>
  <c r="J218" i="2"/>
  <c r="BG218" i="2" s="1"/>
  <c r="BI213" i="2"/>
  <c r="BH213" i="2"/>
  <c r="BF213" i="2"/>
  <c r="BE213" i="2"/>
  <c r="T213" i="2"/>
  <c r="R213" i="2"/>
  <c r="P213" i="2"/>
  <c r="BK213" i="2"/>
  <c r="J213" i="2"/>
  <c r="BG213" i="2" s="1"/>
  <c r="BI211" i="2"/>
  <c r="BH211" i="2"/>
  <c r="BF211" i="2"/>
  <c r="BE211" i="2"/>
  <c r="T211" i="2"/>
  <c r="R211" i="2"/>
  <c r="R198" i="2" s="1"/>
  <c r="P211" i="2"/>
  <c r="BK211" i="2"/>
  <c r="J211" i="2"/>
  <c r="BG211" i="2"/>
  <c r="BI207" i="2"/>
  <c r="BH207" i="2"/>
  <c r="BF207" i="2"/>
  <c r="BE207" i="2"/>
  <c r="T207" i="2"/>
  <c r="R207" i="2"/>
  <c r="P207" i="2"/>
  <c r="BK207" i="2"/>
  <c r="BK198" i="2" s="1"/>
  <c r="J198" i="2" s="1"/>
  <c r="J63" i="2" s="1"/>
  <c r="J207" i="2"/>
  <c r="BG207" i="2" s="1"/>
  <c r="BI203" i="2"/>
  <c r="BH203" i="2"/>
  <c r="BF203" i="2"/>
  <c r="BE203" i="2"/>
  <c r="T203" i="2"/>
  <c r="R203" i="2"/>
  <c r="P203" i="2"/>
  <c r="BK203" i="2"/>
  <c r="J203" i="2"/>
  <c r="BG203" i="2"/>
  <c r="BI199" i="2"/>
  <c r="BH199" i="2"/>
  <c r="BF199" i="2"/>
  <c r="BE199" i="2"/>
  <c r="T199" i="2"/>
  <c r="T198" i="2" s="1"/>
  <c r="R199" i="2"/>
  <c r="P199" i="2"/>
  <c r="BK199" i="2"/>
  <c r="J199" i="2"/>
  <c r="BG199" i="2" s="1"/>
  <c r="BI193" i="2"/>
  <c r="BH193" i="2"/>
  <c r="BF193" i="2"/>
  <c r="BE193" i="2"/>
  <c r="T193" i="2"/>
  <c r="T182" i="2" s="1"/>
  <c r="R193" i="2"/>
  <c r="P193" i="2"/>
  <c r="BK193" i="2"/>
  <c r="J193" i="2"/>
  <c r="BG193" i="2" s="1"/>
  <c r="BI183" i="2"/>
  <c r="BH183" i="2"/>
  <c r="BF183" i="2"/>
  <c r="BE183" i="2"/>
  <c r="T183" i="2"/>
  <c r="R183" i="2"/>
  <c r="R182" i="2" s="1"/>
  <c r="P183" i="2"/>
  <c r="P182" i="2"/>
  <c r="BK183" i="2"/>
  <c r="J183" i="2"/>
  <c r="BG183" i="2" s="1"/>
  <c r="BI178" i="2"/>
  <c r="BH178" i="2"/>
  <c r="BF178" i="2"/>
  <c r="BE178" i="2"/>
  <c r="T178" i="2"/>
  <c r="R178" i="2"/>
  <c r="P178" i="2"/>
  <c r="BK178" i="2"/>
  <c r="J178" i="2"/>
  <c r="BG178" i="2"/>
  <c r="BI174" i="2"/>
  <c r="BH174" i="2"/>
  <c r="BF174" i="2"/>
  <c r="BE174" i="2"/>
  <c r="T174" i="2"/>
  <c r="R174" i="2"/>
  <c r="P174" i="2"/>
  <c r="BK174" i="2"/>
  <c r="J174" i="2"/>
  <c r="BG174" i="2" s="1"/>
  <c r="BI170" i="2"/>
  <c r="BH170" i="2"/>
  <c r="BF170" i="2"/>
  <c r="BE170" i="2"/>
  <c r="T170" i="2"/>
  <c r="R170" i="2"/>
  <c r="P170" i="2"/>
  <c r="BK170" i="2"/>
  <c r="J170" i="2"/>
  <c r="BG170" i="2"/>
  <c r="BI162" i="2"/>
  <c r="BH162" i="2"/>
  <c r="BF162" i="2"/>
  <c r="BE162" i="2"/>
  <c r="T162" i="2"/>
  <c r="R162" i="2"/>
  <c r="P162" i="2"/>
  <c r="BK162" i="2"/>
  <c r="J162" i="2"/>
  <c r="BG162" i="2" s="1"/>
  <c r="BI150" i="2"/>
  <c r="BH150" i="2"/>
  <c r="BF150" i="2"/>
  <c r="BE150" i="2"/>
  <c r="T150" i="2"/>
  <c r="R150" i="2"/>
  <c r="P150" i="2"/>
  <c r="BK150" i="2"/>
  <c r="J150" i="2"/>
  <c r="BG150" i="2"/>
  <c r="BI146" i="2"/>
  <c r="BH146" i="2"/>
  <c r="BF146" i="2"/>
  <c r="BE146" i="2"/>
  <c r="T146" i="2"/>
  <c r="R146" i="2"/>
  <c r="P146" i="2"/>
  <c r="BK146" i="2"/>
  <c r="J146" i="2"/>
  <c r="BG146" i="2" s="1"/>
  <c r="BI138" i="2"/>
  <c r="BH138" i="2"/>
  <c r="BF138" i="2"/>
  <c r="BE138" i="2"/>
  <c r="T138" i="2"/>
  <c r="R138" i="2"/>
  <c r="P138" i="2"/>
  <c r="BK138" i="2"/>
  <c r="J138" i="2"/>
  <c r="BG138" i="2"/>
  <c r="BI134" i="2"/>
  <c r="BH134" i="2"/>
  <c r="BF134" i="2"/>
  <c r="BE134" i="2"/>
  <c r="T134" i="2"/>
  <c r="R134" i="2"/>
  <c r="P134" i="2"/>
  <c r="BK134" i="2"/>
  <c r="J134" i="2"/>
  <c r="BG134" i="2" s="1"/>
  <c r="BI130" i="2"/>
  <c r="BH130" i="2"/>
  <c r="BF130" i="2"/>
  <c r="BE130" i="2"/>
  <c r="T130" i="2"/>
  <c r="R130" i="2"/>
  <c r="P130" i="2"/>
  <c r="P91" i="2" s="1"/>
  <c r="BK130" i="2"/>
  <c r="J130" i="2"/>
  <c r="BG130" i="2"/>
  <c r="BI122" i="2"/>
  <c r="BH122" i="2"/>
  <c r="BF122" i="2"/>
  <c r="BE122" i="2"/>
  <c r="T122" i="2"/>
  <c r="T91" i="2" s="1"/>
  <c r="T90" i="2" s="1"/>
  <c r="T89" i="2" s="1"/>
  <c r="R122" i="2"/>
  <c r="P122" i="2"/>
  <c r="BK122" i="2"/>
  <c r="J122" i="2"/>
  <c r="BG122" i="2" s="1"/>
  <c r="BI118" i="2"/>
  <c r="BH118" i="2"/>
  <c r="BF118" i="2"/>
  <c r="BE118" i="2"/>
  <c r="T118" i="2"/>
  <c r="R118" i="2"/>
  <c r="P118" i="2"/>
  <c r="BK118" i="2"/>
  <c r="J118" i="2"/>
  <c r="BG118" i="2"/>
  <c r="BI114" i="2"/>
  <c r="BH114" i="2"/>
  <c r="BF114" i="2"/>
  <c r="BE114" i="2"/>
  <c r="T114" i="2"/>
  <c r="R114" i="2"/>
  <c r="P114" i="2"/>
  <c r="BK114" i="2"/>
  <c r="J114" i="2"/>
  <c r="BG114" i="2" s="1"/>
  <c r="BI111" i="2"/>
  <c r="BH111" i="2"/>
  <c r="BF111" i="2"/>
  <c r="BE111" i="2"/>
  <c r="T111" i="2"/>
  <c r="R111" i="2"/>
  <c r="P111" i="2"/>
  <c r="BK111" i="2"/>
  <c r="J111" i="2"/>
  <c r="BG111" i="2"/>
  <c r="BI103" i="2"/>
  <c r="BH103" i="2"/>
  <c r="BF103" i="2"/>
  <c r="BE103" i="2"/>
  <c r="T103" i="2"/>
  <c r="R103" i="2"/>
  <c r="P103" i="2"/>
  <c r="BK103" i="2"/>
  <c r="J103" i="2"/>
  <c r="BG103" i="2" s="1"/>
  <c r="BI100" i="2"/>
  <c r="BH100" i="2"/>
  <c r="BF100" i="2"/>
  <c r="BE100" i="2"/>
  <c r="T100" i="2"/>
  <c r="R100" i="2"/>
  <c r="R91" i="2" s="1"/>
  <c r="P100" i="2"/>
  <c r="BK100" i="2"/>
  <c r="J100" i="2"/>
  <c r="BG100" i="2"/>
  <c r="BI96" i="2"/>
  <c r="BH96" i="2"/>
  <c r="BF96" i="2"/>
  <c r="BE96" i="2"/>
  <c r="T96" i="2"/>
  <c r="R96" i="2"/>
  <c r="P96" i="2"/>
  <c r="BK96" i="2"/>
  <c r="J96" i="2"/>
  <c r="BG96" i="2"/>
  <c r="BI92" i="2"/>
  <c r="F37" i="2"/>
  <c r="BD55" i="1" s="1"/>
  <c r="BH92" i="2"/>
  <c r="BF92" i="2"/>
  <c r="J34" i="2" s="1"/>
  <c r="AW55" i="1" s="1"/>
  <c r="BE92" i="2"/>
  <c r="J33" i="2" s="1"/>
  <c r="AV55" i="1" s="1"/>
  <c r="T92" i="2"/>
  <c r="R92" i="2"/>
  <c r="P92" i="2"/>
  <c r="BK92" i="2"/>
  <c r="J92" i="2"/>
  <c r="BG92" i="2" s="1"/>
  <c r="F35" i="2" s="1"/>
  <c r="BB55" i="1" s="1"/>
  <c r="J86" i="2"/>
  <c r="J85" i="2"/>
  <c r="F85" i="2"/>
  <c r="F83" i="2"/>
  <c r="E81" i="2"/>
  <c r="J55" i="2"/>
  <c r="J54" i="2"/>
  <c r="F54" i="2"/>
  <c r="F52" i="2"/>
  <c r="E50" i="2"/>
  <c r="J18" i="2"/>
  <c r="E18" i="2"/>
  <c r="F86" i="2" s="1"/>
  <c r="J17" i="2"/>
  <c r="J12" i="2"/>
  <c r="J83" i="2" s="1"/>
  <c r="E7" i="2"/>
  <c r="E79" i="2"/>
  <c r="E48" i="2"/>
  <c r="AZ57" i="1"/>
  <c r="AV57" i="1"/>
  <c r="AS57" i="1"/>
  <c r="AS54" i="1"/>
  <c r="L50" i="1"/>
  <c r="AM50" i="1"/>
  <c r="AM49" i="1"/>
  <c r="L49" i="1"/>
  <c r="AM47" i="1"/>
  <c r="L47" i="1"/>
  <c r="L45" i="1"/>
  <c r="L44" i="1"/>
  <c r="R90" i="2" l="1"/>
  <c r="R89" i="2" s="1"/>
  <c r="AT55" i="1"/>
  <c r="J92" i="3"/>
  <c r="J61" i="3" s="1"/>
  <c r="E77" i="6"/>
  <c r="E50" i="6"/>
  <c r="F34" i="9"/>
  <c r="BA63" i="1" s="1"/>
  <c r="J34" i="9"/>
  <c r="AW63" i="1" s="1"/>
  <c r="AT63" i="1" s="1"/>
  <c r="BK182" i="2"/>
  <c r="J182" i="2" s="1"/>
  <c r="J62" i="2" s="1"/>
  <c r="P198" i="2"/>
  <c r="P90" i="2" s="1"/>
  <c r="P89" i="2" s="1"/>
  <c r="AU55" i="1" s="1"/>
  <c r="F36" i="3"/>
  <c r="BC56" i="1" s="1"/>
  <c r="T254" i="3"/>
  <c r="BK362" i="3"/>
  <c r="J362" i="3" s="1"/>
  <c r="J68" i="3" s="1"/>
  <c r="T405" i="3"/>
  <c r="E76" i="4"/>
  <c r="E50" i="4"/>
  <c r="P215" i="5"/>
  <c r="F37" i="6"/>
  <c r="BB60" i="1" s="1"/>
  <c r="F37" i="7"/>
  <c r="BB61" i="1" s="1"/>
  <c r="F37" i="8"/>
  <c r="BB62" i="1" s="1"/>
  <c r="J85" i="9"/>
  <c r="J60" i="9" s="1"/>
  <c r="BK84" i="9"/>
  <c r="J84" i="9" s="1"/>
  <c r="J52" i="2"/>
  <c r="F55" i="2"/>
  <c r="F33" i="2"/>
  <c r="AZ55" i="1" s="1"/>
  <c r="AZ54" i="1" s="1"/>
  <c r="F34" i="2"/>
  <c r="BA55" i="1" s="1"/>
  <c r="F36" i="2"/>
  <c r="BC55" i="1" s="1"/>
  <c r="BC54" i="1" s="1"/>
  <c r="BK247" i="3"/>
  <c r="J247" i="3" s="1"/>
  <c r="J64" i="3" s="1"/>
  <c r="P254" i="3"/>
  <c r="P91" i="3" s="1"/>
  <c r="P90" i="3" s="1"/>
  <c r="AU56" i="1" s="1"/>
  <c r="R338" i="3"/>
  <c r="R91" i="3" s="1"/>
  <c r="R90" i="3" s="1"/>
  <c r="J89" i="4"/>
  <c r="J64" i="4" s="1"/>
  <c r="BK88" i="4"/>
  <c r="J88" i="4" s="1"/>
  <c r="F36" i="4"/>
  <c r="BA58" i="1" s="1"/>
  <c r="J36" i="4"/>
  <c r="AW58" i="1" s="1"/>
  <c r="AT58" i="1" s="1"/>
  <c r="P281" i="2"/>
  <c r="F87" i="3"/>
  <c r="J34" i="3"/>
  <c r="AW56" i="1" s="1"/>
  <c r="AT56" i="1" s="1"/>
  <c r="T216" i="3"/>
  <c r="T91" i="3" s="1"/>
  <c r="T90" i="3" s="1"/>
  <c r="BK338" i="3"/>
  <c r="J338" i="3" s="1"/>
  <c r="J67" i="3" s="1"/>
  <c r="F37" i="4"/>
  <c r="BB58" i="1" s="1"/>
  <c r="BB57" i="1" s="1"/>
  <c r="AX57" i="1" s="1"/>
  <c r="J91" i="5"/>
  <c r="J65" i="5" s="1"/>
  <c r="BK90" i="5"/>
  <c r="J36" i="5"/>
  <c r="AW59" i="1" s="1"/>
  <c r="AT59" i="1" s="1"/>
  <c r="F36" i="5"/>
  <c r="BA59" i="1" s="1"/>
  <c r="T91" i="5"/>
  <c r="T90" i="5" s="1"/>
  <c r="T89" i="5" s="1"/>
  <c r="F39" i="5"/>
  <c r="BD59" i="1" s="1"/>
  <c r="P91" i="5"/>
  <c r="P90" i="5" s="1"/>
  <c r="P89" i="5" s="1"/>
  <c r="AU59" i="1" s="1"/>
  <c r="AU57" i="1" s="1"/>
  <c r="E74" i="9"/>
  <c r="E48" i="9"/>
  <c r="F35" i="9"/>
  <c r="BB63" i="1" s="1"/>
  <c r="T123" i="9"/>
  <c r="T111" i="9"/>
  <c r="T85" i="9" s="1"/>
  <c r="T84" i="9" s="1"/>
  <c r="P123" i="9"/>
  <c r="J91" i="6"/>
  <c r="J65" i="6" s="1"/>
  <c r="BK90" i="6"/>
  <c r="J36" i="6"/>
  <c r="AW60" i="1" s="1"/>
  <c r="AT60" i="1" s="1"/>
  <c r="F36" i="6"/>
  <c r="BA60" i="1" s="1"/>
  <c r="T91" i="6"/>
  <c r="T90" i="6" s="1"/>
  <c r="T89" i="6" s="1"/>
  <c r="F39" i="6"/>
  <c r="BD60" i="1" s="1"/>
  <c r="P91" i="6"/>
  <c r="P90" i="6" s="1"/>
  <c r="P89" i="6" s="1"/>
  <c r="AU60" i="1" s="1"/>
  <c r="J91" i="7"/>
  <c r="J65" i="7" s="1"/>
  <c r="BK90" i="7"/>
  <c r="J36" i="7"/>
  <c r="AW61" i="1" s="1"/>
  <c r="AT61" i="1" s="1"/>
  <c r="F36" i="7"/>
  <c r="BA61" i="1" s="1"/>
  <c r="T91" i="7"/>
  <c r="T90" i="7" s="1"/>
  <c r="T89" i="7" s="1"/>
  <c r="F39" i="7"/>
  <c r="BD61" i="1" s="1"/>
  <c r="P91" i="7"/>
  <c r="P90" i="7" s="1"/>
  <c r="P89" i="7" s="1"/>
  <c r="AU61" i="1" s="1"/>
  <c r="J91" i="8"/>
  <c r="J65" i="8" s="1"/>
  <c r="BK90" i="8"/>
  <c r="J36" i="8"/>
  <c r="AW62" i="1" s="1"/>
  <c r="AT62" i="1" s="1"/>
  <c r="F36" i="8"/>
  <c r="BA62" i="1" s="1"/>
  <c r="T91" i="8"/>
  <c r="T90" i="8" s="1"/>
  <c r="T89" i="8" s="1"/>
  <c r="F39" i="8"/>
  <c r="BD62" i="1" s="1"/>
  <c r="P91" i="8"/>
  <c r="P90" i="8" s="1"/>
  <c r="P89" i="8" s="1"/>
  <c r="AU62" i="1" s="1"/>
  <c r="P86" i="9"/>
  <c r="P111" i="9"/>
  <c r="J52" i="9"/>
  <c r="F55" i="9"/>
  <c r="J90" i="8" l="1"/>
  <c r="J64" i="8" s="1"/>
  <c r="BK89" i="8"/>
  <c r="J89" i="8" s="1"/>
  <c r="BD57" i="1"/>
  <c r="BD54" i="1" s="1"/>
  <c r="W33" i="1" s="1"/>
  <c r="J90" i="5"/>
  <c r="J64" i="5" s="1"/>
  <c r="BK89" i="5"/>
  <c r="J89" i="5" s="1"/>
  <c r="BA54" i="1"/>
  <c r="J30" i="9"/>
  <c r="J59" i="9"/>
  <c r="BA57" i="1"/>
  <c r="AW57" i="1" s="1"/>
  <c r="AT57" i="1" s="1"/>
  <c r="W29" i="1"/>
  <c r="AV54" i="1"/>
  <c r="BK91" i="3"/>
  <c r="BK91" i="2"/>
  <c r="P85" i="9"/>
  <c r="P84" i="9" s="1"/>
  <c r="AU63" i="1" s="1"/>
  <c r="AU54" i="1" s="1"/>
  <c r="J90" i="6"/>
  <c r="J64" i="6" s="1"/>
  <c r="BK89" i="6"/>
  <c r="J89" i="6" s="1"/>
  <c r="J32" i="4"/>
  <c r="J63" i="4"/>
  <c r="BB54" i="1"/>
  <c r="J90" i="7"/>
  <c r="J64" i="7" s="1"/>
  <c r="BK89" i="7"/>
  <c r="J89" i="7" s="1"/>
  <c r="W32" i="1"/>
  <c r="AY54" i="1"/>
  <c r="AX54" i="1" l="1"/>
  <c r="W31" i="1"/>
  <c r="AG63" i="1"/>
  <c r="AN63" i="1" s="1"/>
  <c r="J39" i="9"/>
  <c r="J63" i="8"/>
  <c r="J32" i="8"/>
  <c r="AG58" i="1"/>
  <c r="J41" i="4"/>
  <c r="BK90" i="2"/>
  <c r="J91" i="2"/>
  <c r="J61" i="2" s="1"/>
  <c r="J63" i="5"/>
  <c r="J32" i="5"/>
  <c r="AK29" i="1"/>
  <c r="AW54" i="1"/>
  <c r="AK30" i="1" s="1"/>
  <c r="W30" i="1"/>
  <c r="J63" i="7"/>
  <c r="J32" i="7"/>
  <c r="J63" i="6"/>
  <c r="J32" i="6"/>
  <c r="J91" i="3"/>
  <c r="J60" i="3" s="1"/>
  <c r="BK90" i="3"/>
  <c r="J90" i="3" s="1"/>
  <c r="J41" i="6" l="1"/>
  <c r="AG60" i="1"/>
  <c r="AN60" i="1" s="1"/>
  <c r="J41" i="5"/>
  <c r="AG59" i="1"/>
  <c r="AN59" i="1" s="1"/>
  <c r="J59" i="3"/>
  <c r="J30" i="3"/>
  <c r="J41" i="7"/>
  <c r="AG61" i="1"/>
  <c r="AN61" i="1" s="1"/>
  <c r="J41" i="8"/>
  <c r="AG62" i="1"/>
  <c r="AN62" i="1" s="1"/>
  <c r="AN58" i="1"/>
  <c r="AG57" i="1"/>
  <c r="AN57" i="1" s="1"/>
  <c r="AT54" i="1"/>
  <c r="J90" i="2"/>
  <c r="J60" i="2" s="1"/>
  <c r="BK89" i="2"/>
  <c r="J89" i="2" s="1"/>
  <c r="J59" i="2" l="1"/>
  <c r="J30" i="2"/>
  <c r="J39" i="3"/>
  <c r="AG56" i="1"/>
  <c r="AN56" i="1" s="1"/>
  <c r="J39" i="2" l="1"/>
  <c r="AG55" i="1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<sst xmlns="http://schemas.openxmlformats.org/spreadsheetml/2006/main" count="9897" uniqueCount="1156">
  <si>
    <t>Export Komplet</t>
  </si>
  <si>
    <t>VZ</t>
  </si>
  <si>
    <t>2.0</t>
  </si>
  <si>
    <t>ZAMOK</t>
  </si>
  <si>
    <t>False</t>
  </si>
  <si>
    <t>{7e6bb023-1a86-4d4a-9205-92d0f5a86b9e}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</si>
  <si>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</si>
  <si>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</si>
  <si>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</si>
  <si>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</si>
  <si>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</si>
  <si>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</si>
  <si>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</si>
  <si>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</si>
  <si>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3589vv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</si>
  <si>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</si>
  <si>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</si>
  <si>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Výsadba větrolamu a výstavba mělkého průlehu na KN 1613 v k. ú. Svinčany</t>
  </si>
  <si>
    <t>KSO:</t>
  </si>
  <si>
    <t>831 12</t>
  </si>
  <si>
    <t>CC-CZ:</t>
  </si>
  <si>
    <t>21534</t>
  </si>
  <si>
    <t>Místo:</t>
  </si>
  <si>
    <t>Svinčany</t>
  </si>
  <si>
    <t>Datum:</t>
  </si>
  <si>
    <t>8. 8. 2019</t>
  </si>
  <si>
    <t>Zadavatel:</t>
  </si>
  <si>
    <t>IČ:</t>
  </si>
  <si>
    <t/>
  </si>
  <si>
    <t>Obec Svinčany</t>
  </si>
  <si>
    <t>DIČ:</t>
  </si>
  <si>
    <t>Uchazeč:</t>
  </si>
  <si>
    <t>Vyplň údaj</t>
  </si>
  <si>
    <t>Projektant:</t>
  </si>
  <si>
    <t>Povodí Labe, státní podnik, OIČ, Hradec Králové</t>
  </si>
  <si>
    <t>True</t>
  </si>
  <si>
    <t>Zpracovatel:</t>
  </si>
  <si>
    <t>Ing. Eva Morkesová</t>
  </si>
  <si>
    <t>Poznámka:</t>
  </si>
  <si>
    <t>Rozpočtováno v CÚ 2019/II_x000D_
Neomezený dálkový přístup k úvodním částem katalogů ÚRS na http:/www.cs-urs.cz._x000D_
Ostatní informace položek ÚRS budou součástí soupisu prací.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</si>
  <si>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</si>
  <si>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</si>
  <si>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</si>
  <si>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</si>
  <si>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</si>
  <si>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</si>
  <si>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</si>
  <si>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</si>
  <si>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</si>
  <si>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</si>
  <si>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</si>
  <si>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</si>
  <si>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</si>
  <si>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</si>
  <si>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</si>
  <si>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</si>
  <si>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</si>
  <si>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</si>
  <si>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</si>
  <si>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</si>
  <si>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</si>
  <si>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</si>
  <si>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</si>
  <si>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</si>
  <si>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</si>
  <si>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</si>
  <si>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</si>
  <si>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</si>
  <si>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</si>
  <si>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</si>
  <si>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</si>
  <si>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</si>
  <si>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</si>
  <si>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</si>
  <si>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</si>
  <si>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</si>
  <si>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</si>
  <si>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</si>
  <si>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</si>
  <si>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1.</t>
  </si>
  <si>
    <t>SO 01 Záchytný průleh</t>
  </si>
  <si>
    <t>STA</t>
  </si>
  <si>
    <t>1</t>
  </si>
  <si>
    <t>{db8e7c70-1e40-4aaf-a462-280f6b952aa8}</t>
  </si>
  <si>
    <t>831 1</t>
  </si>
  <si>
    <t>2</t>
  </si>
  <si>
    <t>2.</t>
  </si>
  <si>
    <t>SO 02 Úprava odpadního příkopu</t>
  </si>
  <si>
    <t>{805bd083-6d09-4499-9b82-734b1557d160}</t>
  </si>
  <si>
    <t>3.</t>
  </si>
  <si>
    <t>SO 03 Kácení a výsadby</t>
  </si>
  <si>
    <t>{5e677e97-37c3-40d3-855c-eb59a8cda605}</t>
  </si>
  <si>
    <t>823 2</t>
  </si>
  <si>
    <t>3.1</t>
  </si>
  <si>
    <t>SO 03.1 Kácení</t>
  </si>
  <si>
    <t>Soupis</t>
  </si>
  <si>
    <t>{8b690620-01c8-49a9-ab91-cf723325c665}</t>
  </si>
  <si>
    <t>3.2</t>
  </si>
  <si>
    <t>SO 03.2 Výsadba</t>
  </si>
  <si>
    <t>{90fb9fa7-11e4-4b7c-b0de-3393de7b3102}</t>
  </si>
  <si>
    <t>3.3</t>
  </si>
  <si>
    <t>SO 03.3 Následná péče 1. rok</t>
  </si>
  <si>
    <t>{6c464cdb-eaed-4432-a158-e50669f6b468}</t>
  </si>
  <si>
    <t>3.4</t>
  </si>
  <si>
    <t>SO 03.4 Následná péče 2. rok</t>
  </si>
  <si>
    <t>{5802632a-b8e4-4b93-a914-ea7e95526214}</t>
  </si>
  <si>
    <t>3.5</t>
  </si>
  <si>
    <t>SO 03.5 Následná péče 3. rok</t>
  </si>
  <si>
    <t>{2a7b4560-e242-4727-8d1d-768b8b02b633}</t>
  </si>
  <si>
    <t>4.</t>
  </si>
  <si>
    <t>VON</t>
  </si>
  <si>
    <t>{a3f61190-7d10-4185-8f57-93ce0b7ff8a7}</t>
  </si>
  <si>
    <t>KRYCÍ LIST SOUPISU PRACÍ</t>
  </si>
  <si>
    <t>Objekt:</t>
  </si>
  <si>
    <t>1. - SO 01 Záchytný průleh</t>
  </si>
  <si>
    <t>215</t>
  </si>
  <si>
    <t>Rozpočtováno v CÚ 2019/II Neomezený dálkový přístup k úvodním částem katalogů ÚRS na http:/www.cs-urs.cz. Ostatní informace položek ÚRS budou součástí soupisu prací.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</si>
  <si>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</si>
  <si>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</si>
  <si>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</si>
  <si>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</si>
  <si>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</si>
  <si>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</si>
  <si>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18 - Zemní práce - povrchové úpravy terénu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</si>
  <si>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</si>
  <si>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</si>
  <si>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</si>
  <si>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</si>
  <si>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</si>
  <si>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</si>
  <si>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</si>
  <si>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</si>
  <si>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</si>
  <si>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</si>
  <si>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</si>
  <si>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</si>
  <si>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</si>
  <si>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</si>
  <si>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</si>
  <si>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</si>
  <si>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</si>
  <si>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</si>
  <si>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</si>
  <si>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</si>
  <si>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</si>
  <si>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</si>
  <si>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</si>
  <si>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</si>
  <si>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</si>
  <si>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121101101</t>
  </si>
  <si>
    <t>Sejmutí ornice s přemístěním na vzdálenost do 50 m</t>
  </si>
  <si>
    <t>m3</t>
  </si>
  <si>
    <t>CS ÚRS 2019 02</t>
  </si>
  <si>
    <t>4</t>
  </si>
  <si>
    <t>659401471</t>
  </si>
  <si>
    <t>PP</t>
  </si>
  <si>
    <t>Sejmutí ornice nebo lesní půdy s vodorovným přemístěním na hromady v místě upotřebení nebo na dočasné či trvalé skládky se složením, na vzdálenost do 50 m</t>
  </si>
  <si>
    <t>VV</t>
  </si>
  <si>
    <t>"skrývka ornice pro průleh v tl. 0 - 0,35 (prům. tl. 0,18 m), výkaz, viz příloha D.1.3"</t>
  </si>
  <si>
    <t>353,09</t>
  </si>
  <si>
    <t>122201102</t>
  </si>
  <si>
    <t>Odkopávky a prokopávky nezapažené v hornině tř. 3 objem do 1000 m3</t>
  </si>
  <si>
    <t>-1886676765</t>
  </si>
  <si>
    <t>Odkopávky a prokopávky nezapažené s přehozením výkopku na vzdálenost do 3 m nebo s naložením na dopravní prostředek v hornině tř. 3 přes 100 do 1 000 m3</t>
  </si>
  <si>
    <t>"odtěžení zeminy pro průleh (hl. do 0,5 m), výkaz, viz příloha D.1.3"</t>
  </si>
  <si>
    <t>120,47</t>
  </si>
  <si>
    <t>3</t>
  </si>
  <si>
    <t>122201109</t>
  </si>
  <si>
    <t>Příplatek za lepivost u odkopávek v hornině tř. 1 až 3</t>
  </si>
  <si>
    <t>796670990</t>
  </si>
  <si>
    <t>Odkopávky a prokopávky nezapažené s přehozením výkopku na vzdálenost do 3 m nebo s naložením na dopravní prostředek v hornině tř. 3 Příplatek k cenám za lepivost horniny tř. 3</t>
  </si>
  <si>
    <t>120,47*0,3 'Přepočtené koeficientem množství</t>
  </si>
  <si>
    <t>132201201</t>
  </si>
  <si>
    <t>Hloubení rýh š do 2000 mm v hornině tř. 3 objemu do 100 m3</t>
  </si>
  <si>
    <t>1347795947</t>
  </si>
  <si>
    <t>Hloubení zapažených i nezapažených rýh šířky přes 600 do 2 000 mm s urovnáním dna do předepsaného profilu a spádu v hornině tř. 3 do 100 m3</t>
  </si>
  <si>
    <t>"viz příloha D.1.5"</t>
  </si>
  <si>
    <t>"výkop pro žlab, výkaz"</t>
  </si>
  <si>
    <t>26,19</t>
  </si>
  <si>
    <t>"výkop pro chráničku DN 500, výkaz"</t>
  </si>
  <si>
    <t>3,0</t>
  </si>
  <si>
    <t>Součet</t>
  </si>
  <si>
    <t>5</t>
  </si>
  <si>
    <t>132201209</t>
  </si>
  <si>
    <t>Příplatek za lepivost k hloubení rýh š do 2000 mm v hornině tř. 3</t>
  </si>
  <si>
    <t>-2009509862</t>
  </si>
  <si>
    <t>Hloubení zapažených i nezapažených rýh šířky přes 600 do 2 000 mm s urovnáním dna do předepsaného profilu a spádu v hornině tř. 3 Příplatek k cenám za lepivost horniny tř. 3</t>
  </si>
  <si>
    <t>29,19*0,3 'Přepočtené koeficientem množství</t>
  </si>
  <si>
    <t>39</t>
  </si>
  <si>
    <t>162201101</t>
  </si>
  <si>
    <t>Vodorovné přemístění do 20 m výkopku/sypaniny z horniny tř. 1 až 4</t>
  </si>
  <si>
    <t>-726751853</t>
  </si>
  <si>
    <t>Vodorovné přemístění výkopku nebo sypaniny po suchu na obvyklém dopravním prostředku, bez naložení výkopku, avšak se složením bez rozhrnutí z horniny tř. 1 až 4 na vzdálenost do 20 m</t>
  </si>
  <si>
    <t>"zemní materiál na meziskládku a zpět pro opětovné použití"</t>
  </si>
  <si>
    <t>2*(17,95+2,12)</t>
  </si>
  <si>
    <t>6</t>
  </si>
  <si>
    <t>162201102R</t>
  </si>
  <si>
    <t>Vodorovné přemístění do 50 m výkopku/sypaniny z horniny tř. 1 až 4</t>
  </si>
  <si>
    <t>-2060545033</t>
  </si>
  <si>
    <t>Vodorovné přemístění výkopku nebo sypaniny po suchu na obvyklém dopravním prostředku, bez naložení výkopku, avšak se složením bez rozhrnutí z horniny tř. 1 až 4 na vzdálenost přes 20 do 50 m</t>
  </si>
  <si>
    <t>" ornice z meziskládky k místu rozprostření, viz příloha D.1.3"</t>
  </si>
  <si>
    <t>7</t>
  </si>
  <si>
    <t>162601102</t>
  </si>
  <si>
    <t>Vodorovné přemístění do 5000 m výkopku/sypaniny z horniny tř. 1 až 4</t>
  </si>
  <si>
    <t>197416871</t>
  </si>
  <si>
    <t>Vodorovné přemístění výkopku nebo sypaniny po suchu na obvyklém dopravním prostředku, bez naložení výkopku, avšak se složením bez rozhrnutí z horniny tř. 1 až 4 na vzdálenost přes 4 000 do 5 000 m</t>
  </si>
  <si>
    <t>"přebytečná zemina na skládku investora do 5 km"</t>
  </si>
  <si>
    <t>"zemina z odkopávky pro průleh"</t>
  </si>
  <si>
    <t>"zemina z rýhy (odpočet materiálu pro zásyp)"</t>
  </si>
  <si>
    <t>(26,19+3,0)-(2,12+17,95)</t>
  </si>
  <si>
    <t>8</t>
  </si>
  <si>
    <t>167101102R</t>
  </si>
  <si>
    <t>Nakládání výkopku z hornin tř. 1 až 4 přes 100 m3</t>
  </si>
  <si>
    <t>-1237671292</t>
  </si>
  <si>
    <t>Nakládání, skládání a překládání neulehlého výkopku nebo sypaniny nakládání, množství přes 100 m3, z hornin tř. 1 až 4</t>
  </si>
  <si>
    <t>"naložení ornice z meziskládky, viz příloha D.1.3"</t>
  </si>
  <si>
    <t>9</t>
  </si>
  <si>
    <t>171101101</t>
  </si>
  <si>
    <t>Uložení sypaniny z hornin soudržných do násypů zhutněných na 95 % PS</t>
  </si>
  <si>
    <t>-562412352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</si>
  <si>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95 % PS</t>
  </si>
  <si>
    <t>"zásyp se zhutněním na  93 % PS, pro průleh, výkaz"</t>
  </si>
  <si>
    <t>17,95</t>
  </si>
  <si>
    <t>10</t>
  </si>
  <si>
    <t>171201101</t>
  </si>
  <si>
    <t>Uložení sypaniny do násypů nezhutněných</t>
  </si>
  <si>
    <t>-2141025608</t>
  </si>
  <si>
    <t>Uložení sypaniny do násypů s rozprostřením sypaniny ve vrstvách a s hrubým urovnáním nezhutněných z jakýchkoliv hornin</t>
  </si>
  <si>
    <t>"přebytečná zemina na skládku investora do 5 km, viz příloha D.1.3"</t>
  </si>
  <si>
    <t>11</t>
  </si>
  <si>
    <t>174101101</t>
  </si>
  <si>
    <t>Zásyp jam, šachet rýh nebo kolem objektů sypaninou se zhutněním</t>
  </si>
  <si>
    <t>814334066</t>
  </si>
  <si>
    <t>Zásyp sypaninou z jakékoliv horniny s uložením výkopku ve vrstvách se zhutněním jam, šachet, rýh nebo kolem objektů v těchto vykopávkách</t>
  </si>
  <si>
    <t>"zásyp okolo chráničky DN 500, výkaz, viz příloha D.1.5"</t>
  </si>
  <si>
    <t>2,12</t>
  </si>
  <si>
    <t>12</t>
  </si>
  <si>
    <t>181301111</t>
  </si>
  <si>
    <t>Rozprostření ornice tl vrstvy do 100 mm pl přes 500 m2 v rovině nebo ve svahu do 1:5</t>
  </si>
  <si>
    <t>m2</t>
  </si>
  <si>
    <t>225428704</t>
  </si>
  <si>
    <t>Rozprostření a urovnání ornice v rovině nebo ve svahu sklonu do 1:5 při souvislé ploše přes 500 m2, tl. vrstvy do 100 mm</t>
  </si>
  <si>
    <t>"ohumusování v tl. do 100 mm (ornice z SO 01 a SO 02), výkaz, viz příloha D.3.1"</t>
  </si>
  <si>
    <t>"rozprostření ornice (sejmuté z průlehu) na pole"</t>
  </si>
  <si>
    <t>4420,0</t>
  </si>
  <si>
    <t>"ohumusování průlehu"</t>
  </si>
  <si>
    <t>744,0</t>
  </si>
  <si>
    <t>"úprava vtoku přejezdného žlabu"</t>
  </si>
  <si>
    <t>10,0</t>
  </si>
  <si>
    <t>"úprava výtoku přejezdného žlabu"</t>
  </si>
  <si>
    <t>1,56</t>
  </si>
  <si>
    <t>13</t>
  </si>
  <si>
    <t>181951102</t>
  </si>
  <si>
    <t>Úprava pláně v hornině tř. 1 až 4 se zhutněním</t>
  </si>
  <si>
    <t>752363692</t>
  </si>
  <si>
    <t>Úprava pláně vyrovnáním výškových rozdílů v hornině tř. 1 až 4 se zhutněním</t>
  </si>
  <si>
    <t>"přejezdný žlab - úprava základové spáry, výkaz"</t>
  </si>
  <si>
    <t>4,998</t>
  </si>
  <si>
    <t>"nájezdové rameno, výkaz"</t>
  </si>
  <si>
    <t>34,24</t>
  </si>
  <si>
    <t>14</t>
  </si>
  <si>
    <t>182101101</t>
  </si>
  <si>
    <t>Svahování v zářezech v hornině tř. 1 až 4</t>
  </si>
  <si>
    <t>1915062445</t>
  </si>
  <si>
    <t>Svahování trvalých svahů do projektovaných profilů s potřebným přemístěním výkopku při svahování v zářezech v hornině tř. 1 až 4</t>
  </si>
  <si>
    <t>"svahování výkopů průlehu, výkaz, viz příloha D.1.3"</t>
  </si>
  <si>
    <t>1472,08</t>
  </si>
  <si>
    <t>183403122</t>
  </si>
  <si>
    <t>Obdělání půdy rigolováním hl do 0,6 m v rovině a svahu do 1:5</t>
  </si>
  <si>
    <t>-1988385800</t>
  </si>
  <si>
    <t>Obdělání půdy rigolováním v rovině nebo na svahu do 1:5 hl. přes 400 do 600 mm</t>
  </si>
  <si>
    <t>"rozrušení podorničí naoráním - hloubkovým podrýváním do hl. 0,5 m, výkaz, viz příloha C.3.1"</t>
  </si>
  <si>
    <t>380,0</t>
  </si>
  <si>
    <t>16</t>
  </si>
  <si>
    <t>183403152</t>
  </si>
  <si>
    <t>Obdělání půdy vláčením v rovině a svahu do 1:5</t>
  </si>
  <si>
    <t>874367251</t>
  </si>
  <si>
    <t>Obdělání půdy vláčením v rovině nebo na svahu do 1:5</t>
  </si>
  <si>
    <t>"zavláčení všech ploch dotčených stavbou, viz příloha C.3.1"</t>
  </si>
  <si>
    <t>2490,0</t>
  </si>
  <si>
    <t>18</t>
  </si>
  <si>
    <t>Zemní práce - povrchové úpravy terénu</t>
  </si>
  <si>
    <t>17</t>
  </si>
  <si>
    <t>181411121</t>
  </si>
  <si>
    <t>Založení lučního trávníku výsevem plochy do 1000 m2 v rovině a ve svahu do 1:5</t>
  </si>
  <si>
    <t>-1829348498</t>
  </si>
  <si>
    <t>Založení trávníku na půdě předem připravené plochy do 1000 m2 výsevem včetně utažení lučního v rovině nebo na svahu do 1:5</t>
  </si>
  <si>
    <t>"výkaz, viz příloha C.3.1, D.1.1"</t>
  </si>
  <si>
    <t>"všechny plochy dotčené stavbou"</t>
  </si>
  <si>
    <t>M</t>
  </si>
  <si>
    <t>00572474R1</t>
  </si>
  <si>
    <t>osivo směs travinobylinná</t>
  </si>
  <si>
    <t>kg</t>
  </si>
  <si>
    <t>-1947937259</t>
  </si>
  <si>
    <t>"8 g směsi/ m2 (trávy 90 %, byliny 10 %), viz příloha D.1.1"</t>
  </si>
  <si>
    <t>2501,56</t>
  </si>
  <si>
    <t>2501,56*0,008 'Přepočtené koeficientem množství</t>
  </si>
  <si>
    <t>Zakládání</t>
  </si>
  <si>
    <t>19</t>
  </si>
  <si>
    <t>213311141</t>
  </si>
  <si>
    <t>Polštáře zhutněné pod základy ze štěrkopísku tříděného</t>
  </si>
  <si>
    <t>-2076064858</t>
  </si>
  <si>
    <t>"přejezdný žlab, podkladní ŠP podsyp tl. 100 mm, výkaz, viz příloha D.1.5"</t>
  </si>
  <si>
    <t>0,504</t>
  </si>
  <si>
    <t>20</t>
  </si>
  <si>
    <t>274321117</t>
  </si>
  <si>
    <t>Základové pasy, prahy, věnce a ostruhy mostních konstrukcí ze ŽB C 25/30</t>
  </si>
  <si>
    <t>1012188450</t>
  </si>
  <si>
    <t>Základové konstrukce z betonu železového pásy, prahy, věnce a ostruhy ve výkopu nebo na hlavách pilot C 25/30</t>
  </si>
  <si>
    <t>"základový pás výšky 300 mm z betonu C 25/30 XC4, výkaz, viz příloha D.1.5"</t>
  </si>
  <si>
    <t>1,554</t>
  </si>
  <si>
    <t>274354111</t>
  </si>
  <si>
    <t>Bednění základových pasů - zřízení</t>
  </si>
  <si>
    <t>-825369428</t>
  </si>
  <si>
    <t>Bednění základových konstrukcí pasů, prahů, věnců a ostruh zřízení</t>
  </si>
  <si>
    <t>"základový pás, výkaz, viz příloha D.1.5"</t>
  </si>
  <si>
    <t>2*4,0*0,3</t>
  </si>
  <si>
    <t>22</t>
  </si>
  <si>
    <t>274354211</t>
  </si>
  <si>
    <t>Bednění základových pasů - odstranění</t>
  </si>
  <si>
    <t>77748280</t>
  </si>
  <si>
    <t>Bednění základových konstrukcí pasů, prahů, věnců a ostruh odstranění bednění</t>
  </si>
  <si>
    <t>23</t>
  </si>
  <si>
    <t>274362021</t>
  </si>
  <si>
    <t>Výztuž základových pásů svařovanými sítěmi Kari</t>
  </si>
  <si>
    <t>t</t>
  </si>
  <si>
    <t>734579062</t>
  </si>
  <si>
    <t>Výztuž základů pasů ze svařovaných sítí z drátů typu KARI</t>
  </si>
  <si>
    <t>"výztuž základových pasů Kari sítí 100/100/8, výkaz, ztratné 5 %, viz příloha D.1.5"</t>
  </si>
  <si>
    <t>9,338*0,0079*1,05</t>
  </si>
  <si>
    <t>Svislé a kompletní konstrukce</t>
  </si>
  <si>
    <t>24</t>
  </si>
  <si>
    <t>320101112</t>
  </si>
  <si>
    <t>Osazení betonových a železobetonových prefabrikátů hmotnosti nad 1000 do 5000 kg</t>
  </si>
  <si>
    <t>-86860216</t>
  </si>
  <si>
    <t>Osazení betonových a železobetonových prefabrikátů hmotnosti jednotlivě přes 1 000 do 5 000 kg</t>
  </si>
  <si>
    <t>"osazení žlabů, výkaz, viz příloha D.1.5"</t>
  </si>
  <si>
    <t>2*0,22</t>
  </si>
  <si>
    <t>25</t>
  </si>
  <si>
    <t>59228436R</t>
  </si>
  <si>
    <t>prefabrikovaný žlab 450x420x2000mm včetně ocelové pozinkované mříže</t>
  </si>
  <si>
    <t>soubor</t>
  </si>
  <si>
    <t>1253217752</t>
  </si>
  <si>
    <t>"dodávka žlabu pro přejezdný žlab včetně dopravy, viz příloha D.1.5"</t>
  </si>
  <si>
    <t>26</t>
  </si>
  <si>
    <t>321213234</t>
  </si>
  <si>
    <t>Zdivo nadzákladové z lomového kamene vodních staveb rubové se zatřením na maltu MC 25</t>
  </si>
  <si>
    <t>-1159614978</t>
  </si>
  <si>
    <t>Zdivo nadzákladové z lomového kamene vodních staveb přehrad, jezů a plavebních komor, spodní stavby vodních elektráren, odběrných věží a výpustných zařízení, opěrných zdí, šachet, šachtic a ostatních konstrukcí rubové z lomového kamene lomařsky upraveného se zatřením spár, na maltu cementovou MC 25</t>
  </si>
  <si>
    <t>"čelo žlabu - zdivo tl. 300 mm z kamene na MC 20, výkaz, viz příloha D.1.5"</t>
  </si>
  <si>
    <t>0,912</t>
  </si>
  <si>
    <t>Vodorovné konstrukce</t>
  </si>
  <si>
    <t>27</t>
  </si>
  <si>
    <t>451571111</t>
  </si>
  <si>
    <t>Lože pod dlažby ze štěrkopísku vrstva tl do 100 mm</t>
  </si>
  <si>
    <t>-492000235</t>
  </si>
  <si>
    <t>Lože pod dlažby ze štěrkopísků, tl. vrstvy do 100 mm</t>
  </si>
  <si>
    <t>"podsyp pod dlažbu přejezdného žlabu, výkaz, viz příloha D.1.5"</t>
  </si>
  <si>
    <t>3,248</t>
  </si>
  <si>
    <t>2,328</t>
  </si>
  <si>
    <t>28</t>
  </si>
  <si>
    <t>457532113</t>
  </si>
  <si>
    <t>Filtrační vrstvy z hrubého drceného kameniva se zhutněním frakce 63 až 125 mm</t>
  </si>
  <si>
    <t>-653301165</t>
  </si>
  <si>
    <t>Filtrační vrstvy jakékoliv tloušťky a sklonu z hrubého drceného kameniva se zhutněním do 10 pojezdů/m3, frakce 63-125 mm</t>
  </si>
  <si>
    <t>"přechodový klín z kamenivy 63/125 hutněný, výkaz, viz příloha D.1.5"</t>
  </si>
  <si>
    <t>1,054</t>
  </si>
  <si>
    <t>29</t>
  </si>
  <si>
    <t>465511227</t>
  </si>
  <si>
    <t>Dlažba z lomového kamene na sucho s vyklínováním a vyplněním spár tl 250 mm</t>
  </si>
  <si>
    <t>479470272</t>
  </si>
  <si>
    <t>Dlažba z lomového kamene lomařsky upraveného na sucho s vyklínováním kamenem, s vyplněním spár těženým kamenivem, drnem nebo ornicí s osetím, tl. kamene 250 mm</t>
  </si>
  <si>
    <t>"dlažba nasucho tl. 200 - 250 mm (spáry vyplněné štěrkem fr. 4/8), výkaz, viz příloha D.1.5"</t>
  </si>
  <si>
    <t>Komunikace pozemní</t>
  </si>
  <si>
    <t>30</t>
  </si>
  <si>
    <t>564730111</t>
  </si>
  <si>
    <t>Podklad z kameniva hrubého drceného vel. 16-32 mm tl 100 mm</t>
  </si>
  <si>
    <t>-1434782079</t>
  </si>
  <si>
    <t>Podklad nebo kryt z kameniva hrubého drceného vel. 16-32 mm s rozprostřením a zhutněním, po zhutnění tl. 100 mm</t>
  </si>
  <si>
    <t>"zhutněný štěrk pro zpevnění nájezdového ramena, výkaz, viz příloha D.1.5"</t>
  </si>
  <si>
    <t>7,344/0,1</t>
  </si>
  <si>
    <t>31</t>
  </si>
  <si>
    <t>564761111</t>
  </si>
  <si>
    <t>Podklad z kameniva hrubého drceného vel. 32-63 mm tl 200 mm</t>
  </si>
  <si>
    <t>1281820769</t>
  </si>
  <si>
    <t>Podklad nebo kryt z kameniva hrubého drceného vel. 32-63 mm s rozprostřením a zhutněním, po zhutnění tl. 200 mm</t>
  </si>
  <si>
    <t>7,344/0,2</t>
  </si>
  <si>
    <t>Trubní vedení</t>
  </si>
  <si>
    <t>32</t>
  </si>
  <si>
    <t>899914111R</t>
  </si>
  <si>
    <t>Montáž ocelové chráničky DN 125</t>
  </si>
  <si>
    <t>m</t>
  </si>
  <si>
    <t>-1433868695</t>
  </si>
  <si>
    <t>"osazení dělené chráničky - plynovod PE DN 63, výkaz, viz příloha D.1.5"</t>
  </si>
  <si>
    <t>2,0</t>
  </si>
  <si>
    <t>33</t>
  </si>
  <si>
    <t>R1002</t>
  </si>
  <si>
    <t>chránička dělená ocelová DN 125</t>
  </si>
  <si>
    <t>-596783564</t>
  </si>
  <si>
    <t>"dodávka chráničky (cena včetně dopravy), výkaz, viz příloha D.1.5"</t>
  </si>
  <si>
    <t>" chránička dělená ocelová DN 125 pro plynovod DN 125 pro plynovod PE DN 63"</t>
  </si>
  <si>
    <t>"délka jednoho kompletu je 2,0 m, soubor obsahuje 1 komplet"</t>
  </si>
  <si>
    <t>34</t>
  </si>
  <si>
    <t>899914116R</t>
  </si>
  <si>
    <t>Montáž ocelové dělené chráničky DN 500 včetně tepelné izolace</t>
  </si>
  <si>
    <t>405325422</t>
  </si>
  <si>
    <t>"pro vedení vodovodního řádu PVC DN 110, výkaz, viz příloha D.1.5"</t>
  </si>
  <si>
    <t>4,0</t>
  </si>
  <si>
    <t>35</t>
  </si>
  <si>
    <t>R1001</t>
  </si>
  <si>
    <t>chránička dělená ocelová DN 500 včetně tepelné izolace</t>
  </si>
  <si>
    <t>-1449834026</t>
  </si>
  <si>
    <t>" chránička dělená ocelová DN 500 včetně tepelné izolace pro vedení vodovodního řádu PVC DN 110"</t>
  </si>
  <si>
    <t>"délka jednoho kompletu je 2,0 m, soubor obsahuje 2 komplety"</t>
  </si>
  <si>
    <t>Ostatní konstrukce a práce, bourání</t>
  </si>
  <si>
    <t>36</t>
  </si>
  <si>
    <t>919535556</t>
  </si>
  <si>
    <t>Obetonování trubního propustku betonem se zvýšenými nároky na prostředí tř. C 25/30</t>
  </si>
  <si>
    <t>-1655903376</t>
  </si>
  <si>
    <t>Obetonování trubního propustku betonem prostým se zvýšenými nároky na prostředí tř. C 25/30</t>
  </si>
  <si>
    <t>"přejezdný žlab - úprava vtoku obetonováním chráničky bet C 25/30 XC4 (dno vtoku), výkaz, viz příloha D.1.5"</t>
  </si>
  <si>
    <t>0,1</t>
  </si>
  <si>
    <t>37</t>
  </si>
  <si>
    <t>931994171</t>
  </si>
  <si>
    <t>Těsnění pracovní spáry betonové konstrukce asfaltovým izolačním pásem š do 500 mm</t>
  </si>
  <si>
    <t>-211713427</t>
  </si>
  <si>
    <t>Těsnění spáry betonové konstrukce pásy, profily, tmely pásem izolačním asfaltovaným šířky do 500 mm spáry pracovní</t>
  </si>
  <si>
    <t>"přejezdný žlab, viz příloha D.1.5"</t>
  </si>
  <si>
    <t>0,7</t>
  </si>
  <si>
    <t>998</t>
  </si>
  <si>
    <t>Přesun hmot</t>
  </si>
  <si>
    <t>38</t>
  </si>
  <si>
    <t>998318011</t>
  </si>
  <si>
    <t>Přesun hmot pro meliorační kanály</t>
  </si>
  <si>
    <t>-457681991</t>
  </si>
  <si>
    <t>Přesun hmot pro meliorační kanály dopravní vzdálenost do 1 000 m</t>
  </si>
  <si>
    <t>2. - SO 02 Úprava odpadního příkopu</t>
  </si>
  <si>
    <t xml:space="preserve">    997 - Přesun sutě</t>
  </si>
  <si>
    <t>112201101</t>
  </si>
  <si>
    <t>Odstranění pařezů D do 300 mm</t>
  </si>
  <si>
    <t>kus</t>
  </si>
  <si>
    <t>115075492</t>
  </si>
  <si>
    <t>Odstranění pařezů s jejich vykopáním, vytrháním nebo odstřelením, s přesekáním kořenů průměru přes 100 do 300 mm</t>
  </si>
  <si>
    <t>"odstranění pařezů v trase příkopu, viz příloha C.3.1"</t>
  </si>
  <si>
    <t>113154121</t>
  </si>
  <si>
    <t>Frézování živičného krytu tl 30 mm pruh š 1 m pl do 500 m2 bez překážek v trase</t>
  </si>
  <si>
    <t>-1827891485</t>
  </si>
  <si>
    <t>Frézování živičného podkladu nebo krytu s naložením na dopravní prostředek plochy do 500 m2 bez překážek v trase pruhu šířky přes 0,5 m do 1 m, tloušťky vrstvy do 30 mm</t>
  </si>
  <si>
    <t>"odstranění povrchu vozovky nad propustkem v tl. 20 mm, viz příloha D.2.2"</t>
  </si>
  <si>
    <t>10,40*2,62</t>
  </si>
  <si>
    <t>113154124</t>
  </si>
  <si>
    <t>Frézování živičného krytu tl 100 mm pruh š 1 m pl do 500 m2 bez překážek v trase</t>
  </si>
  <si>
    <t>-245258597</t>
  </si>
  <si>
    <t>Frézování živičného podkladu nebo krytu s naložením na dopravní prostředek plochy do 500 m2 bez překážek v trase pruhu šířky přes 0,5 m do 1 m, tloušťky vrstvy 100 mm</t>
  </si>
  <si>
    <t>"odstranění povrchu vozovky nad propustkem v tl. 100 mm, viz příloha D.2.2"</t>
  </si>
  <si>
    <t>120951113</t>
  </si>
  <si>
    <t>Bourání zdiva kamenného v odkopávkách nebo prokopávkách na MC strojně</t>
  </si>
  <si>
    <t>78514978</t>
  </si>
  <si>
    <t>Bourání konstrukcí v odkopávkách a prokopávkách s přemístěním suti na hromady na vzdálenost do 20 m nebo s naložením na dopravní prostředek strojně ze zdiva kamenného, pro jakýkoliv druh kamene na maltu cementovou</t>
  </si>
  <si>
    <t>"odstranění čela stávajícího propustku z kamene, viz příloha D.2.2"</t>
  </si>
  <si>
    <t>0,44</t>
  </si>
  <si>
    <t>120951121</t>
  </si>
  <si>
    <t>Bourání zdiva z betonu prostého neprokládaného v odkopávkách nebo prokopávkách strojně</t>
  </si>
  <si>
    <t>1423198010</t>
  </si>
  <si>
    <t>Bourání konstrukcí v odkopávkách a prokopávkách s přemístěním suti na hromady na vzdálenost do 20 m nebo s naložením na dopravní prostředek strojně z betonu prostého neprokládaného</t>
  </si>
  <si>
    <t>"odstranění betonu - obetonování stávajícího propustku, viz příloha D.2.2"</t>
  </si>
  <si>
    <t>121101102</t>
  </si>
  <si>
    <t>Sejmutí ornice s přemístěním na vzdálenost do 100 m</t>
  </si>
  <si>
    <t>Sejmutí ornice nebo lesní půdy s vodorovným přemístěním na hromady v místě upotřebení nebo na dočasné či trvalé skládky se složením, na vzdálenost přes 50 do 100 m</t>
  </si>
  <si>
    <t>"skrývka ornice v příkopu, výkaz, viz příloha D.1.3"</t>
  </si>
  <si>
    <t>164,26</t>
  </si>
  <si>
    <t>122201101</t>
  </si>
  <si>
    <t>Odkopávky a prokopávky nezapažené v hornině tř. 3 objem do 100 m3</t>
  </si>
  <si>
    <t>1761624012</t>
  </si>
  <si>
    <t>Odkopávky a prokopávky nezapažené s přehozením výkopku na vzdálenost do 3 m nebo s naložením na dopravní prostředek v hornině tř. 3 do 100 m3</t>
  </si>
  <si>
    <t>"odstranění zeminy okolo stávajícího propadlého bet. propustku, výkaz, viz příloha D.1.3"</t>
  </si>
  <si>
    <t>3,444</t>
  </si>
  <si>
    <t>3,444*0,3 'Přepočtené koeficientem množství</t>
  </si>
  <si>
    <t>132201101</t>
  </si>
  <si>
    <t>Hloubení rýh š do 600 mm v hornině tř. 3 objemu do 100 m3</t>
  </si>
  <si>
    <t>311096048</t>
  </si>
  <si>
    <t>Hloubení zapažených i nezapažených rýh šířky do 600 mm s urovnáním dna do předepsaného profilu a spádu v hornině tř. 3 do 100 m3</t>
  </si>
  <si>
    <t>"úprava příkopu - rýha pro betonový práh, výkaz, viz příloha D.1.4"</t>
  </si>
  <si>
    <t>0,62</t>
  </si>
  <si>
    <t>"rýha pro čela propustku DN 400, viz příloha D.1.2"</t>
  </si>
  <si>
    <t>0,696</t>
  </si>
  <si>
    <t>132201109</t>
  </si>
  <si>
    <t>Příplatek za lepivost k hloubení rýh š do 600 mm v hornině tř. 3</t>
  </si>
  <si>
    <t>-987465784</t>
  </si>
  <si>
    <t>Hloubení zapažených i nezapažených rýh šířky do 600 mm s urovnáním dna do předepsaného profilu a spádu v hornině tř. 3 Příplatek k cenám za lepivost horniny tř. 3</t>
  </si>
  <si>
    <t>1,316*0,3 'Přepočtené koeficientem množství</t>
  </si>
  <si>
    <t>"pro propustek, výkaz, viz příloha D.2.2"</t>
  </si>
  <si>
    <t>29,25</t>
  </si>
  <si>
    <t>29,25*0,3 'Přepočtené koeficientem množství</t>
  </si>
  <si>
    <t>162201102</t>
  </si>
  <si>
    <t>1006577333</t>
  </si>
  <si>
    <t>"materiál pro zásyp propustku DN 600 na meziskládku a zpět"</t>
  </si>
  <si>
    <t>2*2,31</t>
  </si>
  <si>
    <t>162301101R</t>
  </si>
  <si>
    <t>Vodorovné přemístění do 500 m výkopku/sypaniny z horniny tř. 1 až 4</t>
  </si>
  <si>
    <t>-563899476</t>
  </si>
  <si>
    <t>Vodorovné přemístění výkopku nebo sypaniny po suchu na obvyklém dopravním prostředku, bez naložení výkopku, avšak se složením bez rozhrnutí z horniny tř. 1 až 4 na vzdálenost přes 50 do 500 m</t>
  </si>
  <si>
    <t>" viz příloha D.1.3"</t>
  </si>
  <si>
    <t>"ornice z meziskládky zpět pro rozprostření do objektu SO 02"</t>
  </si>
  <si>
    <t>17,26</t>
  </si>
  <si>
    <t>"ornice z meziskládky zpět pro rozprostření do objektu SO 01 (odpočet ornice použité v SO 02)"</t>
  </si>
  <si>
    <t>164,26-17,26</t>
  </si>
  <si>
    <t>162301421</t>
  </si>
  <si>
    <t>Vodorovné přemístění pařezů do 5 km D do 300 mm</t>
  </si>
  <si>
    <t>-1710275711</t>
  </si>
  <si>
    <t>Vodorovné přemístění větví, kmenů nebo pařezů s naložením, složením a dopravou do 5000 m pařezů kmenů, průměru přes 100 do 300 mm</t>
  </si>
  <si>
    <t>"odstraněné pařezy na skládku investora, viz příloha C.3.1"</t>
  </si>
  <si>
    <t>-983664472</t>
  </si>
  <si>
    <t>"zemní materiál na skádku investora do 5 km"</t>
  </si>
  <si>
    <t>"přebytečná zemina"</t>
  </si>
  <si>
    <t>3,444+0,62+0,696+29,25</t>
  </si>
  <si>
    <t>"materiál ze zrušeného stávajícího propustku dl. 4,65 m"</t>
  </si>
  <si>
    <t>0,293</t>
  </si>
  <si>
    <t>"odpočet materiálu pro zásyp propustku DN 600"</t>
  </si>
  <si>
    <t>-2,31</t>
  </si>
  <si>
    <t>167101101</t>
  </si>
  <si>
    <t>Nakládání výkopku z hornin tř. 1 až 4 do 100 m3</t>
  </si>
  <si>
    <t>-1825763884</t>
  </si>
  <si>
    <t>Nakládání, skládání a překládání neulehlého výkopku nebo sypaniny nakládání, množství do 100 m3, z hornin tř. 1 až 4</t>
  </si>
  <si>
    <t>"zemní materiál ze zrušeného stávajícího propustku dl. 4,65 m"</t>
  </si>
  <si>
    <t>1446418233</t>
  </si>
  <si>
    <t>-1573664351</t>
  </si>
  <si>
    <t>"zásyp propustku DN 600, viz příloha D.1.2"</t>
  </si>
  <si>
    <t>2,31</t>
  </si>
  <si>
    <t>"viz příloha D.2.2"</t>
  </si>
  <si>
    <t>"zemina z odkopávky"</t>
  </si>
  <si>
    <t>"zemina z rýh"</t>
  </si>
  <si>
    <t>0,62+0,696+29,25</t>
  </si>
  <si>
    <t>"materiál ze zrušeného stávajícího propustku DN 400, dl. 4,65 m"</t>
  </si>
  <si>
    <t>182301121</t>
  </si>
  <si>
    <t>Rozprostření ornice pl do 500 m2 ve svahu přes 1:5 tl vrstvy do 100 mm</t>
  </si>
  <si>
    <t>Rozprostření a urovnání ornice ve svahu sklonu přes 1:5 při souvislé ploše do 500 m2, tl. vrstvy do 100 mm</t>
  </si>
  <si>
    <t>"úprava příkopu - ohumusování v tl. 100 mm, výkaz, viz příloha D.1.3"</t>
  </si>
  <si>
    <t>"rozprostření ornice ve svahu 1 : 1 až 1 : 1,5"</t>
  </si>
  <si>
    <t>172,60</t>
  </si>
  <si>
    <t>"propustek - úprava základové spáry, výkaz"</t>
  </si>
  <si>
    <t>20,364</t>
  </si>
  <si>
    <t>"úprava příkopu, viz příloha D.1.3"</t>
  </si>
  <si>
    <t>217,16</t>
  </si>
  <si>
    <t>181411123</t>
  </si>
  <si>
    <t>Založení lučního trávníku výsevem plochy do 1000 m2 ve svahu do 1:1</t>
  </si>
  <si>
    <t>-1480609388</t>
  </si>
  <si>
    <t>Založení trávníku na půdě předem připravené plochy do 1000 m2 výsevem včetně utažení lučního na svahu přes 1:2 do 1:1</t>
  </si>
  <si>
    <t>"úprava příkopu, výkaz, viz příloha C.3.1"</t>
  </si>
  <si>
    <t>355,07</t>
  </si>
  <si>
    <t>00572474</t>
  </si>
  <si>
    <t>osivo směs travní krajinná-svahová</t>
  </si>
  <si>
    <t>"protierozní směs, 20 g směsi / m2, viz příloha D.1.1"</t>
  </si>
  <si>
    <t>355,070</t>
  </si>
  <si>
    <t>355,07*0,02 'Přepočtené koeficientem množství</t>
  </si>
  <si>
    <t>213141112</t>
  </si>
  <si>
    <t>Zřízení vrstvy z geotextilie v rovině nebo ve sklonu do 1:5 š do 6 m</t>
  </si>
  <si>
    <t>-946469094</t>
  </si>
  <si>
    <t>Zřízení vrstvy z geotextilie filtrační, separační, odvodňovací, ochranné, výztužné nebo protierozní v rovině nebo ve sklonu do 1:5, šířky přes 3 do 6 m</t>
  </si>
  <si>
    <t>"povrch rozptylovací jámy - filtrační a separační geotextilie na rozhraní kameniva a humusové vrstvy, výkaz, viz příloha D.1.3"</t>
  </si>
  <si>
    <t>28,0</t>
  </si>
  <si>
    <t>69311082</t>
  </si>
  <si>
    <t>geotextilie netkaná separační, ochranná, filtrační, drenážní PP 500g/m2</t>
  </si>
  <si>
    <t>-913235490</t>
  </si>
  <si>
    <t>"dodávka filtrační a separační geotextilie - povrch rozptylovací jámy, výkaz, viz příloha D.1.3"</t>
  </si>
  <si>
    <t>28*1,2 'Přepočtené koeficientem množství</t>
  </si>
  <si>
    <t>273362021</t>
  </si>
  <si>
    <t>Výztuž základových desek svařovanými sítěmi Kari</t>
  </si>
  <si>
    <t>1391552658</t>
  </si>
  <si>
    <t>Výztuž základů desek ze svařovaných sítí z drátů typu KARI</t>
  </si>
  <si>
    <t>"výztuž bet. podkladu pod dlažbu - KARI KY 49 (s oky 100 x 100, drát prům. 8 mm), ztratné 5 %,  viz příloha D.2.2"</t>
  </si>
  <si>
    <t>"čela propustku"</t>
  </si>
  <si>
    <t>4,76*0,0079*1,05</t>
  </si>
  <si>
    <t>274311125</t>
  </si>
  <si>
    <t>Základové pasy, prahy, věnce a ostruhy z betonu prostého C 16/20</t>
  </si>
  <si>
    <t>549236019</t>
  </si>
  <si>
    <t>Základové konstrukce z betonu prostého pasy, prahy, věnce a ostruhy ve výkopu nebo na hlavách pilot C 16/20</t>
  </si>
  <si>
    <t>"betonový práh z bet. C 16/20 XC2"</t>
  </si>
  <si>
    <t>"úprava příkopu, výkaz, viz příloha D.1.4"</t>
  </si>
  <si>
    <t>"práh pod čely propustku DN 400, viz příloha D.1.2"</t>
  </si>
  <si>
    <t>0,352</t>
  </si>
  <si>
    <t>"základový pás čela propustku výšky 300 mm z betonu C 25/30 XC4 XF3, výkaz, viz příloha D.2.2"</t>
  </si>
  <si>
    <t>1,275</t>
  </si>
  <si>
    <t>"výztuž základových pasů Kari sítí 100/100/8, výkaz, ztratné 5 %, viz příloha D.2.2"</t>
  </si>
  <si>
    <t>78,7232*0,0079*1,05</t>
  </si>
  <si>
    <t>334351112</t>
  </si>
  <si>
    <t>Bednění systémové mostních opěr a úložných prahů z překližek pro ŽB - zřízení</t>
  </si>
  <si>
    <t>-2119020113</t>
  </si>
  <si>
    <t>Bednění mostních opěr a úložných prahů ze systémového bednění zřízení z překližek, pro železobeton</t>
  </si>
  <si>
    <t>"propustek, výkaz, viz příloha D.2.2"</t>
  </si>
  <si>
    <t>33,9456</t>
  </si>
  <si>
    <t>334351211</t>
  </si>
  <si>
    <t>Bednění systémové mostních opěr a úložných prahů z překližek - odstranění</t>
  </si>
  <si>
    <t>1023201227</t>
  </si>
  <si>
    <t>Bednění mostních opěr a úložných prahů ze systémového bednění odstranění z překližek</t>
  </si>
  <si>
    <t>45131211R</t>
  </si>
  <si>
    <t>Podklad pod dlažbu z betonu prostého C 16/20 tl přes 100 do 150 mm</t>
  </si>
  <si>
    <t>126107648</t>
  </si>
  <si>
    <t>"úprava příkopu - C 16/20 XC2, výkaz, viz příloha D.1.3"</t>
  </si>
  <si>
    <t>"lože pod žlabovky (16,40 m3)"</t>
  </si>
  <si>
    <t>110,0</t>
  </si>
  <si>
    <t>"lože pod dlažbu z kamene do betonu"</t>
  </si>
  <si>
    <t>1,28/0,1</t>
  </si>
  <si>
    <t>"lože pod dlažbu z kamene do betonu pro propustek DN 600, viz příloha D.1.2"</t>
  </si>
  <si>
    <t>2,19</t>
  </si>
  <si>
    <t>451315114</t>
  </si>
  <si>
    <t>Podkladní nebo výplňová vrstva z betonu C 12/15 tl do 100 mm</t>
  </si>
  <si>
    <t>-1643664502</t>
  </si>
  <si>
    <t>Podkladní a výplňové vrstvy z betonu prostého tloušťky do 100 mm, z betonu C 12/15</t>
  </si>
  <si>
    <t>"podkladní a vyrovnávací beton (propustek), výkaz, viz příloha D.2.2"</t>
  </si>
  <si>
    <t>2,0364</t>
  </si>
  <si>
    <t>451317112</t>
  </si>
  <si>
    <t>Podklad pod dlažbu z betonu prostého pro prostředí s mrazovými cykly C 25/30 tl přes 100 do 150 mm</t>
  </si>
  <si>
    <t>1124537996</t>
  </si>
  <si>
    <t>Podklad pod dlažbu z betonu prostého pro prostředí s mrazovými cykly tř. C 25/30 tl. přes 100 do 150 mm</t>
  </si>
  <si>
    <t>"podklad pod dlažbu z do betonu C 25/30 XC4, XF3, viz příloha D.2.2"</t>
  </si>
  <si>
    <t>3,7875</t>
  </si>
  <si>
    <t>"podsyp pod dlažbu nasucho tl. 250 mm, výkaz, viz příloha D.1.3"</t>
  </si>
  <si>
    <t>"úprava příkopu"</t>
  </si>
  <si>
    <t>85,90</t>
  </si>
  <si>
    <t>451571221</t>
  </si>
  <si>
    <t>Podklad pod dlažbu ze štěrkopísku tl do 100 mm</t>
  </si>
  <si>
    <t>-1940460657</t>
  </si>
  <si>
    <t>Podklad pod dlažbu ze štěrkopísku tl. do 100 mm</t>
  </si>
  <si>
    <t>"podklad pod žlabovky, viz příloha D.1.3"</t>
  </si>
  <si>
    <t>24,06</t>
  </si>
  <si>
    <t>451575111</t>
  </si>
  <si>
    <t>Podkladní vrstva tl do 250 mm ze štěrkopísku</t>
  </si>
  <si>
    <t>187619397</t>
  </si>
  <si>
    <t>Podkladní vrstva tl. do 250 mm s dodáním hmot, s jejich rozprostřením a zhutněním a s urovnáním horní plochy ze štěrkopísku</t>
  </si>
  <si>
    <t>"pod propustek DN 600, výkaz, viz příloha D.1.2"</t>
  </si>
  <si>
    <t>0,852</t>
  </si>
  <si>
    <t>40</t>
  </si>
  <si>
    <t>452111121</t>
  </si>
  <si>
    <t>Osazení betonových pražců otevřený výkop pl do 50000 mm2</t>
  </si>
  <si>
    <t>1202418625</t>
  </si>
  <si>
    <t>Osazení betonových dílců pražců pod potrubí v otevřeném výkopu, průřezové plochy přes 25000 do 50000 mm2</t>
  </si>
  <si>
    <t>"osazení pražců pod potrubí propustku, výkaz, viz příloha D.2.2"</t>
  </si>
  <si>
    <t>41</t>
  </si>
  <si>
    <t>59223734</t>
  </si>
  <si>
    <t>podkladek pod trouby betonové/ŽB DN 600-800</t>
  </si>
  <si>
    <t>-1907729805</t>
  </si>
  <si>
    <t>"pražce pod potrubí propustku, výkaz, viz příloha D.2.2"</t>
  </si>
  <si>
    <t>42</t>
  </si>
  <si>
    <t>457542111</t>
  </si>
  <si>
    <t>Filtrační vrstvy ze štěrkodrti se zhutněním frakce od 0 až 22 do 0 až 63 mm</t>
  </si>
  <si>
    <t>Filtrační vrstvy jakékoliv tloušťky a sklonu ze štěrkodrti se zhutněním do 10 pojezdů/m3, frakce od 0-22 do 0-63 mm</t>
  </si>
  <si>
    <t>"zásyp stavební rýhy štěrkodtí 32/63 hutněný, výkaz, viz příloha D.2.2"</t>
  </si>
  <si>
    <t>9,645</t>
  </si>
  <si>
    <t>43</t>
  </si>
  <si>
    <t>462511161</t>
  </si>
  <si>
    <t>Zához z lomového kamene tříděného hmotnost kamenů do 80 kg bez výplně</t>
  </si>
  <si>
    <t>1614517607</t>
  </si>
  <si>
    <t>Zához z lomového kamene neupraveného provedený ze břehu nebo z lešení, do sucha nebo do vody tříděného, hmotnost jednotlivých kamenů do 80 kg bez výplně mezer</t>
  </si>
  <si>
    <t>"zásyp rozptylovací jámy na konci úpravy, výkaz, viz příloha D.2.2"</t>
  </si>
  <si>
    <t>9,85</t>
  </si>
  <si>
    <t>44</t>
  </si>
  <si>
    <t>462511169</t>
  </si>
  <si>
    <t>Příplatek za urovnání líce záhozu z lomového kamene tříděného</t>
  </si>
  <si>
    <t>519458679</t>
  </si>
  <si>
    <t>Zához z lomového kamene neupraveného provedený ze břehu nebo z lešení, do sucha nebo do vody tříděného, hmotnost jednotlivých kamenů do 80 kg Příplatek k cenám za urovnání líce záhozu</t>
  </si>
  <si>
    <t>"zásyp rozptylovací jámy na konci úpravy, viz příloha D.2.2"</t>
  </si>
  <si>
    <t>22,0</t>
  </si>
  <si>
    <t>45</t>
  </si>
  <si>
    <t>"dlažba nasucho tl. 250 mm, výkaz, viz příloha D.1.3"</t>
  </si>
  <si>
    <t>46</t>
  </si>
  <si>
    <t>465513227</t>
  </si>
  <si>
    <t>Dlažba z lomového kamene na cementovou maltu s vyspárováním tl 250 mm pro hydromeliorace</t>
  </si>
  <si>
    <t>346287495</t>
  </si>
  <si>
    <t>Dlažba z lomového kamene lomařsky upraveného na cementovou maltu, s vyspárováním cementovou maltou, tl. kamene 250 mm</t>
  </si>
  <si>
    <t>"dlažba do betonu tl. 250 mm, výkaz, viz příloha D.1.3"</t>
  </si>
  <si>
    <t>8,50</t>
  </si>
  <si>
    <t>"dlažba do betonu pro propustek DN 600, viz příloha D.1.2"</t>
  </si>
  <si>
    <t>47</t>
  </si>
  <si>
    <t>465513227R</t>
  </si>
  <si>
    <t>1119634724</t>
  </si>
  <si>
    <t>"dlažba  vyspárovaná MC 20 T50 tl. 250 mm, výkaz, viz příloha D.2.2"</t>
  </si>
  <si>
    <t>48</t>
  </si>
  <si>
    <t>565165111</t>
  </si>
  <si>
    <t>Asfaltový beton vrstva podkladní ACP 16 (obalované kamenivo OKS) tl 80 mm š do 3 m</t>
  </si>
  <si>
    <t>1130250927</t>
  </si>
  <si>
    <t>Asfaltový beton vrstva podkladní ACP 16 (obalované kamenivo střednězrnné - OKS) s rozprostřením a zhutněním v pruhu šířky do 3 m, po zhutnění tl. 80 mm</t>
  </si>
  <si>
    <t>"nové vrstvy asfaltové vozovky, výkaz, viz příloha D.2.2"</t>
  </si>
  <si>
    <t>1,456/0,08</t>
  </si>
  <si>
    <t>49</t>
  </si>
  <si>
    <t>573211109</t>
  </si>
  <si>
    <t>Postřik živičný spojovací z asfaltu v množství 0,50 kg/m2</t>
  </si>
  <si>
    <t>-818107945</t>
  </si>
  <si>
    <t>Postřik spojovací PS bez posypu kamenivem z asfaltu silničního, v množství 0,50 kg/m2</t>
  </si>
  <si>
    <t>26,0</t>
  </si>
  <si>
    <t>50</t>
  </si>
  <si>
    <t>577134211</t>
  </si>
  <si>
    <t>Asfaltový beton vrstva obrusná ACO 11 (ABS) tř. II tl 40 mm š do 3 m z nemodifikovaného asfaltu</t>
  </si>
  <si>
    <t>1436486531</t>
  </si>
  <si>
    <t>Asfaltový beton vrstva obrusná ACO 11 (ABS) s rozprostřením a se zhutněním z nemodifikovaného asfaltu v pruhu šířky do 3 m tř. II, po zhutnění tl. 40 mm</t>
  </si>
  <si>
    <t>"nové vrstvy asfaltové vozovky (1,144 m3), výkaz, viz příloha D.2.2"</t>
  </si>
  <si>
    <t>51</t>
  </si>
  <si>
    <t>810361111</t>
  </si>
  <si>
    <t>Přeseknutí betonové trouby DN do 250 mm</t>
  </si>
  <si>
    <t>1718139168</t>
  </si>
  <si>
    <t>Přeseknutí betonové trouby v rovině kolmé nebo skloněné k ose trouby, se začištěním DN do 250 mm</t>
  </si>
  <si>
    <t>"seříznutí stávající bet. výustě DN 100 mm, viz příloha D.1.3"</t>
  </si>
  <si>
    <t>52</t>
  </si>
  <si>
    <t>810391111</t>
  </si>
  <si>
    <t>Přeseknutí betonové trouby DN nad 250 do 400 mm</t>
  </si>
  <si>
    <t>161693549</t>
  </si>
  <si>
    <t>Přeseknutí betonové trouby v rovině kolmé nebo skloněné k ose trouby, se začištěním DN přes 250 do 400 mm</t>
  </si>
  <si>
    <t>"zaříznutí stávající bet. výustě DN 400 mm, viz příloha D.2.2"</t>
  </si>
  <si>
    <t>53</t>
  </si>
  <si>
    <t>810391811</t>
  </si>
  <si>
    <t>Bourání stávajícího potrubí z betonu DN přes 200 do 400</t>
  </si>
  <si>
    <t>1991314614</t>
  </si>
  <si>
    <t>Bourání stávajícího potrubí z betonu v otevřeném výkopu DN přes 200 do 400</t>
  </si>
  <si>
    <t>"odstranění stávajícího propadlého bet. propustku DN 300, viz příloha D.1.3"</t>
  </si>
  <si>
    <t>4,1</t>
  </si>
  <si>
    <t>"odstranění stávajícího bet. propustku DN 400, viz příloha D.1.2"</t>
  </si>
  <si>
    <t>4,65</t>
  </si>
  <si>
    <t>54</t>
  </si>
  <si>
    <t>820441113</t>
  </si>
  <si>
    <t>Přeseknutí železobetonové trouby DN nad 400 do 600 mm</t>
  </si>
  <si>
    <t>-1415254160</t>
  </si>
  <si>
    <t>Přeseknutí železobetonové trouby v rovině kolmé nebo skloněné k ose trouby, se začištěním DN přes 400 do 600 mm</t>
  </si>
  <si>
    <t>"šikmé zaříznutí bet. trouby DN 600 mm, viz příloha D.2.2"</t>
  </si>
  <si>
    <t>55</t>
  </si>
  <si>
    <t>871365811</t>
  </si>
  <si>
    <t>Bourání stávajícího potrubí z PVC nebo PP DN přes 150 do 250</t>
  </si>
  <si>
    <t>-2012995890</t>
  </si>
  <si>
    <t>Bourání stávajícího potrubí z PVC nebo polypropylenu PP v otevřeném výkopu DN přes 150 do 250</t>
  </si>
  <si>
    <t>"odstranění stávajícího propustku DN 250 mm, výkaz, viz příloha D.2.2"</t>
  </si>
  <si>
    <t>12,33</t>
  </si>
  <si>
    <t>56</t>
  </si>
  <si>
    <t>919125111</t>
  </si>
  <si>
    <t>Těsnění svislé spáry mezi živičným krytem a ostatními prvky samolepicí asfaltovou páskou š 35 mm</t>
  </si>
  <si>
    <t>-639936936</t>
  </si>
  <si>
    <t>Těsnění svislé spáry mezi živičným krytem a ostatními prvky asfaltovou páskou samolepicí šířky 35 mm tl. 8 mm</t>
  </si>
  <si>
    <t>"nové vrstvy asfaltové vozovky - těsnění spár polymerbitumenovou samolepící páskou, výkaz, viz příloha D.2.2"</t>
  </si>
  <si>
    <t>20,80</t>
  </si>
  <si>
    <t>57</t>
  </si>
  <si>
    <t>919521015</t>
  </si>
  <si>
    <t>Zřízení propustků z trub betonových DN 600</t>
  </si>
  <si>
    <t>60097142</t>
  </si>
  <si>
    <t>Zřízení propustků a hospodářských přejezdů z trub betonových a železobetonových do DN 600</t>
  </si>
  <si>
    <t>"zřízení propustku, výkaz, viz příloha D.2.2"</t>
  </si>
  <si>
    <t>15,0</t>
  </si>
  <si>
    <t>58</t>
  </si>
  <si>
    <t>59222001</t>
  </si>
  <si>
    <t>trouba ŽB hrdlová DN 600</t>
  </si>
  <si>
    <t>-1225630447</t>
  </si>
  <si>
    <t>"trouba včetně těsnění, viz příloha D.2.2"</t>
  </si>
  <si>
    <t>59</t>
  </si>
  <si>
    <t>1753688573</t>
  </si>
  <si>
    <t>"obetonování ŽB trub DN 600 mm pro propustek betonem C 25/30 XC4, XF3, výkaz, viz příloha D.2.2"</t>
  </si>
  <si>
    <t>12,86</t>
  </si>
  <si>
    <t>"obetonování stávající bet. výusti DN 400 mm"</t>
  </si>
  <si>
    <t>0,093</t>
  </si>
  <si>
    <t>"obetonování stávající bet. výusti DN 100 mm do roviny v rámci nové přídlažby"</t>
  </si>
  <si>
    <t>0,45</t>
  </si>
  <si>
    <t>60</t>
  </si>
  <si>
    <t>919551114</t>
  </si>
  <si>
    <t>Zřízení propustku z trub plastových PE rýhovaných se spojkami nebo s hrdlem DN 600 mm</t>
  </si>
  <si>
    <t>-1838637810</t>
  </si>
  <si>
    <t>Zřízení propustku z trub plastových polyetylenových rýhovaných se spojkami nebo s hrdlem DN 600 mm</t>
  </si>
  <si>
    <t>"propustek km 0,02264, včetně seříznutí čel 1 : 1, viz příloha D.1.2"</t>
  </si>
  <si>
    <t>61</t>
  </si>
  <si>
    <t>28614470</t>
  </si>
  <si>
    <t>trubka kanalizační PP korugovaná pro velké průměry DN 600x6000 mm SN 10</t>
  </si>
  <si>
    <t>2102361406</t>
  </si>
  <si>
    <t>"pro propustek km 0,02264, viz příloha D.1.2"</t>
  </si>
  <si>
    <t>4,65*1,015 'Přepočtené koeficientem množství</t>
  </si>
  <si>
    <t>62</t>
  </si>
  <si>
    <t>935112211R</t>
  </si>
  <si>
    <t>Osazení příkopového žlabu do betonu tl 100 mm z betonových tvárnic š 800 mm</t>
  </si>
  <si>
    <t>-1777982113</t>
  </si>
  <si>
    <t>Osazení betonového příkopového žlabu s vyplněním a zatřením spár cementovou maltou s ložem tl. 100 mm z betonu prostého z betonových příkopových tvárnic šířky přes 500 do 800 mm</t>
  </si>
  <si>
    <t>"úprava příkopu  - osazení žlabovek v délce 132,85 m (bez betonového podkladního lože), viz příloha D.1.3"</t>
  </si>
  <si>
    <t>132,85</t>
  </si>
  <si>
    <t>63</t>
  </si>
  <si>
    <t>59227029R1</t>
  </si>
  <si>
    <t>žlabovka příkopová betonová 500x680x600x60mm</t>
  </si>
  <si>
    <t>-488150580</t>
  </si>
  <si>
    <t>"žlabovky pro úpravu příkopu, výkaz, viz příloha D.1.3"</t>
  </si>
  <si>
    <t>87,5</t>
  </si>
  <si>
    <t>64</t>
  </si>
  <si>
    <t>59227029R2</t>
  </si>
  <si>
    <t>žlabovka příkopová betonová 500x720x600x80mm</t>
  </si>
  <si>
    <t>1102301535</t>
  </si>
  <si>
    <t>"žlabovky pro úpravu příkopu, výkaz, , viz příloha D.1.3"</t>
  </si>
  <si>
    <t>48,0</t>
  </si>
  <si>
    <t>997</t>
  </si>
  <si>
    <t>Přesun sutě</t>
  </si>
  <si>
    <t>65</t>
  </si>
  <si>
    <t>997221815R0</t>
  </si>
  <si>
    <t>Likvidace stavebního odpadu betonového</t>
  </si>
  <si>
    <t>138150693</t>
  </si>
  <si>
    <t>Likvidace stavebního odpadu betonového včetně naložení, dopravy, uložení a případného poplatku za uložení</t>
  </si>
  <si>
    <t>"vybourané hmoty, viz příloha D.2.2"</t>
  </si>
  <si>
    <t>"vybouraný beton z likvidace propustku (obetonování)"</t>
  </si>
  <si>
    <t>2,0*2,2</t>
  </si>
  <si>
    <t>"odstraněný bet. propadlý propustek"</t>
  </si>
  <si>
    <t>0,369*2,2</t>
  </si>
  <si>
    <t>"odstraněný propustek DN 400, km 0,02264"</t>
  </si>
  <si>
    <t>1,5</t>
  </si>
  <si>
    <t>"odříznuté části bet. potrubí"</t>
  </si>
  <si>
    <t>"DN 400 mm a DN 100 mm"</t>
  </si>
  <si>
    <t>0,1+0,002</t>
  </si>
  <si>
    <t>66</t>
  </si>
  <si>
    <t>997221825R0</t>
  </si>
  <si>
    <t>Likvidace stavebního odpadu železobetonového</t>
  </si>
  <si>
    <t>1719397602</t>
  </si>
  <si>
    <t>Likvidace stavebního odpadu železobetonového včetně naložení, dopravy, uložení a případného poplatku za uložení</t>
  </si>
  <si>
    <t>"odříznuté části žb potrubí, DN 600 mm (2 x 1/2 trouby), viz příloha D.2.2"</t>
  </si>
  <si>
    <t>1,750/2*2</t>
  </si>
  <si>
    <t>67</t>
  </si>
  <si>
    <t>997221845R0</t>
  </si>
  <si>
    <t>Likvidace odpadu asfaltového</t>
  </si>
  <si>
    <t>-1683218960</t>
  </si>
  <si>
    <t>Likvidace odpadu asfaltového dopravy, uložení a případného poplatku za uložení</t>
  </si>
  <si>
    <t>"materiál z odfrézované vozovky, viz příloha D.2.2"</t>
  </si>
  <si>
    <t>0,298+6,975</t>
  </si>
  <si>
    <t>68</t>
  </si>
  <si>
    <t>997221855R0</t>
  </si>
  <si>
    <t>Likvidace zeminy a kameniva</t>
  </si>
  <si>
    <t>-1579979943</t>
  </si>
  <si>
    <t>Likvidace zeminy a kameniva včetně naložení, dopravy, uložení a případného poplatku za uložení</t>
  </si>
  <si>
    <t>"vybouraný kámen z likvidace propustku, viz příloha D.2.2"</t>
  </si>
  <si>
    <t>0,44*2,5</t>
  </si>
  <si>
    <t>69</t>
  </si>
  <si>
    <t>3. - SO 03 Kácení a výsadby</t>
  </si>
  <si>
    <t>Soupis:</t>
  </si>
  <si>
    <t>3.1 - SO 03.1 Kácení</t>
  </si>
  <si>
    <t>111211131</t>
  </si>
  <si>
    <t>Spálení listnatého klestu se snášením D do 30 cm ve svahu do 1:3</t>
  </si>
  <si>
    <t>456405026</t>
  </si>
  <si>
    <t>Pálení větví stromů se snášením na hromady listnatých v rovině nebo ve svahu do 1:3, průměru kmene do 30 cm</t>
  </si>
  <si>
    <t>"větve pokácených stromů, viz příloha C.3.2"</t>
  </si>
  <si>
    <t>9+3+2</t>
  </si>
  <si>
    <t>112101101</t>
  </si>
  <si>
    <t>Odstranění stromů listnatých průměru kmene do 300 mm</t>
  </si>
  <si>
    <t>906760263</t>
  </si>
  <si>
    <t>Odstranění stromů s odřezáním kmene a s odvětvením listnatých, průměru kmene přes 100 do 300 mm</t>
  </si>
  <si>
    <t>"kácení stromů v trase příkopu, viz příloha C.3.2"</t>
  </si>
  <si>
    <t>-1384854598</t>
  </si>
  <si>
    <t>"odstranění pařezů v trase příkopu, viz příloha C.3.2"</t>
  </si>
  <si>
    <t>-984542136</t>
  </si>
  <si>
    <t>"odstraněné pařezy na skládku investora"</t>
  </si>
  <si>
    <t>998231311</t>
  </si>
  <si>
    <t>Přesun hmot pro sadovnické a krajinářské úpravy vodorovně do 5000 m</t>
  </si>
  <si>
    <t>1170531745</t>
  </si>
  <si>
    <t>Přesun hmot pro sadovnické a krajinářské úpravy - strojně dopravní vzdálenost do 5000 m</t>
  </si>
  <si>
    <t>3.2 - SO 03.2 Výsadba</t>
  </si>
  <si>
    <t xml:space="preserve">    99 - Přesun hmot</t>
  </si>
  <si>
    <t>183101114</t>
  </si>
  <si>
    <t>Hloubení jamek bez výměny půdy zeminy tř 1 až 4 objem do 0,125 m3 v rovině a svahu do 1:5</t>
  </si>
  <si>
    <t>-534450666</t>
  </si>
  <si>
    <t>Hloubení jamek pro vysazování rostlin v zemině tř.1 až 4 bez výměny půdy v rovině nebo na svahu do 1:5, objemu přes 0,05 do 0,125 m3</t>
  </si>
  <si>
    <t>"pro stromky (vysokokmeny), viz příloha C.3"</t>
  </si>
  <si>
    <t>183111114</t>
  </si>
  <si>
    <t>Hloubení jamek bez výměny půdy zeminy tř 1 až 4 objem do 0,02 m3 v rovině a svahu do 1:5</t>
  </si>
  <si>
    <t>518803256</t>
  </si>
  <si>
    <t>Hloubení jamek pro vysazování rostlin v zemině tř.1 až 4 bez výměny půdy v rovině nebo na svahu do 1:5, objemu přes 0,01 do 0,02 m3</t>
  </si>
  <si>
    <t>"výsadba poloodrostků a keřů, viz příloha C.3"</t>
  </si>
  <si>
    <t>100</t>
  </si>
  <si>
    <t>184102111</t>
  </si>
  <si>
    <t>Výsadba dřeviny s balem D do 0,2 m do jamky se zalitím v rovině a svahu do 1:5</t>
  </si>
  <si>
    <t>-88203223</t>
  </si>
  <si>
    <t>Výsadba dřeviny s balem do předem vyhloubené jamky se zalitím v rovině nebo na svahu do 1:5, při průměru balu přes 100 do 200 mm</t>
  </si>
  <si>
    <t>"viz příloha C.3"</t>
  </si>
  <si>
    <t>"výsadba poloodrostků"</t>
  </si>
  <si>
    <t>"výsadba keřů"</t>
  </si>
  <si>
    <t>77</t>
  </si>
  <si>
    <t>184102113</t>
  </si>
  <si>
    <t>Výsadba dřeviny s balem D do 0,4 m do jamky se zalitím v rovině a svahu do 1:5</t>
  </si>
  <si>
    <t>119912106</t>
  </si>
  <si>
    <t>Výsadba dřeviny s balem do předem vyhloubené jamky se zalitím v rovině nebo na svahu do 1:5, při průměru balu přes 300 do 400 mm</t>
  </si>
  <si>
    <t>"vysokokmeny, viz příloha C.3"</t>
  </si>
  <si>
    <t>R000101</t>
  </si>
  <si>
    <t>stromky s obvodem kmínku 8 - 10 cm</t>
  </si>
  <si>
    <t>-1869914008</t>
  </si>
  <si>
    <t>"vysokokmeny se zemním balem, 45 ks, viz příloha C.3"</t>
  </si>
  <si>
    <t>R000102</t>
  </si>
  <si>
    <t>poloodrostky výšky 80 - 120 cm</t>
  </si>
  <si>
    <t>-89741420</t>
  </si>
  <si>
    <t>"poloodrostky se zemním balem, 23 ks, viz příloha C.3"</t>
  </si>
  <si>
    <t>R000103</t>
  </si>
  <si>
    <t>keře výšky 60 - 80 cm</t>
  </si>
  <si>
    <t>-392071910</t>
  </si>
  <si>
    <t>"keře, 77 ks, viz příloha C.3"</t>
  </si>
  <si>
    <t>184215112R</t>
  </si>
  <si>
    <t>Signální kolík ke dřevinám D do 0,1 m délky do 2 m</t>
  </si>
  <si>
    <t>-2053416180</t>
  </si>
  <si>
    <t>"signální kolík ke stromkům a keřům - kolík ke každé 5. sazenici, viz příloha D.3.1"</t>
  </si>
  <si>
    <t>100/5</t>
  </si>
  <si>
    <t>60591251</t>
  </si>
  <si>
    <t>kůl vyvazovací dřevěný impregnovaný D 8cm dl 1,5m</t>
  </si>
  <si>
    <t>-1177951350</t>
  </si>
  <si>
    <t>"kůly k poloodrostkům a keřům - kolík ke každé 5. sazenici, viz příloha D.3.1"</t>
  </si>
  <si>
    <t>184215133</t>
  </si>
  <si>
    <t>Ukotvení kmene dřevin třemi kůly D do 0,1 m délky do 3 m</t>
  </si>
  <si>
    <t>780025413</t>
  </si>
  <si>
    <t>Ukotvení dřeviny kůly třemi kůly, délky přes 2 do 3 m</t>
  </si>
  <si>
    <t>"kůly k vysokokmenům délky 2,5 m (1 stromek- 3 kůly), včetně příčníků 0,3 m (3 kůly), viz příloha D.3.1"</t>
  </si>
  <si>
    <t>60591257</t>
  </si>
  <si>
    <t>kůl vyvazovací dřevěný impregnovaný D 8cm dl 3m</t>
  </si>
  <si>
    <t>-1200273655</t>
  </si>
  <si>
    <t>"kůly k vysokokmenům včetně příčníků délky 2,5 m + 0,3 m, viz příloha D.3.1"</t>
  </si>
  <si>
    <t>3*45</t>
  </si>
  <si>
    <t>184813121</t>
  </si>
  <si>
    <t>Ochrana dřevin před okusem mechanicky pletivem v rovině a svahu do 1:5</t>
  </si>
  <si>
    <t>-1100066894</t>
  </si>
  <si>
    <t>Ochrana dřevin před okusem zvěří mechanicky v rovině nebo ve svahu do 1:5, pletivem, výšky do 2 m</t>
  </si>
  <si>
    <t>184813134</t>
  </si>
  <si>
    <t>Ochrana listnatých dřevin přes 70 cm před okusem chemickým nátěrem v rovině a svahu do 1:5</t>
  </si>
  <si>
    <t>100 kus</t>
  </si>
  <si>
    <t>-761436319</t>
  </si>
  <si>
    <t>Ochrana dřevin před okusem zvěří chemicky nátěrem, v rovině nebo ve svahu do 1:5 listnatých, výšky přes 70 cm</t>
  </si>
  <si>
    <t>"poloodrostky"</t>
  </si>
  <si>
    <t>23/100</t>
  </si>
  <si>
    <t>"keře"</t>
  </si>
  <si>
    <t>77/100</t>
  </si>
  <si>
    <t>25191155R</t>
  </si>
  <si>
    <t>repelent proti okusu zvěří</t>
  </si>
  <si>
    <t>1933039303</t>
  </si>
  <si>
    <t>"spotřeba 9 kg/ 1000 ks sazenic, viz příloha C.3"</t>
  </si>
  <si>
    <t>23*0,009</t>
  </si>
  <si>
    <t>77*0,009</t>
  </si>
  <si>
    <t>184851111</t>
  </si>
  <si>
    <t>Hnojení roztokem hnojiva v rovině a svahu do 1:2</t>
  </si>
  <si>
    <t>-176549979</t>
  </si>
  <si>
    <t>Hnojení roztokem hnojiva v rovině nebo na svahu do 1:5</t>
  </si>
  <si>
    <t>"viz příloha D.3.1"</t>
  </si>
  <si>
    <t>"máčení ectovit 30 g/1 ks stromku"</t>
  </si>
  <si>
    <t>0,81/1000</t>
  </si>
  <si>
    <t>"máčení symbivit 80 g/1 ks stromku"</t>
  </si>
  <si>
    <t>3,28/1000</t>
  </si>
  <si>
    <t>"voda na doředění"</t>
  </si>
  <si>
    <t>0,016</t>
  </si>
  <si>
    <t>25191155R1</t>
  </si>
  <si>
    <t>mykorhizní roztok ECTOVIT</t>
  </si>
  <si>
    <t>952935701</t>
  </si>
  <si>
    <t>"máčení ectovit 30 g/1 ks stromků, viz příloha D.3.1"</t>
  </si>
  <si>
    <t>0,81</t>
  </si>
  <si>
    <t>25191155R2</t>
  </si>
  <si>
    <t>mykorhizní roztok SYMBIVIT</t>
  </si>
  <si>
    <t>-334419146</t>
  </si>
  <si>
    <t>"máčení  SYMBIVIT 80 g/1 ks stromků, viz příloha D.3.1"</t>
  </si>
  <si>
    <t>3,28</t>
  </si>
  <si>
    <t>184816111</t>
  </si>
  <si>
    <t>Hnojení sazenic průmyslovými hnojivy do 0,25 kg k jedné sazenici</t>
  </si>
  <si>
    <t>-668873858</t>
  </si>
  <si>
    <t>Hnojení sazenic průmyslovými hnojivy v množství do 0,25 kg k jedné sazenici</t>
  </si>
  <si>
    <t>"stromky a keře, viz příloha D.3.1"</t>
  </si>
  <si>
    <t>45+23+77</t>
  </si>
  <si>
    <t>25191155R3</t>
  </si>
  <si>
    <t>hydrogel</t>
  </si>
  <si>
    <t>1892865057</t>
  </si>
  <si>
    <t>"dodání hnojiva k jednotlivým sazenicím, viz příloha D.3.1"</t>
  </si>
  <si>
    <t>"vysokokmeny 180 g/1 ks"</t>
  </si>
  <si>
    <t>45*0,180</t>
  </si>
  <si>
    <t>"poloodrostky a keře 20 g/1 ks"</t>
  </si>
  <si>
    <t>(23+77)*0,02</t>
  </si>
  <si>
    <t>184911431R</t>
  </si>
  <si>
    <t>Mulčování rostlin slámou tl. do 0,15 m v rovině a svahu do 1:5</t>
  </si>
  <si>
    <t>1163743662</t>
  </si>
  <si>
    <t>Mulčování vysazených rostlin slámou, tl. přes 100 do 150 mm v rovině nebo na svahu do 1:5</t>
  </si>
  <si>
    <t>"mulč v tl. 8 - 12 cm, stromky (vysokokmeny), 45 ks, viz příloha D.3.1"</t>
  </si>
  <si>
    <t>45*0,5</t>
  </si>
  <si>
    <t>10391100R</t>
  </si>
  <si>
    <t>sláma VL</t>
  </si>
  <si>
    <t>1317972640</t>
  </si>
  <si>
    <t>kůra mulčovací VL</t>
  </si>
  <si>
    <t>"pro stromky (vysokokmeny) se zemním balem, 45 ks, viz příloha D.3.1"</t>
  </si>
  <si>
    <t>45*0,5*0,1</t>
  </si>
  <si>
    <t>185804311</t>
  </si>
  <si>
    <t>Zalití rostlin vodou plocha do 20 m2</t>
  </si>
  <si>
    <t>CS ÚRS 2019 01</t>
  </si>
  <si>
    <t>1655543835</t>
  </si>
  <si>
    <t>Zalití rostlin vodou plochy záhonů jednotlivě do 20 m2</t>
  </si>
  <si>
    <t>"zalití po výsadbě 100 l k 1 stromku (45 ks stromků)"</t>
  </si>
  <si>
    <t>45*0,10</t>
  </si>
  <si>
    <t>"zalití po výsadbě 20 l k 1 stromku nebo keři (100 ks stromků)"</t>
  </si>
  <si>
    <t>185851121</t>
  </si>
  <si>
    <t>Dovoz vody pro zálivku rostlin za vzdálenost do 1000 m</t>
  </si>
  <si>
    <t>-2050554557</t>
  </si>
  <si>
    <t>Dovoz vody pro zálivku rostlin na vzdálenost do 1000 m</t>
  </si>
  <si>
    <t>"dovoz vody pro zalévání stromků a keřů, viz příloha D.3.1"</t>
  </si>
  <si>
    <t>4,5+2,0</t>
  </si>
  <si>
    <t>185851129</t>
  </si>
  <si>
    <t>Příplatek k dovozu vody pro zálivku rostlin do 1000 m ZKD 1000 m</t>
  </si>
  <si>
    <t>-943975269</t>
  </si>
  <si>
    <t>Dovoz vody pro zálivku rostlin Příplatek k ceně za každých dalších i započatých 1000 m</t>
  </si>
  <si>
    <t>"dovoz vody pro zalévání stromků a keřů, 5 příplatků, viz příloha D.3.1"</t>
  </si>
  <si>
    <t>5*(4,5+2,0)</t>
  </si>
  <si>
    <t>338950143</t>
  </si>
  <si>
    <t>Osazení kůlů jednotlivě ve svahu do 1:5 se zadusáním do zeminy výška kůlu nad zemí do 1,5 m</t>
  </si>
  <si>
    <t>-1579966696</t>
  </si>
  <si>
    <t>Osazení dřevěných kůlových konstrukcí svislých Příplatek k cenám jednotlivých kůlů do jam se zadusáním do zeminy, výšky kůlů nad terénem přes 1,0 do 1,5 m</t>
  </si>
  <si>
    <t>"agátové nebo dubové ohradní kůly na hranici pozemku, viz příloha C.3"</t>
  </si>
  <si>
    <t>05213011R</t>
  </si>
  <si>
    <t>výřezy tyčové odkorněné</t>
  </si>
  <si>
    <t>980183970</t>
  </si>
  <si>
    <t>"akátové nebo dubové ohradní kůly na hranici pozemku, viz příloha C.3"</t>
  </si>
  <si>
    <t>7*2,0*3,14*0,075*0,075</t>
  </si>
  <si>
    <t>0,247*2,5 'Přepočtené koeficientem množství</t>
  </si>
  <si>
    <t>348951240R</t>
  </si>
  <si>
    <t>Oplocení kultur v 1,6 m s pletivem pozink 2,0/1,6/23 drátů</t>
  </si>
  <si>
    <t>-623501529</t>
  </si>
  <si>
    <t>"2 ks oplocenek, viz příloha C.3"</t>
  </si>
  <si>
    <t>"dubové kůly bez impregnace, v osové vzdálenosti 3 m, kůly do jam vrtaných 0,6 m"</t>
  </si>
  <si>
    <t>"oplocení výšky 1,6 m, včetně zřízení zavětrování u každého třetího kůlu a přichycení pletiva k terénu, včetně 2 ks/1 oplocenku"</t>
  </si>
  <si>
    <t>146,0+90,0</t>
  </si>
  <si>
    <t>99</t>
  </si>
  <si>
    <t>1576426806</t>
  </si>
  <si>
    <t>3.3 - SO 03.3 Následná péče 1. rok</t>
  </si>
  <si>
    <t>111151231</t>
  </si>
  <si>
    <t>Pokosení trávníku lučního plochy do 10000 m2 s odvozem do 20 km v rovině a svahu do 1:5</t>
  </si>
  <si>
    <t>53932042</t>
  </si>
  <si>
    <t>Pokosení trávníku při souvislé ploše přes 1000 do 10000 m2 lučního v rovině nebo svahu do 1:5</t>
  </si>
  <si>
    <t>"sečení travnatých ploch 4 x za sezónu, viz příloha D.3.1"</t>
  </si>
  <si>
    <t>4*2500,0</t>
  </si>
  <si>
    <t>184102111R</t>
  </si>
  <si>
    <t>Doplnění úhynu sazenic všech kategorií a druhů</t>
  </si>
  <si>
    <t>892645834</t>
  </si>
  <si>
    <t>"odhad úhynu (10 %), viz příloha D.3.1"</t>
  </si>
  <si>
    <t>"nátěr na jaře a na podzim, viz příloha D.3.1"</t>
  </si>
  <si>
    <t>2*23/100</t>
  </si>
  <si>
    <t>2*77/100</t>
  </si>
  <si>
    <t>"spotřeba 9 kg/ 1000 ks sazenic"</t>
  </si>
  <si>
    <t>2*23*0,009</t>
  </si>
  <si>
    <t>2*77*0,009</t>
  </si>
  <si>
    <t>"3 x ročně, viz příloha D.3.1"</t>
  </si>
  <si>
    <t>"zalití po výsadbě 100 l k 1 vysokokmenu (45 ks)"</t>
  </si>
  <si>
    <t>3*45*0,10</t>
  </si>
  <si>
    <t>"zalití po výsadbě 20 l k 1 poloodrostku nebo keři (100 ks)"</t>
  </si>
  <si>
    <t>3*(23+77)*0,02</t>
  </si>
  <si>
    <t>3*(4,5+2,0)</t>
  </si>
  <si>
    <t>5*19,5</t>
  </si>
  <si>
    <t>348951240R1</t>
  </si>
  <si>
    <t>Kontrola a oprava oplocení, kontrola zdravotního stavu a oprava úvazků</t>
  </si>
  <si>
    <t>-1709215588</t>
  </si>
  <si>
    <t>"2 x za rok, viz příloha D.3.1"</t>
  </si>
  <si>
    <t>3.4 - SO 03.4 Následná péče 2. rok</t>
  </si>
  <si>
    <t>3.5 - SO 03.5 Následná péče 3. rok</t>
  </si>
  <si>
    <t>"sečení travnatých ploch 2 x za sezónu, viz příloha D.3.1"</t>
  </si>
  <si>
    <t>2*2500,0</t>
  </si>
  <si>
    <t>184808121</t>
  </si>
  <si>
    <t>Vyvětvení a tvarový ořez dřevin v nad 3 do 5 m</t>
  </si>
  <si>
    <t>-1434954034</t>
  </si>
  <si>
    <t>Vyvětvení a tvarový ořez dřevin s úpravou koruny s odnesením odpadu na vzdálenost do 200 m a jeho spálením, při výšce stromu přes 3 do 5 m</t>
  </si>
  <si>
    <t>"výchovný řez a vyvětvení soliterních stromů, viz příloha D.3.1"</t>
  </si>
  <si>
    <t>"zalití po výsadbě 100 l k 1 vysokokmenu(45 ks)"</t>
  </si>
  <si>
    <t>"2 x ročně, viz příloha D.3.1"</t>
  </si>
  <si>
    <t>4. - VON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</si>
  <si>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</si>
  <si>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</si>
  <si>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</si>
  <si>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</si>
  <si>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</si>
  <si>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</si>
  <si>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</si>
  <si>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</si>
  <si>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</si>
  <si>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</si>
  <si>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</si>
  <si>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1024</t>
  </si>
  <si>
    <t>1023666723</t>
  </si>
  <si>
    <t>- zajištění oplocení prostoru ZS, jeho napojení na inž. sítě</t>
  </si>
  <si>
    <t>- zajištění následné likvidace všech objektů ZS včetně připojení na sítě</t>
  </si>
  <si>
    <t>- zajištění zřízení a odstranění dočasných komunikací, sjezdů a nájezdů pro realizaci stavby</t>
  </si>
  <si>
    <t>- zajištění ostrahy stavby a staveniště po dobu realizace stavby</t>
  </si>
  <si>
    <t>- zajištění podmínek pro použití přístupových komunikací dotčených stavbou s příslušnými vlastníky či správci a zajištění jejich splnění</t>
  </si>
  <si>
    <t>- zřízení čisticích zón před výjezdem z obvodu staveniště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</si>
  <si>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</si>
  <si>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</si>
  <si>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- zajištění ochrany veškeré zeleně v prostoru staveniště a v jeho bezprostřední blízkosti pro poškození během realizace stavby</t>
  </si>
  <si>
    <t>01131</t>
  </si>
  <si>
    <t>Zajištění obnovy nezpevněné komunikace</t>
  </si>
  <si>
    <t>209114885</t>
  </si>
  <si>
    <t>Zajištění obnovy stávající nezpevněné komunikace</t>
  </si>
  <si>
    <t>"obnova stávající nezpevněné komunikace při jejím případném porušení"</t>
  </si>
  <si>
    <t>"předpokládaná plocha využívané nezpevněné komunikace 70,0 x 3,0 m"</t>
  </si>
  <si>
    <t>02</t>
  </si>
  <si>
    <t>Projektová dokumentace - ostatní náklady</t>
  </si>
  <si>
    <t>0221</t>
  </si>
  <si>
    <t>Zpracování povodňového plánu stavby dle §71 zákona č. 254/2001 Sb. včetně zajištění schválení příslušnými orgány správy a Povodím Labe, státní podnik</t>
  </si>
  <si>
    <t>8192</t>
  </si>
  <si>
    <t>-1057878620</t>
  </si>
  <si>
    <t>023</t>
  </si>
  <si>
    <t>Vypracování projektu skutečného provedení díla</t>
  </si>
  <si>
    <t>-23468379</t>
  </si>
  <si>
    <t>"3 paré + 1 x CD, viz příloha B."</t>
  </si>
  <si>
    <t>03</t>
  </si>
  <si>
    <t>Geodetické práce a vytýčení - ostatní náklady</t>
  </si>
  <si>
    <t>031</t>
  </si>
  <si>
    <t>Vypracování geodetického zaměření skutečného stavu</t>
  </si>
  <si>
    <t>262144</t>
  </si>
  <si>
    <t>702595293</t>
  </si>
  <si>
    <t>"zaměření ve 2 paré + 1 x CD"</t>
  </si>
  <si>
    <t>032</t>
  </si>
  <si>
    <t>Zpracování geometrických plánů</t>
  </si>
  <si>
    <t>-1808864530</t>
  </si>
  <si>
    <t>- geometrických plánů pro zřízení věcných břemen</t>
  </si>
  <si>
    <t>- zajištění odsouhlasení geometrických plánů příslušným katastrálním úřadem</t>
  </si>
  <si>
    <t>035</t>
  </si>
  <si>
    <t>Zajištění veškerých geodetických prací souvisejících s realizací díla</t>
  </si>
  <si>
    <t>-742961626</t>
  </si>
  <si>
    <t>09</t>
  </si>
  <si>
    <t>Ostatní náklady</t>
  </si>
  <si>
    <t>037</t>
  </si>
  <si>
    <t>Zajištění písemných souhlasných vyjádření všech dotčených vlastníků a případných uživatelů všech pozemků dotčených stavbou s jejich konečnou úpravou po dokončení prací</t>
  </si>
  <si>
    <t>1891118195</t>
  </si>
  <si>
    <t>091</t>
  </si>
  <si>
    <t>Finanční kompenzace za agrotechnické úpravy (zaorání rozprostřené zeminy a chemické ošetření proti plevelu)</t>
  </si>
  <si>
    <t>162999078</t>
  </si>
  <si>
    <t>"zemědělské pozemky po uložení sedimentů a zeminy"</t>
  </si>
  <si>
    <t>"celková předpokládaná plocha 0,4420 ha"</t>
  </si>
  <si>
    <t>092</t>
  </si>
  <si>
    <t>Zajištění souhlasů se zvláštním užíváním komunikací</t>
  </si>
  <si>
    <t>-437955443</t>
  </si>
  <si>
    <t>09200</t>
  </si>
  <si>
    <t>Zajištění stanovení přechodné úpravy provozu na pozemních komunikacích</t>
  </si>
  <si>
    <t>1970790362</t>
  </si>
  <si>
    <t>0931</t>
  </si>
  <si>
    <t>Provedení pasportizace stávajících nemovitostí (vč. pozemků) a jejich příslušenství, zajištění fotodokumentace stávajícího stavu přístupových komunikací</t>
  </si>
  <si>
    <t>-1459570726</t>
  </si>
  <si>
    <t>094</t>
  </si>
  <si>
    <t>Zajištění vytyčení veškerých podzemních zařízení</t>
  </si>
  <si>
    <t>1990371845</t>
  </si>
  <si>
    <t>Zajištění vytýčení veškerých podzemních zařízení</t>
  </si>
  <si>
    <t>095</t>
  </si>
  <si>
    <t>Zajištění šetření o podzemních sítích vč. zajištění nových vyjádření v případě, že před realizací pozbyly platnosti</t>
  </si>
  <si>
    <t>509374591</t>
  </si>
  <si>
    <t>0990</t>
  </si>
  <si>
    <t>Zajištění povolení ke kácení a zajištění dokladů o předání dřevní hmoty vzniklé smýcením porostů k dalšímu využití</t>
  </si>
  <si>
    <t>698014454</t>
  </si>
  <si>
    <t>0993</t>
  </si>
  <si>
    <t>Zajištění dopravně inženýrských opatření</t>
  </si>
  <si>
    <t>1863541605</t>
  </si>
  <si>
    <t>- zajištění dopravně inženýrských opatření</t>
  </si>
  <si>
    <t>- zajištění zřízení a likvidace dopravního značení včetně případné světelné signalizace</t>
  </si>
  <si>
    <t>- zajištění vydání dopravně inženýrského rozhodnutí</t>
  </si>
  <si>
    <t>099300</t>
  </si>
  <si>
    <t>Aktualizace plánu bezpečnosti a ochrany zdraví při práci</t>
  </si>
  <si>
    <t>1947155828</t>
  </si>
  <si>
    <t>099301</t>
  </si>
  <si>
    <t>Výkon koordinátora BOZP na stavbě</t>
  </si>
  <si>
    <t>-378140301</t>
  </si>
  <si>
    <t>09968</t>
  </si>
  <si>
    <t>Čištění vozovek splachováním vodou povrchu podkladu nebo krytu živičného, betonového nebo dlážděného</t>
  </si>
  <si>
    <t>1903739044</t>
  </si>
  <si>
    <t>"čištění během stavby vodou z mobilních zdrojů (110,0 x 4,0 m)"</t>
  </si>
  <si>
    <t>09991</t>
  </si>
  <si>
    <t>Zajištění fotodokumentace veškerých konstrukcí, které budou v průběhu výstavby skryty nebo zakryty</t>
  </si>
  <si>
    <t>255437799</t>
  </si>
  <si>
    <t>099911</t>
  </si>
  <si>
    <t>Zajištění vedení průběžné evidence odpadů</t>
  </si>
  <si>
    <t>-867948203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</si>
</sst>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horizontal="left" vertical="center" wrapText="1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5"/>
  <sheetViews>
    <sheetView showGridLines="0" tabSelected="1" workbookViewId="0">
      <selection activeCell="G6" sqref="G6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2" t="s">
        <v>14</v>
      </c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3"/>
      <c r="AH5" s="283"/>
      <c r="AI5" s="283"/>
      <c r="AJ5" s="283"/>
      <c r="AK5" s="283"/>
      <c r="AL5" s="283"/>
      <c r="AM5" s="283"/>
      <c r="AN5" s="283"/>
      <c r="AO5" s="283"/>
      <c r="AP5" s="22"/>
      <c r="AQ5" s="22"/>
      <c r="AR5" s="20"/>
      <c r="BE5" s="261" t="s">
        <v>15</v>
      </c>
      <c r="BS5" s="17" t="s">
        <v>6</v>
      </c>
    </row>
    <row r="6" spans="1:74" s="1" customFormat="1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4" t="s">
        <v>17</v>
      </c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P6" s="22"/>
      <c r="AQ6" s="22"/>
      <c r="AR6" s="20"/>
      <c r="BE6" s="262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262"/>
      <c r="BS7" s="17" t="s">
        <v>6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262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2"/>
      <c r="BS9" s="17" t="s">
        <v>6</v>
      </c>
    </row>
    <row r="10" spans="1:74" s="1" customFormat="1" ht="12" customHeight="1">
      <c r="B10" s="21"/>
      <c r="C10" s="22"/>
      <c r="D10" s="29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262"/>
      <c r="BS10" s="17" t="s">
        <v>6</v>
      </c>
    </row>
    <row r="11" spans="1:74" s="1" customFormat="1" ht="18.45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30</v>
      </c>
      <c r="AL11" s="22"/>
      <c r="AM11" s="22"/>
      <c r="AN11" s="27" t="s">
        <v>28</v>
      </c>
      <c r="AO11" s="22"/>
      <c r="AP11" s="22"/>
      <c r="AQ11" s="22"/>
      <c r="AR11" s="20"/>
      <c r="BE11" s="262"/>
      <c r="BS11" s="17" t="s">
        <v>6</v>
      </c>
    </row>
    <row r="12" spans="1:74" s="1" customFormat="1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2"/>
      <c r="BS12" s="17" t="s">
        <v>6</v>
      </c>
    </row>
    <row r="13" spans="1:74" s="1" customFormat="1" ht="12" customHeight="1">
      <c r="B13" s="21"/>
      <c r="C13" s="22"/>
      <c r="D13" s="29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27</v>
      </c>
      <c r="AL13" s="22"/>
      <c r="AM13" s="22"/>
      <c r="AN13" s="31" t="s">
        <v>32</v>
      </c>
      <c r="AO13" s="22"/>
      <c r="AP13" s="22"/>
      <c r="AQ13" s="22"/>
      <c r="AR13" s="20"/>
      <c r="BE13" s="262"/>
      <c r="BS13" s="17" t="s">
        <v>6</v>
      </c>
    </row>
    <row r="14" spans="1:74" ht="13.2">
      <c r="B14" s="21"/>
      <c r="C14" s="22"/>
      <c r="D14" s="22"/>
      <c r="E14" s="285" t="s">
        <v>32</v>
      </c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9" t="s">
        <v>30</v>
      </c>
      <c r="AL14" s="22"/>
      <c r="AM14" s="22"/>
      <c r="AN14" s="31" t="s">
        <v>32</v>
      </c>
      <c r="AO14" s="22"/>
      <c r="AP14" s="22"/>
      <c r="AQ14" s="22"/>
      <c r="AR14" s="20"/>
      <c r="BE14" s="262"/>
      <c r="BS14" s="17" t="s">
        <v>6</v>
      </c>
    </row>
    <row r="15" spans="1:74" s="1" customFormat="1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2"/>
      <c r="BS15" s="17" t="s">
        <v>4</v>
      </c>
    </row>
    <row r="16" spans="1:74" s="1" customFormat="1" ht="12" customHeight="1">
      <c r="B16" s="21"/>
      <c r="C16" s="22"/>
      <c r="D16" s="29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27</v>
      </c>
      <c r="AL16" s="22"/>
      <c r="AM16" s="22"/>
      <c r="AN16" s="27" t="s">
        <v>28</v>
      </c>
      <c r="AO16" s="22"/>
      <c r="AP16" s="22"/>
      <c r="AQ16" s="22"/>
      <c r="AR16" s="20"/>
      <c r="BE16" s="262"/>
      <c r="BS16" s="17" t="s">
        <v>4</v>
      </c>
    </row>
    <row r="17" spans="1:71" s="1" customFormat="1" ht="18.45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30</v>
      </c>
      <c r="AL17" s="22"/>
      <c r="AM17" s="22"/>
      <c r="AN17" s="27" t="s">
        <v>28</v>
      </c>
      <c r="AO17" s="22"/>
      <c r="AP17" s="22"/>
      <c r="AQ17" s="22"/>
      <c r="AR17" s="20"/>
      <c r="BE17" s="262"/>
      <c r="BS17" s="17" t="s">
        <v>35</v>
      </c>
    </row>
    <row r="18" spans="1:71" s="1" customFormat="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2"/>
      <c r="BS18" s="17" t="s">
        <v>6</v>
      </c>
    </row>
    <row r="19" spans="1:71" s="1" customFormat="1" ht="12" customHeight="1">
      <c r="B19" s="21"/>
      <c r="C19" s="22"/>
      <c r="D19" s="29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27</v>
      </c>
      <c r="AL19" s="22"/>
      <c r="AM19" s="22"/>
      <c r="AN19" s="27" t="s">
        <v>28</v>
      </c>
      <c r="AO19" s="22"/>
      <c r="AP19" s="22"/>
      <c r="AQ19" s="22"/>
      <c r="AR19" s="20"/>
      <c r="BE19" s="262"/>
      <c r="BS19" s="17" t="s">
        <v>6</v>
      </c>
    </row>
    <row r="20" spans="1:71" s="1" customFormat="1" ht="18.45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30</v>
      </c>
      <c r="AL20" s="22"/>
      <c r="AM20" s="22"/>
      <c r="AN20" s="27" t="s">
        <v>28</v>
      </c>
      <c r="AO20" s="22"/>
      <c r="AP20" s="22"/>
      <c r="AQ20" s="22"/>
      <c r="AR20" s="20"/>
      <c r="BE20" s="262"/>
      <c r="BS20" s="17" t="s">
        <v>35</v>
      </c>
    </row>
    <row r="21" spans="1:71" s="1" customFormat="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2"/>
    </row>
    <row r="22" spans="1:71" s="1" customFormat="1" ht="12" customHeight="1">
      <c r="B22" s="21"/>
      <c r="C22" s="22"/>
      <c r="D22" s="29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2"/>
    </row>
    <row r="23" spans="1:71" s="1" customFormat="1" ht="38.25" customHeight="1">
      <c r="B23" s="21"/>
      <c r="C23" s="22"/>
      <c r="D23" s="22"/>
      <c r="E23" s="287" t="s">
        <v>39</v>
      </c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7"/>
      <c r="U23" s="287"/>
      <c r="V23" s="287"/>
      <c r="W23" s="287"/>
      <c r="X23" s="287"/>
      <c r="Y23" s="287"/>
      <c r="Z23" s="287"/>
      <c r="AA23" s="287"/>
      <c r="AB23" s="287"/>
      <c r="AC23" s="287"/>
      <c r="AD23" s="287"/>
      <c r="AE23" s="287"/>
      <c r="AF23" s="287"/>
      <c r="AG23" s="287"/>
      <c r="AH23" s="287"/>
      <c r="AI23" s="287"/>
      <c r="AJ23" s="287"/>
      <c r="AK23" s="287"/>
      <c r="AL23" s="287"/>
      <c r="AM23" s="287"/>
      <c r="AN23" s="287"/>
      <c r="AO23" s="22"/>
      <c r="AP23" s="22"/>
      <c r="AQ23" s="22"/>
      <c r="AR23" s="20"/>
      <c r="BE23" s="262"/>
    </row>
    <row r="24" spans="1:71" s="1" customFormat="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2"/>
    </row>
    <row r="25" spans="1:71" s="1" customFormat="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2"/>
    </row>
    <row r="26" spans="1:71" s="2" customFormat="1" ht="25.95" customHeight="1">
      <c r="A26" s="34"/>
      <c r="B26" s="35"/>
      <c r="C26" s="36"/>
      <c r="D26" s="37" t="s">
        <v>40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64">
        <f>ROUND(AG54,2)</f>
        <v>0</v>
      </c>
      <c r="AL26" s="265"/>
      <c r="AM26" s="265"/>
      <c r="AN26" s="265"/>
      <c r="AO26" s="265"/>
      <c r="AP26" s="36"/>
      <c r="AQ26" s="36"/>
      <c r="AR26" s="39"/>
      <c r="BE26" s="262"/>
    </row>
    <row r="27" spans="1:71" s="2" customFormat="1" ht="6.9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2"/>
    </row>
    <row r="28" spans="1:71" s="2" customFormat="1" ht="13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8" t="s">
        <v>41</v>
      </c>
      <c r="M28" s="288"/>
      <c r="N28" s="288"/>
      <c r="O28" s="288"/>
      <c r="P28" s="288"/>
      <c r="Q28" s="36"/>
      <c r="R28" s="36"/>
      <c r="S28" s="36"/>
      <c r="T28" s="36"/>
      <c r="U28" s="36"/>
      <c r="V28" s="36"/>
      <c r="W28" s="288" t="s">
        <v>42</v>
      </c>
      <c r="X28" s="288"/>
      <c r="Y28" s="288"/>
      <c r="Z28" s="288"/>
      <c r="AA28" s="288"/>
      <c r="AB28" s="288"/>
      <c r="AC28" s="288"/>
      <c r="AD28" s="288"/>
      <c r="AE28" s="288"/>
      <c r="AF28" s="36"/>
      <c r="AG28" s="36"/>
      <c r="AH28" s="36"/>
      <c r="AI28" s="36"/>
      <c r="AJ28" s="36"/>
      <c r="AK28" s="288" t="s">
        <v>43</v>
      </c>
      <c r="AL28" s="288"/>
      <c r="AM28" s="288"/>
      <c r="AN28" s="288"/>
      <c r="AO28" s="288"/>
      <c r="AP28" s="36"/>
      <c r="AQ28" s="36"/>
      <c r="AR28" s="39"/>
      <c r="BE28" s="262"/>
    </row>
    <row r="29" spans="1:71" s="3" customFormat="1" ht="14.4" hidden="1" customHeight="1">
      <c r="B29" s="40"/>
      <c r="C29" s="41"/>
      <c r="D29" s="29" t="s">
        <v>44</v>
      </c>
      <c r="E29" s="41"/>
      <c r="F29" s="29" t="s">
        <v>45</v>
      </c>
      <c r="G29" s="41"/>
      <c r="H29" s="41"/>
      <c r="I29" s="41"/>
      <c r="J29" s="41"/>
      <c r="K29" s="41"/>
      <c r="L29" s="289">
        <v>0.21</v>
      </c>
      <c r="M29" s="260"/>
      <c r="N29" s="260"/>
      <c r="O29" s="260"/>
      <c r="P29" s="260"/>
      <c r="Q29" s="41"/>
      <c r="R29" s="41"/>
      <c r="S29" s="41"/>
      <c r="T29" s="41"/>
      <c r="U29" s="41"/>
      <c r="V29" s="41"/>
      <c r="W29" s="259">
        <f>ROUND(AZ54, 2)</f>
        <v>0</v>
      </c>
      <c r="X29" s="260"/>
      <c r="Y29" s="260"/>
      <c r="Z29" s="260"/>
      <c r="AA29" s="260"/>
      <c r="AB29" s="260"/>
      <c r="AC29" s="260"/>
      <c r="AD29" s="260"/>
      <c r="AE29" s="260"/>
      <c r="AF29" s="41"/>
      <c r="AG29" s="41"/>
      <c r="AH29" s="41"/>
      <c r="AI29" s="41"/>
      <c r="AJ29" s="41"/>
      <c r="AK29" s="259">
        <f>ROUND(AV54, 2)</f>
        <v>0</v>
      </c>
      <c r="AL29" s="260"/>
      <c r="AM29" s="260"/>
      <c r="AN29" s="260"/>
      <c r="AO29" s="260"/>
      <c r="AP29" s="41"/>
      <c r="AQ29" s="41"/>
      <c r="AR29" s="42"/>
      <c r="BE29" s="263"/>
    </row>
    <row r="30" spans="1:71" s="3" customFormat="1" ht="14.4" hidden="1" customHeight="1">
      <c r="B30" s="40"/>
      <c r="C30" s="41"/>
      <c r="D30" s="41"/>
      <c r="E30" s="41"/>
      <c r="F30" s="29" t="s">
        <v>46</v>
      </c>
      <c r="G30" s="41"/>
      <c r="H30" s="41"/>
      <c r="I30" s="41"/>
      <c r="J30" s="41"/>
      <c r="K30" s="41"/>
      <c r="L30" s="289">
        <v>0.15</v>
      </c>
      <c r="M30" s="260"/>
      <c r="N30" s="260"/>
      <c r="O30" s="260"/>
      <c r="P30" s="260"/>
      <c r="Q30" s="41"/>
      <c r="R30" s="41"/>
      <c r="S30" s="41"/>
      <c r="T30" s="41"/>
      <c r="U30" s="41"/>
      <c r="V30" s="41"/>
      <c r="W30" s="259">
        <f>ROUND(BA54, 2)</f>
        <v>0</v>
      </c>
      <c r="X30" s="260"/>
      <c r="Y30" s="260"/>
      <c r="Z30" s="260"/>
      <c r="AA30" s="260"/>
      <c r="AB30" s="260"/>
      <c r="AC30" s="260"/>
      <c r="AD30" s="260"/>
      <c r="AE30" s="260"/>
      <c r="AF30" s="41"/>
      <c r="AG30" s="41"/>
      <c r="AH30" s="41"/>
      <c r="AI30" s="41"/>
      <c r="AJ30" s="41"/>
      <c r="AK30" s="259">
        <f>ROUND(AW54, 2)</f>
        <v>0</v>
      </c>
      <c r="AL30" s="260"/>
      <c r="AM30" s="260"/>
      <c r="AN30" s="260"/>
      <c r="AO30" s="260"/>
      <c r="AP30" s="41"/>
      <c r="AQ30" s="41"/>
      <c r="AR30" s="42"/>
      <c r="BE30" s="263"/>
    </row>
    <row r="31" spans="1:71" s="3" customFormat="1" ht="14.4" customHeight="1">
      <c r="B31" s="40"/>
      <c r="C31" s="41"/>
      <c r="D31" s="43" t="s">
        <v>44</v>
      </c>
      <c r="E31" s="41"/>
      <c r="F31" s="29" t="s">
        <v>47</v>
      </c>
      <c r="G31" s="41"/>
      <c r="H31" s="41"/>
      <c r="I31" s="41"/>
      <c r="J31" s="41"/>
      <c r="K31" s="41"/>
      <c r="L31" s="289">
        <v>0.21</v>
      </c>
      <c r="M31" s="260"/>
      <c r="N31" s="260"/>
      <c r="O31" s="260"/>
      <c r="P31" s="260"/>
      <c r="Q31" s="41"/>
      <c r="R31" s="41"/>
      <c r="S31" s="41"/>
      <c r="T31" s="41"/>
      <c r="U31" s="41"/>
      <c r="V31" s="41"/>
      <c r="W31" s="259">
        <f>ROUND(BB54, 2)</f>
        <v>0</v>
      </c>
      <c r="X31" s="260"/>
      <c r="Y31" s="260"/>
      <c r="Z31" s="260"/>
      <c r="AA31" s="260"/>
      <c r="AB31" s="260"/>
      <c r="AC31" s="260"/>
      <c r="AD31" s="260"/>
      <c r="AE31" s="260"/>
      <c r="AF31" s="41"/>
      <c r="AG31" s="41"/>
      <c r="AH31" s="41"/>
      <c r="AI31" s="41"/>
      <c r="AJ31" s="41"/>
      <c r="AK31" s="259">
        <v>0</v>
      </c>
      <c r="AL31" s="260"/>
      <c r="AM31" s="260"/>
      <c r="AN31" s="260"/>
      <c r="AO31" s="260"/>
      <c r="AP31" s="41"/>
      <c r="AQ31" s="41"/>
      <c r="AR31" s="42"/>
      <c r="BE31" s="263"/>
    </row>
    <row r="32" spans="1:71" s="3" customFormat="1" ht="14.4" customHeight="1">
      <c r="B32" s="40"/>
      <c r="C32" s="41"/>
      <c r="D32" s="41"/>
      <c r="E32" s="41"/>
      <c r="F32" s="29" t="s">
        <v>48</v>
      </c>
      <c r="G32" s="41"/>
      <c r="H32" s="41"/>
      <c r="I32" s="41"/>
      <c r="J32" s="41"/>
      <c r="K32" s="41"/>
      <c r="L32" s="289">
        <v>0.15</v>
      </c>
      <c r="M32" s="260"/>
      <c r="N32" s="260"/>
      <c r="O32" s="260"/>
      <c r="P32" s="260"/>
      <c r="Q32" s="41"/>
      <c r="R32" s="41"/>
      <c r="S32" s="41"/>
      <c r="T32" s="41"/>
      <c r="U32" s="41"/>
      <c r="V32" s="41"/>
      <c r="W32" s="259">
        <f>ROUND(BC54, 2)</f>
        <v>0</v>
      </c>
      <c r="X32" s="260"/>
      <c r="Y32" s="260"/>
      <c r="Z32" s="260"/>
      <c r="AA32" s="260"/>
      <c r="AB32" s="260"/>
      <c r="AC32" s="260"/>
      <c r="AD32" s="260"/>
      <c r="AE32" s="260"/>
      <c r="AF32" s="41"/>
      <c r="AG32" s="41"/>
      <c r="AH32" s="41"/>
      <c r="AI32" s="41"/>
      <c r="AJ32" s="41"/>
      <c r="AK32" s="259">
        <v>0</v>
      </c>
      <c r="AL32" s="260"/>
      <c r="AM32" s="260"/>
      <c r="AN32" s="260"/>
      <c r="AO32" s="260"/>
      <c r="AP32" s="41"/>
      <c r="AQ32" s="41"/>
      <c r="AR32" s="42"/>
      <c r="BE32" s="263"/>
    </row>
    <row r="33" spans="1:57" s="3" customFormat="1" ht="14.4" hidden="1" customHeight="1">
      <c r="B33" s="40"/>
      <c r="C33" s="41"/>
      <c r="D33" s="41"/>
      <c r="E33" s="41"/>
      <c r="F33" s="29" t="s">
        <v>49</v>
      </c>
      <c r="G33" s="41"/>
      <c r="H33" s="41"/>
      <c r="I33" s="41"/>
      <c r="J33" s="41"/>
      <c r="K33" s="41"/>
      <c r="L33" s="289">
        <v>0</v>
      </c>
      <c r="M33" s="260"/>
      <c r="N33" s="260"/>
      <c r="O33" s="260"/>
      <c r="P33" s="260"/>
      <c r="Q33" s="41"/>
      <c r="R33" s="41"/>
      <c r="S33" s="41"/>
      <c r="T33" s="41"/>
      <c r="U33" s="41"/>
      <c r="V33" s="41"/>
      <c r="W33" s="259">
        <f>ROUND(BD54, 2)</f>
        <v>0</v>
      </c>
      <c r="X33" s="260"/>
      <c r="Y33" s="260"/>
      <c r="Z33" s="260"/>
      <c r="AA33" s="260"/>
      <c r="AB33" s="260"/>
      <c r="AC33" s="260"/>
      <c r="AD33" s="260"/>
      <c r="AE33" s="260"/>
      <c r="AF33" s="41"/>
      <c r="AG33" s="41"/>
      <c r="AH33" s="41"/>
      <c r="AI33" s="41"/>
      <c r="AJ33" s="41"/>
      <c r="AK33" s="259">
        <v>0</v>
      </c>
      <c r="AL33" s="260"/>
      <c r="AM33" s="260"/>
      <c r="AN33" s="260"/>
      <c r="AO33" s="260"/>
      <c r="AP33" s="41"/>
      <c r="AQ33" s="41"/>
      <c r="AR33" s="42"/>
    </row>
    <row r="34" spans="1:57" s="2" customFormat="1" ht="6.9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5" customHeight="1">
      <c r="A35" s="34"/>
      <c r="B35" s="35"/>
      <c r="C35" s="44"/>
      <c r="D35" s="45" t="s">
        <v>50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51</v>
      </c>
      <c r="U35" s="46"/>
      <c r="V35" s="46"/>
      <c r="W35" s="46"/>
      <c r="X35" s="266" t="s">
        <v>52</v>
      </c>
      <c r="Y35" s="267"/>
      <c r="Z35" s="267"/>
      <c r="AA35" s="267"/>
      <c r="AB35" s="267"/>
      <c r="AC35" s="46"/>
      <c r="AD35" s="46"/>
      <c r="AE35" s="46"/>
      <c r="AF35" s="46"/>
      <c r="AG35" s="46"/>
      <c r="AH35" s="46"/>
      <c r="AI35" s="46"/>
      <c r="AJ35" s="46"/>
      <c r="AK35" s="268">
        <f>SUM(AK26:AK33)</f>
        <v>0</v>
      </c>
      <c r="AL35" s="267"/>
      <c r="AM35" s="267"/>
      <c r="AN35" s="267"/>
      <c r="AO35" s="269"/>
      <c r="AP35" s="44"/>
      <c r="AQ35" s="44"/>
      <c r="AR35" s="39"/>
      <c r="BE35" s="34"/>
    </row>
    <row r="36" spans="1:57" s="2" customFormat="1" ht="6.9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" customHeight="1">
      <c r="A37" s="34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39"/>
      <c r="BE37" s="34"/>
    </row>
    <row r="41" spans="1:57" s="2" customFormat="1" ht="6.9" customHeight="1">
      <c r="A41" s="34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39"/>
      <c r="BE41" s="34"/>
    </row>
    <row r="42" spans="1:57" s="2" customFormat="1" ht="24.9" customHeight="1">
      <c r="A42" s="34"/>
      <c r="B42" s="35"/>
      <c r="C42" s="23" t="s">
        <v>53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2"/>
      <c r="C44" s="29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3589vv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279" t="str">
        <f>K6</f>
        <v>Výsadba větrolamu a výstavba mělkého průlehu na KN 1613 v k. ú. Svinčany</v>
      </c>
      <c r="M45" s="280"/>
      <c r="N45" s="280"/>
      <c r="O45" s="280"/>
      <c r="P45" s="280"/>
      <c r="Q45" s="280"/>
      <c r="R45" s="280"/>
      <c r="S45" s="280"/>
      <c r="T45" s="280"/>
      <c r="U45" s="280"/>
      <c r="V45" s="280"/>
      <c r="W45" s="280"/>
      <c r="X45" s="280"/>
      <c r="Y45" s="280"/>
      <c r="Z45" s="280"/>
      <c r="AA45" s="280"/>
      <c r="AB45" s="280"/>
      <c r="AC45" s="280"/>
      <c r="AD45" s="280"/>
      <c r="AE45" s="280"/>
      <c r="AF45" s="280"/>
      <c r="AG45" s="280"/>
      <c r="AH45" s="280"/>
      <c r="AI45" s="280"/>
      <c r="AJ45" s="280"/>
      <c r="AK45" s="280"/>
      <c r="AL45" s="280"/>
      <c r="AM45" s="280"/>
      <c r="AN45" s="280"/>
      <c r="AO45" s="280"/>
      <c r="AP45" s="57"/>
      <c r="AQ45" s="57"/>
      <c r="AR45" s="58"/>
    </row>
    <row r="46" spans="1:57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22</v>
      </c>
      <c r="D47" s="36"/>
      <c r="E47" s="36"/>
      <c r="F47" s="36"/>
      <c r="G47" s="36"/>
      <c r="H47" s="36"/>
      <c r="I47" s="36"/>
      <c r="J47" s="36"/>
      <c r="K47" s="36"/>
      <c r="L47" s="59" t="str">
        <f>IF(K8="","",K8)</f>
        <v>Svinčany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24</v>
      </c>
      <c r="AJ47" s="36"/>
      <c r="AK47" s="36"/>
      <c r="AL47" s="36"/>
      <c r="AM47" s="281" t="str">
        <f>IF(AN8= "","",AN8)</f>
        <v>8. 8. 2019</v>
      </c>
      <c r="AN47" s="281"/>
      <c r="AO47" s="36"/>
      <c r="AP47" s="36"/>
      <c r="AQ47" s="36"/>
      <c r="AR47" s="39"/>
      <c r="BE47" s="34"/>
    </row>
    <row r="48" spans="1:57" s="2" customFormat="1" ht="6.9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7.9" customHeight="1">
      <c r="A49" s="34"/>
      <c r="B49" s="35"/>
      <c r="C49" s="29" t="s">
        <v>26</v>
      </c>
      <c r="D49" s="36"/>
      <c r="E49" s="36"/>
      <c r="F49" s="36"/>
      <c r="G49" s="36"/>
      <c r="H49" s="36"/>
      <c r="I49" s="36"/>
      <c r="J49" s="36"/>
      <c r="K49" s="36"/>
      <c r="L49" s="53" t="str">
        <f>IF(E11= "","",E11)</f>
        <v>Obec Svinčany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33</v>
      </c>
      <c r="AJ49" s="36"/>
      <c r="AK49" s="36"/>
      <c r="AL49" s="36"/>
      <c r="AM49" s="277" t="str">
        <f>IF(E17="","",E17)</f>
        <v>Povodí Labe, státní podnik, OIČ, Hradec Králové</v>
      </c>
      <c r="AN49" s="278"/>
      <c r="AO49" s="278"/>
      <c r="AP49" s="278"/>
      <c r="AQ49" s="36"/>
      <c r="AR49" s="39"/>
      <c r="AS49" s="271" t="s">
        <v>54</v>
      </c>
      <c r="AT49" s="272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4"/>
    </row>
    <row r="50" spans="1:91" s="2" customFormat="1" ht="15.15" customHeight="1">
      <c r="A50" s="34"/>
      <c r="B50" s="35"/>
      <c r="C50" s="29" t="s">
        <v>31</v>
      </c>
      <c r="D50" s="36"/>
      <c r="E50" s="36"/>
      <c r="F50" s="36"/>
      <c r="G50" s="36"/>
      <c r="H50" s="36"/>
      <c r="I50" s="36"/>
      <c r="J50" s="36"/>
      <c r="K50" s="36"/>
      <c r="L50" s="53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36</v>
      </c>
      <c r="AJ50" s="36"/>
      <c r="AK50" s="36"/>
      <c r="AL50" s="36"/>
      <c r="AM50" s="277" t="str">
        <f>IF(E20="","",E20)</f>
        <v>Ing. Eva Morkesová</v>
      </c>
      <c r="AN50" s="278"/>
      <c r="AO50" s="278"/>
      <c r="AP50" s="278"/>
      <c r="AQ50" s="36"/>
      <c r="AR50" s="39"/>
      <c r="AS50" s="273"/>
      <c r="AT50" s="274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4"/>
    </row>
    <row r="51" spans="1:9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275"/>
      <c r="AT51" s="276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4"/>
    </row>
    <row r="52" spans="1:91" s="2" customFormat="1" ht="29.25" customHeight="1">
      <c r="A52" s="34"/>
      <c r="B52" s="35"/>
      <c r="C52" s="302" t="s">
        <v>55</v>
      </c>
      <c r="D52" s="297"/>
      <c r="E52" s="297"/>
      <c r="F52" s="297"/>
      <c r="G52" s="297"/>
      <c r="H52" s="67"/>
      <c r="I52" s="296" t="s">
        <v>56</v>
      </c>
      <c r="J52" s="297"/>
      <c r="K52" s="297"/>
      <c r="L52" s="297"/>
      <c r="M52" s="297"/>
      <c r="N52" s="297"/>
      <c r="O52" s="297"/>
      <c r="P52" s="297"/>
      <c r="Q52" s="297"/>
      <c r="R52" s="297"/>
      <c r="S52" s="297"/>
      <c r="T52" s="297"/>
      <c r="U52" s="297"/>
      <c r="V52" s="297"/>
      <c r="W52" s="297"/>
      <c r="X52" s="297"/>
      <c r="Y52" s="297"/>
      <c r="Z52" s="297"/>
      <c r="AA52" s="297"/>
      <c r="AB52" s="297"/>
      <c r="AC52" s="297"/>
      <c r="AD52" s="297"/>
      <c r="AE52" s="297"/>
      <c r="AF52" s="297"/>
      <c r="AG52" s="298" t="s">
        <v>57</v>
      </c>
      <c r="AH52" s="297"/>
      <c r="AI52" s="297"/>
      <c r="AJ52" s="297"/>
      <c r="AK52" s="297"/>
      <c r="AL52" s="297"/>
      <c r="AM52" s="297"/>
      <c r="AN52" s="296" t="s">
        <v>58</v>
      </c>
      <c r="AO52" s="297"/>
      <c r="AP52" s="297"/>
      <c r="AQ52" s="68" t="s">
        <v>59</v>
      </c>
      <c r="AR52" s="39"/>
      <c r="AS52" s="69" t="s">
        <v>60</v>
      </c>
      <c r="AT52" s="70" t="s">
        <v>61</v>
      </c>
      <c r="AU52" s="70" t="s">
        <v>62</v>
      </c>
      <c r="AV52" s="70" t="s">
        <v>63</v>
      </c>
      <c r="AW52" s="70" t="s">
        <v>64</v>
      </c>
      <c r="AX52" s="70" t="s">
        <v>65</v>
      </c>
      <c r="AY52" s="70" t="s">
        <v>66</v>
      </c>
      <c r="AZ52" s="70" t="s">
        <v>67</v>
      </c>
      <c r="BA52" s="70" t="s">
        <v>68</v>
      </c>
      <c r="BB52" s="70" t="s">
        <v>69</v>
      </c>
      <c r="BC52" s="70" t="s">
        <v>70</v>
      </c>
      <c r="BD52" s="71" t="s">
        <v>71</v>
      </c>
      <c r="BE52" s="34"/>
    </row>
    <row r="53" spans="1:91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4"/>
    </row>
    <row r="54" spans="1:91" s="6" customFormat="1" ht="32.4" customHeight="1">
      <c r="B54" s="75"/>
      <c r="C54" s="76" t="s">
        <v>72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00">
        <f>ROUND(AG55+AG56+AG57+AG63,2)</f>
        <v>0</v>
      </c>
      <c r="AH54" s="300"/>
      <c r="AI54" s="300"/>
      <c r="AJ54" s="300"/>
      <c r="AK54" s="300"/>
      <c r="AL54" s="300"/>
      <c r="AM54" s="300"/>
      <c r="AN54" s="301">
        <f t="shared" ref="AN54:AN63" si="0">SUM(AG54,AT54)</f>
        <v>0</v>
      </c>
      <c r="AO54" s="301"/>
      <c r="AP54" s="301"/>
      <c r="AQ54" s="79" t="s">
        <v>28</v>
      </c>
      <c r="AR54" s="80"/>
      <c r="AS54" s="81">
        <f>ROUND(AS55+AS56+AS57+AS63,2)</f>
        <v>0</v>
      </c>
      <c r="AT54" s="82">
        <f t="shared" ref="AT54:AT63" si="1">ROUND(SUM(AV54:AW54),2)</f>
        <v>0</v>
      </c>
      <c r="AU54" s="83">
        <f>ROUND(AU55+AU56+AU57+AU63,5)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ROUND(AZ55+AZ56+AZ57+AZ63,2)</f>
        <v>0</v>
      </c>
      <c r="BA54" s="82">
        <f>ROUND(BA55+BA56+BA57+BA63,2)</f>
        <v>0</v>
      </c>
      <c r="BB54" s="82">
        <f>ROUND(BB55+BB56+BB57+BB63,2)</f>
        <v>0</v>
      </c>
      <c r="BC54" s="82">
        <f>ROUND(BC55+BC56+BC57+BC63,2)</f>
        <v>0</v>
      </c>
      <c r="BD54" s="84">
        <f>ROUND(BD55+BD56+BD57+BD63,2)</f>
        <v>0</v>
      </c>
      <c r="BS54" s="85" t="s">
        <v>73</v>
      </c>
      <c r="BT54" s="85" t="s">
        <v>74</v>
      </c>
      <c r="BU54" s="86" t="s">
        <v>75</v>
      </c>
      <c r="BV54" s="85" t="s">
        <v>76</v>
      </c>
      <c r="BW54" s="85" t="s">
        <v>5</v>
      </c>
      <c r="BX54" s="85" t="s">
        <v>77</v>
      </c>
      <c r="CL54" s="85" t="s">
        <v>19</v>
      </c>
    </row>
    <row r="55" spans="1:91" s="7" customFormat="1" ht="16.5" customHeight="1">
      <c r="A55" s="87" t="s">
        <v>78</v>
      </c>
      <c r="B55" s="88"/>
      <c r="C55" s="89"/>
      <c r="D55" s="295" t="s">
        <v>79</v>
      </c>
      <c r="E55" s="295"/>
      <c r="F55" s="295"/>
      <c r="G55" s="295"/>
      <c r="H55" s="295"/>
      <c r="I55" s="90"/>
      <c r="J55" s="295" t="s">
        <v>80</v>
      </c>
      <c r="K55" s="295"/>
      <c r="L55" s="295"/>
      <c r="M55" s="295"/>
      <c r="N55" s="295"/>
      <c r="O55" s="295"/>
      <c r="P55" s="295"/>
      <c r="Q55" s="295"/>
      <c r="R55" s="295"/>
      <c r="S55" s="295"/>
      <c r="T55" s="295"/>
      <c r="U55" s="295"/>
      <c r="V55" s="295"/>
      <c r="W55" s="295"/>
      <c r="X55" s="295"/>
      <c r="Y55" s="295"/>
      <c r="Z55" s="295"/>
      <c r="AA55" s="295"/>
      <c r="AB55" s="295"/>
      <c r="AC55" s="295"/>
      <c r="AD55" s="295"/>
      <c r="AE55" s="295"/>
      <c r="AF55" s="295"/>
      <c r="AG55" s="292">
        <f>'1. - SO 01 Záchytný průleh'!J30</f>
        <v>0</v>
      </c>
      <c r="AH55" s="293"/>
      <c r="AI55" s="293"/>
      <c r="AJ55" s="293"/>
      <c r="AK55" s="293"/>
      <c r="AL55" s="293"/>
      <c r="AM55" s="293"/>
      <c r="AN55" s="292">
        <f t="shared" si="0"/>
        <v>0</v>
      </c>
      <c r="AO55" s="293"/>
      <c r="AP55" s="293"/>
      <c r="AQ55" s="91" t="s">
        <v>81</v>
      </c>
      <c r="AR55" s="92"/>
      <c r="AS55" s="93">
        <v>0</v>
      </c>
      <c r="AT55" s="94">
        <f t="shared" si="1"/>
        <v>0</v>
      </c>
      <c r="AU55" s="95">
        <f>'1. - SO 01 Záchytný průleh'!P89</f>
        <v>0</v>
      </c>
      <c r="AV55" s="94">
        <f>'1. - SO 01 Záchytný průleh'!J33</f>
        <v>0</v>
      </c>
      <c r="AW55" s="94">
        <f>'1. - SO 01 Záchytný průleh'!J34</f>
        <v>0</v>
      </c>
      <c r="AX55" s="94">
        <f>'1. - SO 01 Záchytný průleh'!J35</f>
        <v>0</v>
      </c>
      <c r="AY55" s="94">
        <f>'1. - SO 01 Záchytný průleh'!J36</f>
        <v>0</v>
      </c>
      <c r="AZ55" s="94">
        <f>'1. - SO 01 Záchytný průleh'!F33</f>
        <v>0</v>
      </c>
      <c r="BA55" s="94">
        <f>'1. - SO 01 Záchytný průleh'!F34</f>
        <v>0</v>
      </c>
      <c r="BB55" s="94">
        <f>'1. - SO 01 Záchytný průleh'!F35</f>
        <v>0</v>
      </c>
      <c r="BC55" s="94">
        <f>'1. - SO 01 Záchytný průleh'!F36</f>
        <v>0</v>
      </c>
      <c r="BD55" s="96">
        <f>'1. - SO 01 Záchytný průleh'!F37</f>
        <v>0</v>
      </c>
      <c r="BT55" s="97" t="s">
        <v>82</v>
      </c>
      <c r="BV55" s="97" t="s">
        <v>76</v>
      </c>
      <c r="BW55" s="97" t="s">
        <v>83</v>
      </c>
      <c r="BX55" s="97" t="s">
        <v>5</v>
      </c>
      <c r="CL55" s="97" t="s">
        <v>84</v>
      </c>
      <c r="CM55" s="97" t="s">
        <v>85</v>
      </c>
    </row>
    <row r="56" spans="1:91" s="7" customFormat="1" ht="16.5" customHeight="1">
      <c r="A56" s="87" t="s">
        <v>78</v>
      </c>
      <c r="B56" s="88"/>
      <c r="C56" s="89"/>
      <c r="D56" s="295" t="s">
        <v>86</v>
      </c>
      <c r="E56" s="295"/>
      <c r="F56" s="295"/>
      <c r="G56" s="295"/>
      <c r="H56" s="295"/>
      <c r="I56" s="90"/>
      <c r="J56" s="295" t="s">
        <v>87</v>
      </c>
      <c r="K56" s="295"/>
      <c r="L56" s="295"/>
      <c r="M56" s="295"/>
      <c r="N56" s="295"/>
      <c r="O56" s="295"/>
      <c r="P56" s="295"/>
      <c r="Q56" s="295"/>
      <c r="R56" s="295"/>
      <c r="S56" s="295"/>
      <c r="T56" s="295"/>
      <c r="U56" s="295"/>
      <c r="V56" s="295"/>
      <c r="W56" s="295"/>
      <c r="X56" s="295"/>
      <c r="Y56" s="295"/>
      <c r="Z56" s="295"/>
      <c r="AA56" s="295"/>
      <c r="AB56" s="295"/>
      <c r="AC56" s="295"/>
      <c r="AD56" s="295"/>
      <c r="AE56" s="295"/>
      <c r="AF56" s="295"/>
      <c r="AG56" s="292">
        <f>'2. - SO 02 Úprava odpadní...'!J30</f>
        <v>0</v>
      </c>
      <c r="AH56" s="293"/>
      <c r="AI56" s="293"/>
      <c r="AJ56" s="293"/>
      <c r="AK56" s="293"/>
      <c r="AL56" s="293"/>
      <c r="AM56" s="293"/>
      <c r="AN56" s="292">
        <f t="shared" si="0"/>
        <v>0</v>
      </c>
      <c r="AO56" s="293"/>
      <c r="AP56" s="293"/>
      <c r="AQ56" s="91" t="s">
        <v>81</v>
      </c>
      <c r="AR56" s="92"/>
      <c r="AS56" s="93">
        <v>0</v>
      </c>
      <c r="AT56" s="94">
        <f t="shared" si="1"/>
        <v>0</v>
      </c>
      <c r="AU56" s="95">
        <f>'2. - SO 02 Úprava odpadní...'!P90</f>
        <v>0</v>
      </c>
      <c r="AV56" s="94">
        <f>'2. - SO 02 Úprava odpadní...'!J33</f>
        <v>0</v>
      </c>
      <c r="AW56" s="94">
        <f>'2. - SO 02 Úprava odpadní...'!J34</f>
        <v>0</v>
      </c>
      <c r="AX56" s="94">
        <f>'2. - SO 02 Úprava odpadní...'!J35</f>
        <v>0</v>
      </c>
      <c r="AY56" s="94">
        <f>'2. - SO 02 Úprava odpadní...'!J36</f>
        <v>0</v>
      </c>
      <c r="AZ56" s="94">
        <f>'2. - SO 02 Úprava odpadní...'!F33</f>
        <v>0</v>
      </c>
      <c r="BA56" s="94">
        <f>'2. - SO 02 Úprava odpadní...'!F34</f>
        <v>0</v>
      </c>
      <c r="BB56" s="94">
        <f>'2. - SO 02 Úprava odpadní...'!F35</f>
        <v>0</v>
      </c>
      <c r="BC56" s="94">
        <f>'2. - SO 02 Úprava odpadní...'!F36</f>
        <v>0</v>
      </c>
      <c r="BD56" s="96">
        <f>'2. - SO 02 Úprava odpadní...'!F37</f>
        <v>0</v>
      </c>
      <c r="BT56" s="97" t="s">
        <v>82</v>
      </c>
      <c r="BV56" s="97" t="s">
        <v>76</v>
      </c>
      <c r="BW56" s="97" t="s">
        <v>88</v>
      </c>
      <c r="BX56" s="97" t="s">
        <v>5</v>
      </c>
      <c r="CL56" s="97" t="s">
        <v>84</v>
      </c>
      <c r="CM56" s="97" t="s">
        <v>85</v>
      </c>
    </row>
    <row r="57" spans="1:91" s="7" customFormat="1" ht="16.5" customHeight="1">
      <c r="B57" s="88"/>
      <c r="C57" s="89"/>
      <c r="D57" s="295" t="s">
        <v>89</v>
      </c>
      <c r="E57" s="295"/>
      <c r="F57" s="295"/>
      <c r="G57" s="295"/>
      <c r="H57" s="295"/>
      <c r="I57" s="90"/>
      <c r="J57" s="295" t="s">
        <v>90</v>
      </c>
      <c r="K57" s="295"/>
      <c r="L57" s="295"/>
      <c r="M57" s="295"/>
      <c r="N57" s="295"/>
      <c r="O57" s="295"/>
      <c r="P57" s="295"/>
      <c r="Q57" s="295"/>
      <c r="R57" s="295"/>
      <c r="S57" s="295"/>
      <c r="T57" s="295"/>
      <c r="U57" s="295"/>
      <c r="V57" s="295"/>
      <c r="W57" s="295"/>
      <c r="X57" s="295"/>
      <c r="Y57" s="295"/>
      <c r="Z57" s="295"/>
      <c r="AA57" s="295"/>
      <c r="AB57" s="295"/>
      <c r="AC57" s="295"/>
      <c r="AD57" s="295"/>
      <c r="AE57" s="295"/>
      <c r="AF57" s="295"/>
      <c r="AG57" s="299">
        <f>ROUND(SUM(AG58:AG62),2)</f>
        <v>0</v>
      </c>
      <c r="AH57" s="293"/>
      <c r="AI57" s="293"/>
      <c r="AJ57" s="293"/>
      <c r="AK57" s="293"/>
      <c r="AL57" s="293"/>
      <c r="AM57" s="293"/>
      <c r="AN57" s="292">
        <f t="shared" si="0"/>
        <v>0</v>
      </c>
      <c r="AO57" s="293"/>
      <c r="AP57" s="293"/>
      <c r="AQ57" s="91" t="s">
        <v>81</v>
      </c>
      <c r="AR57" s="92"/>
      <c r="AS57" s="93">
        <f>ROUND(SUM(AS58:AS62),2)</f>
        <v>0</v>
      </c>
      <c r="AT57" s="94">
        <f t="shared" si="1"/>
        <v>0</v>
      </c>
      <c r="AU57" s="95">
        <f>ROUND(SUM(AU58:AU62),5)</f>
        <v>0</v>
      </c>
      <c r="AV57" s="94">
        <f>ROUND(AZ57*L29,2)</f>
        <v>0</v>
      </c>
      <c r="AW57" s="94">
        <f>ROUND(BA57*L30,2)</f>
        <v>0</v>
      </c>
      <c r="AX57" s="94">
        <f>ROUND(BB57*L29,2)</f>
        <v>0</v>
      </c>
      <c r="AY57" s="94">
        <f>ROUND(BC57*L30,2)</f>
        <v>0</v>
      </c>
      <c r="AZ57" s="94">
        <f>ROUND(SUM(AZ58:AZ62),2)</f>
        <v>0</v>
      </c>
      <c r="BA57" s="94">
        <f>ROUND(SUM(BA58:BA62),2)</f>
        <v>0</v>
      </c>
      <c r="BB57" s="94">
        <f>ROUND(SUM(BB58:BB62),2)</f>
        <v>0</v>
      </c>
      <c r="BC57" s="94">
        <f>ROUND(SUM(BC58:BC62),2)</f>
        <v>0</v>
      </c>
      <c r="BD57" s="96">
        <f>ROUND(SUM(BD58:BD62),2)</f>
        <v>0</v>
      </c>
      <c r="BS57" s="97" t="s">
        <v>73</v>
      </c>
      <c r="BT57" s="97" t="s">
        <v>82</v>
      </c>
      <c r="BU57" s="97" t="s">
        <v>75</v>
      </c>
      <c r="BV57" s="97" t="s">
        <v>76</v>
      </c>
      <c r="BW57" s="97" t="s">
        <v>91</v>
      </c>
      <c r="BX57" s="97" t="s">
        <v>5</v>
      </c>
      <c r="CL57" s="97" t="s">
        <v>92</v>
      </c>
      <c r="CM57" s="97" t="s">
        <v>85</v>
      </c>
    </row>
    <row r="58" spans="1:91" s="4" customFormat="1" ht="16.5" customHeight="1">
      <c r="A58" s="87" t="s">
        <v>78</v>
      </c>
      <c r="B58" s="52"/>
      <c r="C58" s="98"/>
      <c r="D58" s="98"/>
      <c r="E58" s="294" t="s">
        <v>93</v>
      </c>
      <c r="F58" s="294"/>
      <c r="G58" s="294"/>
      <c r="H58" s="294"/>
      <c r="I58" s="294"/>
      <c r="J58" s="98"/>
      <c r="K58" s="294" t="s">
        <v>94</v>
      </c>
      <c r="L58" s="294"/>
      <c r="M58" s="294"/>
      <c r="N58" s="294"/>
      <c r="O58" s="294"/>
      <c r="P58" s="294"/>
      <c r="Q58" s="294"/>
      <c r="R58" s="294"/>
      <c r="S58" s="294"/>
      <c r="T58" s="294"/>
      <c r="U58" s="294"/>
      <c r="V58" s="294"/>
      <c r="W58" s="294"/>
      <c r="X58" s="294"/>
      <c r="Y58" s="294"/>
      <c r="Z58" s="294"/>
      <c r="AA58" s="294"/>
      <c r="AB58" s="294"/>
      <c r="AC58" s="294"/>
      <c r="AD58" s="294"/>
      <c r="AE58" s="294"/>
      <c r="AF58" s="294"/>
      <c r="AG58" s="290">
        <f>'3.1 - SO 03.1 Kácení'!J32</f>
        <v>0</v>
      </c>
      <c r="AH58" s="291"/>
      <c r="AI58" s="291"/>
      <c r="AJ58" s="291"/>
      <c r="AK58" s="291"/>
      <c r="AL58" s="291"/>
      <c r="AM58" s="291"/>
      <c r="AN58" s="290">
        <f t="shared" si="0"/>
        <v>0</v>
      </c>
      <c r="AO58" s="291"/>
      <c r="AP58" s="291"/>
      <c r="AQ58" s="99" t="s">
        <v>95</v>
      </c>
      <c r="AR58" s="54"/>
      <c r="AS58" s="100">
        <v>0</v>
      </c>
      <c r="AT58" s="101">
        <f t="shared" si="1"/>
        <v>0</v>
      </c>
      <c r="AU58" s="102">
        <f>'3.1 - SO 03.1 Kácení'!P88</f>
        <v>0</v>
      </c>
      <c r="AV58" s="101">
        <f>'3.1 - SO 03.1 Kácení'!J35</f>
        <v>0</v>
      </c>
      <c r="AW58" s="101">
        <f>'3.1 - SO 03.1 Kácení'!J36</f>
        <v>0</v>
      </c>
      <c r="AX58" s="101">
        <f>'3.1 - SO 03.1 Kácení'!J37</f>
        <v>0</v>
      </c>
      <c r="AY58" s="101">
        <f>'3.1 - SO 03.1 Kácení'!J38</f>
        <v>0</v>
      </c>
      <c r="AZ58" s="101">
        <f>'3.1 - SO 03.1 Kácení'!F35</f>
        <v>0</v>
      </c>
      <c r="BA58" s="101">
        <f>'3.1 - SO 03.1 Kácení'!F36</f>
        <v>0</v>
      </c>
      <c r="BB58" s="101">
        <f>'3.1 - SO 03.1 Kácení'!F37</f>
        <v>0</v>
      </c>
      <c r="BC58" s="101">
        <f>'3.1 - SO 03.1 Kácení'!F38</f>
        <v>0</v>
      </c>
      <c r="BD58" s="103">
        <f>'3.1 - SO 03.1 Kácení'!F39</f>
        <v>0</v>
      </c>
      <c r="BT58" s="104" t="s">
        <v>85</v>
      </c>
      <c r="BV58" s="104" t="s">
        <v>76</v>
      </c>
      <c r="BW58" s="104" t="s">
        <v>96</v>
      </c>
      <c r="BX58" s="104" t="s">
        <v>91</v>
      </c>
      <c r="CL58" s="104" t="s">
        <v>92</v>
      </c>
    </row>
    <row r="59" spans="1:91" s="4" customFormat="1" ht="16.5" customHeight="1">
      <c r="A59" s="87" t="s">
        <v>78</v>
      </c>
      <c r="B59" s="52"/>
      <c r="C59" s="98"/>
      <c r="D59" s="98"/>
      <c r="E59" s="294" t="s">
        <v>97</v>
      </c>
      <c r="F59" s="294"/>
      <c r="G59" s="294"/>
      <c r="H59" s="294"/>
      <c r="I59" s="294"/>
      <c r="J59" s="98"/>
      <c r="K59" s="294" t="s">
        <v>98</v>
      </c>
      <c r="L59" s="294"/>
      <c r="M59" s="294"/>
      <c r="N59" s="294"/>
      <c r="O59" s="294"/>
      <c r="P59" s="294"/>
      <c r="Q59" s="294"/>
      <c r="R59" s="294"/>
      <c r="S59" s="294"/>
      <c r="T59" s="294"/>
      <c r="U59" s="294"/>
      <c r="V59" s="294"/>
      <c r="W59" s="294"/>
      <c r="X59" s="294"/>
      <c r="Y59" s="294"/>
      <c r="Z59" s="294"/>
      <c r="AA59" s="294"/>
      <c r="AB59" s="294"/>
      <c r="AC59" s="294"/>
      <c r="AD59" s="294"/>
      <c r="AE59" s="294"/>
      <c r="AF59" s="294"/>
      <c r="AG59" s="290">
        <f>'3.2 - SO 03.2 Výsadba'!J32</f>
        <v>0</v>
      </c>
      <c r="AH59" s="291"/>
      <c r="AI59" s="291"/>
      <c r="AJ59" s="291"/>
      <c r="AK59" s="291"/>
      <c r="AL59" s="291"/>
      <c r="AM59" s="291"/>
      <c r="AN59" s="290">
        <f t="shared" si="0"/>
        <v>0</v>
      </c>
      <c r="AO59" s="291"/>
      <c r="AP59" s="291"/>
      <c r="AQ59" s="99" t="s">
        <v>95</v>
      </c>
      <c r="AR59" s="54"/>
      <c r="AS59" s="100">
        <v>0</v>
      </c>
      <c r="AT59" s="101">
        <f t="shared" si="1"/>
        <v>0</v>
      </c>
      <c r="AU59" s="102">
        <f>'3.2 - SO 03.2 Výsadba'!P89</f>
        <v>0</v>
      </c>
      <c r="AV59" s="101">
        <f>'3.2 - SO 03.2 Výsadba'!J35</f>
        <v>0</v>
      </c>
      <c r="AW59" s="101">
        <f>'3.2 - SO 03.2 Výsadba'!J36</f>
        <v>0</v>
      </c>
      <c r="AX59" s="101">
        <f>'3.2 - SO 03.2 Výsadba'!J37</f>
        <v>0</v>
      </c>
      <c r="AY59" s="101">
        <f>'3.2 - SO 03.2 Výsadba'!J38</f>
        <v>0</v>
      </c>
      <c r="AZ59" s="101">
        <f>'3.2 - SO 03.2 Výsadba'!F35</f>
        <v>0</v>
      </c>
      <c r="BA59" s="101">
        <f>'3.2 - SO 03.2 Výsadba'!F36</f>
        <v>0</v>
      </c>
      <c r="BB59" s="101">
        <f>'3.2 - SO 03.2 Výsadba'!F37</f>
        <v>0</v>
      </c>
      <c r="BC59" s="101">
        <f>'3.2 - SO 03.2 Výsadba'!F38</f>
        <v>0</v>
      </c>
      <c r="BD59" s="103">
        <f>'3.2 - SO 03.2 Výsadba'!F39</f>
        <v>0</v>
      </c>
      <c r="BT59" s="104" t="s">
        <v>85</v>
      </c>
      <c r="BV59" s="104" t="s">
        <v>76</v>
      </c>
      <c r="BW59" s="104" t="s">
        <v>99</v>
      </c>
      <c r="BX59" s="104" t="s">
        <v>91</v>
      </c>
      <c r="CL59" s="104" t="s">
        <v>92</v>
      </c>
    </row>
    <row r="60" spans="1:91" s="4" customFormat="1" ht="16.5" customHeight="1">
      <c r="A60" s="87" t="s">
        <v>78</v>
      </c>
      <c r="B60" s="52"/>
      <c r="C60" s="98"/>
      <c r="D60" s="98"/>
      <c r="E60" s="294" t="s">
        <v>100</v>
      </c>
      <c r="F60" s="294"/>
      <c r="G60" s="294"/>
      <c r="H60" s="294"/>
      <c r="I60" s="294"/>
      <c r="J60" s="98"/>
      <c r="K60" s="294" t="s">
        <v>101</v>
      </c>
      <c r="L60" s="294"/>
      <c r="M60" s="294"/>
      <c r="N60" s="294"/>
      <c r="O60" s="294"/>
      <c r="P60" s="294"/>
      <c r="Q60" s="294"/>
      <c r="R60" s="294"/>
      <c r="S60" s="294"/>
      <c r="T60" s="294"/>
      <c r="U60" s="294"/>
      <c r="V60" s="294"/>
      <c r="W60" s="294"/>
      <c r="X60" s="294"/>
      <c r="Y60" s="294"/>
      <c r="Z60" s="294"/>
      <c r="AA60" s="294"/>
      <c r="AB60" s="294"/>
      <c r="AC60" s="294"/>
      <c r="AD60" s="294"/>
      <c r="AE60" s="294"/>
      <c r="AF60" s="294"/>
      <c r="AG60" s="290">
        <f>'3.3 - SO 03.3 Následná pé...'!J32</f>
        <v>0</v>
      </c>
      <c r="AH60" s="291"/>
      <c r="AI60" s="291"/>
      <c r="AJ60" s="291"/>
      <c r="AK60" s="291"/>
      <c r="AL60" s="291"/>
      <c r="AM60" s="291"/>
      <c r="AN60" s="290">
        <f t="shared" si="0"/>
        <v>0</v>
      </c>
      <c r="AO60" s="291"/>
      <c r="AP60" s="291"/>
      <c r="AQ60" s="99" t="s">
        <v>95</v>
      </c>
      <c r="AR60" s="54"/>
      <c r="AS60" s="100">
        <v>0</v>
      </c>
      <c r="AT60" s="101">
        <f t="shared" si="1"/>
        <v>0</v>
      </c>
      <c r="AU60" s="102">
        <f>'3.3 - SO 03.3 Následná pé...'!P89</f>
        <v>0</v>
      </c>
      <c r="AV60" s="101">
        <f>'3.3 - SO 03.3 Následná pé...'!J35</f>
        <v>0</v>
      </c>
      <c r="AW60" s="101">
        <f>'3.3 - SO 03.3 Následná pé...'!J36</f>
        <v>0</v>
      </c>
      <c r="AX60" s="101">
        <f>'3.3 - SO 03.3 Následná pé...'!J37</f>
        <v>0</v>
      </c>
      <c r="AY60" s="101">
        <f>'3.3 - SO 03.3 Následná pé...'!J38</f>
        <v>0</v>
      </c>
      <c r="AZ60" s="101">
        <f>'3.3 - SO 03.3 Následná pé...'!F35</f>
        <v>0</v>
      </c>
      <c r="BA60" s="101">
        <f>'3.3 - SO 03.3 Následná pé...'!F36</f>
        <v>0</v>
      </c>
      <c r="BB60" s="101">
        <f>'3.3 - SO 03.3 Následná pé...'!F37</f>
        <v>0</v>
      </c>
      <c r="BC60" s="101">
        <f>'3.3 - SO 03.3 Následná pé...'!F38</f>
        <v>0</v>
      </c>
      <c r="BD60" s="103">
        <f>'3.3 - SO 03.3 Následná pé...'!F39</f>
        <v>0</v>
      </c>
      <c r="BT60" s="104" t="s">
        <v>85</v>
      </c>
      <c r="BV60" s="104" t="s">
        <v>76</v>
      </c>
      <c r="BW60" s="104" t="s">
        <v>102</v>
      </c>
      <c r="BX60" s="104" t="s">
        <v>91</v>
      </c>
      <c r="CL60" s="104" t="s">
        <v>92</v>
      </c>
    </row>
    <row r="61" spans="1:91" s="4" customFormat="1" ht="16.5" customHeight="1">
      <c r="A61" s="87" t="s">
        <v>78</v>
      </c>
      <c r="B61" s="52"/>
      <c r="C61" s="98"/>
      <c r="D61" s="98"/>
      <c r="E61" s="294" t="s">
        <v>103</v>
      </c>
      <c r="F61" s="294"/>
      <c r="G61" s="294"/>
      <c r="H61" s="294"/>
      <c r="I61" s="294"/>
      <c r="J61" s="98"/>
      <c r="K61" s="294" t="s">
        <v>104</v>
      </c>
      <c r="L61" s="294"/>
      <c r="M61" s="294"/>
      <c r="N61" s="294"/>
      <c r="O61" s="294"/>
      <c r="P61" s="294"/>
      <c r="Q61" s="294"/>
      <c r="R61" s="294"/>
      <c r="S61" s="294"/>
      <c r="T61" s="294"/>
      <c r="U61" s="294"/>
      <c r="V61" s="294"/>
      <c r="W61" s="294"/>
      <c r="X61" s="294"/>
      <c r="Y61" s="294"/>
      <c r="Z61" s="294"/>
      <c r="AA61" s="294"/>
      <c r="AB61" s="294"/>
      <c r="AC61" s="294"/>
      <c r="AD61" s="294"/>
      <c r="AE61" s="294"/>
      <c r="AF61" s="294"/>
      <c r="AG61" s="290">
        <f>'3.4 - SO 03.4 Následná pé...'!J32</f>
        <v>0</v>
      </c>
      <c r="AH61" s="291"/>
      <c r="AI61" s="291"/>
      <c r="AJ61" s="291"/>
      <c r="AK61" s="291"/>
      <c r="AL61" s="291"/>
      <c r="AM61" s="291"/>
      <c r="AN61" s="290">
        <f t="shared" si="0"/>
        <v>0</v>
      </c>
      <c r="AO61" s="291"/>
      <c r="AP61" s="291"/>
      <c r="AQ61" s="99" t="s">
        <v>95</v>
      </c>
      <c r="AR61" s="54"/>
      <c r="AS61" s="100">
        <v>0</v>
      </c>
      <c r="AT61" s="101">
        <f t="shared" si="1"/>
        <v>0</v>
      </c>
      <c r="AU61" s="102">
        <f>'3.4 - SO 03.4 Následná pé...'!P89</f>
        <v>0</v>
      </c>
      <c r="AV61" s="101">
        <f>'3.4 - SO 03.4 Následná pé...'!J35</f>
        <v>0</v>
      </c>
      <c r="AW61" s="101">
        <f>'3.4 - SO 03.4 Následná pé...'!J36</f>
        <v>0</v>
      </c>
      <c r="AX61" s="101">
        <f>'3.4 - SO 03.4 Následná pé...'!J37</f>
        <v>0</v>
      </c>
      <c r="AY61" s="101">
        <f>'3.4 - SO 03.4 Následná pé...'!J38</f>
        <v>0</v>
      </c>
      <c r="AZ61" s="101">
        <f>'3.4 - SO 03.4 Následná pé...'!F35</f>
        <v>0</v>
      </c>
      <c r="BA61" s="101">
        <f>'3.4 - SO 03.4 Následná pé...'!F36</f>
        <v>0</v>
      </c>
      <c r="BB61" s="101">
        <f>'3.4 - SO 03.4 Následná pé...'!F37</f>
        <v>0</v>
      </c>
      <c r="BC61" s="101">
        <f>'3.4 - SO 03.4 Následná pé...'!F38</f>
        <v>0</v>
      </c>
      <c r="BD61" s="103">
        <f>'3.4 - SO 03.4 Následná pé...'!F39</f>
        <v>0</v>
      </c>
      <c r="BT61" s="104" t="s">
        <v>85</v>
      </c>
      <c r="BV61" s="104" t="s">
        <v>76</v>
      </c>
      <c r="BW61" s="104" t="s">
        <v>105</v>
      </c>
      <c r="BX61" s="104" t="s">
        <v>91</v>
      </c>
      <c r="CL61" s="104" t="s">
        <v>92</v>
      </c>
    </row>
    <row r="62" spans="1:91" s="4" customFormat="1" ht="16.5" customHeight="1">
      <c r="A62" s="87" t="s">
        <v>78</v>
      </c>
      <c r="B62" s="52"/>
      <c r="C62" s="98"/>
      <c r="D62" s="98"/>
      <c r="E62" s="294" t="s">
        <v>106</v>
      </c>
      <c r="F62" s="294"/>
      <c r="G62" s="294"/>
      <c r="H62" s="294"/>
      <c r="I62" s="294"/>
      <c r="J62" s="98"/>
      <c r="K62" s="294" t="s">
        <v>107</v>
      </c>
      <c r="L62" s="294"/>
      <c r="M62" s="294"/>
      <c r="N62" s="294"/>
      <c r="O62" s="294"/>
      <c r="P62" s="294"/>
      <c r="Q62" s="294"/>
      <c r="R62" s="294"/>
      <c r="S62" s="294"/>
      <c r="T62" s="294"/>
      <c r="U62" s="294"/>
      <c r="V62" s="294"/>
      <c r="W62" s="294"/>
      <c r="X62" s="294"/>
      <c r="Y62" s="294"/>
      <c r="Z62" s="294"/>
      <c r="AA62" s="294"/>
      <c r="AB62" s="294"/>
      <c r="AC62" s="294"/>
      <c r="AD62" s="294"/>
      <c r="AE62" s="294"/>
      <c r="AF62" s="294"/>
      <c r="AG62" s="290">
        <f>'3.5 - SO 03.5 Následná pé...'!J32</f>
        <v>0</v>
      </c>
      <c r="AH62" s="291"/>
      <c r="AI62" s="291"/>
      <c r="AJ62" s="291"/>
      <c r="AK62" s="291"/>
      <c r="AL62" s="291"/>
      <c r="AM62" s="291"/>
      <c r="AN62" s="290">
        <f t="shared" si="0"/>
        <v>0</v>
      </c>
      <c r="AO62" s="291"/>
      <c r="AP62" s="291"/>
      <c r="AQ62" s="99" t="s">
        <v>95</v>
      </c>
      <c r="AR62" s="54"/>
      <c r="AS62" s="100">
        <v>0</v>
      </c>
      <c r="AT62" s="101">
        <f t="shared" si="1"/>
        <v>0</v>
      </c>
      <c r="AU62" s="102">
        <f>'3.5 - SO 03.5 Následná pé...'!P89</f>
        <v>0</v>
      </c>
      <c r="AV62" s="101">
        <f>'3.5 - SO 03.5 Následná pé...'!J35</f>
        <v>0</v>
      </c>
      <c r="AW62" s="101">
        <f>'3.5 - SO 03.5 Následná pé...'!J36</f>
        <v>0</v>
      </c>
      <c r="AX62" s="101">
        <f>'3.5 - SO 03.5 Následná pé...'!J37</f>
        <v>0</v>
      </c>
      <c r="AY62" s="101">
        <f>'3.5 - SO 03.5 Následná pé...'!J38</f>
        <v>0</v>
      </c>
      <c r="AZ62" s="101">
        <f>'3.5 - SO 03.5 Následná pé...'!F35</f>
        <v>0</v>
      </c>
      <c r="BA62" s="101">
        <f>'3.5 - SO 03.5 Následná pé...'!F36</f>
        <v>0</v>
      </c>
      <c r="BB62" s="101">
        <f>'3.5 - SO 03.5 Následná pé...'!F37</f>
        <v>0</v>
      </c>
      <c r="BC62" s="101">
        <f>'3.5 - SO 03.5 Následná pé...'!F38</f>
        <v>0</v>
      </c>
      <c r="BD62" s="103">
        <f>'3.5 - SO 03.5 Následná pé...'!F39</f>
        <v>0</v>
      </c>
      <c r="BT62" s="104" t="s">
        <v>85</v>
      </c>
      <c r="BV62" s="104" t="s">
        <v>76</v>
      </c>
      <c r="BW62" s="104" t="s">
        <v>108</v>
      </c>
      <c r="BX62" s="104" t="s">
        <v>91</v>
      </c>
      <c r="CL62" s="104" t="s">
        <v>92</v>
      </c>
    </row>
    <row r="63" spans="1:91" s="7" customFormat="1" ht="16.5" customHeight="1">
      <c r="A63" s="87" t="s">
        <v>78</v>
      </c>
      <c r="B63" s="88"/>
      <c r="C63" s="89"/>
      <c r="D63" s="295" t="s">
        <v>109</v>
      </c>
      <c r="E63" s="295"/>
      <c r="F63" s="295"/>
      <c r="G63" s="295"/>
      <c r="H63" s="295"/>
      <c r="I63" s="90"/>
      <c r="J63" s="295" t="s">
        <v>110</v>
      </c>
      <c r="K63" s="295"/>
      <c r="L63" s="295"/>
      <c r="M63" s="295"/>
      <c r="N63" s="295"/>
      <c r="O63" s="295"/>
      <c r="P63" s="295"/>
      <c r="Q63" s="295"/>
      <c r="R63" s="295"/>
      <c r="S63" s="295"/>
      <c r="T63" s="295"/>
      <c r="U63" s="295"/>
      <c r="V63" s="295"/>
      <c r="W63" s="295"/>
      <c r="X63" s="295"/>
      <c r="Y63" s="295"/>
      <c r="Z63" s="295"/>
      <c r="AA63" s="295"/>
      <c r="AB63" s="295"/>
      <c r="AC63" s="295"/>
      <c r="AD63" s="295"/>
      <c r="AE63" s="295"/>
      <c r="AF63" s="295"/>
      <c r="AG63" s="292">
        <f>'4. - VON'!J30</f>
        <v>0</v>
      </c>
      <c r="AH63" s="293"/>
      <c r="AI63" s="293"/>
      <c r="AJ63" s="293"/>
      <c r="AK63" s="293"/>
      <c r="AL63" s="293"/>
      <c r="AM63" s="293"/>
      <c r="AN63" s="292">
        <f t="shared" si="0"/>
        <v>0</v>
      </c>
      <c r="AO63" s="293"/>
      <c r="AP63" s="293"/>
      <c r="AQ63" s="91" t="s">
        <v>110</v>
      </c>
      <c r="AR63" s="92"/>
      <c r="AS63" s="105">
        <v>0</v>
      </c>
      <c r="AT63" s="106">
        <f t="shared" si="1"/>
        <v>0</v>
      </c>
      <c r="AU63" s="107">
        <f>'4. - VON'!P84</f>
        <v>0</v>
      </c>
      <c r="AV63" s="106">
        <f>'4. - VON'!J33</f>
        <v>0</v>
      </c>
      <c r="AW63" s="106">
        <f>'4. - VON'!J34</f>
        <v>0</v>
      </c>
      <c r="AX63" s="106">
        <f>'4. - VON'!J35</f>
        <v>0</v>
      </c>
      <c r="AY63" s="106">
        <f>'4. - VON'!J36</f>
        <v>0</v>
      </c>
      <c r="AZ63" s="106">
        <f>'4. - VON'!F33</f>
        <v>0</v>
      </c>
      <c r="BA63" s="106">
        <f>'4. - VON'!F34</f>
        <v>0</v>
      </c>
      <c r="BB63" s="106">
        <f>'4. - VON'!F35</f>
        <v>0</v>
      </c>
      <c r="BC63" s="106">
        <f>'4. - VON'!F36</f>
        <v>0</v>
      </c>
      <c r="BD63" s="108">
        <f>'4. - VON'!F37</f>
        <v>0</v>
      </c>
      <c r="BT63" s="97" t="s">
        <v>82</v>
      </c>
      <c r="BV63" s="97" t="s">
        <v>76</v>
      </c>
      <c r="BW63" s="97" t="s">
        <v>111</v>
      </c>
      <c r="BX63" s="97" t="s">
        <v>5</v>
      </c>
      <c r="CL63" s="97" t="s">
        <v>28</v>
      </c>
      <c r="CM63" s="97" t="s">
        <v>85</v>
      </c>
    </row>
    <row r="64" spans="1:91" s="2" customFormat="1" ht="30" customHeight="1">
      <c r="A64" s="34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9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  <c r="BE64" s="34"/>
    </row>
    <row r="65" spans="1:57" s="2" customFormat="1" ht="6.9" customHeight="1">
      <c r="A65" s="34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39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</row>
  </sheetData>
  <sheetProtection algorithmName="SHA-512" hashValue="+kUFWGZqSSPif519mGad661yQc8shTj6De6uyM7YNr+zwW9BZsZ7WGDizjRWlzYCEc6ics4NW5pQGArjRFh8tA==" saltValue="po155BG2UqNhGa6hl/je43A1S6MYJXmKRrH1JnLmqhX+x8l2MXXDects4HLYf/YbJdiILylyYmlPj1yfnmU7qg==" spinCount="100000" sheet="1" objects="1" scenarios="1" formatColumns="0" formatRows="0"/>
  <mergeCells count="74">
    <mergeCell ref="AG62:AM62"/>
    <mergeCell ref="AG63:AM63"/>
    <mergeCell ref="AG54:AM54"/>
    <mergeCell ref="AN54:AP54"/>
    <mergeCell ref="C52:G52"/>
    <mergeCell ref="I52:AF52"/>
    <mergeCell ref="J55:AF55"/>
    <mergeCell ref="J56:AF56"/>
    <mergeCell ref="J57:AF57"/>
    <mergeCell ref="K58:AF58"/>
    <mergeCell ref="K59:AF59"/>
    <mergeCell ref="K60:AF60"/>
    <mergeCell ref="K61:AF61"/>
    <mergeCell ref="K62:AF62"/>
    <mergeCell ref="J63:AF63"/>
    <mergeCell ref="AN62:AP62"/>
    <mergeCell ref="AN63:AP63"/>
    <mergeCell ref="E62:I62"/>
    <mergeCell ref="D55:H55"/>
    <mergeCell ref="D56:H56"/>
    <mergeCell ref="D57:H57"/>
    <mergeCell ref="E58:I58"/>
    <mergeCell ref="E59:I59"/>
    <mergeCell ref="E60:I60"/>
    <mergeCell ref="E61:I61"/>
    <mergeCell ref="D63:H63"/>
    <mergeCell ref="AN55:AP55"/>
    <mergeCell ref="AG55:AM55"/>
    <mergeCell ref="AN56:AP56"/>
    <mergeCell ref="AG56:AM56"/>
    <mergeCell ref="AN57:AP57"/>
    <mergeCell ref="L33:P33"/>
    <mergeCell ref="AN61:AP61"/>
    <mergeCell ref="AN58:AP58"/>
    <mergeCell ref="AN59:AP59"/>
    <mergeCell ref="AN60:AP60"/>
    <mergeCell ref="AN52:AP52"/>
    <mergeCell ref="AG52:AM52"/>
    <mergeCell ref="AG57:AM57"/>
    <mergeCell ref="AG58:AM58"/>
    <mergeCell ref="AG59:AM59"/>
    <mergeCell ref="AG60:AM60"/>
    <mergeCell ref="AG61:AM61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1. - SO 01 Záchytný průleh'!C2" display="/"/>
    <hyperlink ref="A56" location="'2. - SO 02 Úprava odpadní...'!C2" display="/"/>
    <hyperlink ref="A58" location="'3.1 - SO 03.1 Kácení'!C2" display="/"/>
    <hyperlink ref="A59" location="'3.2 - SO 03.2 Výsadba'!C2" display="/"/>
    <hyperlink ref="A60" location="'3.3 - SO 03.3 Následná pé...'!C2" display="/"/>
    <hyperlink ref="A61" location="'3.4 - SO 03.4 Následná pé...'!C2" display="/"/>
    <hyperlink ref="A62" location="'3.5 - SO 03.5 Následná pé...'!C2" display="/"/>
    <hyperlink ref="A63" location="'4. - VO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3"/>
  <sheetViews>
    <sheetView showGridLines="0" topLeftCell="A74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9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9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7" t="s">
        <v>83</v>
      </c>
    </row>
    <row r="3" spans="1:46" s="1" customFormat="1" ht="6.9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0"/>
      <c r="AT3" s="17" t="s">
        <v>85</v>
      </c>
    </row>
    <row r="4" spans="1:46" s="1" customFormat="1" ht="24.9" customHeight="1">
      <c r="B4" s="20"/>
      <c r="D4" s="113" t="s">
        <v>112</v>
      </c>
      <c r="I4" s="109"/>
      <c r="L4" s="20"/>
      <c r="M4" s="114" t="s">
        <v>10</v>
      </c>
      <c r="AT4" s="17" t="s">
        <v>35</v>
      </c>
    </row>
    <row r="5" spans="1:46" s="1" customFormat="1" ht="6.9" customHeight="1">
      <c r="B5" s="20"/>
      <c r="I5" s="109"/>
      <c r="L5" s="20"/>
    </row>
    <row r="6" spans="1:46" s="1" customFormat="1" ht="12" customHeight="1">
      <c r="B6" s="20"/>
      <c r="D6" s="115" t="s">
        <v>16</v>
      </c>
      <c r="I6" s="109"/>
      <c r="L6" s="20"/>
    </row>
    <row r="7" spans="1:46" s="1" customFormat="1" ht="16.5" customHeight="1">
      <c r="B7" s="20"/>
      <c r="E7" s="303" t="str">
        <f>'Rekapitulace stavby'!K6</f>
        <v>Výsadba větrolamu a výstavba mělkého průlehu na KN 1613 v k. ú. Svinčany</v>
      </c>
      <c r="F7" s="304"/>
      <c r="G7" s="304"/>
      <c r="H7" s="304"/>
      <c r="I7" s="109"/>
      <c r="L7" s="20"/>
    </row>
    <row r="8" spans="1:46" s="2" customFormat="1" ht="12" customHeight="1">
      <c r="A8" s="34"/>
      <c r="B8" s="39"/>
      <c r="C8" s="34"/>
      <c r="D8" s="115" t="s">
        <v>113</v>
      </c>
      <c r="E8" s="34"/>
      <c r="F8" s="34"/>
      <c r="G8" s="34"/>
      <c r="H8" s="34"/>
      <c r="I8" s="116"/>
      <c r="J8" s="34"/>
      <c r="K8" s="34"/>
      <c r="L8" s="117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5" t="s">
        <v>114</v>
      </c>
      <c r="F9" s="306"/>
      <c r="G9" s="306"/>
      <c r="H9" s="306"/>
      <c r="I9" s="116"/>
      <c r="J9" s="34"/>
      <c r="K9" s="34"/>
      <c r="L9" s="11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116"/>
      <c r="J10" s="34"/>
      <c r="K10" s="34"/>
      <c r="L10" s="11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5" t="s">
        <v>18</v>
      </c>
      <c r="E11" s="34"/>
      <c r="F11" s="104" t="s">
        <v>84</v>
      </c>
      <c r="G11" s="34"/>
      <c r="H11" s="34"/>
      <c r="I11" s="118" t="s">
        <v>20</v>
      </c>
      <c r="J11" s="104" t="s">
        <v>115</v>
      </c>
      <c r="K11" s="34"/>
      <c r="L11" s="11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5" t="s">
        <v>22</v>
      </c>
      <c r="E12" s="34"/>
      <c r="F12" s="104" t="s">
        <v>23</v>
      </c>
      <c r="G12" s="34"/>
      <c r="H12" s="34"/>
      <c r="I12" s="118" t="s">
        <v>24</v>
      </c>
      <c r="J12" s="119" t="str">
        <f>'Rekapitulace stavby'!AN8</f>
        <v>8. 8. 2019</v>
      </c>
      <c r="K12" s="34"/>
      <c r="L12" s="11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16"/>
      <c r="J13" s="34"/>
      <c r="K13" s="34"/>
      <c r="L13" s="11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5" t="s">
        <v>26</v>
      </c>
      <c r="E14" s="34"/>
      <c r="F14" s="34"/>
      <c r="G14" s="34"/>
      <c r="H14" s="34"/>
      <c r="I14" s="118" t="s">
        <v>27</v>
      </c>
      <c r="J14" s="104" t="s">
        <v>28</v>
      </c>
      <c r="K14" s="34"/>
      <c r="L14" s="11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4" t="s">
        <v>29</v>
      </c>
      <c r="F15" s="34"/>
      <c r="G15" s="34"/>
      <c r="H15" s="34"/>
      <c r="I15" s="118" t="s">
        <v>30</v>
      </c>
      <c r="J15" s="104" t="s">
        <v>28</v>
      </c>
      <c r="K15" s="34"/>
      <c r="L15" s="11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16"/>
      <c r="J16" s="34"/>
      <c r="K16" s="34"/>
      <c r="L16" s="11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5" t="s">
        <v>31</v>
      </c>
      <c r="E17" s="34"/>
      <c r="F17" s="34"/>
      <c r="G17" s="34"/>
      <c r="H17" s="34"/>
      <c r="I17" s="118" t="s">
        <v>27</v>
      </c>
      <c r="J17" s="30" t="str">
        <f>'Rekapitulace stavby'!AN13</f>
        <v>Vyplň údaj</v>
      </c>
      <c r="K17" s="34"/>
      <c r="L17" s="11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7" t="str">
        <f>'Rekapitulace stavby'!E14</f>
        <v>Vyplň údaj</v>
      </c>
      <c r="F18" s="308"/>
      <c r="G18" s="308"/>
      <c r="H18" s="308"/>
      <c r="I18" s="118" t="s">
        <v>30</v>
      </c>
      <c r="J18" s="30" t="str">
        <f>'Rekapitulace stavby'!AN14</f>
        <v>Vyplň údaj</v>
      </c>
      <c r="K18" s="34"/>
      <c r="L18" s="11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16"/>
      <c r="J19" s="34"/>
      <c r="K19" s="34"/>
      <c r="L19" s="11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5" t="s">
        <v>33</v>
      </c>
      <c r="E20" s="34"/>
      <c r="F20" s="34"/>
      <c r="G20" s="34"/>
      <c r="H20" s="34"/>
      <c r="I20" s="118" t="s">
        <v>27</v>
      </c>
      <c r="J20" s="104" t="s">
        <v>28</v>
      </c>
      <c r="K20" s="34"/>
      <c r="L20" s="11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4" t="s">
        <v>34</v>
      </c>
      <c r="F21" s="34"/>
      <c r="G21" s="34"/>
      <c r="H21" s="34"/>
      <c r="I21" s="118" t="s">
        <v>30</v>
      </c>
      <c r="J21" s="104" t="s">
        <v>28</v>
      </c>
      <c r="K21" s="34"/>
      <c r="L21" s="11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16"/>
      <c r="J22" s="34"/>
      <c r="K22" s="34"/>
      <c r="L22" s="11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5" t="s">
        <v>36</v>
      </c>
      <c r="E23" s="34"/>
      <c r="F23" s="34"/>
      <c r="G23" s="34"/>
      <c r="H23" s="34"/>
      <c r="I23" s="118" t="s">
        <v>27</v>
      </c>
      <c r="J23" s="104" t="s">
        <v>28</v>
      </c>
      <c r="K23" s="34"/>
      <c r="L23" s="11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4" t="s">
        <v>37</v>
      </c>
      <c r="F24" s="34"/>
      <c r="G24" s="34"/>
      <c r="H24" s="34"/>
      <c r="I24" s="118" t="s">
        <v>30</v>
      </c>
      <c r="J24" s="104" t="s">
        <v>28</v>
      </c>
      <c r="K24" s="34"/>
      <c r="L24" s="11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16"/>
      <c r="J25" s="34"/>
      <c r="K25" s="34"/>
      <c r="L25" s="11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5" t="s">
        <v>38</v>
      </c>
      <c r="E26" s="34"/>
      <c r="F26" s="34"/>
      <c r="G26" s="34"/>
      <c r="H26" s="34"/>
      <c r="I26" s="116"/>
      <c r="J26" s="34"/>
      <c r="K26" s="34"/>
      <c r="L26" s="11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25.5" customHeight="1">
      <c r="A27" s="120"/>
      <c r="B27" s="121"/>
      <c r="C27" s="120"/>
      <c r="D27" s="120"/>
      <c r="E27" s="309" t="s">
        <v>116</v>
      </c>
      <c r="F27" s="309"/>
      <c r="G27" s="309"/>
      <c r="H27" s="309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16"/>
      <c r="J28" s="34"/>
      <c r="K28" s="34"/>
      <c r="L28" s="11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24"/>
      <c r="E29" s="124"/>
      <c r="F29" s="124"/>
      <c r="G29" s="124"/>
      <c r="H29" s="124"/>
      <c r="I29" s="125"/>
      <c r="J29" s="124"/>
      <c r="K29" s="124"/>
      <c r="L29" s="11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6" t="s">
        <v>40</v>
      </c>
      <c r="E30" s="34"/>
      <c r="F30" s="34"/>
      <c r="G30" s="34"/>
      <c r="H30" s="34"/>
      <c r="I30" s="116"/>
      <c r="J30" s="127">
        <f>ROUND(J89, 2)</f>
        <v>0</v>
      </c>
      <c r="K30" s="34"/>
      <c r="L30" s="11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4"/>
      <c r="E31" s="124"/>
      <c r="F31" s="124"/>
      <c r="G31" s="124"/>
      <c r="H31" s="124"/>
      <c r="I31" s="125"/>
      <c r="J31" s="124"/>
      <c r="K31" s="124"/>
      <c r="L31" s="11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8" t="s">
        <v>42</v>
      </c>
      <c r="G32" s="34"/>
      <c r="H32" s="34"/>
      <c r="I32" s="129" t="s">
        <v>41</v>
      </c>
      <c r="J32" s="128" t="s">
        <v>43</v>
      </c>
      <c r="K32" s="34"/>
      <c r="L32" s="11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130" t="s">
        <v>44</v>
      </c>
      <c r="E33" s="115" t="s">
        <v>45</v>
      </c>
      <c r="F33" s="131">
        <f>ROUND((SUM(BE89:BE292)),  2)</f>
        <v>0</v>
      </c>
      <c r="G33" s="34"/>
      <c r="H33" s="34"/>
      <c r="I33" s="132">
        <v>0.21</v>
      </c>
      <c r="J33" s="131">
        <f>ROUND(((SUM(BE89:BE292))*I33),  2)</f>
        <v>0</v>
      </c>
      <c r="K33" s="34"/>
      <c r="L33" s="11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15" t="s">
        <v>46</v>
      </c>
      <c r="F34" s="131">
        <f>ROUND((SUM(BF89:BF292)),  2)</f>
        <v>0</v>
      </c>
      <c r="G34" s="34"/>
      <c r="H34" s="34"/>
      <c r="I34" s="132">
        <v>0.15</v>
      </c>
      <c r="J34" s="131">
        <f>ROUND(((SUM(BF89:BF292))*I34),  2)</f>
        <v>0</v>
      </c>
      <c r="K34" s="34"/>
      <c r="L34" s="11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15" t="s">
        <v>44</v>
      </c>
      <c r="E35" s="115" t="s">
        <v>47</v>
      </c>
      <c r="F35" s="131">
        <f>ROUND((SUM(BG89:BG292)),  2)</f>
        <v>0</v>
      </c>
      <c r="G35" s="34"/>
      <c r="H35" s="34"/>
      <c r="I35" s="132">
        <v>0.21</v>
      </c>
      <c r="J35" s="131">
        <f>0</f>
        <v>0</v>
      </c>
      <c r="K35" s="34"/>
      <c r="L35" s="11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15" t="s">
        <v>48</v>
      </c>
      <c r="F36" s="131">
        <f>ROUND((SUM(BH89:BH292)),  2)</f>
        <v>0</v>
      </c>
      <c r="G36" s="34"/>
      <c r="H36" s="34"/>
      <c r="I36" s="132">
        <v>0.15</v>
      </c>
      <c r="J36" s="131">
        <f>0</f>
        <v>0</v>
      </c>
      <c r="K36" s="34"/>
      <c r="L36" s="11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5" t="s">
        <v>49</v>
      </c>
      <c r="F37" s="131">
        <f>ROUND((SUM(BI89:BI292)),  2)</f>
        <v>0</v>
      </c>
      <c r="G37" s="34"/>
      <c r="H37" s="34"/>
      <c r="I37" s="132">
        <v>0</v>
      </c>
      <c r="J37" s="131">
        <f>0</f>
        <v>0</v>
      </c>
      <c r="K37" s="34"/>
      <c r="L37" s="11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16"/>
      <c r="J38" s="34"/>
      <c r="K38" s="34"/>
      <c r="L38" s="11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3"/>
      <c r="D39" s="134" t="s">
        <v>50</v>
      </c>
      <c r="E39" s="135"/>
      <c r="F39" s="135"/>
      <c r="G39" s="136" t="s">
        <v>51</v>
      </c>
      <c r="H39" s="137" t="s">
        <v>52</v>
      </c>
      <c r="I39" s="138"/>
      <c r="J39" s="139">
        <f>SUM(J30:J37)</f>
        <v>0</v>
      </c>
      <c r="K39" s="140"/>
      <c r="L39" s="11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41"/>
      <c r="C40" s="142"/>
      <c r="D40" s="142"/>
      <c r="E40" s="142"/>
      <c r="F40" s="142"/>
      <c r="G40" s="142"/>
      <c r="H40" s="142"/>
      <c r="I40" s="143"/>
      <c r="J40" s="142"/>
      <c r="K40" s="142"/>
      <c r="L40" s="11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44"/>
      <c r="C44" s="145"/>
      <c r="D44" s="145"/>
      <c r="E44" s="145"/>
      <c r="F44" s="145"/>
      <c r="G44" s="145"/>
      <c r="H44" s="145"/>
      <c r="I44" s="146"/>
      <c r="J44" s="145"/>
      <c r="K44" s="145"/>
      <c r="L44" s="117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117</v>
      </c>
      <c r="D45" s="36"/>
      <c r="E45" s="36"/>
      <c r="F45" s="36"/>
      <c r="G45" s="36"/>
      <c r="H45" s="36"/>
      <c r="I45" s="116"/>
      <c r="J45" s="36"/>
      <c r="K45" s="36"/>
      <c r="L45" s="117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116"/>
      <c r="J46" s="36"/>
      <c r="K46" s="36"/>
      <c r="L46" s="11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16"/>
      <c r="J47" s="36"/>
      <c r="K47" s="36"/>
      <c r="L47" s="11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10" t="str">
        <f>E7</f>
        <v>Výsadba větrolamu a výstavba mělkého průlehu na KN 1613 v k. ú. Svinčany</v>
      </c>
      <c r="F48" s="311"/>
      <c r="G48" s="311"/>
      <c r="H48" s="311"/>
      <c r="I48" s="116"/>
      <c r="J48" s="36"/>
      <c r="K48" s="36"/>
      <c r="L48" s="11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113</v>
      </c>
      <c r="D49" s="36"/>
      <c r="E49" s="36"/>
      <c r="F49" s="36"/>
      <c r="G49" s="36"/>
      <c r="H49" s="36"/>
      <c r="I49" s="116"/>
      <c r="J49" s="36"/>
      <c r="K49" s="36"/>
      <c r="L49" s="11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79" t="str">
        <f>E9</f>
        <v>1. - SO 01 Záchytný průleh</v>
      </c>
      <c r="F50" s="312"/>
      <c r="G50" s="312"/>
      <c r="H50" s="312"/>
      <c r="I50" s="116"/>
      <c r="J50" s="36"/>
      <c r="K50" s="36"/>
      <c r="L50" s="11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116"/>
      <c r="J51" s="36"/>
      <c r="K51" s="36"/>
      <c r="L51" s="117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Svinčany</v>
      </c>
      <c r="G52" s="36"/>
      <c r="H52" s="36"/>
      <c r="I52" s="118" t="s">
        <v>24</v>
      </c>
      <c r="J52" s="60" t="str">
        <f>IF(J12="","",J12)</f>
        <v>8. 8. 2019</v>
      </c>
      <c r="K52" s="36"/>
      <c r="L52" s="11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116"/>
      <c r="J53" s="36"/>
      <c r="K53" s="36"/>
      <c r="L53" s="11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3.05" customHeight="1">
      <c r="A54" s="34"/>
      <c r="B54" s="35"/>
      <c r="C54" s="29" t="s">
        <v>26</v>
      </c>
      <c r="D54" s="36"/>
      <c r="E54" s="36"/>
      <c r="F54" s="27" t="str">
        <f>E15</f>
        <v>Obec Svinčany</v>
      </c>
      <c r="G54" s="36"/>
      <c r="H54" s="36"/>
      <c r="I54" s="118" t="s">
        <v>33</v>
      </c>
      <c r="J54" s="32" t="str">
        <f>E21</f>
        <v>Povodí Labe, státní podnik, OIČ, Hradec Králové</v>
      </c>
      <c r="K54" s="36"/>
      <c r="L54" s="11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118" t="s">
        <v>36</v>
      </c>
      <c r="J55" s="32" t="str">
        <f>E24</f>
        <v>Ing. Eva Morkesová</v>
      </c>
      <c r="K55" s="36"/>
      <c r="L55" s="11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16"/>
      <c r="J56" s="36"/>
      <c r="K56" s="36"/>
      <c r="L56" s="11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7" t="s">
        <v>118</v>
      </c>
      <c r="D57" s="148"/>
      <c r="E57" s="148"/>
      <c r="F57" s="148"/>
      <c r="G57" s="148"/>
      <c r="H57" s="148"/>
      <c r="I57" s="149"/>
      <c r="J57" s="150" t="s">
        <v>119</v>
      </c>
      <c r="K57" s="148"/>
      <c r="L57" s="11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16"/>
      <c r="J58" s="36"/>
      <c r="K58" s="36"/>
      <c r="L58" s="11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51" t="s">
        <v>72</v>
      </c>
      <c r="D59" s="36"/>
      <c r="E59" s="36"/>
      <c r="F59" s="36"/>
      <c r="G59" s="36"/>
      <c r="H59" s="36"/>
      <c r="I59" s="116"/>
      <c r="J59" s="78">
        <f>J89</f>
        <v>0</v>
      </c>
      <c r="K59" s="36"/>
      <c r="L59" s="11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120</v>
      </c>
    </row>
    <row r="60" spans="1:47" s="9" customFormat="1" ht="24.9" customHeight="1">
      <c r="B60" s="152"/>
      <c r="C60" s="153"/>
      <c r="D60" s="154" t="s">
        <v>121</v>
      </c>
      <c r="E60" s="155"/>
      <c r="F60" s="155"/>
      <c r="G60" s="155"/>
      <c r="H60" s="155"/>
      <c r="I60" s="156"/>
      <c r="J60" s="157">
        <f>J90</f>
        <v>0</v>
      </c>
      <c r="K60" s="153"/>
      <c r="L60" s="158"/>
    </row>
    <row r="61" spans="1:47" s="10" customFormat="1" ht="19.95" customHeight="1">
      <c r="B61" s="159"/>
      <c r="C61" s="98"/>
      <c r="D61" s="160" t="s">
        <v>122</v>
      </c>
      <c r="E61" s="161"/>
      <c r="F61" s="161"/>
      <c r="G61" s="161"/>
      <c r="H61" s="161"/>
      <c r="I61" s="162"/>
      <c r="J61" s="163">
        <f>J91</f>
        <v>0</v>
      </c>
      <c r="K61" s="98"/>
      <c r="L61" s="164"/>
    </row>
    <row r="62" spans="1:47" s="10" customFormat="1" ht="14.85" customHeight="1">
      <c r="B62" s="159"/>
      <c r="C62" s="98"/>
      <c r="D62" s="160" t="s">
        <v>123</v>
      </c>
      <c r="E62" s="161"/>
      <c r="F62" s="161"/>
      <c r="G62" s="161"/>
      <c r="H62" s="161"/>
      <c r="I62" s="162"/>
      <c r="J62" s="163">
        <f>J182</f>
        <v>0</v>
      </c>
      <c r="K62" s="98"/>
      <c r="L62" s="164"/>
    </row>
    <row r="63" spans="1:47" s="10" customFormat="1" ht="19.95" customHeight="1">
      <c r="B63" s="159"/>
      <c r="C63" s="98"/>
      <c r="D63" s="160" t="s">
        <v>124</v>
      </c>
      <c r="E63" s="161"/>
      <c r="F63" s="161"/>
      <c r="G63" s="161"/>
      <c r="H63" s="161"/>
      <c r="I63" s="162"/>
      <c r="J63" s="163">
        <f>J198</f>
        <v>0</v>
      </c>
      <c r="K63" s="98"/>
      <c r="L63" s="164"/>
    </row>
    <row r="64" spans="1:47" s="10" customFormat="1" ht="19.95" customHeight="1">
      <c r="B64" s="159"/>
      <c r="C64" s="98"/>
      <c r="D64" s="160" t="s">
        <v>125</v>
      </c>
      <c r="E64" s="161"/>
      <c r="F64" s="161"/>
      <c r="G64" s="161"/>
      <c r="H64" s="161"/>
      <c r="I64" s="162"/>
      <c r="J64" s="163">
        <f>J217</f>
        <v>0</v>
      </c>
      <c r="K64" s="98"/>
      <c r="L64" s="164"/>
    </row>
    <row r="65" spans="1:31" s="10" customFormat="1" ht="19.95" customHeight="1">
      <c r="B65" s="159"/>
      <c r="C65" s="98"/>
      <c r="D65" s="160" t="s">
        <v>126</v>
      </c>
      <c r="E65" s="161"/>
      <c r="F65" s="161"/>
      <c r="G65" s="161"/>
      <c r="H65" s="161"/>
      <c r="I65" s="162"/>
      <c r="J65" s="163">
        <f>J230</f>
        <v>0</v>
      </c>
      <c r="K65" s="98"/>
      <c r="L65" s="164"/>
    </row>
    <row r="66" spans="1:31" s="10" customFormat="1" ht="19.95" customHeight="1">
      <c r="B66" s="159"/>
      <c r="C66" s="98"/>
      <c r="D66" s="160" t="s">
        <v>127</v>
      </c>
      <c r="E66" s="161"/>
      <c r="F66" s="161"/>
      <c r="G66" s="161"/>
      <c r="H66" s="161"/>
      <c r="I66" s="162"/>
      <c r="J66" s="163">
        <f>J251</f>
        <v>0</v>
      </c>
      <c r="K66" s="98"/>
      <c r="L66" s="164"/>
    </row>
    <row r="67" spans="1:31" s="10" customFormat="1" ht="19.95" customHeight="1">
      <c r="B67" s="159"/>
      <c r="C67" s="98"/>
      <c r="D67" s="160" t="s">
        <v>128</v>
      </c>
      <c r="E67" s="161"/>
      <c r="F67" s="161"/>
      <c r="G67" s="161"/>
      <c r="H67" s="161"/>
      <c r="I67" s="162"/>
      <c r="J67" s="163">
        <f>J260</f>
        <v>0</v>
      </c>
      <c r="K67" s="98"/>
      <c r="L67" s="164"/>
    </row>
    <row r="68" spans="1:31" s="10" customFormat="1" ht="19.95" customHeight="1">
      <c r="B68" s="159"/>
      <c r="C68" s="98"/>
      <c r="D68" s="160" t="s">
        <v>129</v>
      </c>
      <c r="E68" s="161"/>
      <c r="F68" s="161"/>
      <c r="G68" s="161"/>
      <c r="H68" s="161"/>
      <c r="I68" s="162"/>
      <c r="J68" s="163">
        <f>J281</f>
        <v>0</v>
      </c>
      <c r="K68" s="98"/>
      <c r="L68" s="164"/>
    </row>
    <row r="69" spans="1:31" s="10" customFormat="1" ht="19.95" customHeight="1">
      <c r="B69" s="159"/>
      <c r="C69" s="98"/>
      <c r="D69" s="160" t="s">
        <v>130</v>
      </c>
      <c r="E69" s="161"/>
      <c r="F69" s="161"/>
      <c r="G69" s="161"/>
      <c r="H69" s="161"/>
      <c r="I69" s="162"/>
      <c r="J69" s="163">
        <f>J290</f>
        <v>0</v>
      </c>
      <c r="K69" s="98"/>
      <c r="L69" s="164"/>
    </row>
    <row r="70" spans="1:31" s="2" customFormat="1" ht="21.75" customHeight="1">
      <c r="A70" s="34"/>
      <c r="B70" s="35"/>
      <c r="C70" s="36"/>
      <c r="D70" s="36"/>
      <c r="E70" s="36"/>
      <c r="F70" s="36"/>
      <c r="G70" s="36"/>
      <c r="H70" s="36"/>
      <c r="I70" s="116"/>
      <c r="J70" s="36"/>
      <c r="K70" s="36"/>
      <c r="L70" s="117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" customHeight="1">
      <c r="A71" s="34"/>
      <c r="B71" s="48"/>
      <c r="C71" s="49"/>
      <c r="D71" s="49"/>
      <c r="E71" s="49"/>
      <c r="F71" s="49"/>
      <c r="G71" s="49"/>
      <c r="H71" s="49"/>
      <c r="I71" s="143"/>
      <c r="J71" s="49"/>
      <c r="K71" s="49"/>
      <c r="L71" s="117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5" spans="1:31" s="2" customFormat="1" ht="6.9" customHeight="1">
      <c r="A75" s="34"/>
      <c r="B75" s="50"/>
      <c r="C75" s="51"/>
      <c r="D75" s="51"/>
      <c r="E75" s="51"/>
      <c r="F75" s="51"/>
      <c r="G75" s="51"/>
      <c r="H75" s="51"/>
      <c r="I75" s="146"/>
      <c r="J75" s="51"/>
      <c r="K75" s="51"/>
      <c r="L75" s="11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24.9" customHeight="1">
      <c r="A76" s="34"/>
      <c r="B76" s="35"/>
      <c r="C76" s="23" t="s">
        <v>131</v>
      </c>
      <c r="D76" s="36"/>
      <c r="E76" s="36"/>
      <c r="F76" s="36"/>
      <c r="G76" s="36"/>
      <c r="H76" s="36"/>
      <c r="I76" s="116"/>
      <c r="J76" s="36"/>
      <c r="K76" s="36"/>
      <c r="L76" s="11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" customHeight="1">
      <c r="A77" s="34"/>
      <c r="B77" s="35"/>
      <c r="C77" s="36"/>
      <c r="D77" s="36"/>
      <c r="E77" s="36"/>
      <c r="F77" s="36"/>
      <c r="G77" s="36"/>
      <c r="H77" s="36"/>
      <c r="I77" s="116"/>
      <c r="J77" s="36"/>
      <c r="K77" s="36"/>
      <c r="L77" s="11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16</v>
      </c>
      <c r="D78" s="36"/>
      <c r="E78" s="36"/>
      <c r="F78" s="36"/>
      <c r="G78" s="36"/>
      <c r="H78" s="36"/>
      <c r="I78" s="116"/>
      <c r="J78" s="36"/>
      <c r="K78" s="36"/>
      <c r="L78" s="11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310" t="str">
        <f>E7</f>
        <v>Výsadba větrolamu a výstavba mělkého průlehu na KN 1613 v k. ú. Svinčany</v>
      </c>
      <c r="F79" s="311"/>
      <c r="G79" s="311"/>
      <c r="H79" s="311"/>
      <c r="I79" s="116"/>
      <c r="J79" s="36"/>
      <c r="K79" s="36"/>
      <c r="L79" s="11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113</v>
      </c>
      <c r="D80" s="36"/>
      <c r="E80" s="36"/>
      <c r="F80" s="36"/>
      <c r="G80" s="36"/>
      <c r="H80" s="36"/>
      <c r="I80" s="116"/>
      <c r="J80" s="36"/>
      <c r="K80" s="36"/>
      <c r="L80" s="11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6"/>
      <c r="D81" s="36"/>
      <c r="E81" s="279" t="str">
        <f>E9</f>
        <v>1. - SO 01 Záchytný průleh</v>
      </c>
      <c r="F81" s="312"/>
      <c r="G81" s="312"/>
      <c r="H81" s="312"/>
      <c r="I81" s="116"/>
      <c r="J81" s="36"/>
      <c r="K81" s="36"/>
      <c r="L81" s="11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" customHeight="1">
      <c r="A82" s="34"/>
      <c r="B82" s="35"/>
      <c r="C82" s="36"/>
      <c r="D82" s="36"/>
      <c r="E82" s="36"/>
      <c r="F82" s="36"/>
      <c r="G82" s="36"/>
      <c r="H82" s="36"/>
      <c r="I82" s="116"/>
      <c r="J82" s="36"/>
      <c r="K82" s="36"/>
      <c r="L82" s="11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9" t="s">
        <v>22</v>
      </c>
      <c r="D83" s="36"/>
      <c r="E83" s="36"/>
      <c r="F83" s="27" t="str">
        <f>F12</f>
        <v>Svinčany</v>
      </c>
      <c r="G83" s="36"/>
      <c r="H83" s="36"/>
      <c r="I83" s="118" t="s">
        <v>24</v>
      </c>
      <c r="J83" s="60" t="str">
        <f>IF(J12="","",J12)</f>
        <v>8. 8. 2019</v>
      </c>
      <c r="K83" s="36"/>
      <c r="L83" s="11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" customHeight="1">
      <c r="A84" s="34"/>
      <c r="B84" s="35"/>
      <c r="C84" s="36"/>
      <c r="D84" s="36"/>
      <c r="E84" s="36"/>
      <c r="F84" s="36"/>
      <c r="G84" s="36"/>
      <c r="H84" s="36"/>
      <c r="I84" s="116"/>
      <c r="J84" s="36"/>
      <c r="K84" s="36"/>
      <c r="L84" s="11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43.05" customHeight="1">
      <c r="A85" s="34"/>
      <c r="B85" s="35"/>
      <c r="C85" s="29" t="s">
        <v>26</v>
      </c>
      <c r="D85" s="36"/>
      <c r="E85" s="36"/>
      <c r="F85" s="27" t="str">
        <f>E15</f>
        <v>Obec Svinčany</v>
      </c>
      <c r="G85" s="36"/>
      <c r="H85" s="36"/>
      <c r="I85" s="118" t="s">
        <v>33</v>
      </c>
      <c r="J85" s="32" t="str">
        <f>E21</f>
        <v>Povodí Labe, státní podnik, OIČ, Hradec Králové</v>
      </c>
      <c r="K85" s="36"/>
      <c r="L85" s="11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5.15" customHeight="1">
      <c r="A86" s="34"/>
      <c r="B86" s="35"/>
      <c r="C86" s="29" t="s">
        <v>31</v>
      </c>
      <c r="D86" s="36"/>
      <c r="E86" s="36"/>
      <c r="F86" s="27" t="str">
        <f>IF(E18="","",E18)</f>
        <v>Vyplň údaj</v>
      </c>
      <c r="G86" s="36"/>
      <c r="H86" s="36"/>
      <c r="I86" s="118" t="s">
        <v>36</v>
      </c>
      <c r="J86" s="32" t="str">
        <f>E24</f>
        <v>Ing. Eva Morkesová</v>
      </c>
      <c r="K86" s="36"/>
      <c r="L86" s="11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0.35" customHeight="1">
      <c r="A87" s="34"/>
      <c r="B87" s="35"/>
      <c r="C87" s="36"/>
      <c r="D87" s="36"/>
      <c r="E87" s="36"/>
      <c r="F87" s="36"/>
      <c r="G87" s="36"/>
      <c r="H87" s="36"/>
      <c r="I87" s="116"/>
      <c r="J87" s="36"/>
      <c r="K87" s="36"/>
      <c r="L87" s="117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11" customFormat="1" ht="29.25" customHeight="1">
      <c r="A88" s="165"/>
      <c r="B88" s="166"/>
      <c r="C88" s="167" t="s">
        <v>132</v>
      </c>
      <c r="D88" s="168" t="s">
        <v>59</v>
      </c>
      <c r="E88" s="168" t="s">
        <v>55</v>
      </c>
      <c r="F88" s="168" t="s">
        <v>56</v>
      </c>
      <c r="G88" s="168" t="s">
        <v>133</v>
      </c>
      <c r="H88" s="168" t="s">
        <v>134</v>
      </c>
      <c r="I88" s="169" t="s">
        <v>135</v>
      </c>
      <c r="J88" s="168" t="s">
        <v>119</v>
      </c>
      <c r="K88" s="170" t="s">
        <v>136</v>
      </c>
      <c r="L88" s="171"/>
      <c r="M88" s="69" t="s">
        <v>28</v>
      </c>
      <c r="N88" s="70" t="s">
        <v>44</v>
      </c>
      <c r="O88" s="70" t="s">
        <v>137</v>
      </c>
      <c r="P88" s="70" t="s">
        <v>138</v>
      </c>
      <c r="Q88" s="70" t="s">
        <v>139</v>
      </c>
      <c r="R88" s="70" t="s">
        <v>140</v>
      </c>
      <c r="S88" s="70" t="s">
        <v>141</v>
      </c>
      <c r="T88" s="71" t="s">
        <v>142</v>
      </c>
      <c r="U88" s="165"/>
      <c r="V88" s="165"/>
      <c r="W88" s="165"/>
      <c r="X88" s="165"/>
      <c r="Y88" s="165"/>
      <c r="Z88" s="165"/>
      <c r="AA88" s="165"/>
      <c r="AB88" s="165"/>
      <c r="AC88" s="165"/>
      <c r="AD88" s="165"/>
      <c r="AE88" s="165"/>
    </row>
    <row r="89" spans="1:65" s="2" customFormat="1" ht="22.8" customHeight="1">
      <c r="A89" s="34"/>
      <c r="B89" s="35"/>
      <c r="C89" s="76" t="s">
        <v>143</v>
      </c>
      <c r="D89" s="36"/>
      <c r="E89" s="36"/>
      <c r="F89" s="36"/>
      <c r="G89" s="36"/>
      <c r="H89" s="36"/>
      <c r="I89" s="116"/>
      <c r="J89" s="172">
        <f>BK89</f>
        <v>0</v>
      </c>
      <c r="K89" s="36"/>
      <c r="L89" s="39"/>
      <c r="M89" s="72"/>
      <c r="N89" s="173"/>
      <c r="O89" s="73"/>
      <c r="P89" s="174">
        <f>P90</f>
        <v>0</v>
      </c>
      <c r="Q89" s="73"/>
      <c r="R89" s="174">
        <f>R90</f>
        <v>11.556829809999996</v>
      </c>
      <c r="S89" s="73"/>
      <c r="T89" s="175">
        <f>T90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73</v>
      </c>
      <c r="AU89" s="17" t="s">
        <v>120</v>
      </c>
      <c r="BK89" s="176">
        <f>BK90</f>
        <v>0</v>
      </c>
    </row>
    <row r="90" spans="1:65" s="12" customFormat="1" ht="25.95" customHeight="1">
      <c r="B90" s="177"/>
      <c r="C90" s="178"/>
      <c r="D90" s="179" t="s">
        <v>73</v>
      </c>
      <c r="E90" s="180" t="s">
        <v>144</v>
      </c>
      <c r="F90" s="180" t="s">
        <v>145</v>
      </c>
      <c r="G90" s="178"/>
      <c r="H90" s="178"/>
      <c r="I90" s="181"/>
      <c r="J90" s="182">
        <f>BK90</f>
        <v>0</v>
      </c>
      <c r="K90" s="178"/>
      <c r="L90" s="183"/>
      <c r="M90" s="184"/>
      <c r="N90" s="185"/>
      <c r="O90" s="185"/>
      <c r="P90" s="186">
        <f>P91+P198+P217+P230+P251+P260+P281+P290</f>
        <v>0</v>
      </c>
      <c r="Q90" s="185"/>
      <c r="R90" s="186">
        <f>R91+R198+R217+R230+R251+R260+R281+R290</f>
        <v>11.556829809999996</v>
      </c>
      <c r="S90" s="185"/>
      <c r="T90" s="187">
        <f>T91+T198+T217+T230+T251+T260+T281+T290</f>
        <v>0</v>
      </c>
      <c r="AR90" s="188" t="s">
        <v>82</v>
      </c>
      <c r="AT90" s="189" t="s">
        <v>73</v>
      </c>
      <c r="AU90" s="189" t="s">
        <v>74</v>
      </c>
      <c r="AY90" s="188" t="s">
        <v>146</v>
      </c>
      <c r="BK90" s="190">
        <f>BK91+BK198+BK217+BK230+BK251+BK260+BK281+BK290</f>
        <v>0</v>
      </c>
    </row>
    <row r="91" spans="1:65" s="12" customFormat="1" ht="22.8" customHeight="1">
      <c r="B91" s="177"/>
      <c r="C91" s="178"/>
      <c r="D91" s="179" t="s">
        <v>73</v>
      </c>
      <c r="E91" s="191" t="s">
        <v>82</v>
      </c>
      <c r="F91" s="191" t="s">
        <v>147</v>
      </c>
      <c r="G91" s="178"/>
      <c r="H91" s="178"/>
      <c r="I91" s="181"/>
      <c r="J91" s="192">
        <f>BK91</f>
        <v>0</v>
      </c>
      <c r="K91" s="178"/>
      <c r="L91" s="183"/>
      <c r="M91" s="184"/>
      <c r="N91" s="185"/>
      <c r="O91" s="185"/>
      <c r="P91" s="186">
        <f>P92+SUM(P93:P182)</f>
        <v>0</v>
      </c>
      <c r="Q91" s="185"/>
      <c r="R91" s="186">
        <f>R92+SUM(R93:R182)</f>
        <v>2.0012000000000002E-2</v>
      </c>
      <c r="S91" s="185"/>
      <c r="T91" s="187">
        <f>T92+SUM(T93:T182)</f>
        <v>0</v>
      </c>
      <c r="AR91" s="188" t="s">
        <v>82</v>
      </c>
      <c r="AT91" s="189" t="s">
        <v>73</v>
      </c>
      <c r="AU91" s="189" t="s">
        <v>82</v>
      </c>
      <c r="AY91" s="188" t="s">
        <v>146</v>
      </c>
      <c r="BK91" s="190">
        <f>BK92+SUM(BK93:BK182)</f>
        <v>0</v>
      </c>
    </row>
    <row r="92" spans="1:65" s="2" customFormat="1" ht="16.5" customHeight="1">
      <c r="A92" s="34"/>
      <c r="B92" s="35"/>
      <c r="C92" s="193" t="s">
        <v>82</v>
      </c>
      <c r="D92" s="193" t="s">
        <v>148</v>
      </c>
      <c r="E92" s="194" t="s">
        <v>149</v>
      </c>
      <c r="F92" s="195" t="s">
        <v>150</v>
      </c>
      <c r="G92" s="196" t="s">
        <v>151</v>
      </c>
      <c r="H92" s="197">
        <v>353.09</v>
      </c>
      <c r="I92" s="198"/>
      <c r="J92" s="199">
        <f>ROUND(I92*H92,2)</f>
        <v>0</v>
      </c>
      <c r="K92" s="195" t="s">
        <v>152</v>
      </c>
      <c r="L92" s="39"/>
      <c r="M92" s="200" t="s">
        <v>28</v>
      </c>
      <c r="N92" s="201" t="s">
        <v>47</v>
      </c>
      <c r="O92" s="65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204" t="s">
        <v>153</v>
      </c>
      <c r="AT92" s="204" t="s">
        <v>148</v>
      </c>
      <c r="AU92" s="204" t="s">
        <v>85</v>
      </c>
      <c r="AY92" s="17" t="s">
        <v>146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7" t="s">
        <v>153</v>
      </c>
      <c r="BK92" s="205">
        <f>ROUND(I92*H92,2)</f>
        <v>0</v>
      </c>
      <c r="BL92" s="17" t="s">
        <v>153</v>
      </c>
      <c r="BM92" s="204" t="s">
        <v>154</v>
      </c>
    </row>
    <row r="93" spans="1:65" s="2" customFormat="1" ht="19.2">
      <c r="A93" s="34"/>
      <c r="B93" s="35"/>
      <c r="C93" s="36"/>
      <c r="D93" s="206" t="s">
        <v>155</v>
      </c>
      <c r="E93" s="36"/>
      <c r="F93" s="207" t="s">
        <v>156</v>
      </c>
      <c r="G93" s="36"/>
      <c r="H93" s="36"/>
      <c r="I93" s="116"/>
      <c r="J93" s="36"/>
      <c r="K93" s="36"/>
      <c r="L93" s="39"/>
      <c r="M93" s="208"/>
      <c r="N93" s="209"/>
      <c r="O93" s="65"/>
      <c r="P93" s="65"/>
      <c r="Q93" s="65"/>
      <c r="R93" s="65"/>
      <c r="S93" s="65"/>
      <c r="T93" s="66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155</v>
      </c>
      <c r="AU93" s="17" t="s">
        <v>85</v>
      </c>
    </row>
    <row r="94" spans="1:65" s="13" customFormat="1" ht="10.199999999999999">
      <c r="B94" s="210"/>
      <c r="C94" s="211"/>
      <c r="D94" s="206" t="s">
        <v>157</v>
      </c>
      <c r="E94" s="212" t="s">
        <v>28</v>
      </c>
      <c r="F94" s="213" t="s">
        <v>158</v>
      </c>
      <c r="G94" s="211"/>
      <c r="H94" s="212" t="s">
        <v>28</v>
      </c>
      <c r="I94" s="214"/>
      <c r="J94" s="211"/>
      <c r="K94" s="211"/>
      <c r="L94" s="215"/>
      <c r="M94" s="216"/>
      <c r="N94" s="217"/>
      <c r="O94" s="217"/>
      <c r="P94" s="217"/>
      <c r="Q94" s="217"/>
      <c r="R94" s="217"/>
      <c r="S94" s="217"/>
      <c r="T94" s="218"/>
      <c r="AT94" s="219" t="s">
        <v>157</v>
      </c>
      <c r="AU94" s="219" t="s">
        <v>85</v>
      </c>
      <c r="AV94" s="13" t="s">
        <v>82</v>
      </c>
      <c r="AW94" s="13" t="s">
        <v>35</v>
      </c>
      <c r="AX94" s="13" t="s">
        <v>74</v>
      </c>
      <c r="AY94" s="219" t="s">
        <v>146</v>
      </c>
    </row>
    <row r="95" spans="1:65" s="14" customFormat="1" ht="10.199999999999999">
      <c r="B95" s="220"/>
      <c r="C95" s="221"/>
      <c r="D95" s="206" t="s">
        <v>157</v>
      </c>
      <c r="E95" s="222" t="s">
        <v>28</v>
      </c>
      <c r="F95" s="223" t="s">
        <v>159</v>
      </c>
      <c r="G95" s="221"/>
      <c r="H95" s="224">
        <v>353.09</v>
      </c>
      <c r="I95" s="225"/>
      <c r="J95" s="221"/>
      <c r="K95" s="221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157</v>
      </c>
      <c r="AU95" s="230" t="s">
        <v>85</v>
      </c>
      <c r="AV95" s="14" t="s">
        <v>85</v>
      </c>
      <c r="AW95" s="14" t="s">
        <v>35</v>
      </c>
      <c r="AX95" s="14" t="s">
        <v>82</v>
      </c>
      <c r="AY95" s="230" t="s">
        <v>146</v>
      </c>
    </row>
    <row r="96" spans="1:65" s="2" customFormat="1" ht="16.5" customHeight="1">
      <c r="A96" s="34"/>
      <c r="B96" s="35"/>
      <c r="C96" s="193" t="s">
        <v>85</v>
      </c>
      <c r="D96" s="193" t="s">
        <v>148</v>
      </c>
      <c r="E96" s="194" t="s">
        <v>160</v>
      </c>
      <c r="F96" s="195" t="s">
        <v>161</v>
      </c>
      <c r="G96" s="196" t="s">
        <v>151</v>
      </c>
      <c r="H96" s="197">
        <v>120.47</v>
      </c>
      <c r="I96" s="198"/>
      <c r="J96" s="199">
        <f>ROUND(I96*H96,2)</f>
        <v>0</v>
      </c>
      <c r="K96" s="195" t="s">
        <v>152</v>
      </c>
      <c r="L96" s="39"/>
      <c r="M96" s="200" t="s">
        <v>28</v>
      </c>
      <c r="N96" s="201" t="s">
        <v>47</v>
      </c>
      <c r="O96" s="65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204" t="s">
        <v>153</v>
      </c>
      <c r="AT96" s="204" t="s">
        <v>148</v>
      </c>
      <c r="AU96" s="204" t="s">
        <v>85</v>
      </c>
      <c r="AY96" s="17" t="s">
        <v>146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7" t="s">
        <v>153</v>
      </c>
      <c r="BK96" s="205">
        <f>ROUND(I96*H96,2)</f>
        <v>0</v>
      </c>
      <c r="BL96" s="17" t="s">
        <v>153</v>
      </c>
      <c r="BM96" s="204" t="s">
        <v>162</v>
      </c>
    </row>
    <row r="97" spans="1:65" s="2" customFormat="1" ht="19.2">
      <c r="A97" s="34"/>
      <c r="B97" s="35"/>
      <c r="C97" s="36"/>
      <c r="D97" s="206" t="s">
        <v>155</v>
      </c>
      <c r="E97" s="36"/>
      <c r="F97" s="207" t="s">
        <v>163</v>
      </c>
      <c r="G97" s="36"/>
      <c r="H97" s="36"/>
      <c r="I97" s="116"/>
      <c r="J97" s="36"/>
      <c r="K97" s="36"/>
      <c r="L97" s="39"/>
      <c r="M97" s="208"/>
      <c r="N97" s="209"/>
      <c r="O97" s="65"/>
      <c r="P97" s="65"/>
      <c r="Q97" s="65"/>
      <c r="R97" s="65"/>
      <c r="S97" s="65"/>
      <c r="T97" s="66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155</v>
      </c>
      <c r="AU97" s="17" t="s">
        <v>85</v>
      </c>
    </row>
    <row r="98" spans="1:65" s="13" customFormat="1" ht="10.199999999999999">
      <c r="B98" s="210"/>
      <c r="C98" s="211"/>
      <c r="D98" s="206" t="s">
        <v>157</v>
      </c>
      <c r="E98" s="212" t="s">
        <v>28</v>
      </c>
      <c r="F98" s="213" t="s">
        <v>164</v>
      </c>
      <c r="G98" s="211"/>
      <c r="H98" s="212" t="s">
        <v>28</v>
      </c>
      <c r="I98" s="214"/>
      <c r="J98" s="211"/>
      <c r="K98" s="211"/>
      <c r="L98" s="215"/>
      <c r="M98" s="216"/>
      <c r="N98" s="217"/>
      <c r="O98" s="217"/>
      <c r="P98" s="217"/>
      <c r="Q98" s="217"/>
      <c r="R98" s="217"/>
      <c r="S98" s="217"/>
      <c r="T98" s="218"/>
      <c r="AT98" s="219" t="s">
        <v>157</v>
      </c>
      <c r="AU98" s="219" t="s">
        <v>85</v>
      </c>
      <c r="AV98" s="13" t="s">
        <v>82</v>
      </c>
      <c r="AW98" s="13" t="s">
        <v>35</v>
      </c>
      <c r="AX98" s="13" t="s">
        <v>74</v>
      </c>
      <c r="AY98" s="219" t="s">
        <v>146</v>
      </c>
    </row>
    <row r="99" spans="1:65" s="14" customFormat="1" ht="10.199999999999999">
      <c r="B99" s="220"/>
      <c r="C99" s="221"/>
      <c r="D99" s="206" t="s">
        <v>157</v>
      </c>
      <c r="E99" s="222" t="s">
        <v>28</v>
      </c>
      <c r="F99" s="223" t="s">
        <v>165</v>
      </c>
      <c r="G99" s="221"/>
      <c r="H99" s="224">
        <v>120.47</v>
      </c>
      <c r="I99" s="225"/>
      <c r="J99" s="221"/>
      <c r="K99" s="221"/>
      <c r="L99" s="226"/>
      <c r="M99" s="227"/>
      <c r="N99" s="228"/>
      <c r="O99" s="228"/>
      <c r="P99" s="228"/>
      <c r="Q99" s="228"/>
      <c r="R99" s="228"/>
      <c r="S99" s="228"/>
      <c r="T99" s="229"/>
      <c r="AT99" s="230" t="s">
        <v>157</v>
      </c>
      <c r="AU99" s="230" t="s">
        <v>85</v>
      </c>
      <c r="AV99" s="14" t="s">
        <v>85</v>
      </c>
      <c r="AW99" s="14" t="s">
        <v>35</v>
      </c>
      <c r="AX99" s="14" t="s">
        <v>82</v>
      </c>
      <c r="AY99" s="230" t="s">
        <v>146</v>
      </c>
    </row>
    <row r="100" spans="1:65" s="2" customFormat="1" ht="16.5" customHeight="1">
      <c r="A100" s="34"/>
      <c r="B100" s="35"/>
      <c r="C100" s="193" t="s">
        <v>166</v>
      </c>
      <c r="D100" s="193" t="s">
        <v>148</v>
      </c>
      <c r="E100" s="194" t="s">
        <v>167</v>
      </c>
      <c r="F100" s="195" t="s">
        <v>168</v>
      </c>
      <c r="G100" s="196" t="s">
        <v>151</v>
      </c>
      <c r="H100" s="197">
        <v>36.140999999999998</v>
      </c>
      <c r="I100" s="198"/>
      <c r="J100" s="199">
        <f>ROUND(I100*H100,2)</f>
        <v>0</v>
      </c>
      <c r="K100" s="195" t="s">
        <v>152</v>
      </c>
      <c r="L100" s="39"/>
      <c r="M100" s="200" t="s">
        <v>28</v>
      </c>
      <c r="N100" s="201" t="s">
        <v>47</v>
      </c>
      <c r="O100" s="65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204" t="s">
        <v>153</v>
      </c>
      <c r="AT100" s="204" t="s">
        <v>148</v>
      </c>
      <c r="AU100" s="204" t="s">
        <v>85</v>
      </c>
      <c r="AY100" s="17" t="s">
        <v>146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7" t="s">
        <v>153</v>
      </c>
      <c r="BK100" s="205">
        <f>ROUND(I100*H100,2)</f>
        <v>0</v>
      </c>
      <c r="BL100" s="17" t="s">
        <v>153</v>
      </c>
      <c r="BM100" s="204" t="s">
        <v>169</v>
      </c>
    </row>
    <row r="101" spans="1:65" s="2" customFormat="1" ht="19.2">
      <c r="A101" s="34"/>
      <c r="B101" s="35"/>
      <c r="C101" s="36"/>
      <c r="D101" s="206" t="s">
        <v>155</v>
      </c>
      <c r="E101" s="36"/>
      <c r="F101" s="207" t="s">
        <v>170</v>
      </c>
      <c r="G101" s="36"/>
      <c r="H101" s="36"/>
      <c r="I101" s="116"/>
      <c r="J101" s="36"/>
      <c r="K101" s="36"/>
      <c r="L101" s="39"/>
      <c r="M101" s="208"/>
      <c r="N101" s="209"/>
      <c r="O101" s="65"/>
      <c r="P101" s="65"/>
      <c r="Q101" s="65"/>
      <c r="R101" s="65"/>
      <c r="S101" s="65"/>
      <c r="T101" s="6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155</v>
      </c>
      <c r="AU101" s="17" t="s">
        <v>85</v>
      </c>
    </row>
    <row r="102" spans="1:65" s="14" customFormat="1" ht="10.199999999999999">
      <c r="B102" s="220"/>
      <c r="C102" s="221"/>
      <c r="D102" s="206" t="s">
        <v>157</v>
      </c>
      <c r="E102" s="221"/>
      <c r="F102" s="223" t="s">
        <v>171</v>
      </c>
      <c r="G102" s="221"/>
      <c r="H102" s="224">
        <v>36.140999999999998</v>
      </c>
      <c r="I102" s="225"/>
      <c r="J102" s="221"/>
      <c r="K102" s="221"/>
      <c r="L102" s="226"/>
      <c r="M102" s="227"/>
      <c r="N102" s="228"/>
      <c r="O102" s="228"/>
      <c r="P102" s="228"/>
      <c r="Q102" s="228"/>
      <c r="R102" s="228"/>
      <c r="S102" s="228"/>
      <c r="T102" s="229"/>
      <c r="AT102" s="230" t="s">
        <v>157</v>
      </c>
      <c r="AU102" s="230" t="s">
        <v>85</v>
      </c>
      <c r="AV102" s="14" t="s">
        <v>85</v>
      </c>
      <c r="AW102" s="14" t="s">
        <v>4</v>
      </c>
      <c r="AX102" s="14" t="s">
        <v>82</v>
      </c>
      <c r="AY102" s="230" t="s">
        <v>146</v>
      </c>
    </row>
    <row r="103" spans="1:65" s="2" customFormat="1" ht="16.5" customHeight="1">
      <c r="A103" s="34"/>
      <c r="B103" s="35"/>
      <c r="C103" s="193" t="s">
        <v>153</v>
      </c>
      <c r="D103" s="193" t="s">
        <v>148</v>
      </c>
      <c r="E103" s="194" t="s">
        <v>172</v>
      </c>
      <c r="F103" s="195" t="s">
        <v>173</v>
      </c>
      <c r="G103" s="196" t="s">
        <v>151</v>
      </c>
      <c r="H103" s="197">
        <v>29.19</v>
      </c>
      <c r="I103" s="198"/>
      <c r="J103" s="199">
        <f>ROUND(I103*H103,2)</f>
        <v>0</v>
      </c>
      <c r="K103" s="195" t="s">
        <v>152</v>
      </c>
      <c r="L103" s="39"/>
      <c r="M103" s="200" t="s">
        <v>28</v>
      </c>
      <c r="N103" s="201" t="s">
        <v>47</v>
      </c>
      <c r="O103" s="65"/>
      <c r="P103" s="202">
        <f>O103*H103</f>
        <v>0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204" t="s">
        <v>153</v>
      </c>
      <c r="AT103" s="204" t="s">
        <v>148</v>
      </c>
      <c r="AU103" s="204" t="s">
        <v>85</v>
      </c>
      <c r="AY103" s="17" t="s">
        <v>146</v>
      </c>
      <c r="BE103" s="205">
        <f>IF(N103="základní",J103,0)</f>
        <v>0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17" t="s">
        <v>153</v>
      </c>
      <c r="BK103" s="205">
        <f>ROUND(I103*H103,2)</f>
        <v>0</v>
      </c>
      <c r="BL103" s="17" t="s">
        <v>153</v>
      </c>
      <c r="BM103" s="204" t="s">
        <v>174</v>
      </c>
    </row>
    <row r="104" spans="1:65" s="2" customFormat="1" ht="19.2">
      <c r="A104" s="34"/>
      <c r="B104" s="35"/>
      <c r="C104" s="36"/>
      <c r="D104" s="206" t="s">
        <v>155</v>
      </c>
      <c r="E104" s="36"/>
      <c r="F104" s="207" t="s">
        <v>175</v>
      </c>
      <c r="G104" s="36"/>
      <c r="H104" s="36"/>
      <c r="I104" s="116"/>
      <c r="J104" s="36"/>
      <c r="K104" s="36"/>
      <c r="L104" s="39"/>
      <c r="M104" s="208"/>
      <c r="N104" s="209"/>
      <c r="O104" s="65"/>
      <c r="P104" s="65"/>
      <c r="Q104" s="65"/>
      <c r="R104" s="65"/>
      <c r="S104" s="65"/>
      <c r="T104" s="66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155</v>
      </c>
      <c r="AU104" s="17" t="s">
        <v>85</v>
      </c>
    </row>
    <row r="105" spans="1:65" s="13" customFormat="1" ht="10.199999999999999">
      <c r="B105" s="210"/>
      <c r="C105" s="211"/>
      <c r="D105" s="206" t="s">
        <v>157</v>
      </c>
      <c r="E105" s="212" t="s">
        <v>28</v>
      </c>
      <c r="F105" s="213" t="s">
        <v>176</v>
      </c>
      <c r="G105" s="211"/>
      <c r="H105" s="212" t="s">
        <v>28</v>
      </c>
      <c r="I105" s="214"/>
      <c r="J105" s="211"/>
      <c r="K105" s="211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157</v>
      </c>
      <c r="AU105" s="219" t="s">
        <v>85</v>
      </c>
      <c r="AV105" s="13" t="s">
        <v>82</v>
      </c>
      <c r="AW105" s="13" t="s">
        <v>35</v>
      </c>
      <c r="AX105" s="13" t="s">
        <v>74</v>
      </c>
      <c r="AY105" s="219" t="s">
        <v>146</v>
      </c>
    </row>
    <row r="106" spans="1:65" s="13" customFormat="1" ht="10.199999999999999">
      <c r="B106" s="210"/>
      <c r="C106" s="211"/>
      <c r="D106" s="206" t="s">
        <v>157</v>
      </c>
      <c r="E106" s="212" t="s">
        <v>28</v>
      </c>
      <c r="F106" s="213" t="s">
        <v>177</v>
      </c>
      <c r="G106" s="211"/>
      <c r="H106" s="212" t="s">
        <v>28</v>
      </c>
      <c r="I106" s="214"/>
      <c r="J106" s="211"/>
      <c r="K106" s="211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157</v>
      </c>
      <c r="AU106" s="219" t="s">
        <v>85</v>
      </c>
      <c r="AV106" s="13" t="s">
        <v>82</v>
      </c>
      <c r="AW106" s="13" t="s">
        <v>35</v>
      </c>
      <c r="AX106" s="13" t="s">
        <v>74</v>
      </c>
      <c r="AY106" s="219" t="s">
        <v>146</v>
      </c>
    </row>
    <row r="107" spans="1:65" s="14" customFormat="1" ht="10.199999999999999">
      <c r="B107" s="220"/>
      <c r="C107" s="221"/>
      <c r="D107" s="206" t="s">
        <v>157</v>
      </c>
      <c r="E107" s="222" t="s">
        <v>28</v>
      </c>
      <c r="F107" s="223" t="s">
        <v>178</v>
      </c>
      <c r="G107" s="221"/>
      <c r="H107" s="224">
        <v>26.19</v>
      </c>
      <c r="I107" s="225"/>
      <c r="J107" s="221"/>
      <c r="K107" s="221"/>
      <c r="L107" s="226"/>
      <c r="M107" s="227"/>
      <c r="N107" s="228"/>
      <c r="O107" s="228"/>
      <c r="P107" s="228"/>
      <c r="Q107" s="228"/>
      <c r="R107" s="228"/>
      <c r="S107" s="228"/>
      <c r="T107" s="229"/>
      <c r="AT107" s="230" t="s">
        <v>157</v>
      </c>
      <c r="AU107" s="230" t="s">
        <v>85</v>
      </c>
      <c r="AV107" s="14" t="s">
        <v>85</v>
      </c>
      <c r="AW107" s="14" t="s">
        <v>35</v>
      </c>
      <c r="AX107" s="14" t="s">
        <v>74</v>
      </c>
      <c r="AY107" s="230" t="s">
        <v>146</v>
      </c>
    </row>
    <row r="108" spans="1:65" s="13" customFormat="1" ht="10.199999999999999">
      <c r="B108" s="210"/>
      <c r="C108" s="211"/>
      <c r="D108" s="206" t="s">
        <v>157</v>
      </c>
      <c r="E108" s="212" t="s">
        <v>28</v>
      </c>
      <c r="F108" s="213" t="s">
        <v>179</v>
      </c>
      <c r="G108" s="211"/>
      <c r="H108" s="212" t="s">
        <v>28</v>
      </c>
      <c r="I108" s="214"/>
      <c r="J108" s="211"/>
      <c r="K108" s="211"/>
      <c r="L108" s="215"/>
      <c r="M108" s="216"/>
      <c r="N108" s="217"/>
      <c r="O108" s="217"/>
      <c r="P108" s="217"/>
      <c r="Q108" s="217"/>
      <c r="R108" s="217"/>
      <c r="S108" s="217"/>
      <c r="T108" s="218"/>
      <c r="AT108" s="219" t="s">
        <v>157</v>
      </c>
      <c r="AU108" s="219" t="s">
        <v>85</v>
      </c>
      <c r="AV108" s="13" t="s">
        <v>82</v>
      </c>
      <c r="AW108" s="13" t="s">
        <v>35</v>
      </c>
      <c r="AX108" s="13" t="s">
        <v>74</v>
      </c>
      <c r="AY108" s="219" t="s">
        <v>146</v>
      </c>
    </row>
    <row r="109" spans="1:65" s="14" customFormat="1" ht="10.199999999999999">
      <c r="B109" s="220"/>
      <c r="C109" s="221"/>
      <c r="D109" s="206" t="s">
        <v>157</v>
      </c>
      <c r="E109" s="222" t="s">
        <v>28</v>
      </c>
      <c r="F109" s="223" t="s">
        <v>180</v>
      </c>
      <c r="G109" s="221"/>
      <c r="H109" s="224">
        <v>3</v>
      </c>
      <c r="I109" s="225"/>
      <c r="J109" s="221"/>
      <c r="K109" s="221"/>
      <c r="L109" s="226"/>
      <c r="M109" s="227"/>
      <c r="N109" s="228"/>
      <c r="O109" s="228"/>
      <c r="P109" s="228"/>
      <c r="Q109" s="228"/>
      <c r="R109" s="228"/>
      <c r="S109" s="228"/>
      <c r="T109" s="229"/>
      <c r="AT109" s="230" t="s">
        <v>157</v>
      </c>
      <c r="AU109" s="230" t="s">
        <v>85</v>
      </c>
      <c r="AV109" s="14" t="s">
        <v>85</v>
      </c>
      <c r="AW109" s="14" t="s">
        <v>35</v>
      </c>
      <c r="AX109" s="14" t="s">
        <v>74</v>
      </c>
      <c r="AY109" s="230" t="s">
        <v>146</v>
      </c>
    </row>
    <row r="110" spans="1:65" s="15" customFormat="1" ht="10.199999999999999">
      <c r="B110" s="231"/>
      <c r="C110" s="232"/>
      <c r="D110" s="206" t="s">
        <v>157</v>
      </c>
      <c r="E110" s="233" t="s">
        <v>28</v>
      </c>
      <c r="F110" s="234" t="s">
        <v>181</v>
      </c>
      <c r="G110" s="232"/>
      <c r="H110" s="235">
        <v>29.19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AT110" s="241" t="s">
        <v>157</v>
      </c>
      <c r="AU110" s="241" t="s">
        <v>85</v>
      </c>
      <c r="AV110" s="15" t="s">
        <v>153</v>
      </c>
      <c r="AW110" s="15" t="s">
        <v>35</v>
      </c>
      <c r="AX110" s="15" t="s">
        <v>82</v>
      </c>
      <c r="AY110" s="241" t="s">
        <v>146</v>
      </c>
    </row>
    <row r="111" spans="1:65" s="2" customFormat="1" ht="16.5" customHeight="1">
      <c r="A111" s="34"/>
      <c r="B111" s="35"/>
      <c r="C111" s="193" t="s">
        <v>182</v>
      </c>
      <c r="D111" s="193" t="s">
        <v>148</v>
      </c>
      <c r="E111" s="194" t="s">
        <v>183</v>
      </c>
      <c r="F111" s="195" t="s">
        <v>184</v>
      </c>
      <c r="G111" s="196" t="s">
        <v>151</v>
      </c>
      <c r="H111" s="197">
        <v>8.7569999999999997</v>
      </c>
      <c r="I111" s="198"/>
      <c r="J111" s="199">
        <f>ROUND(I111*H111,2)</f>
        <v>0</v>
      </c>
      <c r="K111" s="195" t="s">
        <v>152</v>
      </c>
      <c r="L111" s="39"/>
      <c r="M111" s="200" t="s">
        <v>28</v>
      </c>
      <c r="N111" s="201" t="s">
        <v>47</v>
      </c>
      <c r="O111" s="65"/>
      <c r="P111" s="202">
        <f>O111*H111</f>
        <v>0</v>
      </c>
      <c r="Q111" s="202">
        <v>0</v>
      </c>
      <c r="R111" s="202">
        <f>Q111*H111</f>
        <v>0</v>
      </c>
      <c r="S111" s="202">
        <v>0</v>
      </c>
      <c r="T111" s="20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204" t="s">
        <v>153</v>
      </c>
      <c r="AT111" s="204" t="s">
        <v>148</v>
      </c>
      <c r="AU111" s="204" t="s">
        <v>85</v>
      </c>
      <c r="AY111" s="17" t="s">
        <v>146</v>
      </c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17" t="s">
        <v>153</v>
      </c>
      <c r="BK111" s="205">
        <f>ROUND(I111*H111,2)</f>
        <v>0</v>
      </c>
      <c r="BL111" s="17" t="s">
        <v>153</v>
      </c>
      <c r="BM111" s="204" t="s">
        <v>185</v>
      </c>
    </row>
    <row r="112" spans="1:65" s="2" customFormat="1" ht="19.2">
      <c r="A112" s="34"/>
      <c r="B112" s="35"/>
      <c r="C112" s="36"/>
      <c r="D112" s="206" t="s">
        <v>155</v>
      </c>
      <c r="E112" s="36"/>
      <c r="F112" s="207" t="s">
        <v>186</v>
      </c>
      <c r="G112" s="36"/>
      <c r="H112" s="36"/>
      <c r="I112" s="116"/>
      <c r="J112" s="36"/>
      <c r="K112" s="36"/>
      <c r="L112" s="39"/>
      <c r="M112" s="208"/>
      <c r="N112" s="209"/>
      <c r="O112" s="65"/>
      <c r="P112" s="65"/>
      <c r="Q112" s="65"/>
      <c r="R112" s="65"/>
      <c r="S112" s="65"/>
      <c r="T112" s="66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155</v>
      </c>
      <c r="AU112" s="17" t="s">
        <v>85</v>
      </c>
    </row>
    <row r="113" spans="1:65" s="14" customFormat="1" ht="10.199999999999999">
      <c r="B113" s="220"/>
      <c r="C113" s="221"/>
      <c r="D113" s="206" t="s">
        <v>157</v>
      </c>
      <c r="E113" s="221"/>
      <c r="F113" s="223" t="s">
        <v>187</v>
      </c>
      <c r="G113" s="221"/>
      <c r="H113" s="224">
        <v>8.7569999999999997</v>
      </c>
      <c r="I113" s="225"/>
      <c r="J113" s="221"/>
      <c r="K113" s="221"/>
      <c r="L113" s="226"/>
      <c r="M113" s="227"/>
      <c r="N113" s="228"/>
      <c r="O113" s="228"/>
      <c r="P113" s="228"/>
      <c r="Q113" s="228"/>
      <c r="R113" s="228"/>
      <c r="S113" s="228"/>
      <c r="T113" s="229"/>
      <c r="AT113" s="230" t="s">
        <v>157</v>
      </c>
      <c r="AU113" s="230" t="s">
        <v>85</v>
      </c>
      <c r="AV113" s="14" t="s">
        <v>85</v>
      </c>
      <c r="AW113" s="14" t="s">
        <v>4</v>
      </c>
      <c r="AX113" s="14" t="s">
        <v>82</v>
      </c>
      <c r="AY113" s="230" t="s">
        <v>146</v>
      </c>
    </row>
    <row r="114" spans="1:65" s="2" customFormat="1" ht="16.5" customHeight="1">
      <c r="A114" s="34"/>
      <c r="B114" s="35"/>
      <c r="C114" s="193" t="s">
        <v>188</v>
      </c>
      <c r="D114" s="193" t="s">
        <v>148</v>
      </c>
      <c r="E114" s="194" t="s">
        <v>189</v>
      </c>
      <c r="F114" s="195" t="s">
        <v>190</v>
      </c>
      <c r="G114" s="196" t="s">
        <v>151</v>
      </c>
      <c r="H114" s="197">
        <v>40.14</v>
      </c>
      <c r="I114" s="198"/>
      <c r="J114" s="199">
        <f>ROUND(I114*H114,2)</f>
        <v>0</v>
      </c>
      <c r="K114" s="195" t="s">
        <v>152</v>
      </c>
      <c r="L114" s="39"/>
      <c r="M114" s="200" t="s">
        <v>28</v>
      </c>
      <c r="N114" s="201" t="s">
        <v>47</v>
      </c>
      <c r="O114" s="65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204" t="s">
        <v>153</v>
      </c>
      <c r="AT114" s="204" t="s">
        <v>148</v>
      </c>
      <c r="AU114" s="204" t="s">
        <v>85</v>
      </c>
      <c r="AY114" s="17" t="s">
        <v>146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7" t="s">
        <v>153</v>
      </c>
      <c r="BK114" s="205">
        <f>ROUND(I114*H114,2)</f>
        <v>0</v>
      </c>
      <c r="BL114" s="17" t="s">
        <v>153</v>
      </c>
      <c r="BM114" s="204" t="s">
        <v>191</v>
      </c>
    </row>
    <row r="115" spans="1:65" s="2" customFormat="1" ht="19.2">
      <c r="A115" s="34"/>
      <c r="B115" s="35"/>
      <c r="C115" s="36"/>
      <c r="D115" s="206" t="s">
        <v>155</v>
      </c>
      <c r="E115" s="36"/>
      <c r="F115" s="207" t="s">
        <v>192</v>
      </c>
      <c r="G115" s="36"/>
      <c r="H115" s="36"/>
      <c r="I115" s="116"/>
      <c r="J115" s="36"/>
      <c r="K115" s="36"/>
      <c r="L115" s="39"/>
      <c r="M115" s="208"/>
      <c r="N115" s="209"/>
      <c r="O115" s="65"/>
      <c r="P115" s="65"/>
      <c r="Q115" s="65"/>
      <c r="R115" s="65"/>
      <c r="S115" s="65"/>
      <c r="T115" s="66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155</v>
      </c>
      <c r="AU115" s="17" t="s">
        <v>85</v>
      </c>
    </row>
    <row r="116" spans="1:65" s="13" customFormat="1" ht="10.199999999999999">
      <c r="B116" s="210"/>
      <c r="C116" s="211"/>
      <c r="D116" s="206" t="s">
        <v>157</v>
      </c>
      <c r="E116" s="212" t="s">
        <v>28</v>
      </c>
      <c r="F116" s="213" t="s">
        <v>193</v>
      </c>
      <c r="G116" s="211"/>
      <c r="H116" s="212" t="s">
        <v>28</v>
      </c>
      <c r="I116" s="214"/>
      <c r="J116" s="211"/>
      <c r="K116" s="211"/>
      <c r="L116" s="215"/>
      <c r="M116" s="216"/>
      <c r="N116" s="217"/>
      <c r="O116" s="217"/>
      <c r="P116" s="217"/>
      <c r="Q116" s="217"/>
      <c r="R116" s="217"/>
      <c r="S116" s="217"/>
      <c r="T116" s="218"/>
      <c r="AT116" s="219" t="s">
        <v>157</v>
      </c>
      <c r="AU116" s="219" t="s">
        <v>85</v>
      </c>
      <c r="AV116" s="13" t="s">
        <v>82</v>
      </c>
      <c r="AW116" s="13" t="s">
        <v>35</v>
      </c>
      <c r="AX116" s="13" t="s">
        <v>74</v>
      </c>
      <c r="AY116" s="219" t="s">
        <v>146</v>
      </c>
    </row>
    <row r="117" spans="1:65" s="14" customFormat="1" ht="10.199999999999999">
      <c r="B117" s="220"/>
      <c r="C117" s="221"/>
      <c r="D117" s="206" t="s">
        <v>157</v>
      </c>
      <c r="E117" s="222" t="s">
        <v>28</v>
      </c>
      <c r="F117" s="223" t="s">
        <v>194</v>
      </c>
      <c r="G117" s="221"/>
      <c r="H117" s="224">
        <v>40.14</v>
      </c>
      <c r="I117" s="225"/>
      <c r="J117" s="221"/>
      <c r="K117" s="221"/>
      <c r="L117" s="226"/>
      <c r="M117" s="227"/>
      <c r="N117" s="228"/>
      <c r="O117" s="228"/>
      <c r="P117" s="228"/>
      <c r="Q117" s="228"/>
      <c r="R117" s="228"/>
      <c r="S117" s="228"/>
      <c r="T117" s="229"/>
      <c r="AT117" s="230" t="s">
        <v>157</v>
      </c>
      <c r="AU117" s="230" t="s">
        <v>85</v>
      </c>
      <c r="AV117" s="14" t="s">
        <v>85</v>
      </c>
      <c r="AW117" s="14" t="s">
        <v>35</v>
      </c>
      <c r="AX117" s="14" t="s">
        <v>82</v>
      </c>
      <c r="AY117" s="230" t="s">
        <v>146</v>
      </c>
    </row>
    <row r="118" spans="1:65" s="2" customFormat="1" ht="16.5" customHeight="1">
      <c r="A118" s="34"/>
      <c r="B118" s="35"/>
      <c r="C118" s="193" t="s">
        <v>195</v>
      </c>
      <c r="D118" s="193" t="s">
        <v>148</v>
      </c>
      <c r="E118" s="194" t="s">
        <v>196</v>
      </c>
      <c r="F118" s="195" t="s">
        <v>197</v>
      </c>
      <c r="G118" s="196" t="s">
        <v>151</v>
      </c>
      <c r="H118" s="197">
        <v>353.09</v>
      </c>
      <c r="I118" s="198"/>
      <c r="J118" s="199">
        <f>ROUND(I118*H118,2)</f>
        <v>0</v>
      </c>
      <c r="K118" s="195" t="s">
        <v>28</v>
      </c>
      <c r="L118" s="39"/>
      <c r="M118" s="200" t="s">
        <v>28</v>
      </c>
      <c r="N118" s="201" t="s">
        <v>47</v>
      </c>
      <c r="O118" s="65"/>
      <c r="P118" s="202">
        <f>O118*H118</f>
        <v>0</v>
      </c>
      <c r="Q118" s="202">
        <v>0</v>
      </c>
      <c r="R118" s="202">
        <f>Q118*H118</f>
        <v>0</v>
      </c>
      <c r="S118" s="202">
        <v>0</v>
      </c>
      <c r="T118" s="20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04" t="s">
        <v>153</v>
      </c>
      <c r="AT118" s="204" t="s">
        <v>148</v>
      </c>
      <c r="AU118" s="204" t="s">
        <v>85</v>
      </c>
      <c r="AY118" s="17" t="s">
        <v>146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7" t="s">
        <v>153</v>
      </c>
      <c r="BK118" s="205">
        <f>ROUND(I118*H118,2)</f>
        <v>0</v>
      </c>
      <c r="BL118" s="17" t="s">
        <v>153</v>
      </c>
      <c r="BM118" s="204" t="s">
        <v>198</v>
      </c>
    </row>
    <row r="119" spans="1:65" s="2" customFormat="1" ht="19.2">
      <c r="A119" s="34"/>
      <c r="B119" s="35"/>
      <c r="C119" s="36"/>
      <c r="D119" s="206" t="s">
        <v>155</v>
      </c>
      <c r="E119" s="36"/>
      <c r="F119" s="207" t="s">
        <v>199</v>
      </c>
      <c r="G119" s="36"/>
      <c r="H119" s="36"/>
      <c r="I119" s="116"/>
      <c r="J119" s="36"/>
      <c r="K119" s="36"/>
      <c r="L119" s="39"/>
      <c r="M119" s="208"/>
      <c r="N119" s="209"/>
      <c r="O119" s="65"/>
      <c r="P119" s="65"/>
      <c r="Q119" s="65"/>
      <c r="R119" s="65"/>
      <c r="S119" s="65"/>
      <c r="T119" s="6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155</v>
      </c>
      <c r="AU119" s="17" t="s">
        <v>85</v>
      </c>
    </row>
    <row r="120" spans="1:65" s="13" customFormat="1" ht="10.199999999999999">
      <c r="B120" s="210"/>
      <c r="C120" s="211"/>
      <c r="D120" s="206" t="s">
        <v>157</v>
      </c>
      <c r="E120" s="212" t="s">
        <v>28</v>
      </c>
      <c r="F120" s="213" t="s">
        <v>200</v>
      </c>
      <c r="G120" s="211"/>
      <c r="H120" s="212" t="s">
        <v>28</v>
      </c>
      <c r="I120" s="214"/>
      <c r="J120" s="211"/>
      <c r="K120" s="211"/>
      <c r="L120" s="215"/>
      <c r="M120" s="216"/>
      <c r="N120" s="217"/>
      <c r="O120" s="217"/>
      <c r="P120" s="217"/>
      <c r="Q120" s="217"/>
      <c r="R120" s="217"/>
      <c r="S120" s="217"/>
      <c r="T120" s="218"/>
      <c r="AT120" s="219" t="s">
        <v>157</v>
      </c>
      <c r="AU120" s="219" t="s">
        <v>85</v>
      </c>
      <c r="AV120" s="13" t="s">
        <v>82</v>
      </c>
      <c r="AW120" s="13" t="s">
        <v>35</v>
      </c>
      <c r="AX120" s="13" t="s">
        <v>74</v>
      </c>
      <c r="AY120" s="219" t="s">
        <v>146</v>
      </c>
    </row>
    <row r="121" spans="1:65" s="14" customFormat="1" ht="10.199999999999999">
      <c r="B121" s="220"/>
      <c r="C121" s="221"/>
      <c r="D121" s="206" t="s">
        <v>157</v>
      </c>
      <c r="E121" s="222" t="s">
        <v>28</v>
      </c>
      <c r="F121" s="223" t="s">
        <v>159</v>
      </c>
      <c r="G121" s="221"/>
      <c r="H121" s="224">
        <v>353.09</v>
      </c>
      <c r="I121" s="225"/>
      <c r="J121" s="221"/>
      <c r="K121" s="221"/>
      <c r="L121" s="226"/>
      <c r="M121" s="227"/>
      <c r="N121" s="228"/>
      <c r="O121" s="228"/>
      <c r="P121" s="228"/>
      <c r="Q121" s="228"/>
      <c r="R121" s="228"/>
      <c r="S121" s="228"/>
      <c r="T121" s="229"/>
      <c r="AT121" s="230" t="s">
        <v>157</v>
      </c>
      <c r="AU121" s="230" t="s">
        <v>85</v>
      </c>
      <c r="AV121" s="14" t="s">
        <v>85</v>
      </c>
      <c r="AW121" s="14" t="s">
        <v>35</v>
      </c>
      <c r="AX121" s="14" t="s">
        <v>82</v>
      </c>
      <c r="AY121" s="230" t="s">
        <v>146</v>
      </c>
    </row>
    <row r="122" spans="1:65" s="2" customFormat="1" ht="16.5" customHeight="1">
      <c r="A122" s="34"/>
      <c r="B122" s="35"/>
      <c r="C122" s="193" t="s">
        <v>201</v>
      </c>
      <c r="D122" s="193" t="s">
        <v>148</v>
      </c>
      <c r="E122" s="194" t="s">
        <v>202</v>
      </c>
      <c r="F122" s="195" t="s">
        <v>203</v>
      </c>
      <c r="G122" s="196" t="s">
        <v>151</v>
      </c>
      <c r="H122" s="197">
        <v>129.59</v>
      </c>
      <c r="I122" s="198"/>
      <c r="J122" s="199">
        <f>ROUND(I122*H122,2)</f>
        <v>0</v>
      </c>
      <c r="K122" s="195" t="s">
        <v>152</v>
      </c>
      <c r="L122" s="39"/>
      <c r="M122" s="200" t="s">
        <v>28</v>
      </c>
      <c r="N122" s="201" t="s">
        <v>47</v>
      </c>
      <c r="O122" s="65"/>
      <c r="P122" s="202">
        <f>O122*H122</f>
        <v>0</v>
      </c>
      <c r="Q122" s="202">
        <v>0</v>
      </c>
      <c r="R122" s="202">
        <f>Q122*H122</f>
        <v>0</v>
      </c>
      <c r="S122" s="202">
        <v>0</v>
      </c>
      <c r="T122" s="20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4" t="s">
        <v>153</v>
      </c>
      <c r="AT122" s="204" t="s">
        <v>148</v>
      </c>
      <c r="AU122" s="204" t="s">
        <v>85</v>
      </c>
      <c r="AY122" s="17" t="s">
        <v>146</v>
      </c>
      <c r="BE122" s="205">
        <f>IF(N122="základní",J122,0)</f>
        <v>0</v>
      </c>
      <c r="BF122" s="205">
        <f>IF(N122="snížená",J122,0)</f>
        <v>0</v>
      </c>
      <c r="BG122" s="205">
        <f>IF(N122="zákl. přenesená",J122,0)</f>
        <v>0</v>
      </c>
      <c r="BH122" s="205">
        <f>IF(N122="sníž. přenesená",J122,0)</f>
        <v>0</v>
      </c>
      <c r="BI122" s="205">
        <f>IF(N122="nulová",J122,0)</f>
        <v>0</v>
      </c>
      <c r="BJ122" s="17" t="s">
        <v>153</v>
      </c>
      <c r="BK122" s="205">
        <f>ROUND(I122*H122,2)</f>
        <v>0</v>
      </c>
      <c r="BL122" s="17" t="s">
        <v>153</v>
      </c>
      <c r="BM122" s="204" t="s">
        <v>204</v>
      </c>
    </row>
    <row r="123" spans="1:65" s="2" customFormat="1" ht="19.2">
      <c r="A123" s="34"/>
      <c r="B123" s="35"/>
      <c r="C123" s="36"/>
      <c r="D123" s="206" t="s">
        <v>155</v>
      </c>
      <c r="E123" s="36"/>
      <c r="F123" s="207" t="s">
        <v>205</v>
      </c>
      <c r="G123" s="36"/>
      <c r="H123" s="36"/>
      <c r="I123" s="116"/>
      <c r="J123" s="36"/>
      <c r="K123" s="36"/>
      <c r="L123" s="39"/>
      <c r="M123" s="208"/>
      <c r="N123" s="209"/>
      <c r="O123" s="65"/>
      <c r="P123" s="65"/>
      <c r="Q123" s="65"/>
      <c r="R123" s="65"/>
      <c r="S123" s="65"/>
      <c r="T123" s="66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155</v>
      </c>
      <c r="AU123" s="17" t="s">
        <v>85</v>
      </c>
    </row>
    <row r="124" spans="1:65" s="13" customFormat="1" ht="10.199999999999999">
      <c r="B124" s="210"/>
      <c r="C124" s="211"/>
      <c r="D124" s="206" t="s">
        <v>157</v>
      </c>
      <c r="E124" s="212" t="s">
        <v>28</v>
      </c>
      <c r="F124" s="213" t="s">
        <v>206</v>
      </c>
      <c r="G124" s="211"/>
      <c r="H124" s="212" t="s">
        <v>28</v>
      </c>
      <c r="I124" s="214"/>
      <c r="J124" s="211"/>
      <c r="K124" s="211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157</v>
      </c>
      <c r="AU124" s="219" t="s">
        <v>85</v>
      </c>
      <c r="AV124" s="13" t="s">
        <v>82</v>
      </c>
      <c r="AW124" s="13" t="s">
        <v>35</v>
      </c>
      <c r="AX124" s="13" t="s">
        <v>74</v>
      </c>
      <c r="AY124" s="219" t="s">
        <v>146</v>
      </c>
    </row>
    <row r="125" spans="1:65" s="13" customFormat="1" ht="10.199999999999999">
      <c r="B125" s="210"/>
      <c r="C125" s="211"/>
      <c r="D125" s="206" t="s">
        <v>157</v>
      </c>
      <c r="E125" s="212" t="s">
        <v>28</v>
      </c>
      <c r="F125" s="213" t="s">
        <v>207</v>
      </c>
      <c r="G125" s="211"/>
      <c r="H125" s="212" t="s">
        <v>28</v>
      </c>
      <c r="I125" s="214"/>
      <c r="J125" s="211"/>
      <c r="K125" s="211"/>
      <c r="L125" s="215"/>
      <c r="M125" s="216"/>
      <c r="N125" s="217"/>
      <c r="O125" s="217"/>
      <c r="P125" s="217"/>
      <c r="Q125" s="217"/>
      <c r="R125" s="217"/>
      <c r="S125" s="217"/>
      <c r="T125" s="218"/>
      <c r="AT125" s="219" t="s">
        <v>157</v>
      </c>
      <c r="AU125" s="219" t="s">
        <v>85</v>
      </c>
      <c r="AV125" s="13" t="s">
        <v>82</v>
      </c>
      <c r="AW125" s="13" t="s">
        <v>35</v>
      </c>
      <c r="AX125" s="13" t="s">
        <v>74</v>
      </c>
      <c r="AY125" s="219" t="s">
        <v>146</v>
      </c>
    </row>
    <row r="126" spans="1:65" s="14" customFormat="1" ht="10.199999999999999">
      <c r="B126" s="220"/>
      <c r="C126" s="221"/>
      <c r="D126" s="206" t="s">
        <v>157</v>
      </c>
      <c r="E126" s="222" t="s">
        <v>28</v>
      </c>
      <c r="F126" s="223" t="s">
        <v>165</v>
      </c>
      <c r="G126" s="221"/>
      <c r="H126" s="224">
        <v>120.47</v>
      </c>
      <c r="I126" s="225"/>
      <c r="J126" s="221"/>
      <c r="K126" s="221"/>
      <c r="L126" s="226"/>
      <c r="M126" s="227"/>
      <c r="N126" s="228"/>
      <c r="O126" s="228"/>
      <c r="P126" s="228"/>
      <c r="Q126" s="228"/>
      <c r="R126" s="228"/>
      <c r="S126" s="228"/>
      <c r="T126" s="229"/>
      <c r="AT126" s="230" t="s">
        <v>157</v>
      </c>
      <c r="AU126" s="230" t="s">
        <v>85</v>
      </c>
      <c r="AV126" s="14" t="s">
        <v>85</v>
      </c>
      <c r="AW126" s="14" t="s">
        <v>35</v>
      </c>
      <c r="AX126" s="14" t="s">
        <v>74</v>
      </c>
      <c r="AY126" s="230" t="s">
        <v>146</v>
      </c>
    </row>
    <row r="127" spans="1:65" s="13" customFormat="1" ht="10.199999999999999">
      <c r="B127" s="210"/>
      <c r="C127" s="211"/>
      <c r="D127" s="206" t="s">
        <v>157</v>
      </c>
      <c r="E127" s="212" t="s">
        <v>28</v>
      </c>
      <c r="F127" s="213" t="s">
        <v>208</v>
      </c>
      <c r="G127" s="211"/>
      <c r="H127" s="212" t="s">
        <v>28</v>
      </c>
      <c r="I127" s="214"/>
      <c r="J127" s="211"/>
      <c r="K127" s="211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157</v>
      </c>
      <c r="AU127" s="219" t="s">
        <v>85</v>
      </c>
      <c r="AV127" s="13" t="s">
        <v>82</v>
      </c>
      <c r="AW127" s="13" t="s">
        <v>35</v>
      </c>
      <c r="AX127" s="13" t="s">
        <v>74</v>
      </c>
      <c r="AY127" s="219" t="s">
        <v>146</v>
      </c>
    </row>
    <row r="128" spans="1:65" s="14" customFormat="1" ht="10.199999999999999">
      <c r="B128" s="220"/>
      <c r="C128" s="221"/>
      <c r="D128" s="206" t="s">
        <v>157</v>
      </c>
      <c r="E128" s="222" t="s">
        <v>28</v>
      </c>
      <c r="F128" s="223" t="s">
        <v>209</v>
      </c>
      <c r="G128" s="221"/>
      <c r="H128" s="224">
        <v>9.1199999999999992</v>
      </c>
      <c r="I128" s="225"/>
      <c r="J128" s="221"/>
      <c r="K128" s="221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157</v>
      </c>
      <c r="AU128" s="230" t="s">
        <v>85</v>
      </c>
      <c r="AV128" s="14" t="s">
        <v>85</v>
      </c>
      <c r="AW128" s="14" t="s">
        <v>35</v>
      </c>
      <c r="AX128" s="14" t="s">
        <v>74</v>
      </c>
      <c r="AY128" s="230" t="s">
        <v>146</v>
      </c>
    </row>
    <row r="129" spans="1:65" s="15" customFormat="1" ht="10.199999999999999">
      <c r="B129" s="231"/>
      <c r="C129" s="232"/>
      <c r="D129" s="206" t="s">
        <v>157</v>
      </c>
      <c r="E129" s="233" t="s">
        <v>28</v>
      </c>
      <c r="F129" s="234" t="s">
        <v>181</v>
      </c>
      <c r="G129" s="232"/>
      <c r="H129" s="235">
        <v>129.59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AT129" s="241" t="s">
        <v>157</v>
      </c>
      <c r="AU129" s="241" t="s">
        <v>85</v>
      </c>
      <c r="AV129" s="15" t="s">
        <v>153</v>
      </c>
      <c r="AW129" s="15" t="s">
        <v>35</v>
      </c>
      <c r="AX129" s="15" t="s">
        <v>82</v>
      </c>
      <c r="AY129" s="241" t="s">
        <v>146</v>
      </c>
    </row>
    <row r="130" spans="1:65" s="2" customFormat="1" ht="16.5" customHeight="1">
      <c r="A130" s="34"/>
      <c r="B130" s="35"/>
      <c r="C130" s="193" t="s">
        <v>210</v>
      </c>
      <c r="D130" s="193" t="s">
        <v>148</v>
      </c>
      <c r="E130" s="194" t="s">
        <v>211</v>
      </c>
      <c r="F130" s="195" t="s">
        <v>212</v>
      </c>
      <c r="G130" s="196" t="s">
        <v>151</v>
      </c>
      <c r="H130" s="197">
        <v>353.09</v>
      </c>
      <c r="I130" s="198"/>
      <c r="J130" s="199">
        <f>ROUND(I130*H130,2)</f>
        <v>0</v>
      </c>
      <c r="K130" s="195" t="s">
        <v>28</v>
      </c>
      <c r="L130" s="39"/>
      <c r="M130" s="200" t="s">
        <v>28</v>
      </c>
      <c r="N130" s="201" t="s">
        <v>47</v>
      </c>
      <c r="O130" s="65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4" t="s">
        <v>153</v>
      </c>
      <c r="AT130" s="204" t="s">
        <v>148</v>
      </c>
      <c r="AU130" s="204" t="s">
        <v>85</v>
      </c>
      <c r="AY130" s="17" t="s">
        <v>146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7" t="s">
        <v>153</v>
      </c>
      <c r="BK130" s="205">
        <f>ROUND(I130*H130,2)</f>
        <v>0</v>
      </c>
      <c r="BL130" s="17" t="s">
        <v>153</v>
      </c>
      <c r="BM130" s="204" t="s">
        <v>213</v>
      </c>
    </row>
    <row r="131" spans="1:65" s="2" customFormat="1" ht="10.199999999999999">
      <c r="A131" s="34"/>
      <c r="B131" s="35"/>
      <c r="C131" s="36"/>
      <c r="D131" s="206" t="s">
        <v>155</v>
      </c>
      <c r="E131" s="36"/>
      <c r="F131" s="207" t="s">
        <v>214</v>
      </c>
      <c r="G131" s="36"/>
      <c r="H131" s="36"/>
      <c r="I131" s="116"/>
      <c r="J131" s="36"/>
      <c r="K131" s="36"/>
      <c r="L131" s="39"/>
      <c r="M131" s="208"/>
      <c r="N131" s="209"/>
      <c r="O131" s="65"/>
      <c r="P131" s="65"/>
      <c r="Q131" s="65"/>
      <c r="R131" s="65"/>
      <c r="S131" s="65"/>
      <c r="T131" s="66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155</v>
      </c>
      <c r="AU131" s="17" t="s">
        <v>85</v>
      </c>
    </row>
    <row r="132" spans="1:65" s="13" customFormat="1" ht="10.199999999999999">
      <c r="B132" s="210"/>
      <c r="C132" s="211"/>
      <c r="D132" s="206" t="s">
        <v>157</v>
      </c>
      <c r="E132" s="212" t="s">
        <v>28</v>
      </c>
      <c r="F132" s="213" t="s">
        <v>215</v>
      </c>
      <c r="G132" s="211"/>
      <c r="H132" s="212" t="s">
        <v>28</v>
      </c>
      <c r="I132" s="214"/>
      <c r="J132" s="211"/>
      <c r="K132" s="211"/>
      <c r="L132" s="215"/>
      <c r="M132" s="216"/>
      <c r="N132" s="217"/>
      <c r="O132" s="217"/>
      <c r="P132" s="217"/>
      <c r="Q132" s="217"/>
      <c r="R132" s="217"/>
      <c r="S132" s="217"/>
      <c r="T132" s="218"/>
      <c r="AT132" s="219" t="s">
        <v>157</v>
      </c>
      <c r="AU132" s="219" t="s">
        <v>85</v>
      </c>
      <c r="AV132" s="13" t="s">
        <v>82</v>
      </c>
      <c r="AW132" s="13" t="s">
        <v>35</v>
      </c>
      <c r="AX132" s="13" t="s">
        <v>74</v>
      </c>
      <c r="AY132" s="219" t="s">
        <v>146</v>
      </c>
    </row>
    <row r="133" spans="1:65" s="14" customFormat="1" ht="10.199999999999999">
      <c r="B133" s="220"/>
      <c r="C133" s="221"/>
      <c r="D133" s="206" t="s">
        <v>157</v>
      </c>
      <c r="E133" s="222" t="s">
        <v>28</v>
      </c>
      <c r="F133" s="223" t="s">
        <v>159</v>
      </c>
      <c r="G133" s="221"/>
      <c r="H133" s="224">
        <v>353.09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157</v>
      </c>
      <c r="AU133" s="230" t="s">
        <v>85</v>
      </c>
      <c r="AV133" s="14" t="s">
        <v>85</v>
      </c>
      <c r="AW133" s="14" t="s">
        <v>35</v>
      </c>
      <c r="AX133" s="14" t="s">
        <v>82</v>
      </c>
      <c r="AY133" s="230" t="s">
        <v>146</v>
      </c>
    </row>
    <row r="134" spans="1:65" s="2" customFormat="1" ht="16.5" customHeight="1">
      <c r="A134" s="34"/>
      <c r="B134" s="35"/>
      <c r="C134" s="193" t="s">
        <v>216</v>
      </c>
      <c r="D134" s="193" t="s">
        <v>148</v>
      </c>
      <c r="E134" s="194" t="s">
        <v>217</v>
      </c>
      <c r="F134" s="195" t="s">
        <v>218</v>
      </c>
      <c r="G134" s="196" t="s">
        <v>151</v>
      </c>
      <c r="H134" s="197">
        <v>17.95</v>
      </c>
      <c r="I134" s="198"/>
      <c r="J134" s="199">
        <f>ROUND(I134*H134,2)</f>
        <v>0</v>
      </c>
      <c r="K134" s="195" t="s">
        <v>152</v>
      </c>
      <c r="L134" s="39"/>
      <c r="M134" s="200" t="s">
        <v>28</v>
      </c>
      <c r="N134" s="201" t="s">
        <v>47</v>
      </c>
      <c r="O134" s="65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4" t="s">
        <v>153</v>
      </c>
      <c r="AT134" s="204" t="s">
        <v>148</v>
      </c>
      <c r="AU134" s="204" t="s">
        <v>85</v>
      </c>
      <c r="AY134" s="17" t="s">
        <v>146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7" t="s">
        <v>153</v>
      </c>
      <c r="BK134" s="205">
        <f>ROUND(I134*H134,2)</f>
        <v>0</v>
      </c>
      <c r="BL134" s="17" t="s">
        <v>153</v>
      </c>
      <c r="BM134" s="204" t="s">
        <v>219</v>
      </c>
    </row>
    <row r="135" spans="1:65" s="2" customFormat="1" ht="28.8">
      <c r="A135" s="34"/>
      <c r="B135" s="35"/>
      <c r="C135" s="36"/>
      <c r="D135" s="206" t="s">
        <v>155</v>
      </c>
      <c r="E135" s="36"/>
      <c r="F135" s="207" t="s">
        <v>220</v>
      </c>
      <c r="G135" s="36"/>
      <c r="H135" s="36"/>
      <c r="I135" s="116"/>
      <c r="J135" s="36"/>
      <c r="K135" s="36"/>
      <c r="L135" s="39"/>
      <c r="M135" s="208"/>
      <c r="N135" s="209"/>
      <c r="O135" s="65"/>
      <c r="P135" s="65"/>
      <c r="Q135" s="65"/>
      <c r="R135" s="65"/>
      <c r="S135" s="65"/>
      <c r="T135" s="66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155</v>
      </c>
      <c r="AU135" s="17" t="s">
        <v>85</v>
      </c>
    </row>
    <row r="136" spans="1:65" s="13" customFormat="1" ht="10.199999999999999">
      <c r="B136" s="210"/>
      <c r="C136" s="211"/>
      <c r="D136" s="206" t="s">
        <v>157</v>
      </c>
      <c r="E136" s="212" t="s">
        <v>28</v>
      </c>
      <c r="F136" s="213" t="s">
        <v>221</v>
      </c>
      <c r="G136" s="211"/>
      <c r="H136" s="212" t="s">
        <v>28</v>
      </c>
      <c r="I136" s="214"/>
      <c r="J136" s="211"/>
      <c r="K136" s="211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157</v>
      </c>
      <c r="AU136" s="219" t="s">
        <v>85</v>
      </c>
      <c r="AV136" s="13" t="s">
        <v>82</v>
      </c>
      <c r="AW136" s="13" t="s">
        <v>35</v>
      </c>
      <c r="AX136" s="13" t="s">
        <v>74</v>
      </c>
      <c r="AY136" s="219" t="s">
        <v>146</v>
      </c>
    </row>
    <row r="137" spans="1:65" s="14" customFormat="1" ht="10.199999999999999">
      <c r="B137" s="220"/>
      <c r="C137" s="221"/>
      <c r="D137" s="206" t="s">
        <v>157</v>
      </c>
      <c r="E137" s="222" t="s">
        <v>28</v>
      </c>
      <c r="F137" s="223" t="s">
        <v>222</v>
      </c>
      <c r="G137" s="221"/>
      <c r="H137" s="224">
        <v>17.95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157</v>
      </c>
      <c r="AU137" s="230" t="s">
        <v>85</v>
      </c>
      <c r="AV137" s="14" t="s">
        <v>85</v>
      </c>
      <c r="AW137" s="14" t="s">
        <v>35</v>
      </c>
      <c r="AX137" s="14" t="s">
        <v>82</v>
      </c>
      <c r="AY137" s="230" t="s">
        <v>146</v>
      </c>
    </row>
    <row r="138" spans="1:65" s="2" customFormat="1" ht="16.5" customHeight="1">
      <c r="A138" s="34"/>
      <c r="B138" s="35"/>
      <c r="C138" s="193" t="s">
        <v>223</v>
      </c>
      <c r="D138" s="193" t="s">
        <v>148</v>
      </c>
      <c r="E138" s="194" t="s">
        <v>224</v>
      </c>
      <c r="F138" s="195" t="s">
        <v>225</v>
      </c>
      <c r="G138" s="196" t="s">
        <v>151</v>
      </c>
      <c r="H138" s="197">
        <v>129.59</v>
      </c>
      <c r="I138" s="198"/>
      <c r="J138" s="199">
        <f>ROUND(I138*H138,2)</f>
        <v>0</v>
      </c>
      <c r="K138" s="195" t="s">
        <v>152</v>
      </c>
      <c r="L138" s="39"/>
      <c r="M138" s="200" t="s">
        <v>28</v>
      </c>
      <c r="N138" s="201" t="s">
        <v>47</v>
      </c>
      <c r="O138" s="65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153</v>
      </c>
      <c r="AT138" s="204" t="s">
        <v>148</v>
      </c>
      <c r="AU138" s="204" t="s">
        <v>85</v>
      </c>
      <c r="AY138" s="17" t="s">
        <v>146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7" t="s">
        <v>153</v>
      </c>
      <c r="BK138" s="205">
        <f>ROUND(I138*H138,2)</f>
        <v>0</v>
      </c>
      <c r="BL138" s="17" t="s">
        <v>153</v>
      </c>
      <c r="BM138" s="204" t="s">
        <v>226</v>
      </c>
    </row>
    <row r="139" spans="1:65" s="2" customFormat="1" ht="10.199999999999999">
      <c r="A139" s="34"/>
      <c r="B139" s="35"/>
      <c r="C139" s="36"/>
      <c r="D139" s="206" t="s">
        <v>155</v>
      </c>
      <c r="E139" s="36"/>
      <c r="F139" s="207" t="s">
        <v>227</v>
      </c>
      <c r="G139" s="36"/>
      <c r="H139" s="36"/>
      <c r="I139" s="116"/>
      <c r="J139" s="36"/>
      <c r="K139" s="36"/>
      <c r="L139" s="39"/>
      <c r="M139" s="208"/>
      <c r="N139" s="209"/>
      <c r="O139" s="65"/>
      <c r="P139" s="65"/>
      <c r="Q139" s="65"/>
      <c r="R139" s="65"/>
      <c r="S139" s="65"/>
      <c r="T139" s="66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155</v>
      </c>
      <c r="AU139" s="17" t="s">
        <v>85</v>
      </c>
    </row>
    <row r="140" spans="1:65" s="13" customFormat="1" ht="10.199999999999999">
      <c r="B140" s="210"/>
      <c r="C140" s="211"/>
      <c r="D140" s="206" t="s">
        <v>157</v>
      </c>
      <c r="E140" s="212" t="s">
        <v>28</v>
      </c>
      <c r="F140" s="213" t="s">
        <v>228</v>
      </c>
      <c r="G140" s="211"/>
      <c r="H140" s="212" t="s">
        <v>28</v>
      </c>
      <c r="I140" s="214"/>
      <c r="J140" s="211"/>
      <c r="K140" s="211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157</v>
      </c>
      <c r="AU140" s="219" t="s">
        <v>85</v>
      </c>
      <c r="AV140" s="13" t="s">
        <v>82</v>
      </c>
      <c r="AW140" s="13" t="s">
        <v>35</v>
      </c>
      <c r="AX140" s="13" t="s">
        <v>74</v>
      </c>
      <c r="AY140" s="219" t="s">
        <v>146</v>
      </c>
    </row>
    <row r="141" spans="1:65" s="13" customFormat="1" ht="10.199999999999999">
      <c r="B141" s="210"/>
      <c r="C141" s="211"/>
      <c r="D141" s="206" t="s">
        <v>157</v>
      </c>
      <c r="E141" s="212" t="s">
        <v>28</v>
      </c>
      <c r="F141" s="213" t="s">
        <v>207</v>
      </c>
      <c r="G141" s="211"/>
      <c r="H141" s="212" t="s">
        <v>28</v>
      </c>
      <c r="I141" s="214"/>
      <c r="J141" s="211"/>
      <c r="K141" s="211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157</v>
      </c>
      <c r="AU141" s="219" t="s">
        <v>85</v>
      </c>
      <c r="AV141" s="13" t="s">
        <v>82</v>
      </c>
      <c r="AW141" s="13" t="s">
        <v>35</v>
      </c>
      <c r="AX141" s="13" t="s">
        <v>74</v>
      </c>
      <c r="AY141" s="219" t="s">
        <v>146</v>
      </c>
    </row>
    <row r="142" spans="1:65" s="14" customFormat="1" ht="10.199999999999999">
      <c r="B142" s="220"/>
      <c r="C142" s="221"/>
      <c r="D142" s="206" t="s">
        <v>157</v>
      </c>
      <c r="E142" s="222" t="s">
        <v>28</v>
      </c>
      <c r="F142" s="223" t="s">
        <v>165</v>
      </c>
      <c r="G142" s="221"/>
      <c r="H142" s="224">
        <v>120.47</v>
      </c>
      <c r="I142" s="225"/>
      <c r="J142" s="221"/>
      <c r="K142" s="221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157</v>
      </c>
      <c r="AU142" s="230" t="s">
        <v>85</v>
      </c>
      <c r="AV142" s="14" t="s">
        <v>85</v>
      </c>
      <c r="AW142" s="14" t="s">
        <v>35</v>
      </c>
      <c r="AX142" s="14" t="s">
        <v>74</v>
      </c>
      <c r="AY142" s="230" t="s">
        <v>146</v>
      </c>
    </row>
    <row r="143" spans="1:65" s="13" customFormat="1" ht="10.199999999999999">
      <c r="B143" s="210"/>
      <c r="C143" s="211"/>
      <c r="D143" s="206" t="s">
        <v>157</v>
      </c>
      <c r="E143" s="212" t="s">
        <v>28</v>
      </c>
      <c r="F143" s="213" t="s">
        <v>208</v>
      </c>
      <c r="G143" s="211"/>
      <c r="H143" s="212" t="s">
        <v>28</v>
      </c>
      <c r="I143" s="214"/>
      <c r="J143" s="211"/>
      <c r="K143" s="211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157</v>
      </c>
      <c r="AU143" s="219" t="s">
        <v>85</v>
      </c>
      <c r="AV143" s="13" t="s">
        <v>82</v>
      </c>
      <c r="AW143" s="13" t="s">
        <v>35</v>
      </c>
      <c r="AX143" s="13" t="s">
        <v>74</v>
      </c>
      <c r="AY143" s="219" t="s">
        <v>146</v>
      </c>
    </row>
    <row r="144" spans="1:65" s="14" customFormat="1" ht="10.199999999999999">
      <c r="B144" s="220"/>
      <c r="C144" s="221"/>
      <c r="D144" s="206" t="s">
        <v>157</v>
      </c>
      <c r="E144" s="222" t="s">
        <v>28</v>
      </c>
      <c r="F144" s="223" t="s">
        <v>209</v>
      </c>
      <c r="G144" s="221"/>
      <c r="H144" s="224">
        <v>9.1199999999999992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157</v>
      </c>
      <c r="AU144" s="230" t="s">
        <v>85</v>
      </c>
      <c r="AV144" s="14" t="s">
        <v>85</v>
      </c>
      <c r="AW144" s="14" t="s">
        <v>35</v>
      </c>
      <c r="AX144" s="14" t="s">
        <v>74</v>
      </c>
      <c r="AY144" s="230" t="s">
        <v>146</v>
      </c>
    </row>
    <row r="145" spans="1:65" s="15" customFormat="1" ht="10.199999999999999">
      <c r="B145" s="231"/>
      <c r="C145" s="232"/>
      <c r="D145" s="206" t="s">
        <v>157</v>
      </c>
      <c r="E145" s="233" t="s">
        <v>28</v>
      </c>
      <c r="F145" s="234" t="s">
        <v>181</v>
      </c>
      <c r="G145" s="232"/>
      <c r="H145" s="235">
        <v>129.59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AT145" s="241" t="s">
        <v>157</v>
      </c>
      <c r="AU145" s="241" t="s">
        <v>85</v>
      </c>
      <c r="AV145" s="15" t="s">
        <v>153</v>
      </c>
      <c r="AW145" s="15" t="s">
        <v>35</v>
      </c>
      <c r="AX145" s="15" t="s">
        <v>82</v>
      </c>
      <c r="AY145" s="241" t="s">
        <v>146</v>
      </c>
    </row>
    <row r="146" spans="1:65" s="2" customFormat="1" ht="16.5" customHeight="1">
      <c r="A146" s="34"/>
      <c r="B146" s="35"/>
      <c r="C146" s="193" t="s">
        <v>229</v>
      </c>
      <c r="D146" s="193" t="s">
        <v>148</v>
      </c>
      <c r="E146" s="194" t="s">
        <v>230</v>
      </c>
      <c r="F146" s="195" t="s">
        <v>231</v>
      </c>
      <c r="G146" s="196" t="s">
        <v>151</v>
      </c>
      <c r="H146" s="197">
        <v>2.12</v>
      </c>
      <c r="I146" s="198"/>
      <c r="J146" s="199">
        <f>ROUND(I146*H146,2)</f>
        <v>0</v>
      </c>
      <c r="K146" s="195" t="s">
        <v>152</v>
      </c>
      <c r="L146" s="39"/>
      <c r="M146" s="200" t="s">
        <v>28</v>
      </c>
      <c r="N146" s="201" t="s">
        <v>47</v>
      </c>
      <c r="O146" s="65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4" t="s">
        <v>153</v>
      </c>
      <c r="AT146" s="204" t="s">
        <v>148</v>
      </c>
      <c r="AU146" s="204" t="s">
        <v>85</v>
      </c>
      <c r="AY146" s="17" t="s">
        <v>146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7" t="s">
        <v>153</v>
      </c>
      <c r="BK146" s="205">
        <f>ROUND(I146*H146,2)</f>
        <v>0</v>
      </c>
      <c r="BL146" s="17" t="s">
        <v>153</v>
      </c>
      <c r="BM146" s="204" t="s">
        <v>232</v>
      </c>
    </row>
    <row r="147" spans="1:65" s="2" customFormat="1" ht="19.2">
      <c r="A147" s="34"/>
      <c r="B147" s="35"/>
      <c r="C147" s="36"/>
      <c r="D147" s="206" t="s">
        <v>155</v>
      </c>
      <c r="E147" s="36"/>
      <c r="F147" s="207" t="s">
        <v>233</v>
      </c>
      <c r="G147" s="36"/>
      <c r="H147" s="36"/>
      <c r="I147" s="116"/>
      <c r="J147" s="36"/>
      <c r="K147" s="36"/>
      <c r="L147" s="39"/>
      <c r="M147" s="208"/>
      <c r="N147" s="209"/>
      <c r="O147" s="65"/>
      <c r="P147" s="65"/>
      <c r="Q147" s="65"/>
      <c r="R147" s="65"/>
      <c r="S147" s="65"/>
      <c r="T147" s="66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155</v>
      </c>
      <c r="AU147" s="17" t="s">
        <v>85</v>
      </c>
    </row>
    <row r="148" spans="1:65" s="13" customFormat="1" ht="10.199999999999999">
      <c r="B148" s="210"/>
      <c r="C148" s="211"/>
      <c r="D148" s="206" t="s">
        <v>157</v>
      </c>
      <c r="E148" s="212" t="s">
        <v>28</v>
      </c>
      <c r="F148" s="213" t="s">
        <v>234</v>
      </c>
      <c r="G148" s="211"/>
      <c r="H148" s="212" t="s">
        <v>28</v>
      </c>
      <c r="I148" s="214"/>
      <c r="J148" s="211"/>
      <c r="K148" s="211"/>
      <c r="L148" s="215"/>
      <c r="M148" s="216"/>
      <c r="N148" s="217"/>
      <c r="O148" s="217"/>
      <c r="P148" s="217"/>
      <c r="Q148" s="217"/>
      <c r="R148" s="217"/>
      <c r="S148" s="217"/>
      <c r="T148" s="218"/>
      <c r="AT148" s="219" t="s">
        <v>157</v>
      </c>
      <c r="AU148" s="219" t="s">
        <v>85</v>
      </c>
      <c r="AV148" s="13" t="s">
        <v>82</v>
      </c>
      <c r="AW148" s="13" t="s">
        <v>35</v>
      </c>
      <c r="AX148" s="13" t="s">
        <v>74</v>
      </c>
      <c r="AY148" s="219" t="s">
        <v>146</v>
      </c>
    </row>
    <row r="149" spans="1:65" s="14" customFormat="1" ht="10.199999999999999">
      <c r="B149" s="220"/>
      <c r="C149" s="221"/>
      <c r="D149" s="206" t="s">
        <v>157</v>
      </c>
      <c r="E149" s="222" t="s">
        <v>28</v>
      </c>
      <c r="F149" s="223" t="s">
        <v>235</v>
      </c>
      <c r="G149" s="221"/>
      <c r="H149" s="224">
        <v>2.12</v>
      </c>
      <c r="I149" s="225"/>
      <c r="J149" s="221"/>
      <c r="K149" s="221"/>
      <c r="L149" s="226"/>
      <c r="M149" s="227"/>
      <c r="N149" s="228"/>
      <c r="O149" s="228"/>
      <c r="P149" s="228"/>
      <c r="Q149" s="228"/>
      <c r="R149" s="228"/>
      <c r="S149" s="228"/>
      <c r="T149" s="229"/>
      <c r="AT149" s="230" t="s">
        <v>157</v>
      </c>
      <c r="AU149" s="230" t="s">
        <v>85</v>
      </c>
      <c r="AV149" s="14" t="s">
        <v>85</v>
      </c>
      <c r="AW149" s="14" t="s">
        <v>35</v>
      </c>
      <c r="AX149" s="14" t="s">
        <v>82</v>
      </c>
      <c r="AY149" s="230" t="s">
        <v>146</v>
      </c>
    </row>
    <row r="150" spans="1:65" s="2" customFormat="1" ht="16.5" customHeight="1">
      <c r="A150" s="34"/>
      <c r="B150" s="35"/>
      <c r="C150" s="193" t="s">
        <v>236</v>
      </c>
      <c r="D150" s="193" t="s">
        <v>148</v>
      </c>
      <c r="E150" s="194" t="s">
        <v>237</v>
      </c>
      <c r="F150" s="195" t="s">
        <v>238</v>
      </c>
      <c r="G150" s="196" t="s">
        <v>239</v>
      </c>
      <c r="H150" s="197">
        <v>5175.5600000000004</v>
      </c>
      <c r="I150" s="198"/>
      <c r="J150" s="199">
        <f>ROUND(I150*H150,2)</f>
        <v>0</v>
      </c>
      <c r="K150" s="195" t="s">
        <v>152</v>
      </c>
      <c r="L150" s="39"/>
      <c r="M150" s="200" t="s">
        <v>28</v>
      </c>
      <c r="N150" s="201" t="s">
        <v>47</v>
      </c>
      <c r="O150" s="65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4" t="s">
        <v>153</v>
      </c>
      <c r="AT150" s="204" t="s">
        <v>148</v>
      </c>
      <c r="AU150" s="204" t="s">
        <v>85</v>
      </c>
      <c r="AY150" s="17" t="s">
        <v>146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7" t="s">
        <v>153</v>
      </c>
      <c r="BK150" s="205">
        <f>ROUND(I150*H150,2)</f>
        <v>0</v>
      </c>
      <c r="BL150" s="17" t="s">
        <v>153</v>
      </c>
      <c r="BM150" s="204" t="s">
        <v>240</v>
      </c>
    </row>
    <row r="151" spans="1:65" s="2" customFormat="1" ht="10.199999999999999">
      <c r="A151" s="34"/>
      <c r="B151" s="35"/>
      <c r="C151" s="36"/>
      <c r="D151" s="206" t="s">
        <v>155</v>
      </c>
      <c r="E151" s="36"/>
      <c r="F151" s="207" t="s">
        <v>241</v>
      </c>
      <c r="G151" s="36"/>
      <c r="H151" s="36"/>
      <c r="I151" s="116"/>
      <c r="J151" s="36"/>
      <c r="K151" s="36"/>
      <c r="L151" s="39"/>
      <c r="M151" s="208"/>
      <c r="N151" s="209"/>
      <c r="O151" s="65"/>
      <c r="P151" s="65"/>
      <c r="Q151" s="65"/>
      <c r="R151" s="65"/>
      <c r="S151" s="65"/>
      <c r="T151" s="66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155</v>
      </c>
      <c r="AU151" s="17" t="s">
        <v>85</v>
      </c>
    </row>
    <row r="152" spans="1:65" s="13" customFormat="1" ht="10.199999999999999">
      <c r="B152" s="210"/>
      <c r="C152" s="211"/>
      <c r="D152" s="206" t="s">
        <v>157</v>
      </c>
      <c r="E152" s="212" t="s">
        <v>28</v>
      </c>
      <c r="F152" s="213" t="s">
        <v>242</v>
      </c>
      <c r="G152" s="211"/>
      <c r="H152" s="212" t="s">
        <v>28</v>
      </c>
      <c r="I152" s="214"/>
      <c r="J152" s="211"/>
      <c r="K152" s="211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157</v>
      </c>
      <c r="AU152" s="219" t="s">
        <v>85</v>
      </c>
      <c r="AV152" s="13" t="s">
        <v>82</v>
      </c>
      <c r="AW152" s="13" t="s">
        <v>35</v>
      </c>
      <c r="AX152" s="13" t="s">
        <v>74</v>
      </c>
      <c r="AY152" s="219" t="s">
        <v>146</v>
      </c>
    </row>
    <row r="153" spans="1:65" s="13" customFormat="1" ht="10.199999999999999">
      <c r="B153" s="210"/>
      <c r="C153" s="211"/>
      <c r="D153" s="206" t="s">
        <v>157</v>
      </c>
      <c r="E153" s="212" t="s">
        <v>28</v>
      </c>
      <c r="F153" s="213" t="s">
        <v>243</v>
      </c>
      <c r="G153" s="211"/>
      <c r="H153" s="212" t="s">
        <v>28</v>
      </c>
      <c r="I153" s="214"/>
      <c r="J153" s="211"/>
      <c r="K153" s="211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157</v>
      </c>
      <c r="AU153" s="219" t="s">
        <v>85</v>
      </c>
      <c r="AV153" s="13" t="s">
        <v>82</v>
      </c>
      <c r="AW153" s="13" t="s">
        <v>35</v>
      </c>
      <c r="AX153" s="13" t="s">
        <v>74</v>
      </c>
      <c r="AY153" s="219" t="s">
        <v>146</v>
      </c>
    </row>
    <row r="154" spans="1:65" s="14" customFormat="1" ht="10.199999999999999">
      <c r="B154" s="220"/>
      <c r="C154" s="221"/>
      <c r="D154" s="206" t="s">
        <v>157</v>
      </c>
      <c r="E154" s="222" t="s">
        <v>28</v>
      </c>
      <c r="F154" s="223" t="s">
        <v>244</v>
      </c>
      <c r="G154" s="221"/>
      <c r="H154" s="224">
        <v>4420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157</v>
      </c>
      <c r="AU154" s="230" t="s">
        <v>85</v>
      </c>
      <c r="AV154" s="14" t="s">
        <v>85</v>
      </c>
      <c r="AW154" s="14" t="s">
        <v>35</v>
      </c>
      <c r="AX154" s="14" t="s">
        <v>74</v>
      </c>
      <c r="AY154" s="230" t="s">
        <v>146</v>
      </c>
    </row>
    <row r="155" spans="1:65" s="13" customFormat="1" ht="10.199999999999999">
      <c r="B155" s="210"/>
      <c r="C155" s="211"/>
      <c r="D155" s="206" t="s">
        <v>157</v>
      </c>
      <c r="E155" s="212" t="s">
        <v>28</v>
      </c>
      <c r="F155" s="213" t="s">
        <v>245</v>
      </c>
      <c r="G155" s="211"/>
      <c r="H155" s="212" t="s">
        <v>28</v>
      </c>
      <c r="I155" s="214"/>
      <c r="J155" s="211"/>
      <c r="K155" s="211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157</v>
      </c>
      <c r="AU155" s="219" t="s">
        <v>85</v>
      </c>
      <c r="AV155" s="13" t="s">
        <v>82</v>
      </c>
      <c r="AW155" s="13" t="s">
        <v>35</v>
      </c>
      <c r="AX155" s="13" t="s">
        <v>74</v>
      </c>
      <c r="AY155" s="219" t="s">
        <v>146</v>
      </c>
    </row>
    <row r="156" spans="1:65" s="14" customFormat="1" ht="10.199999999999999">
      <c r="B156" s="220"/>
      <c r="C156" s="221"/>
      <c r="D156" s="206" t="s">
        <v>157</v>
      </c>
      <c r="E156" s="222" t="s">
        <v>28</v>
      </c>
      <c r="F156" s="223" t="s">
        <v>246</v>
      </c>
      <c r="G156" s="221"/>
      <c r="H156" s="224">
        <v>744</v>
      </c>
      <c r="I156" s="225"/>
      <c r="J156" s="221"/>
      <c r="K156" s="221"/>
      <c r="L156" s="226"/>
      <c r="M156" s="227"/>
      <c r="N156" s="228"/>
      <c r="O156" s="228"/>
      <c r="P156" s="228"/>
      <c r="Q156" s="228"/>
      <c r="R156" s="228"/>
      <c r="S156" s="228"/>
      <c r="T156" s="229"/>
      <c r="AT156" s="230" t="s">
        <v>157</v>
      </c>
      <c r="AU156" s="230" t="s">
        <v>85</v>
      </c>
      <c r="AV156" s="14" t="s">
        <v>85</v>
      </c>
      <c r="AW156" s="14" t="s">
        <v>35</v>
      </c>
      <c r="AX156" s="14" t="s">
        <v>74</v>
      </c>
      <c r="AY156" s="230" t="s">
        <v>146</v>
      </c>
    </row>
    <row r="157" spans="1:65" s="13" customFormat="1" ht="10.199999999999999">
      <c r="B157" s="210"/>
      <c r="C157" s="211"/>
      <c r="D157" s="206" t="s">
        <v>157</v>
      </c>
      <c r="E157" s="212" t="s">
        <v>28</v>
      </c>
      <c r="F157" s="213" t="s">
        <v>247</v>
      </c>
      <c r="G157" s="211"/>
      <c r="H157" s="212" t="s">
        <v>28</v>
      </c>
      <c r="I157" s="214"/>
      <c r="J157" s="211"/>
      <c r="K157" s="211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157</v>
      </c>
      <c r="AU157" s="219" t="s">
        <v>85</v>
      </c>
      <c r="AV157" s="13" t="s">
        <v>82</v>
      </c>
      <c r="AW157" s="13" t="s">
        <v>35</v>
      </c>
      <c r="AX157" s="13" t="s">
        <v>74</v>
      </c>
      <c r="AY157" s="219" t="s">
        <v>146</v>
      </c>
    </row>
    <row r="158" spans="1:65" s="14" customFormat="1" ht="10.199999999999999">
      <c r="B158" s="220"/>
      <c r="C158" s="221"/>
      <c r="D158" s="206" t="s">
        <v>157</v>
      </c>
      <c r="E158" s="222" t="s">
        <v>28</v>
      </c>
      <c r="F158" s="223" t="s">
        <v>248</v>
      </c>
      <c r="G158" s="221"/>
      <c r="H158" s="224">
        <v>10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157</v>
      </c>
      <c r="AU158" s="230" t="s">
        <v>85</v>
      </c>
      <c r="AV158" s="14" t="s">
        <v>85</v>
      </c>
      <c r="AW158" s="14" t="s">
        <v>35</v>
      </c>
      <c r="AX158" s="14" t="s">
        <v>74</v>
      </c>
      <c r="AY158" s="230" t="s">
        <v>146</v>
      </c>
    </row>
    <row r="159" spans="1:65" s="13" customFormat="1" ht="10.199999999999999">
      <c r="B159" s="210"/>
      <c r="C159" s="211"/>
      <c r="D159" s="206" t="s">
        <v>157</v>
      </c>
      <c r="E159" s="212" t="s">
        <v>28</v>
      </c>
      <c r="F159" s="213" t="s">
        <v>249</v>
      </c>
      <c r="G159" s="211"/>
      <c r="H159" s="212" t="s">
        <v>28</v>
      </c>
      <c r="I159" s="214"/>
      <c r="J159" s="211"/>
      <c r="K159" s="211"/>
      <c r="L159" s="215"/>
      <c r="M159" s="216"/>
      <c r="N159" s="217"/>
      <c r="O159" s="217"/>
      <c r="P159" s="217"/>
      <c r="Q159" s="217"/>
      <c r="R159" s="217"/>
      <c r="S159" s="217"/>
      <c r="T159" s="218"/>
      <c r="AT159" s="219" t="s">
        <v>157</v>
      </c>
      <c r="AU159" s="219" t="s">
        <v>85</v>
      </c>
      <c r="AV159" s="13" t="s">
        <v>82</v>
      </c>
      <c r="AW159" s="13" t="s">
        <v>35</v>
      </c>
      <c r="AX159" s="13" t="s">
        <v>74</v>
      </c>
      <c r="AY159" s="219" t="s">
        <v>146</v>
      </c>
    </row>
    <row r="160" spans="1:65" s="14" customFormat="1" ht="10.199999999999999">
      <c r="B160" s="220"/>
      <c r="C160" s="221"/>
      <c r="D160" s="206" t="s">
        <v>157</v>
      </c>
      <c r="E160" s="222" t="s">
        <v>28</v>
      </c>
      <c r="F160" s="223" t="s">
        <v>250</v>
      </c>
      <c r="G160" s="221"/>
      <c r="H160" s="224">
        <v>1.56</v>
      </c>
      <c r="I160" s="225"/>
      <c r="J160" s="221"/>
      <c r="K160" s="221"/>
      <c r="L160" s="226"/>
      <c r="M160" s="227"/>
      <c r="N160" s="228"/>
      <c r="O160" s="228"/>
      <c r="P160" s="228"/>
      <c r="Q160" s="228"/>
      <c r="R160" s="228"/>
      <c r="S160" s="228"/>
      <c r="T160" s="229"/>
      <c r="AT160" s="230" t="s">
        <v>157</v>
      </c>
      <c r="AU160" s="230" t="s">
        <v>85</v>
      </c>
      <c r="AV160" s="14" t="s">
        <v>85</v>
      </c>
      <c r="AW160" s="14" t="s">
        <v>35</v>
      </c>
      <c r="AX160" s="14" t="s">
        <v>74</v>
      </c>
      <c r="AY160" s="230" t="s">
        <v>146</v>
      </c>
    </row>
    <row r="161" spans="1:65" s="15" customFormat="1" ht="10.199999999999999">
      <c r="B161" s="231"/>
      <c r="C161" s="232"/>
      <c r="D161" s="206" t="s">
        <v>157</v>
      </c>
      <c r="E161" s="233" t="s">
        <v>28</v>
      </c>
      <c r="F161" s="234" t="s">
        <v>181</v>
      </c>
      <c r="G161" s="232"/>
      <c r="H161" s="235">
        <v>5175.5600000000004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AT161" s="241" t="s">
        <v>157</v>
      </c>
      <c r="AU161" s="241" t="s">
        <v>85</v>
      </c>
      <c r="AV161" s="15" t="s">
        <v>153</v>
      </c>
      <c r="AW161" s="15" t="s">
        <v>35</v>
      </c>
      <c r="AX161" s="15" t="s">
        <v>82</v>
      </c>
      <c r="AY161" s="241" t="s">
        <v>146</v>
      </c>
    </row>
    <row r="162" spans="1:65" s="2" customFormat="1" ht="16.5" customHeight="1">
      <c r="A162" s="34"/>
      <c r="B162" s="35"/>
      <c r="C162" s="193" t="s">
        <v>251</v>
      </c>
      <c r="D162" s="193" t="s">
        <v>148</v>
      </c>
      <c r="E162" s="194" t="s">
        <v>252</v>
      </c>
      <c r="F162" s="195" t="s">
        <v>253</v>
      </c>
      <c r="G162" s="196" t="s">
        <v>239</v>
      </c>
      <c r="H162" s="197">
        <v>39.238</v>
      </c>
      <c r="I162" s="198"/>
      <c r="J162" s="199">
        <f>ROUND(I162*H162,2)</f>
        <v>0</v>
      </c>
      <c r="K162" s="195" t="s">
        <v>152</v>
      </c>
      <c r="L162" s="39"/>
      <c r="M162" s="200" t="s">
        <v>28</v>
      </c>
      <c r="N162" s="201" t="s">
        <v>47</v>
      </c>
      <c r="O162" s="65"/>
      <c r="P162" s="202">
        <f>O162*H162</f>
        <v>0</v>
      </c>
      <c r="Q162" s="202">
        <v>0</v>
      </c>
      <c r="R162" s="202">
        <f>Q162*H162</f>
        <v>0</v>
      </c>
      <c r="S162" s="202">
        <v>0</v>
      </c>
      <c r="T162" s="20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4" t="s">
        <v>153</v>
      </c>
      <c r="AT162" s="204" t="s">
        <v>148</v>
      </c>
      <c r="AU162" s="204" t="s">
        <v>85</v>
      </c>
      <c r="AY162" s="17" t="s">
        <v>146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7" t="s">
        <v>153</v>
      </c>
      <c r="BK162" s="205">
        <f>ROUND(I162*H162,2)</f>
        <v>0</v>
      </c>
      <c r="BL162" s="17" t="s">
        <v>153</v>
      </c>
      <c r="BM162" s="204" t="s">
        <v>254</v>
      </c>
    </row>
    <row r="163" spans="1:65" s="2" customFormat="1" ht="10.199999999999999">
      <c r="A163" s="34"/>
      <c r="B163" s="35"/>
      <c r="C163" s="36"/>
      <c r="D163" s="206" t="s">
        <v>155</v>
      </c>
      <c r="E163" s="36"/>
      <c r="F163" s="207" t="s">
        <v>255</v>
      </c>
      <c r="G163" s="36"/>
      <c r="H163" s="36"/>
      <c r="I163" s="116"/>
      <c r="J163" s="36"/>
      <c r="K163" s="36"/>
      <c r="L163" s="39"/>
      <c r="M163" s="208"/>
      <c r="N163" s="209"/>
      <c r="O163" s="65"/>
      <c r="P163" s="65"/>
      <c r="Q163" s="65"/>
      <c r="R163" s="65"/>
      <c r="S163" s="65"/>
      <c r="T163" s="66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155</v>
      </c>
      <c r="AU163" s="17" t="s">
        <v>85</v>
      </c>
    </row>
    <row r="164" spans="1:65" s="13" customFormat="1" ht="10.199999999999999">
      <c r="B164" s="210"/>
      <c r="C164" s="211"/>
      <c r="D164" s="206" t="s">
        <v>157</v>
      </c>
      <c r="E164" s="212" t="s">
        <v>28</v>
      </c>
      <c r="F164" s="213" t="s">
        <v>176</v>
      </c>
      <c r="G164" s="211"/>
      <c r="H164" s="212" t="s">
        <v>28</v>
      </c>
      <c r="I164" s="214"/>
      <c r="J164" s="211"/>
      <c r="K164" s="211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157</v>
      </c>
      <c r="AU164" s="219" t="s">
        <v>85</v>
      </c>
      <c r="AV164" s="13" t="s">
        <v>82</v>
      </c>
      <c r="AW164" s="13" t="s">
        <v>35</v>
      </c>
      <c r="AX164" s="13" t="s">
        <v>74</v>
      </c>
      <c r="AY164" s="219" t="s">
        <v>146</v>
      </c>
    </row>
    <row r="165" spans="1:65" s="13" customFormat="1" ht="10.199999999999999">
      <c r="B165" s="210"/>
      <c r="C165" s="211"/>
      <c r="D165" s="206" t="s">
        <v>157</v>
      </c>
      <c r="E165" s="212" t="s">
        <v>28</v>
      </c>
      <c r="F165" s="213" t="s">
        <v>256</v>
      </c>
      <c r="G165" s="211"/>
      <c r="H165" s="212" t="s">
        <v>28</v>
      </c>
      <c r="I165" s="214"/>
      <c r="J165" s="211"/>
      <c r="K165" s="211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157</v>
      </c>
      <c r="AU165" s="219" t="s">
        <v>85</v>
      </c>
      <c r="AV165" s="13" t="s">
        <v>82</v>
      </c>
      <c r="AW165" s="13" t="s">
        <v>35</v>
      </c>
      <c r="AX165" s="13" t="s">
        <v>74</v>
      </c>
      <c r="AY165" s="219" t="s">
        <v>146</v>
      </c>
    </row>
    <row r="166" spans="1:65" s="14" customFormat="1" ht="10.199999999999999">
      <c r="B166" s="220"/>
      <c r="C166" s="221"/>
      <c r="D166" s="206" t="s">
        <v>157</v>
      </c>
      <c r="E166" s="222" t="s">
        <v>28</v>
      </c>
      <c r="F166" s="223" t="s">
        <v>257</v>
      </c>
      <c r="G166" s="221"/>
      <c r="H166" s="224">
        <v>4.9980000000000002</v>
      </c>
      <c r="I166" s="225"/>
      <c r="J166" s="221"/>
      <c r="K166" s="221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157</v>
      </c>
      <c r="AU166" s="230" t="s">
        <v>85</v>
      </c>
      <c r="AV166" s="14" t="s">
        <v>85</v>
      </c>
      <c r="AW166" s="14" t="s">
        <v>35</v>
      </c>
      <c r="AX166" s="14" t="s">
        <v>74</v>
      </c>
      <c r="AY166" s="230" t="s">
        <v>146</v>
      </c>
    </row>
    <row r="167" spans="1:65" s="13" customFormat="1" ht="10.199999999999999">
      <c r="B167" s="210"/>
      <c r="C167" s="211"/>
      <c r="D167" s="206" t="s">
        <v>157</v>
      </c>
      <c r="E167" s="212" t="s">
        <v>28</v>
      </c>
      <c r="F167" s="213" t="s">
        <v>258</v>
      </c>
      <c r="G167" s="211"/>
      <c r="H167" s="212" t="s">
        <v>28</v>
      </c>
      <c r="I167" s="214"/>
      <c r="J167" s="211"/>
      <c r="K167" s="211"/>
      <c r="L167" s="215"/>
      <c r="M167" s="216"/>
      <c r="N167" s="217"/>
      <c r="O167" s="217"/>
      <c r="P167" s="217"/>
      <c r="Q167" s="217"/>
      <c r="R167" s="217"/>
      <c r="S167" s="217"/>
      <c r="T167" s="218"/>
      <c r="AT167" s="219" t="s">
        <v>157</v>
      </c>
      <c r="AU167" s="219" t="s">
        <v>85</v>
      </c>
      <c r="AV167" s="13" t="s">
        <v>82</v>
      </c>
      <c r="AW167" s="13" t="s">
        <v>35</v>
      </c>
      <c r="AX167" s="13" t="s">
        <v>74</v>
      </c>
      <c r="AY167" s="219" t="s">
        <v>146</v>
      </c>
    </row>
    <row r="168" spans="1:65" s="14" customFormat="1" ht="10.199999999999999">
      <c r="B168" s="220"/>
      <c r="C168" s="221"/>
      <c r="D168" s="206" t="s">
        <v>157</v>
      </c>
      <c r="E168" s="222" t="s">
        <v>28</v>
      </c>
      <c r="F168" s="223" t="s">
        <v>259</v>
      </c>
      <c r="G168" s="221"/>
      <c r="H168" s="224">
        <v>34.24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157</v>
      </c>
      <c r="AU168" s="230" t="s">
        <v>85</v>
      </c>
      <c r="AV168" s="14" t="s">
        <v>85</v>
      </c>
      <c r="AW168" s="14" t="s">
        <v>35</v>
      </c>
      <c r="AX168" s="14" t="s">
        <v>74</v>
      </c>
      <c r="AY168" s="230" t="s">
        <v>146</v>
      </c>
    </row>
    <row r="169" spans="1:65" s="15" customFormat="1" ht="10.199999999999999">
      <c r="B169" s="231"/>
      <c r="C169" s="232"/>
      <c r="D169" s="206" t="s">
        <v>157</v>
      </c>
      <c r="E169" s="233" t="s">
        <v>28</v>
      </c>
      <c r="F169" s="234" t="s">
        <v>181</v>
      </c>
      <c r="G169" s="232"/>
      <c r="H169" s="235">
        <v>39.238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AT169" s="241" t="s">
        <v>157</v>
      </c>
      <c r="AU169" s="241" t="s">
        <v>85</v>
      </c>
      <c r="AV169" s="15" t="s">
        <v>153</v>
      </c>
      <c r="AW169" s="15" t="s">
        <v>35</v>
      </c>
      <c r="AX169" s="15" t="s">
        <v>82</v>
      </c>
      <c r="AY169" s="241" t="s">
        <v>146</v>
      </c>
    </row>
    <row r="170" spans="1:65" s="2" customFormat="1" ht="16.5" customHeight="1">
      <c r="A170" s="34"/>
      <c r="B170" s="35"/>
      <c r="C170" s="193" t="s">
        <v>260</v>
      </c>
      <c r="D170" s="193" t="s">
        <v>148</v>
      </c>
      <c r="E170" s="194" t="s">
        <v>261</v>
      </c>
      <c r="F170" s="195" t="s">
        <v>262</v>
      </c>
      <c r="G170" s="196" t="s">
        <v>239</v>
      </c>
      <c r="H170" s="197">
        <v>1472.08</v>
      </c>
      <c r="I170" s="198"/>
      <c r="J170" s="199">
        <f>ROUND(I170*H170,2)</f>
        <v>0</v>
      </c>
      <c r="K170" s="195" t="s">
        <v>152</v>
      </c>
      <c r="L170" s="39"/>
      <c r="M170" s="200" t="s">
        <v>28</v>
      </c>
      <c r="N170" s="201" t="s">
        <v>47</v>
      </c>
      <c r="O170" s="65"/>
      <c r="P170" s="202">
        <f>O170*H170</f>
        <v>0</v>
      </c>
      <c r="Q170" s="202">
        <v>0</v>
      </c>
      <c r="R170" s="202">
        <f>Q170*H170</f>
        <v>0</v>
      </c>
      <c r="S170" s="202">
        <v>0</v>
      </c>
      <c r="T170" s="20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4" t="s">
        <v>153</v>
      </c>
      <c r="AT170" s="204" t="s">
        <v>148</v>
      </c>
      <c r="AU170" s="204" t="s">
        <v>85</v>
      </c>
      <c r="AY170" s="17" t="s">
        <v>146</v>
      </c>
      <c r="BE170" s="205">
        <f>IF(N170="základní",J170,0)</f>
        <v>0</v>
      </c>
      <c r="BF170" s="205">
        <f>IF(N170="snížená",J170,0)</f>
        <v>0</v>
      </c>
      <c r="BG170" s="205">
        <f>IF(N170="zákl. přenesená",J170,0)</f>
        <v>0</v>
      </c>
      <c r="BH170" s="205">
        <f>IF(N170="sníž. přenesená",J170,0)</f>
        <v>0</v>
      </c>
      <c r="BI170" s="205">
        <f>IF(N170="nulová",J170,0)</f>
        <v>0</v>
      </c>
      <c r="BJ170" s="17" t="s">
        <v>153</v>
      </c>
      <c r="BK170" s="205">
        <f>ROUND(I170*H170,2)</f>
        <v>0</v>
      </c>
      <c r="BL170" s="17" t="s">
        <v>153</v>
      </c>
      <c r="BM170" s="204" t="s">
        <v>263</v>
      </c>
    </row>
    <row r="171" spans="1:65" s="2" customFormat="1" ht="19.2">
      <c r="A171" s="34"/>
      <c r="B171" s="35"/>
      <c r="C171" s="36"/>
      <c r="D171" s="206" t="s">
        <v>155</v>
      </c>
      <c r="E171" s="36"/>
      <c r="F171" s="207" t="s">
        <v>264</v>
      </c>
      <c r="G171" s="36"/>
      <c r="H171" s="36"/>
      <c r="I171" s="116"/>
      <c r="J171" s="36"/>
      <c r="K171" s="36"/>
      <c r="L171" s="39"/>
      <c r="M171" s="208"/>
      <c r="N171" s="209"/>
      <c r="O171" s="65"/>
      <c r="P171" s="65"/>
      <c r="Q171" s="65"/>
      <c r="R171" s="65"/>
      <c r="S171" s="65"/>
      <c r="T171" s="66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155</v>
      </c>
      <c r="AU171" s="17" t="s">
        <v>85</v>
      </c>
    </row>
    <row r="172" spans="1:65" s="13" customFormat="1" ht="10.199999999999999">
      <c r="B172" s="210"/>
      <c r="C172" s="211"/>
      <c r="D172" s="206" t="s">
        <v>157</v>
      </c>
      <c r="E172" s="212" t="s">
        <v>28</v>
      </c>
      <c r="F172" s="213" t="s">
        <v>265</v>
      </c>
      <c r="G172" s="211"/>
      <c r="H172" s="212" t="s">
        <v>28</v>
      </c>
      <c r="I172" s="214"/>
      <c r="J172" s="211"/>
      <c r="K172" s="211"/>
      <c r="L172" s="215"/>
      <c r="M172" s="216"/>
      <c r="N172" s="217"/>
      <c r="O172" s="217"/>
      <c r="P172" s="217"/>
      <c r="Q172" s="217"/>
      <c r="R172" s="217"/>
      <c r="S172" s="217"/>
      <c r="T172" s="218"/>
      <c r="AT172" s="219" t="s">
        <v>157</v>
      </c>
      <c r="AU172" s="219" t="s">
        <v>85</v>
      </c>
      <c r="AV172" s="13" t="s">
        <v>82</v>
      </c>
      <c r="AW172" s="13" t="s">
        <v>35</v>
      </c>
      <c r="AX172" s="13" t="s">
        <v>74</v>
      </c>
      <c r="AY172" s="219" t="s">
        <v>146</v>
      </c>
    </row>
    <row r="173" spans="1:65" s="14" customFormat="1" ht="10.199999999999999">
      <c r="B173" s="220"/>
      <c r="C173" s="221"/>
      <c r="D173" s="206" t="s">
        <v>157</v>
      </c>
      <c r="E173" s="222" t="s">
        <v>28</v>
      </c>
      <c r="F173" s="223" t="s">
        <v>266</v>
      </c>
      <c r="G173" s="221"/>
      <c r="H173" s="224">
        <v>1472.08</v>
      </c>
      <c r="I173" s="225"/>
      <c r="J173" s="221"/>
      <c r="K173" s="221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157</v>
      </c>
      <c r="AU173" s="230" t="s">
        <v>85</v>
      </c>
      <c r="AV173" s="14" t="s">
        <v>85</v>
      </c>
      <c r="AW173" s="14" t="s">
        <v>35</v>
      </c>
      <c r="AX173" s="14" t="s">
        <v>82</v>
      </c>
      <c r="AY173" s="230" t="s">
        <v>146</v>
      </c>
    </row>
    <row r="174" spans="1:65" s="2" customFormat="1" ht="16.5" customHeight="1">
      <c r="A174" s="34"/>
      <c r="B174" s="35"/>
      <c r="C174" s="193" t="s">
        <v>8</v>
      </c>
      <c r="D174" s="193" t="s">
        <v>148</v>
      </c>
      <c r="E174" s="194" t="s">
        <v>267</v>
      </c>
      <c r="F174" s="195" t="s">
        <v>268</v>
      </c>
      <c r="G174" s="196" t="s">
        <v>239</v>
      </c>
      <c r="H174" s="197">
        <v>380</v>
      </c>
      <c r="I174" s="198"/>
      <c r="J174" s="199">
        <f>ROUND(I174*H174,2)</f>
        <v>0</v>
      </c>
      <c r="K174" s="195" t="s">
        <v>152</v>
      </c>
      <c r="L174" s="39"/>
      <c r="M174" s="200" t="s">
        <v>28</v>
      </c>
      <c r="N174" s="201" t="s">
        <v>47</v>
      </c>
      <c r="O174" s="65"/>
      <c r="P174" s="202">
        <f>O174*H174</f>
        <v>0</v>
      </c>
      <c r="Q174" s="202">
        <v>0</v>
      </c>
      <c r="R174" s="202">
        <f>Q174*H174</f>
        <v>0</v>
      </c>
      <c r="S174" s="202">
        <v>0</v>
      </c>
      <c r="T174" s="20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4" t="s">
        <v>153</v>
      </c>
      <c r="AT174" s="204" t="s">
        <v>148</v>
      </c>
      <c r="AU174" s="204" t="s">
        <v>85</v>
      </c>
      <c r="AY174" s="17" t="s">
        <v>146</v>
      </c>
      <c r="BE174" s="205">
        <f>IF(N174="základní",J174,0)</f>
        <v>0</v>
      </c>
      <c r="BF174" s="205">
        <f>IF(N174="snížená",J174,0)</f>
        <v>0</v>
      </c>
      <c r="BG174" s="205">
        <f>IF(N174="zákl. přenesená",J174,0)</f>
        <v>0</v>
      </c>
      <c r="BH174" s="205">
        <f>IF(N174="sníž. přenesená",J174,0)</f>
        <v>0</v>
      </c>
      <c r="BI174" s="205">
        <f>IF(N174="nulová",J174,0)</f>
        <v>0</v>
      </c>
      <c r="BJ174" s="17" t="s">
        <v>153</v>
      </c>
      <c r="BK174" s="205">
        <f>ROUND(I174*H174,2)</f>
        <v>0</v>
      </c>
      <c r="BL174" s="17" t="s">
        <v>153</v>
      </c>
      <c r="BM174" s="204" t="s">
        <v>269</v>
      </c>
    </row>
    <row r="175" spans="1:65" s="2" customFormat="1" ht="10.199999999999999">
      <c r="A175" s="34"/>
      <c r="B175" s="35"/>
      <c r="C175" s="36"/>
      <c r="D175" s="206" t="s">
        <v>155</v>
      </c>
      <c r="E175" s="36"/>
      <c r="F175" s="207" t="s">
        <v>270</v>
      </c>
      <c r="G175" s="36"/>
      <c r="H175" s="36"/>
      <c r="I175" s="116"/>
      <c r="J175" s="36"/>
      <c r="K175" s="36"/>
      <c r="L175" s="39"/>
      <c r="M175" s="208"/>
      <c r="N175" s="209"/>
      <c r="O175" s="65"/>
      <c r="P175" s="65"/>
      <c r="Q175" s="65"/>
      <c r="R175" s="65"/>
      <c r="S175" s="65"/>
      <c r="T175" s="66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155</v>
      </c>
      <c r="AU175" s="17" t="s">
        <v>85</v>
      </c>
    </row>
    <row r="176" spans="1:65" s="13" customFormat="1" ht="10.199999999999999">
      <c r="B176" s="210"/>
      <c r="C176" s="211"/>
      <c r="D176" s="206" t="s">
        <v>157</v>
      </c>
      <c r="E176" s="212" t="s">
        <v>28</v>
      </c>
      <c r="F176" s="213" t="s">
        <v>271</v>
      </c>
      <c r="G176" s="211"/>
      <c r="H176" s="212" t="s">
        <v>28</v>
      </c>
      <c r="I176" s="214"/>
      <c r="J176" s="211"/>
      <c r="K176" s="211"/>
      <c r="L176" s="215"/>
      <c r="M176" s="216"/>
      <c r="N176" s="217"/>
      <c r="O176" s="217"/>
      <c r="P176" s="217"/>
      <c r="Q176" s="217"/>
      <c r="R176" s="217"/>
      <c r="S176" s="217"/>
      <c r="T176" s="218"/>
      <c r="AT176" s="219" t="s">
        <v>157</v>
      </c>
      <c r="AU176" s="219" t="s">
        <v>85</v>
      </c>
      <c r="AV176" s="13" t="s">
        <v>82</v>
      </c>
      <c r="AW176" s="13" t="s">
        <v>35</v>
      </c>
      <c r="AX176" s="13" t="s">
        <v>74</v>
      </c>
      <c r="AY176" s="219" t="s">
        <v>146</v>
      </c>
    </row>
    <row r="177" spans="1:65" s="14" customFormat="1" ht="10.199999999999999">
      <c r="B177" s="220"/>
      <c r="C177" s="221"/>
      <c r="D177" s="206" t="s">
        <v>157</v>
      </c>
      <c r="E177" s="222" t="s">
        <v>28</v>
      </c>
      <c r="F177" s="223" t="s">
        <v>272</v>
      </c>
      <c r="G177" s="221"/>
      <c r="H177" s="224">
        <v>380</v>
      </c>
      <c r="I177" s="225"/>
      <c r="J177" s="221"/>
      <c r="K177" s="221"/>
      <c r="L177" s="226"/>
      <c r="M177" s="227"/>
      <c r="N177" s="228"/>
      <c r="O177" s="228"/>
      <c r="P177" s="228"/>
      <c r="Q177" s="228"/>
      <c r="R177" s="228"/>
      <c r="S177" s="228"/>
      <c r="T177" s="229"/>
      <c r="AT177" s="230" t="s">
        <v>157</v>
      </c>
      <c r="AU177" s="230" t="s">
        <v>85</v>
      </c>
      <c r="AV177" s="14" t="s">
        <v>85</v>
      </c>
      <c r="AW177" s="14" t="s">
        <v>35</v>
      </c>
      <c r="AX177" s="14" t="s">
        <v>82</v>
      </c>
      <c r="AY177" s="230" t="s">
        <v>146</v>
      </c>
    </row>
    <row r="178" spans="1:65" s="2" customFormat="1" ht="16.5" customHeight="1">
      <c r="A178" s="34"/>
      <c r="B178" s="35"/>
      <c r="C178" s="193" t="s">
        <v>273</v>
      </c>
      <c r="D178" s="193" t="s">
        <v>148</v>
      </c>
      <c r="E178" s="194" t="s">
        <v>274</v>
      </c>
      <c r="F178" s="195" t="s">
        <v>275</v>
      </c>
      <c r="G178" s="196" t="s">
        <v>239</v>
      </c>
      <c r="H178" s="197">
        <v>2490</v>
      </c>
      <c r="I178" s="198"/>
      <c r="J178" s="199">
        <f>ROUND(I178*H178,2)</f>
        <v>0</v>
      </c>
      <c r="K178" s="195" t="s">
        <v>152</v>
      </c>
      <c r="L178" s="39"/>
      <c r="M178" s="200" t="s">
        <v>28</v>
      </c>
      <c r="N178" s="201" t="s">
        <v>47</v>
      </c>
      <c r="O178" s="65"/>
      <c r="P178" s="202">
        <f>O178*H178</f>
        <v>0</v>
      </c>
      <c r="Q178" s="202">
        <v>0</v>
      </c>
      <c r="R178" s="202">
        <f>Q178*H178</f>
        <v>0</v>
      </c>
      <c r="S178" s="202">
        <v>0</v>
      </c>
      <c r="T178" s="20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4" t="s">
        <v>153</v>
      </c>
      <c r="AT178" s="204" t="s">
        <v>148</v>
      </c>
      <c r="AU178" s="204" t="s">
        <v>85</v>
      </c>
      <c r="AY178" s="17" t="s">
        <v>146</v>
      </c>
      <c r="BE178" s="205">
        <f>IF(N178="základní",J178,0)</f>
        <v>0</v>
      </c>
      <c r="BF178" s="205">
        <f>IF(N178="snížená",J178,0)</f>
        <v>0</v>
      </c>
      <c r="BG178" s="205">
        <f>IF(N178="zákl. přenesená",J178,0)</f>
        <v>0</v>
      </c>
      <c r="BH178" s="205">
        <f>IF(N178="sníž. přenesená",J178,0)</f>
        <v>0</v>
      </c>
      <c r="BI178" s="205">
        <f>IF(N178="nulová",J178,0)</f>
        <v>0</v>
      </c>
      <c r="BJ178" s="17" t="s">
        <v>153</v>
      </c>
      <c r="BK178" s="205">
        <f>ROUND(I178*H178,2)</f>
        <v>0</v>
      </c>
      <c r="BL178" s="17" t="s">
        <v>153</v>
      </c>
      <c r="BM178" s="204" t="s">
        <v>276</v>
      </c>
    </row>
    <row r="179" spans="1:65" s="2" customFormat="1" ht="10.199999999999999">
      <c r="A179" s="34"/>
      <c r="B179" s="35"/>
      <c r="C179" s="36"/>
      <c r="D179" s="206" t="s">
        <v>155</v>
      </c>
      <c r="E179" s="36"/>
      <c r="F179" s="207" t="s">
        <v>277</v>
      </c>
      <c r="G179" s="36"/>
      <c r="H179" s="36"/>
      <c r="I179" s="116"/>
      <c r="J179" s="36"/>
      <c r="K179" s="36"/>
      <c r="L179" s="39"/>
      <c r="M179" s="208"/>
      <c r="N179" s="209"/>
      <c r="O179" s="65"/>
      <c r="P179" s="65"/>
      <c r="Q179" s="65"/>
      <c r="R179" s="65"/>
      <c r="S179" s="65"/>
      <c r="T179" s="66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155</v>
      </c>
      <c r="AU179" s="17" t="s">
        <v>85</v>
      </c>
    </row>
    <row r="180" spans="1:65" s="13" customFormat="1" ht="10.199999999999999">
      <c r="B180" s="210"/>
      <c r="C180" s="211"/>
      <c r="D180" s="206" t="s">
        <v>157</v>
      </c>
      <c r="E180" s="212" t="s">
        <v>28</v>
      </c>
      <c r="F180" s="213" t="s">
        <v>278</v>
      </c>
      <c r="G180" s="211"/>
      <c r="H180" s="212" t="s">
        <v>28</v>
      </c>
      <c r="I180" s="214"/>
      <c r="J180" s="211"/>
      <c r="K180" s="211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157</v>
      </c>
      <c r="AU180" s="219" t="s">
        <v>85</v>
      </c>
      <c r="AV180" s="13" t="s">
        <v>82</v>
      </c>
      <c r="AW180" s="13" t="s">
        <v>35</v>
      </c>
      <c r="AX180" s="13" t="s">
        <v>74</v>
      </c>
      <c r="AY180" s="219" t="s">
        <v>146</v>
      </c>
    </row>
    <row r="181" spans="1:65" s="14" customFormat="1" ht="10.199999999999999">
      <c r="B181" s="220"/>
      <c r="C181" s="221"/>
      <c r="D181" s="206" t="s">
        <v>157</v>
      </c>
      <c r="E181" s="222" t="s">
        <v>28</v>
      </c>
      <c r="F181" s="223" t="s">
        <v>279</v>
      </c>
      <c r="G181" s="221"/>
      <c r="H181" s="224">
        <v>2490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157</v>
      </c>
      <c r="AU181" s="230" t="s">
        <v>85</v>
      </c>
      <c r="AV181" s="14" t="s">
        <v>85</v>
      </c>
      <c r="AW181" s="14" t="s">
        <v>35</v>
      </c>
      <c r="AX181" s="14" t="s">
        <v>82</v>
      </c>
      <c r="AY181" s="230" t="s">
        <v>146</v>
      </c>
    </row>
    <row r="182" spans="1:65" s="12" customFormat="1" ht="20.85" customHeight="1">
      <c r="B182" s="177"/>
      <c r="C182" s="178"/>
      <c r="D182" s="179" t="s">
        <v>73</v>
      </c>
      <c r="E182" s="191" t="s">
        <v>280</v>
      </c>
      <c r="F182" s="191" t="s">
        <v>281</v>
      </c>
      <c r="G182" s="178"/>
      <c r="H182" s="178"/>
      <c r="I182" s="181"/>
      <c r="J182" s="192">
        <f>BK182</f>
        <v>0</v>
      </c>
      <c r="K182" s="178"/>
      <c r="L182" s="183"/>
      <c r="M182" s="184"/>
      <c r="N182" s="185"/>
      <c r="O182" s="185"/>
      <c r="P182" s="186">
        <f>SUM(P183:P197)</f>
        <v>0</v>
      </c>
      <c r="Q182" s="185"/>
      <c r="R182" s="186">
        <f>SUM(R183:R197)</f>
        <v>2.0012000000000002E-2</v>
      </c>
      <c r="S182" s="185"/>
      <c r="T182" s="187">
        <f>SUM(T183:T197)</f>
        <v>0</v>
      </c>
      <c r="AR182" s="188" t="s">
        <v>82</v>
      </c>
      <c r="AT182" s="189" t="s">
        <v>73</v>
      </c>
      <c r="AU182" s="189" t="s">
        <v>85</v>
      </c>
      <c r="AY182" s="188" t="s">
        <v>146</v>
      </c>
      <c r="BK182" s="190">
        <f>SUM(BK183:BK197)</f>
        <v>0</v>
      </c>
    </row>
    <row r="183" spans="1:65" s="2" customFormat="1" ht="16.5" customHeight="1">
      <c r="A183" s="34"/>
      <c r="B183" s="35"/>
      <c r="C183" s="193" t="s">
        <v>282</v>
      </c>
      <c r="D183" s="193" t="s">
        <v>148</v>
      </c>
      <c r="E183" s="194" t="s">
        <v>283</v>
      </c>
      <c r="F183" s="195" t="s">
        <v>284</v>
      </c>
      <c r="G183" s="196" t="s">
        <v>239</v>
      </c>
      <c r="H183" s="197">
        <v>2501.56</v>
      </c>
      <c r="I183" s="198"/>
      <c r="J183" s="199">
        <f>ROUND(I183*H183,2)</f>
        <v>0</v>
      </c>
      <c r="K183" s="195" t="s">
        <v>28</v>
      </c>
      <c r="L183" s="39"/>
      <c r="M183" s="200" t="s">
        <v>28</v>
      </c>
      <c r="N183" s="201" t="s">
        <v>47</v>
      </c>
      <c r="O183" s="65"/>
      <c r="P183" s="202">
        <f>O183*H183</f>
        <v>0</v>
      </c>
      <c r="Q183" s="202">
        <v>0</v>
      </c>
      <c r="R183" s="202">
        <f>Q183*H183</f>
        <v>0</v>
      </c>
      <c r="S183" s="202">
        <v>0</v>
      </c>
      <c r="T183" s="20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4" t="s">
        <v>153</v>
      </c>
      <c r="AT183" s="204" t="s">
        <v>148</v>
      </c>
      <c r="AU183" s="204" t="s">
        <v>166</v>
      </c>
      <c r="AY183" s="17" t="s">
        <v>146</v>
      </c>
      <c r="BE183" s="205">
        <f>IF(N183="základní",J183,0)</f>
        <v>0</v>
      </c>
      <c r="BF183" s="205">
        <f>IF(N183="snížená",J183,0)</f>
        <v>0</v>
      </c>
      <c r="BG183" s="205">
        <f>IF(N183="zákl. přenesená",J183,0)</f>
        <v>0</v>
      </c>
      <c r="BH183" s="205">
        <f>IF(N183="sníž. přenesená",J183,0)</f>
        <v>0</v>
      </c>
      <c r="BI183" s="205">
        <f>IF(N183="nulová",J183,0)</f>
        <v>0</v>
      </c>
      <c r="BJ183" s="17" t="s">
        <v>153</v>
      </c>
      <c r="BK183" s="205">
        <f>ROUND(I183*H183,2)</f>
        <v>0</v>
      </c>
      <c r="BL183" s="17" t="s">
        <v>153</v>
      </c>
      <c r="BM183" s="204" t="s">
        <v>285</v>
      </c>
    </row>
    <row r="184" spans="1:65" s="2" customFormat="1" ht="19.2">
      <c r="A184" s="34"/>
      <c r="B184" s="35"/>
      <c r="C184" s="36"/>
      <c r="D184" s="206" t="s">
        <v>155</v>
      </c>
      <c r="E184" s="36"/>
      <c r="F184" s="207" t="s">
        <v>286</v>
      </c>
      <c r="G184" s="36"/>
      <c r="H184" s="36"/>
      <c r="I184" s="116"/>
      <c r="J184" s="36"/>
      <c r="K184" s="36"/>
      <c r="L184" s="39"/>
      <c r="M184" s="208"/>
      <c r="N184" s="209"/>
      <c r="O184" s="65"/>
      <c r="P184" s="65"/>
      <c r="Q184" s="65"/>
      <c r="R184" s="65"/>
      <c r="S184" s="65"/>
      <c r="T184" s="66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155</v>
      </c>
      <c r="AU184" s="17" t="s">
        <v>166</v>
      </c>
    </row>
    <row r="185" spans="1:65" s="13" customFormat="1" ht="10.199999999999999">
      <c r="B185" s="210"/>
      <c r="C185" s="211"/>
      <c r="D185" s="206" t="s">
        <v>157</v>
      </c>
      <c r="E185" s="212" t="s">
        <v>28</v>
      </c>
      <c r="F185" s="213" t="s">
        <v>287</v>
      </c>
      <c r="G185" s="211"/>
      <c r="H185" s="212" t="s">
        <v>28</v>
      </c>
      <c r="I185" s="214"/>
      <c r="J185" s="211"/>
      <c r="K185" s="211"/>
      <c r="L185" s="215"/>
      <c r="M185" s="216"/>
      <c r="N185" s="217"/>
      <c r="O185" s="217"/>
      <c r="P185" s="217"/>
      <c r="Q185" s="217"/>
      <c r="R185" s="217"/>
      <c r="S185" s="217"/>
      <c r="T185" s="218"/>
      <c r="AT185" s="219" t="s">
        <v>157</v>
      </c>
      <c r="AU185" s="219" t="s">
        <v>166</v>
      </c>
      <c r="AV185" s="13" t="s">
        <v>82</v>
      </c>
      <c r="AW185" s="13" t="s">
        <v>35</v>
      </c>
      <c r="AX185" s="13" t="s">
        <v>74</v>
      </c>
      <c r="AY185" s="219" t="s">
        <v>146</v>
      </c>
    </row>
    <row r="186" spans="1:65" s="13" customFormat="1" ht="10.199999999999999">
      <c r="B186" s="210"/>
      <c r="C186" s="211"/>
      <c r="D186" s="206" t="s">
        <v>157</v>
      </c>
      <c r="E186" s="212" t="s">
        <v>28</v>
      </c>
      <c r="F186" s="213" t="s">
        <v>288</v>
      </c>
      <c r="G186" s="211"/>
      <c r="H186" s="212" t="s">
        <v>28</v>
      </c>
      <c r="I186" s="214"/>
      <c r="J186" s="211"/>
      <c r="K186" s="211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157</v>
      </c>
      <c r="AU186" s="219" t="s">
        <v>166</v>
      </c>
      <c r="AV186" s="13" t="s">
        <v>82</v>
      </c>
      <c r="AW186" s="13" t="s">
        <v>35</v>
      </c>
      <c r="AX186" s="13" t="s">
        <v>74</v>
      </c>
      <c r="AY186" s="219" t="s">
        <v>146</v>
      </c>
    </row>
    <row r="187" spans="1:65" s="14" customFormat="1" ht="10.199999999999999">
      <c r="B187" s="220"/>
      <c r="C187" s="221"/>
      <c r="D187" s="206" t="s">
        <v>157</v>
      </c>
      <c r="E187" s="222" t="s">
        <v>28</v>
      </c>
      <c r="F187" s="223" t="s">
        <v>279</v>
      </c>
      <c r="G187" s="221"/>
      <c r="H187" s="224">
        <v>2490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157</v>
      </c>
      <c r="AU187" s="230" t="s">
        <v>166</v>
      </c>
      <c r="AV187" s="14" t="s">
        <v>85</v>
      </c>
      <c r="AW187" s="14" t="s">
        <v>35</v>
      </c>
      <c r="AX187" s="14" t="s">
        <v>74</v>
      </c>
      <c r="AY187" s="230" t="s">
        <v>146</v>
      </c>
    </row>
    <row r="188" spans="1:65" s="13" customFormat="1" ht="10.199999999999999">
      <c r="B188" s="210"/>
      <c r="C188" s="211"/>
      <c r="D188" s="206" t="s">
        <v>157</v>
      </c>
      <c r="E188" s="212" t="s">
        <v>28</v>
      </c>
      <c r="F188" s="213" t="s">
        <v>247</v>
      </c>
      <c r="G188" s="211"/>
      <c r="H188" s="212" t="s">
        <v>28</v>
      </c>
      <c r="I188" s="214"/>
      <c r="J188" s="211"/>
      <c r="K188" s="211"/>
      <c r="L188" s="215"/>
      <c r="M188" s="216"/>
      <c r="N188" s="217"/>
      <c r="O188" s="217"/>
      <c r="P188" s="217"/>
      <c r="Q188" s="217"/>
      <c r="R188" s="217"/>
      <c r="S188" s="217"/>
      <c r="T188" s="218"/>
      <c r="AT188" s="219" t="s">
        <v>157</v>
      </c>
      <c r="AU188" s="219" t="s">
        <v>166</v>
      </c>
      <c r="AV188" s="13" t="s">
        <v>82</v>
      </c>
      <c r="AW188" s="13" t="s">
        <v>35</v>
      </c>
      <c r="AX188" s="13" t="s">
        <v>74</v>
      </c>
      <c r="AY188" s="219" t="s">
        <v>146</v>
      </c>
    </row>
    <row r="189" spans="1:65" s="14" customFormat="1" ht="10.199999999999999">
      <c r="B189" s="220"/>
      <c r="C189" s="221"/>
      <c r="D189" s="206" t="s">
        <v>157</v>
      </c>
      <c r="E189" s="222" t="s">
        <v>28</v>
      </c>
      <c r="F189" s="223" t="s">
        <v>248</v>
      </c>
      <c r="G189" s="221"/>
      <c r="H189" s="224">
        <v>10</v>
      </c>
      <c r="I189" s="225"/>
      <c r="J189" s="221"/>
      <c r="K189" s="221"/>
      <c r="L189" s="226"/>
      <c r="M189" s="227"/>
      <c r="N189" s="228"/>
      <c r="O189" s="228"/>
      <c r="P189" s="228"/>
      <c r="Q189" s="228"/>
      <c r="R189" s="228"/>
      <c r="S189" s="228"/>
      <c r="T189" s="229"/>
      <c r="AT189" s="230" t="s">
        <v>157</v>
      </c>
      <c r="AU189" s="230" t="s">
        <v>166</v>
      </c>
      <c r="AV189" s="14" t="s">
        <v>85</v>
      </c>
      <c r="AW189" s="14" t="s">
        <v>35</v>
      </c>
      <c r="AX189" s="14" t="s">
        <v>74</v>
      </c>
      <c r="AY189" s="230" t="s">
        <v>146</v>
      </c>
    </row>
    <row r="190" spans="1:65" s="13" customFormat="1" ht="10.199999999999999">
      <c r="B190" s="210"/>
      <c r="C190" s="211"/>
      <c r="D190" s="206" t="s">
        <v>157</v>
      </c>
      <c r="E190" s="212" t="s">
        <v>28</v>
      </c>
      <c r="F190" s="213" t="s">
        <v>249</v>
      </c>
      <c r="G190" s="211"/>
      <c r="H190" s="212" t="s">
        <v>28</v>
      </c>
      <c r="I190" s="214"/>
      <c r="J190" s="211"/>
      <c r="K190" s="211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157</v>
      </c>
      <c r="AU190" s="219" t="s">
        <v>166</v>
      </c>
      <c r="AV190" s="13" t="s">
        <v>82</v>
      </c>
      <c r="AW190" s="13" t="s">
        <v>35</v>
      </c>
      <c r="AX190" s="13" t="s">
        <v>74</v>
      </c>
      <c r="AY190" s="219" t="s">
        <v>146</v>
      </c>
    </row>
    <row r="191" spans="1:65" s="14" customFormat="1" ht="10.199999999999999">
      <c r="B191" s="220"/>
      <c r="C191" s="221"/>
      <c r="D191" s="206" t="s">
        <v>157</v>
      </c>
      <c r="E191" s="222" t="s">
        <v>28</v>
      </c>
      <c r="F191" s="223" t="s">
        <v>250</v>
      </c>
      <c r="G191" s="221"/>
      <c r="H191" s="224">
        <v>1.56</v>
      </c>
      <c r="I191" s="225"/>
      <c r="J191" s="221"/>
      <c r="K191" s="221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157</v>
      </c>
      <c r="AU191" s="230" t="s">
        <v>166</v>
      </c>
      <c r="AV191" s="14" t="s">
        <v>85</v>
      </c>
      <c r="AW191" s="14" t="s">
        <v>35</v>
      </c>
      <c r="AX191" s="14" t="s">
        <v>74</v>
      </c>
      <c r="AY191" s="230" t="s">
        <v>146</v>
      </c>
    </row>
    <row r="192" spans="1:65" s="15" customFormat="1" ht="10.199999999999999">
      <c r="B192" s="231"/>
      <c r="C192" s="232"/>
      <c r="D192" s="206" t="s">
        <v>157</v>
      </c>
      <c r="E192" s="233" t="s">
        <v>28</v>
      </c>
      <c r="F192" s="234" t="s">
        <v>181</v>
      </c>
      <c r="G192" s="232"/>
      <c r="H192" s="235">
        <v>2501.56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AT192" s="241" t="s">
        <v>157</v>
      </c>
      <c r="AU192" s="241" t="s">
        <v>166</v>
      </c>
      <c r="AV192" s="15" t="s">
        <v>153</v>
      </c>
      <c r="AW192" s="15" t="s">
        <v>35</v>
      </c>
      <c r="AX192" s="15" t="s">
        <v>82</v>
      </c>
      <c r="AY192" s="241" t="s">
        <v>146</v>
      </c>
    </row>
    <row r="193" spans="1:65" s="2" customFormat="1" ht="16.5" customHeight="1">
      <c r="A193" s="34"/>
      <c r="B193" s="35"/>
      <c r="C193" s="242" t="s">
        <v>280</v>
      </c>
      <c r="D193" s="242" t="s">
        <v>289</v>
      </c>
      <c r="E193" s="243" t="s">
        <v>290</v>
      </c>
      <c r="F193" s="244" t="s">
        <v>291</v>
      </c>
      <c r="G193" s="245" t="s">
        <v>292</v>
      </c>
      <c r="H193" s="246">
        <v>20.012</v>
      </c>
      <c r="I193" s="247"/>
      <c r="J193" s="248">
        <f>ROUND(I193*H193,2)</f>
        <v>0</v>
      </c>
      <c r="K193" s="244" t="s">
        <v>28</v>
      </c>
      <c r="L193" s="249"/>
      <c r="M193" s="250" t="s">
        <v>28</v>
      </c>
      <c r="N193" s="251" t="s">
        <v>47</v>
      </c>
      <c r="O193" s="65"/>
      <c r="P193" s="202">
        <f>O193*H193</f>
        <v>0</v>
      </c>
      <c r="Q193" s="202">
        <v>1E-3</v>
      </c>
      <c r="R193" s="202">
        <f>Q193*H193</f>
        <v>2.0012000000000002E-2</v>
      </c>
      <c r="S193" s="202">
        <v>0</v>
      </c>
      <c r="T193" s="20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4" t="s">
        <v>210</v>
      </c>
      <c r="AT193" s="204" t="s">
        <v>289</v>
      </c>
      <c r="AU193" s="204" t="s">
        <v>166</v>
      </c>
      <c r="AY193" s="17" t="s">
        <v>146</v>
      </c>
      <c r="BE193" s="205">
        <f>IF(N193="základní",J193,0)</f>
        <v>0</v>
      </c>
      <c r="BF193" s="205">
        <f>IF(N193="snížená",J193,0)</f>
        <v>0</v>
      </c>
      <c r="BG193" s="205">
        <f>IF(N193="zákl. přenesená",J193,0)</f>
        <v>0</v>
      </c>
      <c r="BH193" s="205">
        <f>IF(N193="sníž. přenesená",J193,0)</f>
        <v>0</v>
      </c>
      <c r="BI193" s="205">
        <f>IF(N193="nulová",J193,0)</f>
        <v>0</v>
      </c>
      <c r="BJ193" s="17" t="s">
        <v>153</v>
      </c>
      <c r="BK193" s="205">
        <f>ROUND(I193*H193,2)</f>
        <v>0</v>
      </c>
      <c r="BL193" s="17" t="s">
        <v>153</v>
      </c>
      <c r="BM193" s="204" t="s">
        <v>293</v>
      </c>
    </row>
    <row r="194" spans="1:65" s="2" customFormat="1" ht="10.199999999999999">
      <c r="A194" s="34"/>
      <c r="B194" s="35"/>
      <c r="C194" s="36"/>
      <c r="D194" s="206" t="s">
        <v>155</v>
      </c>
      <c r="E194" s="36"/>
      <c r="F194" s="207" t="s">
        <v>291</v>
      </c>
      <c r="G194" s="36"/>
      <c r="H194" s="36"/>
      <c r="I194" s="116"/>
      <c r="J194" s="36"/>
      <c r="K194" s="36"/>
      <c r="L194" s="39"/>
      <c r="M194" s="208"/>
      <c r="N194" s="209"/>
      <c r="O194" s="65"/>
      <c r="P194" s="65"/>
      <c r="Q194" s="65"/>
      <c r="R194" s="65"/>
      <c r="S194" s="65"/>
      <c r="T194" s="66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155</v>
      </c>
      <c r="AU194" s="17" t="s">
        <v>166</v>
      </c>
    </row>
    <row r="195" spans="1:65" s="13" customFormat="1" ht="10.199999999999999">
      <c r="B195" s="210"/>
      <c r="C195" s="211"/>
      <c r="D195" s="206" t="s">
        <v>157</v>
      </c>
      <c r="E195" s="212" t="s">
        <v>28</v>
      </c>
      <c r="F195" s="213" t="s">
        <v>294</v>
      </c>
      <c r="G195" s="211"/>
      <c r="H195" s="212" t="s">
        <v>28</v>
      </c>
      <c r="I195" s="214"/>
      <c r="J195" s="211"/>
      <c r="K195" s="211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157</v>
      </c>
      <c r="AU195" s="219" t="s">
        <v>166</v>
      </c>
      <c r="AV195" s="13" t="s">
        <v>82</v>
      </c>
      <c r="AW195" s="13" t="s">
        <v>35</v>
      </c>
      <c r="AX195" s="13" t="s">
        <v>74</v>
      </c>
      <c r="AY195" s="219" t="s">
        <v>146</v>
      </c>
    </row>
    <row r="196" spans="1:65" s="14" customFormat="1" ht="10.199999999999999">
      <c r="B196" s="220"/>
      <c r="C196" s="221"/>
      <c r="D196" s="206" t="s">
        <v>157</v>
      </c>
      <c r="E196" s="222" t="s">
        <v>28</v>
      </c>
      <c r="F196" s="223" t="s">
        <v>295</v>
      </c>
      <c r="G196" s="221"/>
      <c r="H196" s="224">
        <v>2501.56</v>
      </c>
      <c r="I196" s="225"/>
      <c r="J196" s="221"/>
      <c r="K196" s="221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157</v>
      </c>
      <c r="AU196" s="230" t="s">
        <v>166</v>
      </c>
      <c r="AV196" s="14" t="s">
        <v>85</v>
      </c>
      <c r="AW196" s="14" t="s">
        <v>35</v>
      </c>
      <c r="AX196" s="14" t="s">
        <v>82</v>
      </c>
      <c r="AY196" s="230" t="s">
        <v>146</v>
      </c>
    </row>
    <row r="197" spans="1:65" s="14" customFormat="1" ht="10.199999999999999">
      <c r="B197" s="220"/>
      <c r="C197" s="221"/>
      <c r="D197" s="206" t="s">
        <v>157</v>
      </c>
      <c r="E197" s="221"/>
      <c r="F197" s="223" t="s">
        <v>296</v>
      </c>
      <c r="G197" s="221"/>
      <c r="H197" s="224">
        <v>20.012</v>
      </c>
      <c r="I197" s="225"/>
      <c r="J197" s="221"/>
      <c r="K197" s="221"/>
      <c r="L197" s="226"/>
      <c r="M197" s="227"/>
      <c r="N197" s="228"/>
      <c r="O197" s="228"/>
      <c r="P197" s="228"/>
      <c r="Q197" s="228"/>
      <c r="R197" s="228"/>
      <c r="S197" s="228"/>
      <c r="T197" s="229"/>
      <c r="AT197" s="230" t="s">
        <v>157</v>
      </c>
      <c r="AU197" s="230" t="s">
        <v>166</v>
      </c>
      <c r="AV197" s="14" t="s">
        <v>85</v>
      </c>
      <c r="AW197" s="14" t="s">
        <v>4</v>
      </c>
      <c r="AX197" s="14" t="s">
        <v>82</v>
      </c>
      <c r="AY197" s="230" t="s">
        <v>146</v>
      </c>
    </row>
    <row r="198" spans="1:65" s="12" customFormat="1" ht="22.8" customHeight="1">
      <c r="B198" s="177"/>
      <c r="C198" s="178"/>
      <c r="D198" s="179" t="s">
        <v>73</v>
      </c>
      <c r="E198" s="191" t="s">
        <v>85</v>
      </c>
      <c r="F198" s="191" t="s">
        <v>297</v>
      </c>
      <c r="G198" s="178"/>
      <c r="H198" s="178"/>
      <c r="I198" s="181"/>
      <c r="J198" s="192">
        <f>BK198</f>
        <v>0</v>
      </c>
      <c r="K198" s="178"/>
      <c r="L198" s="183"/>
      <c r="M198" s="184"/>
      <c r="N198" s="185"/>
      <c r="O198" s="185"/>
      <c r="P198" s="186">
        <f>SUM(P199:P216)</f>
        <v>0</v>
      </c>
      <c r="Q198" s="185"/>
      <c r="R198" s="186">
        <f>SUM(R199:R216)</f>
        <v>1.1740252900000001</v>
      </c>
      <c r="S198" s="185"/>
      <c r="T198" s="187">
        <f>SUM(T199:T216)</f>
        <v>0</v>
      </c>
      <c r="AR198" s="188" t="s">
        <v>82</v>
      </c>
      <c r="AT198" s="189" t="s">
        <v>73</v>
      </c>
      <c r="AU198" s="189" t="s">
        <v>82</v>
      </c>
      <c r="AY198" s="188" t="s">
        <v>146</v>
      </c>
      <c r="BK198" s="190">
        <f>SUM(BK199:BK216)</f>
        <v>0</v>
      </c>
    </row>
    <row r="199" spans="1:65" s="2" customFormat="1" ht="16.5" customHeight="1">
      <c r="A199" s="34"/>
      <c r="B199" s="35"/>
      <c r="C199" s="193" t="s">
        <v>298</v>
      </c>
      <c r="D199" s="193" t="s">
        <v>148</v>
      </c>
      <c r="E199" s="194" t="s">
        <v>299</v>
      </c>
      <c r="F199" s="195" t="s">
        <v>300</v>
      </c>
      <c r="G199" s="196" t="s">
        <v>151</v>
      </c>
      <c r="H199" s="197">
        <v>0.504</v>
      </c>
      <c r="I199" s="198"/>
      <c r="J199" s="199">
        <f>ROUND(I199*H199,2)</f>
        <v>0</v>
      </c>
      <c r="K199" s="195" t="s">
        <v>152</v>
      </c>
      <c r="L199" s="39"/>
      <c r="M199" s="200" t="s">
        <v>28</v>
      </c>
      <c r="N199" s="201" t="s">
        <v>47</v>
      </c>
      <c r="O199" s="65"/>
      <c r="P199" s="202">
        <f>O199*H199</f>
        <v>0</v>
      </c>
      <c r="Q199" s="202">
        <v>2.16</v>
      </c>
      <c r="R199" s="202">
        <f>Q199*H199</f>
        <v>1.0886400000000001</v>
      </c>
      <c r="S199" s="202">
        <v>0</v>
      </c>
      <c r="T199" s="20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4" t="s">
        <v>153</v>
      </c>
      <c r="AT199" s="204" t="s">
        <v>148</v>
      </c>
      <c r="AU199" s="204" t="s">
        <v>85</v>
      </c>
      <c r="AY199" s="17" t="s">
        <v>146</v>
      </c>
      <c r="BE199" s="205">
        <f>IF(N199="základní",J199,0)</f>
        <v>0</v>
      </c>
      <c r="BF199" s="205">
        <f>IF(N199="snížená",J199,0)</f>
        <v>0</v>
      </c>
      <c r="BG199" s="205">
        <f>IF(N199="zákl. přenesená",J199,0)</f>
        <v>0</v>
      </c>
      <c r="BH199" s="205">
        <f>IF(N199="sníž. přenesená",J199,0)</f>
        <v>0</v>
      </c>
      <c r="BI199" s="205">
        <f>IF(N199="nulová",J199,0)</f>
        <v>0</v>
      </c>
      <c r="BJ199" s="17" t="s">
        <v>153</v>
      </c>
      <c r="BK199" s="205">
        <f>ROUND(I199*H199,2)</f>
        <v>0</v>
      </c>
      <c r="BL199" s="17" t="s">
        <v>153</v>
      </c>
      <c r="BM199" s="204" t="s">
        <v>301</v>
      </c>
    </row>
    <row r="200" spans="1:65" s="2" customFormat="1" ht="10.199999999999999">
      <c r="A200" s="34"/>
      <c r="B200" s="35"/>
      <c r="C200" s="36"/>
      <c r="D200" s="206" t="s">
        <v>155</v>
      </c>
      <c r="E200" s="36"/>
      <c r="F200" s="207" t="s">
        <v>300</v>
      </c>
      <c r="G200" s="36"/>
      <c r="H200" s="36"/>
      <c r="I200" s="116"/>
      <c r="J200" s="36"/>
      <c r="K200" s="36"/>
      <c r="L200" s="39"/>
      <c r="M200" s="208"/>
      <c r="N200" s="209"/>
      <c r="O200" s="65"/>
      <c r="P200" s="65"/>
      <c r="Q200" s="65"/>
      <c r="R200" s="65"/>
      <c r="S200" s="65"/>
      <c r="T200" s="66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155</v>
      </c>
      <c r="AU200" s="17" t="s">
        <v>85</v>
      </c>
    </row>
    <row r="201" spans="1:65" s="13" customFormat="1" ht="10.199999999999999">
      <c r="B201" s="210"/>
      <c r="C201" s="211"/>
      <c r="D201" s="206" t="s">
        <v>157</v>
      </c>
      <c r="E201" s="212" t="s">
        <v>28</v>
      </c>
      <c r="F201" s="213" t="s">
        <v>302</v>
      </c>
      <c r="G201" s="211"/>
      <c r="H201" s="212" t="s">
        <v>28</v>
      </c>
      <c r="I201" s="214"/>
      <c r="J201" s="211"/>
      <c r="K201" s="211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157</v>
      </c>
      <c r="AU201" s="219" t="s">
        <v>85</v>
      </c>
      <c r="AV201" s="13" t="s">
        <v>82</v>
      </c>
      <c r="AW201" s="13" t="s">
        <v>35</v>
      </c>
      <c r="AX201" s="13" t="s">
        <v>74</v>
      </c>
      <c r="AY201" s="219" t="s">
        <v>146</v>
      </c>
    </row>
    <row r="202" spans="1:65" s="14" customFormat="1" ht="10.199999999999999">
      <c r="B202" s="220"/>
      <c r="C202" s="221"/>
      <c r="D202" s="206" t="s">
        <v>157</v>
      </c>
      <c r="E202" s="222" t="s">
        <v>28</v>
      </c>
      <c r="F202" s="223" t="s">
        <v>303</v>
      </c>
      <c r="G202" s="221"/>
      <c r="H202" s="224">
        <v>0.504</v>
      </c>
      <c r="I202" s="225"/>
      <c r="J202" s="221"/>
      <c r="K202" s="221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157</v>
      </c>
      <c r="AU202" s="230" t="s">
        <v>85</v>
      </c>
      <c r="AV202" s="14" t="s">
        <v>85</v>
      </c>
      <c r="AW202" s="14" t="s">
        <v>35</v>
      </c>
      <c r="AX202" s="14" t="s">
        <v>82</v>
      </c>
      <c r="AY202" s="230" t="s">
        <v>146</v>
      </c>
    </row>
    <row r="203" spans="1:65" s="2" customFormat="1" ht="16.5" customHeight="1">
      <c r="A203" s="34"/>
      <c r="B203" s="35"/>
      <c r="C203" s="193" t="s">
        <v>304</v>
      </c>
      <c r="D203" s="193" t="s">
        <v>148</v>
      </c>
      <c r="E203" s="194" t="s">
        <v>305</v>
      </c>
      <c r="F203" s="195" t="s">
        <v>306</v>
      </c>
      <c r="G203" s="196" t="s">
        <v>151</v>
      </c>
      <c r="H203" s="197">
        <v>1.554</v>
      </c>
      <c r="I203" s="198"/>
      <c r="J203" s="199">
        <f>ROUND(I203*H203,2)</f>
        <v>0</v>
      </c>
      <c r="K203" s="195" t="s">
        <v>152</v>
      </c>
      <c r="L203" s="39"/>
      <c r="M203" s="200" t="s">
        <v>28</v>
      </c>
      <c r="N203" s="201" t="s">
        <v>47</v>
      </c>
      <c r="O203" s="65"/>
      <c r="P203" s="202">
        <f>O203*H203</f>
        <v>0</v>
      </c>
      <c r="Q203" s="202">
        <v>0</v>
      </c>
      <c r="R203" s="202">
        <f>Q203*H203</f>
        <v>0</v>
      </c>
      <c r="S203" s="202">
        <v>0</v>
      </c>
      <c r="T203" s="20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4" t="s">
        <v>153</v>
      </c>
      <c r="AT203" s="204" t="s">
        <v>148</v>
      </c>
      <c r="AU203" s="204" t="s">
        <v>85</v>
      </c>
      <c r="AY203" s="17" t="s">
        <v>146</v>
      </c>
      <c r="BE203" s="205">
        <f>IF(N203="základní",J203,0)</f>
        <v>0</v>
      </c>
      <c r="BF203" s="205">
        <f>IF(N203="snížená",J203,0)</f>
        <v>0</v>
      </c>
      <c r="BG203" s="205">
        <f>IF(N203="zákl. přenesená",J203,0)</f>
        <v>0</v>
      </c>
      <c r="BH203" s="205">
        <f>IF(N203="sníž. přenesená",J203,0)</f>
        <v>0</v>
      </c>
      <c r="BI203" s="205">
        <f>IF(N203="nulová",J203,0)</f>
        <v>0</v>
      </c>
      <c r="BJ203" s="17" t="s">
        <v>153</v>
      </c>
      <c r="BK203" s="205">
        <f>ROUND(I203*H203,2)</f>
        <v>0</v>
      </c>
      <c r="BL203" s="17" t="s">
        <v>153</v>
      </c>
      <c r="BM203" s="204" t="s">
        <v>307</v>
      </c>
    </row>
    <row r="204" spans="1:65" s="2" customFormat="1" ht="10.199999999999999">
      <c r="A204" s="34"/>
      <c r="B204" s="35"/>
      <c r="C204" s="36"/>
      <c r="D204" s="206" t="s">
        <v>155</v>
      </c>
      <c r="E204" s="36"/>
      <c r="F204" s="207" t="s">
        <v>308</v>
      </c>
      <c r="G204" s="36"/>
      <c r="H204" s="36"/>
      <c r="I204" s="116"/>
      <c r="J204" s="36"/>
      <c r="K204" s="36"/>
      <c r="L204" s="39"/>
      <c r="M204" s="208"/>
      <c r="N204" s="209"/>
      <c r="O204" s="65"/>
      <c r="P204" s="65"/>
      <c r="Q204" s="65"/>
      <c r="R204" s="65"/>
      <c r="S204" s="65"/>
      <c r="T204" s="66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155</v>
      </c>
      <c r="AU204" s="17" t="s">
        <v>85</v>
      </c>
    </row>
    <row r="205" spans="1:65" s="13" customFormat="1" ht="10.199999999999999">
      <c r="B205" s="210"/>
      <c r="C205" s="211"/>
      <c r="D205" s="206" t="s">
        <v>157</v>
      </c>
      <c r="E205" s="212" t="s">
        <v>28</v>
      </c>
      <c r="F205" s="213" t="s">
        <v>309</v>
      </c>
      <c r="G205" s="211"/>
      <c r="H205" s="212" t="s">
        <v>28</v>
      </c>
      <c r="I205" s="214"/>
      <c r="J205" s="211"/>
      <c r="K205" s="211"/>
      <c r="L205" s="215"/>
      <c r="M205" s="216"/>
      <c r="N205" s="217"/>
      <c r="O205" s="217"/>
      <c r="P205" s="217"/>
      <c r="Q205" s="217"/>
      <c r="R205" s="217"/>
      <c r="S205" s="217"/>
      <c r="T205" s="218"/>
      <c r="AT205" s="219" t="s">
        <v>157</v>
      </c>
      <c r="AU205" s="219" t="s">
        <v>85</v>
      </c>
      <c r="AV205" s="13" t="s">
        <v>82</v>
      </c>
      <c r="AW205" s="13" t="s">
        <v>35</v>
      </c>
      <c r="AX205" s="13" t="s">
        <v>74</v>
      </c>
      <c r="AY205" s="219" t="s">
        <v>146</v>
      </c>
    </row>
    <row r="206" spans="1:65" s="14" customFormat="1" ht="10.199999999999999">
      <c r="B206" s="220"/>
      <c r="C206" s="221"/>
      <c r="D206" s="206" t="s">
        <v>157</v>
      </c>
      <c r="E206" s="222" t="s">
        <v>28</v>
      </c>
      <c r="F206" s="223" t="s">
        <v>310</v>
      </c>
      <c r="G206" s="221"/>
      <c r="H206" s="224">
        <v>1.554</v>
      </c>
      <c r="I206" s="225"/>
      <c r="J206" s="221"/>
      <c r="K206" s="221"/>
      <c r="L206" s="226"/>
      <c r="M206" s="227"/>
      <c r="N206" s="228"/>
      <c r="O206" s="228"/>
      <c r="P206" s="228"/>
      <c r="Q206" s="228"/>
      <c r="R206" s="228"/>
      <c r="S206" s="228"/>
      <c r="T206" s="229"/>
      <c r="AT206" s="230" t="s">
        <v>157</v>
      </c>
      <c r="AU206" s="230" t="s">
        <v>85</v>
      </c>
      <c r="AV206" s="14" t="s">
        <v>85</v>
      </c>
      <c r="AW206" s="14" t="s">
        <v>35</v>
      </c>
      <c r="AX206" s="14" t="s">
        <v>82</v>
      </c>
      <c r="AY206" s="230" t="s">
        <v>146</v>
      </c>
    </row>
    <row r="207" spans="1:65" s="2" customFormat="1" ht="16.5" customHeight="1">
      <c r="A207" s="34"/>
      <c r="B207" s="35"/>
      <c r="C207" s="193" t="s">
        <v>7</v>
      </c>
      <c r="D207" s="193" t="s">
        <v>148</v>
      </c>
      <c r="E207" s="194" t="s">
        <v>311</v>
      </c>
      <c r="F207" s="195" t="s">
        <v>312</v>
      </c>
      <c r="G207" s="196" t="s">
        <v>239</v>
      </c>
      <c r="H207" s="197">
        <v>2.4</v>
      </c>
      <c r="I207" s="198"/>
      <c r="J207" s="199">
        <f>ROUND(I207*H207,2)</f>
        <v>0</v>
      </c>
      <c r="K207" s="195" t="s">
        <v>28</v>
      </c>
      <c r="L207" s="39"/>
      <c r="M207" s="200" t="s">
        <v>28</v>
      </c>
      <c r="N207" s="201" t="s">
        <v>47</v>
      </c>
      <c r="O207" s="65"/>
      <c r="P207" s="202">
        <f>O207*H207</f>
        <v>0</v>
      </c>
      <c r="Q207" s="202">
        <v>1.4400000000000001E-3</v>
      </c>
      <c r="R207" s="202">
        <f>Q207*H207</f>
        <v>3.4560000000000003E-3</v>
      </c>
      <c r="S207" s="202">
        <v>0</v>
      </c>
      <c r="T207" s="20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4" t="s">
        <v>153</v>
      </c>
      <c r="AT207" s="204" t="s">
        <v>148</v>
      </c>
      <c r="AU207" s="204" t="s">
        <v>85</v>
      </c>
      <c r="AY207" s="17" t="s">
        <v>146</v>
      </c>
      <c r="BE207" s="205">
        <f>IF(N207="základní",J207,0)</f>
        <v>0</v>
      </c>
      <c r="BF207" s="205">
        <f>IF(N207="snížená",J207,0)</f>
        <v>0</v>
      </c>
      <c r="BG207" s="205">
        <f>IF(N207="zákl. přenesená",J207,0)</f>
        <v>0</v>
      </c>
      <c r="BH207" s="205">
        <f>IF(N207="sníž. přenesená",J207,0)</f>
        <v>0</v>
      </c>
      <c r="BI207" s="205">
        <f>IF(N207="nulová",J207,0)</f>
        <v>0</v>
      </c>
      <c r="BJ207" s="17" t="s">
        <v>153</v>
      </c>
      <c r="BK207" s="205">
        <f>ROUND(I207*H207,2)</f>
        <v>0</v>
      </c>
      <c r="BL207" s="17" t="s">
        <v>153</v>
      </c>
      <c r="BM207" s="204" t="s">
        <v>313</v>
      </c>
    </row>
    <row r="208" spans="1:65" s="2" customFormat="1" ht="10.199999999999999">
      <c r="A208" s="34"/>
      <c r="B208" s="35"/>
      <c r="C208" s="36"/>
      <c r="D208" s="206" t="s">
        <v>155</v>
      </c>
      <c r="E208" s="36"/>
      <c r="F208" s="207" t="s">
        <v>314</v>
      </c>
      <c r="G208" s="36"/>
      <c r="H208" s="36"/>
      <c r="I208" s="116"/>
      <c r="J208" s="36"/>
      <c r="K208" s="36"/>
      <c r="L208" s="39"/>
      <c r="M208" s="208"/>
      <c r="N208" s="209"/>
      <c r="O208" s="65"/>
      <c r="P208" s="65"/>
      <c r="Q208" s="65"/>
      <c r="R208" s="65"/>
      <c r="S208" s="65"/>
      <c r="T208" s="66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155</v>
      </c>
      <c r="AU208" s="17" t="s">
        <v>85</v>
      </c>
    </row>
    <row r="209" spans="1:65" s="13" customFormat="1" ht="10.199999999999999">
      <c r="B209" s="210"/>
      <c r="C209" s="211"/>
      <c r="D209" s="206" t="s">
        <v>157</v>
      </c>
      <c r="E209" s="212" t="s">
        <v>28</v>
      </c>
      <c r="F209" s="213" t="s">
        <v>315</v>
      </c>
      <c r="G209" s="211"/>
      <c r="H209" s="212" t="s">
        <v>28</v>
      </c>
      <c r="I209" s="214"/>
      <c r="J209" s="211"/>
      <c r="K209" s="211"/>
      <c r="L209" s="215"/>
      <c r="M209" s="216"/>
      <c r="N209" s="217"/>
      <c r="O209" s="217"/>
      <c r="P209" s="217"/>
      <c r="Q209" s="217"/>
      <c r="R209" s="217"/>
      <c r="S209" s="217"/>
      <c r="T209" s="218"/>
      <c r="AT209" s="219" t="s">
        <v>157</v>
      </c>
      <c r="AU209" s="219" t="s">
        <v>85</v>
      </c>
      <c r="AV209" s="13" t="s">
        <v>82</v>
      </c>
      <c r="AW209" s="13" t="s">
        <v>35</v>
      </c>
      <c r="AX209" s="13" t="s">
        <v>74</v>
      </c>
      <c r="AY209" s="219" t="s">
        <v>146</v>
      </c>
    </row>
    <row r="210" spans="1:65" s="14" customFormat="1" ht="10.199999999999999">
      <c r="B210" s="220"/>
      <c r="C210" s="221"/>
      <c r="D210" s="206" t="s">
        <v>157</v>
      </c>
      <c r="E210" s="222" t="s">
        <v>28</v>
      </c>
      <c r="F210" s="223" t="s">
        <v>316</v>
      </c>
      <c r="G210" s="221"/>
      <c r="H210" s="224">
        <v>2.4</v>
      </c>
      <c r="I210" s="225"/>
      <c r="J210" s="221"/>
      <c r="K210" s="221"/>
      <c r="L210" s="226"/>
      <c r="M210" s="227"/>
      <c r="N210" s="228"/>
      <c r="O210" s="228"/>
      <c r="P210" s="228"/>
      <c r="Q210" s="228"/>
      <c r="R210" s="228"/>
      <c r="S210" s="228"/>
      <c r="T210" s="229"/>
      <c r="AT210" s="230" t="s">
        <v>157</v>
      </c>
      <c r="AU210" s="230" t="s">
        <v>85</v>
      </c>
      <c r="AV210" s="14" t="s">
        <v>85</v>
      </c>
      <c r="AW210" s="14" t="s">
        <v>35</v>
      </c>
      <c r="AX210" s="14" t="s">
        <v>82</v>
      </c>
      <c r="AY210" s="230" t="s">
        <v>146</v>
      </c>
    </row>
    <row r="211" spans="1:65" s="2" customFormat="1" ht="16.5" customHeight="1">
      <c r="A211" s="34"/>
      <c r="B211" s="35"/>
      <c r="C211" s="193" t="s">
        <v>317</v>
      </c>
      <c r="D211" s="193" t="s">
        <v>148</v>
      </c>
      <c r="E211" s="194" t="s">
        <v>318</v>
      </c>
      <c r="F211" s="195" t="s">
        <v>319</v>
      </c>
      <c r="G211" s="196" t="s">
        <v>239</v>
      </c>
      <c r="H211" s="197">
        <v>2.4</v>
      </c>
      <c r="I211" s="198"/>
      <c r="J211" s="199">
        <f>ROUND(I211*H211,2)</f>
        <v>0</v>
      </c>
      <c r="K211" s="195" t="s">
        <v>28</v>
      </c>
      <c r="L211" s="39"/>
      <c r="M211" s="200" t="s">
        <v>28</v>
      </c>
      <c r="N211" s="201" t="s">
        <v>47</v>
      </c>
      <c r="O211" s="65"/>
      <c r="P211" s="202">
        <f>O211*H211</f>
        <v>0</v>
      </c>
      <c r="Q211" s="202">
        <v>4.0000000000000003E-5</v>
      </c>
      <c r="R211" s="202">
        <f>Q211*H211</f>
        <v>9.6000000000000002E-5</v>
      </c>
      <c r="S211" s="202">
        <v>0</v>
      </c>
      <c r="T211" s="20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4" t="s">
        <v>153</v>
      </c>
      <c r="AT211" s="204" t="s">
        <v>148</v>
      </c>
      <c r="AU211" s="204" t="s">
        <v>85</v>
      </c>
      <c r="AY211" s="17" t="s">
        <v>146</v>
      </c>
      <c r="BE211" s="205">
        <f>IF(N211="základní",J211,0)</f>
        <v>0</v>
      </c>
      <c r="BF211" s="205">
        <f>IF(N211="snížená",J211,0)</f>
        <v>0</v>
      </c>
      <c r="BG211" s="205">
        <f>IF(N211="zákl. přenesená",J211,0)</f>
        <v>0</v>
      </c>
      <c r="BH211" s="205">
        <f>IF(N211="sníž. přenesená",J211,0)</f>
        <v>0</v>
      </c>
      <c r="BI211" s="205">
        <f>IF(N211="nulová",J211,0)</f>
        <v>0</v>
      </c>
      <c r="BJ211" s="17" t="s">
        <v>153</v>
      </c>
      <c r="BK211" s="205">
        <f>ROUND(I211*H211,2)</f>
        <v>0</v>
      </c>
      <c r="BL211" s="17" t="s">
        <v>153</v>
      </c>
      <c r="BM211" s="204" t="s">
        <v>320</v>
      </c>
    </row>
    <row r="212" spans="1:65" s="2" customFormat="1" ht="10.199999999999999">
      <c r="A212" s="34"/>
      <c r="B212" s="35"/>
      <c r="C212" s="36"/>
      <c r="D212" s="206" t="s">
        <v>155</v>
      </c>
      <c r="E212" s="36"/>
      <c r="F212" s="207" t="s">
        <v>321</v>
      </c>
      <c r="G212" s="36"/>
      <c r="H212" s="36"/>
      <c r="I212" s="116"/>
      <c r="J212" s="36"/>
      <c r="K212" s="36"/>
      <c r="L212" s="39"/>
      <c r="M212" s="208"/>
      <c r="N212" s="209"/>
      <c r="O212" s="65"/>
      <c r="P212" s="65"/>
      <c r="Q212" s="65"/>
      <c r="R212" s="65"/>
      <c r="S212" s="65"/>
      <c r="T212" s="66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155</v>
      </c>
      <c r="AU212" s="17" t="s">
        <v>85</v>
      </c>
    </row>
    <row r="213" spans="1:65" s="2" customFormat="1" ht="16.5" customHeight="1">
      <c r="A213" s="34"/>
      <c r="B213" s="35"/>
      <c r="C213" s="193" t="s">
        <v>322</v>
      </c>
      <c r="D213" s="193" t="s">
        <v>148</v>
      </c>
      <c r="E213" s="194" t="s">
        <v>323</v>
      </c>
      <c r="F213" s="195" t="s">
        <v>324</v>
      </c>
      <c r="G213" s="196" t="s">
        <v>325</v>
      </c>
      <c r="H213" s="197">
        <v>7.6999999999999999E-2</v>
      </c>
      <c r="I213" s="198"/>
      <c r="J213" s="199">
        <f>ROUND(I213*H213,2)</f>
        <v>0</v>
      </c>
      <c r="K213" s="195" t="s">
        <v>28</v>
      </c>
      <c r="L213" s="39"/>
      <c r="M213" s="200" t="s">
        <v>28</v>
      </c>
      <c r="N213" s="201" t="s">
        <v>47</v>
      </c>
      <c r="O213" s="65"/>
      <c r="P213" s="202">
        <f>O213*H213</f>
        <v>0</v>
      </c>
      <c r="Q213" s="202">
        <v>1.06277</v>
      </c>
      <c r="R213" s="202">
        <f>Q213*H213</f>
        <v>8.1833290000000003E-2</v>
      </c>
      <c r="S213" s="202">
        <v>0</v>
      </c>
      <c r="T213" s="20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4" t="s">
        <v>153</v>
      </c>
      <c r="AT213" s="204" t="s">
        <v>148</v>
      </c>
      <c r="AU213" s="204" t="s">
        <v>85</v>
      </c>
      <c r="AY213" s="17" t="s">
        <v>146</v>
      </c>
      <c r="BE213" s="205">
        <f>IF(N213="základní",J213,0)</f>
        <v>0</v>
      </c>
      <c r="BF213" s="205">
        <f>IF(N213="snížená",J213,0)</f>
        <v>0</v>
      </c>
      <c r="BG213" s="205">
        <f>IF(N213="zákl. přenesená",J213,0)</f>
        <v>0</v>
      </c>
      <c r="BH213" s="205">
        <f>IF(N213="sníž. přenesená",J213,0)</f>
        <v>0</v>
      </c>
      <c r="BI213" s="205">
        <f>IF(N213="nulová",J213,0)</f>
        <v>0</v>
      </c>
      <c r="BJ213" s="17" t="s">
        <v>153</v>
      </c>
      <c r="BK213" s="205">
        <f>ROUND(I213*H213,2)</f>
        <v>0</v>
      </c>
      <c r="BL213" s="17" t="s">
        <v>153</v>
      </c>
      <c r="BM213" s="204" t="s">
        <v>326</v>
      </c>
    </row>
    <row r="214" spans="1:65" s="2" customFormat="1" ht="10.199999999999999">
      <c r="A214" s="34"/>
      <c r="B214" s="35"/>
      <c r="C214" s="36"/>
      <c r="D214" s="206" t="s">
        <v>155</v>
      </c>
      <c r="E214" s="36"/>
      <c r="F214" s="207" t="s">
        <v>327</v>
      </c>
      <c r="G214" s="36"/>
      <c r="H214" s="36"/>
      <c r="I214" s="116"/>
      <c r="J214" s="36"/>
      <c r="K214" s="36"/>
      <c r="L214" s="39"/>
      <c r="M214" s="208"/>
      <c r="N214" s="209"/>
      <c r="O214" s="65"/>
      <c r="P214" s="65"/>
      <c r="Q214" s="65"/>
      <c r="R214" s="65"/>
      <c r="S214" s="65"/>
      <c r="T214" s="66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155</v>
      </c>
      <c r="AU214" s="17" t="s">
        <v>85</v>
      </c>
    </row>
    <row r="215" spans="1:65" s="13" customFormat="1" ht="10.199999999999999">
      <c r="B215" s="210"/>
      <c r="C215" s="211"/>
      <c r="D215" s="206" t="s">
        <v>157</v>
      </c>
      <c r="E215" s="212" t="s">
        <v>28</v>
      </c>
      <c r="F215" s="213" t="s">
        <v>328</v>
      </c>
      <c r="G215" s="211"/>
      <c r="H215" s="212" t="s">
        <v>28</v>
      </c>
      <c r="I215" s="214"/>
      <c r="J215" s="211"/>
      <c r="K215" s="211"/>
      <c r="L215" s="215"/>
      <c r="M215" s="216"/>
      <c r="N215" s="217"/>
      <c r="O215" s="217"/>
      <c r="P215" s="217"/>
      <c r="Q215" s="217"/>
      <c r="R215" s="217"/>
      <c r="S215" s="217"/>
      <c r="T215" s="218"/>
      <c r="AT215" s="219" t="s">
        <v>157</v>
      </c>
      <c r="AU215" s="219" t="s">
        <v>85</v>
      </c>
      <c r="AV215" s="13" t="s">
        <v>82</v>
      </c>
      <c r="AW215" s="13" t="s">
        <v>35</v>
      </c>
      <c r="AX215" s="13" t="s">
        <v>74</v>
      </c>
      <c r="AY215" s="219" t="s">
        <v>146</v>
      </c>
    </row>
    <row r="216" spans="1:65" s="14" customFormat="1" ht="10.199999999999999">
      <c r="B216" s="220"/>
      <c r="C216" s="221"/>
      <c r="D216" s="206" t="s">
        <v>157</v>
      </c>
      <c r="E216" s="222" t="s">
        <v>28</v>
      </c>
      <c r="F216" s="223" t="s">
        <v>329</v>
      </c>
      <c r="G216" s="221"/>
      <c r="H216" s="224">
        <v>7.6999999999999999E-2</v>
      </c>
      <c r="I216" s="225"/>
      <c r="J216" s="221"/>
      <c r="K216" s="221"/>
      <c r="L216" s="226"/>
      <c r="M216" s="227"/>
      <c r="N216" s="228"/>
      <c r="O216" s="228"/>
      <c r="P216" s="228"/>
      <c r="Q216" s="228"/>
      <c r="R216" s="228"/>
      <c r="S216" s="228"/>
      <c r="T216" s="229"/>
      <c r="AT216" s="230" t="s">
        <v>157</v>
      </c>
      <c r="AU216" s="230" t="s">
        <v>85</v>
      </c>
      <c r="AV216" s="14" t="s">
        <v>85</v>
      </c>
      <c r="AW216" s="14" t="s">
        <v>35</v>
      </c>
      <c r="AX216" s="14" t="s">
        <v>82</v>
      </c>
      <c r="AY216" s="230" t="s">
        <v>146</v>
      </c>
    </row>
    <row r="217" spans="1:65" s="12" customFormat="1" ht="22.8" customHeight="1">
      <c r="B217" s="177"/>
      <c r="C217" s="178"/>
      <c r="D217" s="179" t="s">
        <v>73</v>
      </c>
      <c r="E217" s="191" t="s">
        <v>166</v>
      </c>
      <c r="F217" s="191" t="s">
        <v>330</v>
      </c>
      <c r="G217" s="178"/>
      <c r="H217" s="178"/>
      <c r="I217" s="181"/>
      <c r="J217" s="192">
        <f>BK217</f>
        <v>0</v>
      </c>
      <c r="K217" s="178"/>
      <c r="L217" s="183"/>
      <c r="M217" s="184"/>
      <c r="N217" s="185"/>
      <c r="O217" s="185"/>
      <c r="P217" s="186">
        <f>SUM(P218:P229)</f>
        <v>0</v>
      </c>
      <c r="Q217" s="185"/>
      <c r="R217" s="186">
        <f>SUM(R218:R229)</f>
        <v>3.4368835999999998</v>
      </c>
      <c r="S217" s="185"/>
      <c r="T217" s="187">
        <f>SUM(T218:T229)</f>
        <v>0</v>
      </c>
      <c r="AR217" s="188" t="s">
        <v>82</v>
      </c>
      <c r="AT217" s="189" t="s">
        <v>73</v>
      </c>
      <c r="AU217" s="189" t="s">
        <v>82</v>
      </c>
      <c r="AY217" s="188" t="s">
        <v>146</v>
      </c>
      <c r="BK217" s="190">
        <f>SUM(BK218:BK229)</f>
        <v>0</v>
      </c>
    </row>
    <row r="218" spans="1:65" s="2" customFormat="1" ht="16.5" customHeight="1">
      <c r="A218" s="34"/>
      <c r="B218" s="35"/>
      <c r="C218" s="193" t="s">
        <v>331</v>
      </c>
      <c r="D218" s="193" t="s">
        <v>148</v>
      </c>
      <c r="E218" s="194" t="s">
        <v>332</v>
      </c>
      <c r="F218" s="195" t="s">
        <v>333</v>
      </c>
      <c r="G218" s="196" t="s">
        <v>151</v>
      </c>
      <c r="H218" s="197">
        <v>0.44</v>
      </c>
      <c r="I218" s="198"/>
      <c r="J218" s="199">
        <f>ROUND(I218*H218,2)</f>
        <v>0</v>
      </c>
      <c r="K218" s="195" t="s">
        <v>152</v>
      </c>
      <c r="L218" s="39"/>
      <c r="M218" s="200" t="s">
        <v>28</v>
      </c>
      <c r="N218" s="201" t="s">
        <v>47</v>
      </c>
      <c r="O218" s="65"/>
      <c r="P218" s="202">
        <f>O218*H218</f>
        <v>0</v>
      </c>
      <c r="Q218" s="202">
        <v>7.9549999999999996E-2</v>
      </c>
      <c r="R218" s="202">
        <f>Q218*H218</f>
        <v>3.5001999999999998E-2</v>
      </c>
      <c r="S218" s="202">
        <v>0</v>
      </c>
      <c r="T218" s="20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4" t="s">
        <v>153</v>
      </c>
      <c r="AT218" s="204" t="s">
        <v>148</v>
      </c>
      <c r="AU218" s="204" t="s">
        <v>85</v>
      </c>
      <c r="AY218" s="17" t="s">
        <v>146</v>
      </c>
      <c r="BE218" s="205">
        <f>IF(N218="základní",J218,0)</f>
        <v>0</v>
      </c>
      <c r="BF218" s="205">
        <f>IF(N218="snížená",J218,0)</f>
        <v>0</v>
      </c>
      <c r="BG218" s="205">
        <f>IF(N218="zákl. přenesená",J218,0)</f>
        <v>0</v>
      </c>
      <c r="BH218" s="205">
        <f>IF(N218="sníž. přenesená",J218,0)</f>
        <v>0</v>
      </c>
      <c r="BI218" s="205">
        <f>IF(N218="nulová",J218,0)</f>
        <v>0</v>
      </c>
      <c r="BJ218" s="17" t="s">
        <v>153</v>
      </c>
      <c r="BK218" s="205">
        <f>ROUND(I218*H218,2)</f>
        <v>0</v>
      </c>
      <c r="BL218" s="17" t="s">
        <v>153</v>
      </c>
      <c r="BM218" s="204" t="s">
        <v>334</v>
      </c>
    </row>
    <row r="219" spans="1:65" s="2" customFormat="1" ht="10.199999999999999">
      <c r="A219" s="34"/>
      <c r="B219" s="35"/>
      <c r="C219" s="36"/>
      <c r="D219" s="206" t="s">
        <v>155</v>
      </c>
      <c r="E219" s="36"/>
      <c r="F219" s="207" t="s">
        <v>335</v>
      </c>
      <c r="G219" s="36"/>
      <c r="H219" s="36"/>
      <c r="I219" s="116"/>
      <c r="J219" s="36"/>
      <c r="K219" s="36"/>
      <c r="L219" s="39"/>
      <c r="M219" s="208"/>
      <c r="N219" s="209"/>
      <c r="O219" s="65"/>
      <c r="P219" s="65"/>
      <c r="Q219" s="65"/>
      <c r="R219" s="65"/>
      <c r="S219" s="65"/>
      <c r="T219" s="66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155</v>
      </c>
      <c r="AU219" s="17" t="s">
        <v>85</v>
      </c>
    </row>
    <row r="220" spans="1:65" s="13" customFormat="1" ht="10.199999999999999">
      <c r="B220" s="210"/>
      <c r="C220" s="211"/>
      <c r="D220" s="206" t="s">
        <v>157</v>
      </c>
      <c r="E220" s="212" t="s">
        <v>28</v>
      </c>
      <c r="F220" s="213" t="s">
        <v>336</v>
      </c>
      <c r="G220" s="211"/>
      <c r="H220" s="212" t="s">
        <v>28</v>
      </c>
      <c r="I220" s="214"/>
      <c r="J220" s="211"/>
      <c r="K220" s="211"/>
      <c r="L220" s="215"/>
      <c r="M220" s="216"/>
      <c r="N220" s="217"/>
      <c r="O220" s="217"/>
      <c r="P220" s="217"/>
      <c r="Q220" s="217"/>
      <c r="R220" s="217"/>
      <c r="S220" s="217"/>
      <c r="T220" s="218"/>
      <c r="AT220" s="219" t="s">
        <v>157</v>
      </c>
      <c r="AU220" s="219" t="s">
        <v>85</v>
      </c>
      <c r="AV220" s="13" t="s">
        <v>82</v>
      </c>
      <c r="AW220" s="13" t="s">
        <v>35</v>
      </c>
      <c r="AX220" s="13" t="s">
        <v>74</v>
      </c>
      <c r="AY220" s="219" t="s">
        <v>146</v>
      </c>
    </row>
    <row r="221" spans="1:65" s="14" customFormat="1" ht="10.199999999999999">
      <c r="B221" s="220"/>
      <c r="C221" s="221"/>
      <c r="D221" s="206" t="s">
        <v>157</v>
      </c>
      <c r="E221" s="222" t="s">
        <v>28</v>
      </c>
      <c r="F221" s="223" t="s">
        <v>337</v>
      </c>
      <c r="G221" s="221"/>
      <c r="H221" s="224">
        <v>0.44</v>
      </c>
      <c r="I221" s="225"/>
      <c r="J221" s="221"/>
      <c r="K221" s="221"/>
      <c r="L221" s="226"/>
      <c r="M221" s="227"/>
      <c r="N221" s="228"/>
      <c r="O221" s="228"/>
      <c r="P221" s="228"/>
      <c r="Q221" s="228"/>
      <c r="R221" s="228"/>
      <c r="S221" s="228"/>
      <c r="T221" s="229"/>
      <c r="AT221" s="230" t="s">
        <v>157</v>
      </c>
      <c r="AU221" s="230" t="s">
        <v>85</v>
      </c>
      <c r="AV221" s="14" t="s">
        <v>85</v>
      </c>
      <c r="AW221" s="14" t="s">
        <v>35</v>
      </c>
      <c r="AX221" s="14" t="s">
        <v>82</v>
      </c>
      <c r="AY221" s="230" t="s">
        <v>146</v>
      </c>
    </row>
    <row r="222" spans="1:65" s="2" customFormat="1" ht="16.5" customHeight="1">
      <c r="A222" s="34"/>
      <c r="B222" s="35"/>
      <c r="C222" s="242" t="s">
        <v>338</v>
      </c>
      <c r="D222" s="242" t="s">
        <v>289</v>
      </c>
      <c r="E222" s="243" t="s">
        <v>339</v>
      </c>
      <c r="F222" s="244" t="s">
        <v>340</v>
      </c>
      <c r="G222" s="245" t="s">
        <v>341</v>
      </c>
      <c r="H222" s="246">
        <v>2</v>
      </c>
      <c r="I222" s="247"/>
      <c r="J222" s="248">
        <f>ROUND(I222*H222,2)</f>
        <v>0</v>
      </c>
      <c r="K222" s="244" t="s">
        <v>28</v>
      </c>
      <c r="L222" s="249"/>
      <c r="M222" s="250" t="s">
        <v>28</v>
      </c>
      <c r="N222" s="251" t="s">
        <v>47</v>
      </c>
      <c r="O222" s="65"/>
      <c r="P222" s="202">
        <f>O222*H222</f>
        <v>0</v>
      </c>
      <c r="Q222" s="202">
        <v>0.38</v>
      </c>
      <c r="R222" s="202">
        <f>Q222*H222</f>
        <v>0.76</v>
      </c>
      <c r="S222" s="202">
        <v>0</v>
      </c>
      <c r="T222" s="20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4" t="s">
        <v>210</v>
      </c>
      <c r="AT222" s="204" t="s">
        <v>289</v>
      </c>
      <c r="AU222" s="204" t="s">
        <v>85</v>
      </c>
      <c r="AY222" s="17" t="s">
        <v>146</v>
      </c>
      <c r="BE222" s="205">
        <f>IF(N222="základní",J222,0)</f>
        <v>0</v>
      </c>
      <c r="BF222" s="205">
        <f>IF(N222="snížená",J222,0)</f>
        <v>0</v>
      </c>
      <c r="BG222" s="205">
        <f>IF(N222="zákl. přenesená",J222,0)</f>
        <v>0</v>
      </c>
      <c r="BH222" s="205">
        <f>IF(N222="sníž. přenesená",J222,0)</f>
        <v>0</v>
      </c>
      <c r="BI222" s="205">
        <f>IF(N222="nulová",J222,0)</f>
        <v>0</v>
      </c>
      <c r="BJ222" s="17" t="s">
        <v>153</v>
      </c>
      <c r="BK222" s="205">
        <f>ROUND(I222*H222,2)</f>
        <v>0</v>
      </c>
      <c r="BL222" s="17" t="s">
        <v>153</v>
      </c>
      <c r="BM222" s="204" t="s">
        <v>342</v>
      </c>
    </row>
    <row r="223" spans="1:65" s="2" customFormat="1" ht="10.199999999999999">
      <c r="A223" s="34"/>
      <c r="B223" s="35"/>
      <c r="C223" s="36"/>
      <c r="D223" s="206" t="s">
        <v>155</v>
      </c>
      <c r="E223" s="36"/>
      <c r="F223" s="207" t="s">
        <v>340</v>
      </c>
      <c r="G223" s="36"/>
      <c r="H223" s="36"/>
      <c r="I223" s="116"/>
      <c r="J223" s="36"/>
      <c r="K223" s="36"/>
      <c r="L223" s="39"/>
      <c r="M223" s="208"/>
      <c r="N223" s="209"/>
      <c r="O223" s="65"/>
      <c r="P223" s="65"/>
      <c r="Q223" s="65"/>
      <c r="R223" s="65"/>
      <c r="S223" s="65"/>
      <c r="T223" s="66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155</v>
      </c>
      <c r="AU223" s="17" t="s">
        <v>85</v>
      </c>
    </row>
    <row r="224" spans="1:65" s="13" customFormat="1" ht="10.199999999999999">
      <c r="B224" s="210"/>
      <c r="C224" s="211"/>
      <c r="D224" s="206" t="s">
        <v>157</v>
      </c>
      <c r="E224" s="212" t="s">
        <v>28</v>
      </c>
      <c r="F224" s="213" t="s">
        <v>343</v>
      </c>
      <c r="G224" s="211"/>
      <c r="H224" s="212" t="s">
        <v>28</v>
      </c>
      <c r="I224" s="214"/>
      <c r="J224" s="211"/>
      <c r="K224" s="211"/>
      <c r="L224" s="215"/>
      <c r="M224" s="216"/>
      <c r="N224" s="217"/>
      <c r="O224" s="217"/>
      <c r="P224" s="217"/>
      <c r="Q224" s="217"/>
      <c r="R224" s="217"/>
      <c r="S224" s="217"/>
      <c r="T224" s="218"/>
      <c r="AT224" s="219" t="s">
        <v>157</v>
      </c>
      <c r="AU224" s="219" t="s">
        <v>85</v>
      </c>
      <c r="AV224" s="13" t="s">
        <v>82</v>
      </c>
      <c r="AW224" s="13" t="s">
        <v>35</v>
      </c>
      <c r="AX224" s="13" t="s">
        <v>74</v>
      </c>
      <c r="AY224" s="219" t="s">
        <v>146</v>
      </c>
    </row>
    <row r="225" spans="1:65" s="14" customFormat="1" ht="10.199999999999999">
      <c r="B225" s="220"/>
      <c r="C225" s="221"/>
      <c r="D225" s="206" t="s">
        <v>157</v>
      </c>
      <c r="E225" s="222" t="s">
        <v>28</v>
      </c>
      <c r="F225" s="223" t="s">
        <v>85</v>
      </c>
      <c r="G225" s="221"/>
      <c r="H225" s="224">
        <v>2</v>
      </c>
      <c r="I225" s="225"/>
      <c r="J225" s="221"/>
      <c r="K225" s="221"/>
      <c r="L225" s="226"/>
      <c r="M225" s="227"/>
      <c r="N225" s="228"/>
      <c r="O225" s="228"/>
      <c r="P225" s="228"/>
      <c r="Q225" s="228"/>
      <c r="R225" s="228"/>
      <c r="S225" s="228"/>
      <c r="T225" s="229"/>
      <c r="AT225" s="230" t="s">
        <v>157</v>
      </c>
      <c r="AU225" s="230" t="s">
        <v>85</v>
      </c>
      <c r="AV225" s="14" t="s">
        <v>85</v>
      </c>
      <c r="AW225" s="14" t="s">
        <v>35</v>
      </c>
      <c r="AX225" s="14" t="s">
        <v>82</v>
      </c>
      <c r="AY225" s="230" t="s">
        <v>146</v>
      </c>
    </row>
    <row r="226" spans="1:65" s="2" customFormat="1" ht="16.5" customHeight="1">
      <c r="A226" s="34"/>
      <c r="B226" s="35"/>
      <c r="C226" s="193" t="s">
        <v>344</v>
      </c>
      <c r="D226" s="193" t="s">
        <v>148</v>
      </c>
      <c r="E226" s="194" t="s">
        <v>345</v>
      </c>
      <c r="F226" s="195" t="s">
        <v>346</v>
      </c>
      <c r="G226" s="196" t="s">
        <v>151</v>
      </c>
      <c r="H226" s="197">
        <v>0.91200000000000003</v>
      </c>
      <c r="I226" s="198"/>
      <c r="J226" s="199">
        <f>ROUND(I226*H226,2)</f>
        <v>0</v>
      </c>
      <c r="K226" s="195" t="s">
        <v>152</v>
      </c>
      <c r="L226" s="39"/>
      <c r="M226" s="200" t="s">
        <v>28</v>
      </c>
      <c r="N226" s="201" t="s">
        <v>47</v>
      </c>
      <c r="O226" s="65"/>
      <c r="P226" s="202">
        <f>O226*H226</f>
        <v>0</v>
      </c>
      <c r="Q226" s="202">
        <v>2.8967999999999998</v>
      </c>
      <c r="R226" s="202">
        <f>Q226*H226</f>
        <v>2.6418816000000001</v>
      </c>
      <c r="S226" s="202">
        <v>0</v>
      </c>
      <c r="T226" s="20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4" t="s">
        <v>153</v>
      </c>
      <c r="AT226" s="204" t="s">
        <v>148</v>
      </c>
      <c r="AU226" s="204" t="s">
        <v>85</v>
      </c>
      <c r="AY226" s="17" t="s">
        <v>146</v>
      </c>
      <c r="BE226" s="205">
        <f>IF(N226="základní",J226,0)</f>
        <v>0</v>
      </c>
      <c r="BF226" s="205">
        <f>IF(N226="snížená",J226,0)</f>
        <v>0</v>
      </c>
      <c r="BG226" s="205">
        <f>IF(N226="zákl. přenesená",J226,0)</f>
        <v>0</v>
      </c>
      <c r="BH226" s="205">
        <f>IF(N226="sníž. přenesená",J226,0)</f>
        <v>0</v>
      </c>
      <c r="BI226" s="205">
        <f>IF(N226="nulová",J226,0)</f>
        <v>0</v>
      </c>
      <c r="BJ226" s="17" t="s">
        <v>153</v>
      </c>
      <c r="BK226" s="205">
        <f>ROUND(I226*H226,2)</f>
        <v>0</v>
      </c>
      <c r="BL226" s="17" t="s">
        <v>153</v>
      </c>
      <c r="BM226" s="204" t="s">
        <v>347</v>
      </c>
    </row>
    <row r="227" spans="1:65" s="2" customFormat="1" ht="28.8">
      <c r="A227" s="34"/>
      <c r="B227" s="35"/>
      <c r="C227" s="36"/>
      <c r="D227" s="206" t="s">
        <v>155</v>
      </c>
      <c r="E227" s="36"/>
      <c r="F227" s="207" t="s">
        <v>348</v>
      </c>
      <c r="G227" s="36"/>
      <c r="H227" s="36"/>
      <c r="I227" s="116"/>
      <c r="J227" s="36"/>
      <c r="K227" s="36"/>
      <c r="L227" s="39"/>
      <c r="M227" s="208"/>
      <c r="N227" s="209"/>
      <c r="O227" s="65"/>
      <c r="P227" s="65"/>
      <c r="Q227" s="65"/>
      <c r="R227" s="65"/>
      <c r="S227" s="65"/>
      <c r="T227" s="66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155</v>
      </c>
      <c r="AU227" s="17" t="s">
        <v>85</v>
      </c>
    </row>
    <row r="228" spans="1:65" s="13" customFormat="1" ht="10.199999999999999">
      <c r="B228" s="210"/>
      <c r="C228" s="211"/>
      <c r="D228" s="206" t="s">
        <v>157</v>
      </c>
      <c r="E228" s="212" t="s">
        <v>28</v>
      </c>
      <c r="F228" s="213" t="s">
        <v>349</v>
      </c>
      <c r="G228" s="211"/>
      <c r="H228" s="212" t="s">
        <v>28</v>
      </c>
      <c r="I228" s="214"/>
      <c r="J228" s="211"/>
      <c r="K228" s="211"/>
      <c r="L228" s="215"/>
      <c r="M228" s="216"/>
      <c r="N228" s="217"/>
      <c r="O228" s="217"/>
      <c r="P228" s="217"/>
      <c r="Q228" s="217"/>
      <c r="R228" s="217"/>
      <c r="S228" s="217"/>
      <c r="T228" s="218"/>
      <c r="AT228" s="219" t="s">
        <v>157</v>
      </c>
      <c r="AU228" s="219" t="s">
        <v>85</v>
      </c>
      <c r="AV228" s="13" t="s">
        <v>82</v>
      </c>
      <c r="AW228" s="13" t="s">
        <v>35</v>
      </c>
      <c r="AX228" s="13" t="s">
        <v>74</v>
      </c>
      <c r="AY228" s="219" t="s">
        <v>146</v>
      </c>
    </row>
    <row r="229" spans="1:65" s="14" customFormat="1" ht="10.199999999999999">
      <c r="B229" s="220"/>
      <c r="C229" s="221"/>
      <c r="D229" s="206" t="s">
        <v>157</v>
      </c>
      <c r="E229" s="222" t="s">
        <v>28</v>
      </c>
      <c r="F229" s="223" t="s">
        <v>350</v>
      </c>
      <c r="G229" s="221"/>
      <c r="H229" s="224">
        <v>0.91200000000000003</v>
      </c>
      <c r="I229" s="225"/>
      <c r="J229" s="221"/>
      <c r="K229" s="221"/>
      <c r="L229" s="226"/>
      <c r="M229" s="227"/>
      <c r="N229" s="228"/>
      <c r="O229" s="228"/>
      <c r="P229" s="228"/>
      <c r="Q229" s="228"/>
      <c r="R229" s="228"/>
      <c r="S229" s="228"/>
      <c r="T229" s="229"/>
      <c r="AT229" s="230" t="s">
        <v>157</v>
      </c>
      <c r="AU229" s="230" t="s">
        <v>85</v>
      </c>
      <c r="AV229" s="14" t="s">
        <v>85</v>
      </c>
      <c r="AW229" s="14" t="s">
        <v>35</v>
      </c>
      <c r="AX229" s="14" t="s">
        <v>82</v>
      </c>
      <c r="AY229" s="230" t="s">
        <v>146</v>
      </c>
    </row>
    <row r="230" spans="1:65" s="12" customFormat="1" ht="22.8" customHeight="1">
      <c r="B230" s="177"/>
      <c r="C230" s="178"/>
      <c r="D230" s="179" t="s">
        <v>73</v>
      </c>
      <c r="E230" s="191" t="s">
        <v>153</v>
      </c>
      <c r="F230" s="191" t="s">
        <v>351</v>
      </c>
      <c r="G230" s="178"/>
      <c r="H230" s="178"/>
      <c r="I230" s="181"/>
      <c r="J230" s="192">
        <f>BK230</f>
        <v>0</v>
      </c>
      <c r="K230" s="178"/>
      <c r="L230" s="183"/>
      <c r="M230" s="184"/>
      <c r="N230" s="185"/>
      <c r="O230" s="185"/>
      <c r="P230" s="186">
        <f>SUM(P231:P250)</f>
        <v>0</v>
      </c>
      <c r="Q230" s="185"/>
      <c r="R230" s="186">
        <f>SUM(R231:R250)</f>
        <v>6.4192299199999994</v>
      </c>
      <c r="S230" s="185"/>
      <c r="T230" s="187">
        <f>SUM(T231:T250)</f>
        <v>0</v>
      </c>
      <c r="AR230" s="188" t="s">
        <v>82</v>
      </c>
      <c r="AT230" s="189" t="s">
        <v>73</v>
      </c>
      <c r="AU230" s="189" t="s">
        <v>82</v>
      </c>
      <c r="AY230" s="188" t="s">
        <v>146</v>
      </c>
      <c r="BK230" s="190">
        <f>SUM(BK231:BK250)</f>
        <v>0</v>
      </c>
    </row>
    <row r="231" spans="1:65" s="2" customFormat="1" ht="16.5" customHeight="1">
      <c r="A231" s="34"/>
      <c r="B231" s="35"/>
      <c r="C231" s="193" t="s">
        <v>352</v>
      </c>
      <c r="D231" s="193" t="s">
        <v>148</v>
      </c>
      <c r="E231" s="194" t="s">
        <v>353</v>
      </c>
      <c r="F231" s="195" t="s">
        <v>354</v>
      </c>
      <c r="G231" s="196" t="s">
        <v>239</v>
      </c>
      <c r="H231" s="197">
        <v>5.5759999999999996</v>
      </c>
      <c r="I231" s="198"/>
      <c r="J231" s="199">
        <f>ROUND(I231*H231,2)</f>
        <v>0</v>
      </c>
      <c r="K231" s="195" t="s">
        <v>152</v>
      </c>
      <c r="L231" s="39"/>
      <c r="M231" s="200" t="s">
        <v>28</v>
      </c>
      <c r="N231" s="201" t="s">
        <v>47</v>
      </c>
      <c r="O231" s="65"/>
      <c r="P231" s="202">
        <f>O231*H231</f>
        <v>0</v>
      </c>
      <c r="Q231" s="202">
        <v>0.21251999999999999</v>
      </c>
      <c r="R231" s="202">
        <f>Q231*H231</f>
        <v>1.1850115199999998</v>
      </c>
      <c r="S231" s="202">
        <v>0</v>
      </c>
      <c r="T231" s="20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4" t="s">
        <v>153</v>
      </c>
      <c r="AT231" s="204" t="s">
        <v>148</v>
      </c>
      <c r="AU231" s="204" t="s">
        <v>85</v>
      </c>
      <c r="AY231" s="17" t="s">
        <v>146</v>
      </c>
      <c r="BE231" s="205">
        <f>IF(N231="základní",J231,0)</f>
        <v>0</v>
      </c>
      <c r="BF231" s="205">
        <f>IF(N231="snížená",J231,0)</f>
        <v>0</v>
      </c>
      <c r="BG231" s="205">
        <f>IF(N231="zákl. přenesená",J231,0)</f>
        <v>0</v>
      </c>
      <c r="BH231" s="205">
        <f>IF(N231="sníž. přenesená",J231,0)</f>
        <v>0</v>
      </c>
      <c r="BI231" s="205">
        <f>IF(N231="nulová",J231,0)</f>
        <v>0</v>
      </c>
      <c r="BJ231" s="17" t="s">
        <v>153</v>
      </c>
      <c r="BK231" s="205">
        <f>ROUND(I231*H231,2)</f>
        <v>0</v>
      </c>
      <c r="BL231" s="17" t="s">
        <v>153</v>
      </c>
      <c r="BM231" s="204" t="s">
        <v>355</v>
      </c>
    </row>
    <row r="232" spans="1:65" s="2" customFormat="1" ht="10.199999999999999">
      <c r="A232" s="34"/>
      <c r="B232" s="35"/>
      <c r="C232" s="36"/>
      <c r="D232" s="206" t="s">
        <v>155</v>
      </c>
      <c r="E232" s="36"/>
      <c r="F232" s="207" t="s">
        <v>356</v>
      </c>
      <c r="G232" s="36"/>
      <c r="H232" s="36"/>
      <c r="I232" s="116"/>
      <c r="J232" s="36"/>
      <c r="K232" s="36"/>
      <c r="L232" s="39"/>
      <c r="M232" s="208"/>
      <c r="N232" s="209"/>
      <c r="O232" s="65"/>
      <c r="P232" s="65"/>
      <c r="Q232" s="65"/>
      <c r="R232" s="65"/>
      <c r="S232" s="65"/>
      <c r="T232" s="66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155</v>
      </c>
      <c r="AU232" s="17" t="s">
        <v>85</v>
      </c>
    </row>
    <row r="233" spans="1:65" s="13" customFormat="1" ht="10.199999999999999">
      <c r="B233" s="210"/>
      <c r="C233" s="211"/>
      <c r="D233" s="206" t="s">
        <v>157</v>
      </c>
      <c r="E233" s="212" t="s">
        <v>28</v>
      </c>
      <c r="F233" s="213" t="s">
        <v>357</v>
      </c>
      <c r="G233" s="211"/>
      <c r="H233" s="212" t="s">
        <v>28</v>
      </c>
      <c r="I233" s="214"/>
      <c r="J233" s="211"/>
      <c r="K233" s="211"/>
      <c r="L233" s="215"/>
      <c r="M233" s="216"/>
      <c r="N233" s="217"/>
      <c r="O233" s="217"/>
      <c r="P233" s="217"/>
      <c r="Q233" s="217"/>
      <c r="R233" s="217"/>
      <c r="S233" s="217"/>
      <c r="T233" s="218"/>
      <c r="AT233" s="219" t="s">
        <v>157</v>
      </c>
      <c r="AU233" s="219" t="s">
        <v>85</v>
      </c>
      <c r="AV233" s="13" t="s">
        <v>82</v>
      </c>
      <c r="AW233" s="13" t="s">
        <v>35</v>
      </c>
      <c r="AX233" s="13" t="s">
        <v>74</v>
      </c>
      <c r="AY233" s="219" t="s">
        <v>146</v>
      </c>
    </row>
    <row r="234" spans="1:65" s="13" customFormat="1" ht="10.199999999999999">
      <c r="B234" s="210"/>
      <c r="C234" s="211"/>
      <c r="D234" s="206" t="s">
        <v>157</v>
      </c>
      <c r="E234" s="212" t="s">
        <v>28</v>
      </c>
      <c r="F234" s="213" t="s">
        <v>247</v>
      </c>
      <c r="G234" s="211"/>
      <c r="H234" s="212" t="s">
        <v>28</v>
      </c>
      <c r="I234" s="214"/>
      <c r="J234" s="211"/>
      <c r="K234" s="211"/>
      <c r="L234" s="215"/>
      <c r="M234" s="216"/>
      <c r="N234" s="217"/>
      <c r="O234" s="217"/>
      <c r="P234" s="217"/>
      <c r="Q234" s="217"/>
      <c r="R234" s="217"/>
      <c r="S234" s="217"/>
      <c r="T234" s="218"/>
      <c r="AT234" s="219" t="s">
        <v>157</v>
      </c>
      <c r="AU234" s="219" t="s">
        <v>85</v>
      </c>
      <c r="AV234" s="13" t="s">
        <v>82</v>
      </c>
      <c r="AW234" s="13" t="s">
        <v>35</v>
      </c>
      <c r="AX234" s="13" t="s">
        <v>74</v>
      </c>
      <c r="AY234" s="219" t="s">
        <v>146</v>
      </c>
    </row>
    <row r="235" spans="1:65" s="14" customFormat="1" ht="10.199999999999999">
      <c r="B235" s="220"/>
      <c r="C235" s="221"/>
      <c r="D235" s="206" t="s">
        <v>157</v>
      </c>
      <c r="E235" s="222" t="s">
        <v>28</v>
      </c>
      <c r="F235" s="223" t="s">
        <v>358</v>
      </c>
      <c r="G235" s="221"/>
      <c r="H235" s="224">
        <v>3.2480000000000002</v>
      </c>
      <c r="I235" s="225"/>
      <c r="J235" s="221"/>
      <c r="K235" s="221"/>
      <c r="L235" s="226"/>
      <c r="M235" s="227"/>
      <c r="N235" s="228"/>
      <c r="O235" s="228"/>
      <c r="P235" s="228"/>
      <c r="Q235" s="228"/>
      <c r="R235" s="228"/>
      <c r="S235" s="228"/>
      <c r="T235" s="229"/>
      <c r="AT235" s="230" t="s">
        <v>157</v>
      </c>
      <c r="AU235" s="230" t="s">
        <v>85</v>
      </c>
      <c r="AV235" s="14" t="s">
        <v>85</v>
      </c>
      <c r="AW235" s="14" t="s">
        <v>35</v>
      </c>
      <c r="AX235" s="14" t="s">
        <v>74</v>
      </c>
      <c r="AY235" s="230" t="s">
        <v>146</v>
      </c>
    </row>
    <row r="236" spans="1:65" s="13" customFormat="1" ht="10.199999999999999">
      <c r="B236" s="210"/>
      <c r="C236" s="211"/>
      <c r="D236" s="206" t="s">
        <v>157</v>
      </c>
      <c r="E236" s="212" t="s">
        <v>28</v>
      </c>
      <c r="F236" s="213" t="s">
        <v>249</v>
      </c>
      <c r="G236" s="211"/>
      <c r="H236" s="212" t="s">
        <v>28</v>
      </c>
      <c r="I236" s="214"/>
      <c r="J236" s="211"/>
      <c r="K236" s="211"/>
      <c r="L236" s="215"/>
      <c r="M236" s="216"/>
      <c r="N236" s="217"/>
      <c r="O236" s="217"/>
      <c r="P236" s="217"/>
      <c r="Q236" s="217"/>
      <c r="R236" s="217"/>
      <c r="S236" s="217"/>
      <c r="T236" s="218"/>
      <c r="AT236" s="219" t="s">
        <v>157</v>
      </c>
      <c r="AU236" s="219" t="s">
        <v>85</v>
      </c>
      <c r="AV236" s="13" t="s">
        <v>82</v>
      </c>
      <c r="AW236" s="13" t="s">
        <v>35</v>
      </c>
      <c r="AX236" s="13" t="s">
        <v>74</v>
      </c>
      <c r="AY236" s="219" t="s">
        <v>146</v>
      </c>
    </row>
    <row r="237" spans="1:65" s="14" customFormat="1" ht="10.199999999999999">
      <c r="B237" s="220"/>
      <c r="C237" s="221"/>
      <c r="D237" s="206" t="s">
        <v>157</v>
      </c>
      <c r="E237" s="222" t="s">
        <v>28</v>
      </c>
      <c r="F237" s="223" t="s">
        <v>359</v>
      </c>
      <c r="G237" s="221"/>
      <c r="H237" s="224">
        <v>2.3279999999999998</v>
      </c>
      <c r="I237" s="225"/>
      <c r="J237" s="221"/>
      <c r="K237" s="221"/>
      <c r="L237" s="226"/>
      <c r="M237" s="227"/>
      <c r="N237" s="228"/>
      <c r="O237" s="228"/>
      <c r="P237" s="228"/>
      <c r="Q237" s="228"/>
      <c r="R237" s="228"/>
      <c r="S237" s="228"/>
      <c r="T237" s="229"/>
      <c r="AT237" s="230" t="s">
        <v>157</v>
      </c>
      <c r="AU237" s="230" t="s">
        <v>85</v>
      </c>
      <c r="AV237" s="14" t="s">
        <v>85</v>
      </c>
      <c r="AW237" s="14" t="s">
        <v>35</v>
      </c>
      <c r="AX237" s="14" t="s">
        <v>74</v>
      </c>
      <c r="AY237" s="230" t="s">
        <v>146</v>
      </c>
    </row>
    <row r="238" spans="1:65" s="15" customFormat="1" ht="10.199999999999999">
      <c r="B238" s="231"/>
      <c r="C238" s="232"/>
      <c r="D238" s="206" t="s">
        <v>157</v>
      </c>
      <c r="E238" s="233" t="s">
        <v>28</v>
      </c>
      <c r="F238" s="234" t="s">
        <v>181</v>
      </c>
      <c r="G238" s="232"/>
      <c r="H238" s="235">
        <v>5.5759999999999996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AT238" s="241" t="s">
        <v>157</v>
      </c>
      <c r="AU238" s="241" t="s">
        <v>85</v>
      </c>
      <c r="AV238" s="15" t="s">
        <v>153</v>
      </c>
      <c r="AW238" s="15" t="s">
        <v>35</v>
      </c>
      <c r="AX238" s="15" t="s">
        <v>82</v>
      </c>
      <c r="AY238" s="241" t="s">
        <v>146</v>
      </c>
    </row>
    <row r="239" spans="1:65" s="2" customFormat="1" ht="16.5" customHeight="1">
      <c r="A239" s="34"/>
      <c r="B239" s="35"/>
      <c r="C239" s="193" t="s">
        <v>360</v>
      </c>
      <c r="D239" s="193" t="s">
        <v>148</v>
      </c>
      <c r="E239" s="194" t="s">
        <v>361</v>
      </c>
      <c r="F239" s="195" t="s">
        <v>362</v>
      </c>
      <c r="G239" s="196" t="s">
        <v>151</v>
      </c>
      <c r="H239" s="197">
        <v>1.054</v>
      </c>
      <c r="I239" s="198"/>
      <c r="J239" s="199">
        <f>ROUND(I239*H239,2)</f>
        <v>0</v>
      </c>
      <c r="K239" s="195" t="s">
        <v>152</v>
      </c>
      <c r="L239" s="39"/>
      <c r="M239" s="200" t="s">
        <v>28</v>
      </c>
      <c r="N239" s="201" t="s">
        <v>47</v>
      </c>
      <c r="O239" s="65"/>
      <c r="P239" s="202">
        <f>O239*H239</f>
        <v>0</v>
      </c>
      <c r="Q239" s="202">
        <v>2.25</v>
      </c>
      <c r="R239" s="202">
        <f>Q239*H239</f>
        <v>2.3715000000000002</v>
      </c>
      <c r="S239" s="202">
        <v>0</v>
      </c>
      <c r="T239" s="203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04" t="s">
        <v>153</v>
      </c>
      <c r="AT239" s="204" t="s">
        <v>148</v>
      </c>
      <c r="AU239" s="204" t="s">
        <v>85</v>
      </c>
      <c r="AY239" s="17" t="s">
        <v>146</v>
      </c>
      <c r="BE239" s="205">
        <f>IF(N239="základní",J239,0)</f>
        <v>0</v>
      </c>
      <c r="BF239" s="205">
        <f>IF(N239="snížená",J239,0)</f>
        <v>0</v>
      </c>
      <c r="BG239" s="205">
        <f>IF(N239="zákl. přenesená",J239,0)</f>
        <v>0</v>
      </c>
      <c r="BH239" s="205">
        <f>IF(N239="sníž. přenesená",J239,0)</f>
        <v>0</v>
      </c>
      <c r="BI239" s="205">
        <f>IF(N239="nulová",J239,0)</f>
        <v>0</v>
      </c>
      <c r="BJ239" s="17" t="s">
        <v>153</v>
      </c>
      <c r="BK239" s="205">
        <f>ROUND(I239*H239,2)</f>
        <v>0</v>
      </c>
      <c r="BL239" s="17" t="s">
        <v>153</v>
      </c>
      <c r="BM239" s="204" t="s">
        <v>363</v>
      </c>
    </row>
    <row r="240" spans="1:65" s="2" customFormat="1" ht="10.199999999999999">
      <c r="A240" s="34"/>
      <c r="B240" s="35"/>
      <c r="C240" s="36"/>
      <c r="D240" s="206" t="s">
        <v>155</v>
      </c>
      <c r="E240" s="36"/>
      <c r="F240" s="207" t="s">
        <v>364</v>
      </c>
      <c r="G240" s="36"/>
      <c r="H240" s="36"/>
      <c r="I240" s="116"/>
      <c r="J240" s="36"/>
      <c r="K240" s="36"/>
      <c r="L240" s="39"/>
      <c r="M240" s="208"/>
      <c r="N240" s="209"/>
      <c r="O240" s="65"/>
      <c r="P240" s="65"/>
      <c r="Q240" s="65"/>
      <c r="R240" s="65"/>
      <c r="S240" s="65"/>
      <c r="T240" s="66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155</v>
      </c>
      <c r="AU240" s="17" t="s">
        <v>85</v>
      </c>
    </row>
    <row r="241" spans="1:65" s="13" customFormat="1" ht="10.199999999999999">
      <c r="B241" s="210"/>
      <c r="C241" s="211"/>
      <c r="D241" s="206" t="s">
        <v>157</v>
      </c>
      <c r="E241" s="212" t="s">
        <v>28</v>
      </c>
      <c r="F241" s="213" t="s">
        <v>365</v>
      </c>
      <c r="G241" s="211"/>
      <c r="H241" s="212" t="s">
        <v>28</v>
      </c>
      <c r="I241" s="214"/>
      <c r="J241" s="211"/>
      <c r="K241" s="211"/>
      <c r="L241" s="215"/>
      <c r="M241" s="216"/>
      <c r="N241" s="217"/>
      <c r="O241" s="217"/>
      <c r="P241" s="217"/>
      <c r="Q241" s="217"/>
      <c r="R241" s="217"/>
      <c r="S241" s="217"/>
      <c r="T241" s="218"/>
      <c r="AT241" s="219" t="s">
        <v>157</v>
      </c>
      <c r="AU241" s="219" t="s">
        <v>85</v>
      </c>
      <c r="AV241" s="13" t="s">
        <v>82</v>
      </c>
      <c r="AW241" s="13" t="s">
        <v>35</v>
      </c>
      <c r="AX241" s="13" t="s">
        <v>74</v>
      </c>
      <c r="AY241" s="219" t="s">
        <v>146</v>
      </c>
    </row>
    <row r="242" spans="1:65" s="14" customFormat="1" ht="10.199999999999999">
      <c r="B242" s="220"/>
      <c r="C242" s="221"/>
      <c r="D242" s="206" t="s">
        <v>157</v>
      </c>
      <c r="E242" s="222" t="s">
        <v>28</v>
      </c>
      <c r="F242" s="223" t="s">
        <v>366</v>
      </c>
      <c r="G242" s="221"/>
      <c r="H242" s="224">
        <v>1.054</v>
      </c>
      <c r="I242" s="225"/>
      <c r="J242" s="221"/>
      <c r="K242" s="221"/>
      <c r="L242" s="226"/>
      <c r="M242" s="227"/>
      <c r="N242" s="228"/>
      <c r="O242" s="228"/>
      <c r="P242" s="228"/>
      <c r="Q242" s="228"/>
      <c r="R242" s="228"/>
      <c r="S242" s="228"/>
      <c r="T242" s="229"/>
      <c r="AT242" s="230" t="s">
        <v>157</v>
      </c>
      <c r="AU242" s="230" t="s">
        <v>85</v>
      </c>
      <c r="AV242" s="14" t="s">
        <v>85</v>
      </c>
      <c r="AW242" s="14" t="s">
        <v>35</v>
      </c>
      <c r="AX242" s="14" t="s">
        <v>82</v>
      </c>
      <c r="AY242" s="230" t="s">
        <v>146</v>
      </c>
    </row>
    <row r="243" spans="1:65" s="2" customFormat="1" ht="16.5" customHeight="1">
      <c r="A243" s="34"/>
      <c r="B243" s="35"/>
      <c r="C243" s="193" t="s">
        <v>367</v>
      </c>
      <c r="D243" s="193" t="s">
        <v>148</v>
      </c>
      <c r="E243" s="194" t="s">
        <v>368</v>
      </c>
      <c r="F243" s="195" t="s">
        <v>369</v>
      </c>
      <c r="G243" s="196" t="s">
        <v>239</v>
      </c>
      <c r="H243" s="197">
        <v>5.5759999999999996</v>
      </c>
      <c r="I243" s="198"/>
      <c r="J243" s="199">
        <f>ROUND(I243*H243,2)</f>
        <v>0</v>
      </c>
      <c r="K243" s="195" t="s">
        <v>152</v>
      </c>
      <c r="L243" s="39"/>
      <c r="M243" s="200" t="s">
        <v>28</v>
      </c>
      <c r="N243" s="201" t="s">
        <v>47</v>
      </c>
      <c r="O243" s="65"/>
      <c r="P243" s="202">
        <f>O243*H243</f>
        <v>0</v>
      </c>
      <c r="Q243" s="202">
        <v>0.51339999999999997</v>
      </c>
      <c r="R243" s="202">
        <f>Q243*H243</f>
        <v>2.8627183999999994</v>
      </c>
      <c r="S243" s="202">
        <v>0</v>
      </c>
      <c r="T243" s="203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4" t="s">
        <v>153</v>
      </c>
      <c r="AT243" s="204" t="s">
        <v>148</v>
      </c>
      <c r="AU243" s="204" t="s">
        <v>85</v>
      </c>
      <c r="AY243" s="17" t="s">
        <v>146</v>
      </c>
      <c r="BE243" s="205">
        <f>IF(N243="základní",J243,0)</f>
        <v>0</v>
      </c>
      <c r="BF243" s="205">
        <f>IF(N243="snížená",J243,0)</f>
        <v>0</v>
      </c>
      <c r="BG243" s="205">
        <f>IF(N243="zákl. přenesená",J243,0)</f>
        <v>0</v>
      </c>
      <c r="BH243" s="205">
        <f>IF(N243="sníž. přenesená",J243,0)</f>
        <v>0</v>
      </c>
      <c r="BI243" s="205">
        <f>IF(N243="nulová",J243,0)</f>
        <v>0</v>
      </c>
      <c r="BJ243" s="17" t="s">
        <v>153</v>
      </c>
      <c r="BK243" s="205">
        <f>ROUND(I243*H243,2)</f>
        <v>0</v>
      </c>
      <c r="BL243" s="17" t="s">
        <v>153</v>
      </c>
      <c r="BM243" s="204" t="s">
        <v>370</v>
      </c>
    </row>
    <row r="244" spans="1:65" s="2" customFormat="1" ht="19.2">
      <c r="A244" s="34"/>
      <c r="B244" s="35"/>
      <c r="C244" s="36"/>
      <c r="D244" s="206" t="s">
        <v>155</v>
      </c>
      <c r="E244" s="36"/>
      <c r="F244" s="207" t="s">
        <v>371</v>
      </c>
      <c r="G244" s="36"/>
      <c r="H244" s="36"/>
      <c r="I244" s="116"/>
      <c r="J244" s="36"/>
      <c r="K244" s="36"/>
      <c r="L244" s="39"/>
      <c r="M244" s="208"/>
      <c r="N244" s="209"/>
      <c r="O244" s="65"/>
      <c r="P244" s="65"/>
      <c r="Q244" s="65"/>
      <c r="R244" s="65"/>
      <c r="S244" s="65"/>
      <c r="T244" s="66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155</v>
      </c>
      <c r="AU244" s="17" t="s">
        <v>85</v>
      </c>
    </row>
    <row r="245" spans="1:65" s="13" customFormat="1" ht="10.199999999999999">
      <c r="B245" s="210"/>
      <c r="C245" s="211"/>
      <c r="D245" s="206" t="s">
        <v>157</v>
      </c>
      <c r="E245" s="212" t="s">
        <v>28</v>
      </c>
      <c r="F245" s="213" t="s">
        <v>372</v>
      </c>
      <c r="G245" s="211"/>
      <c r="H245" s="212" t="s">
        <v>28</v>
      </c>
      <c r="I245" s="214"/>
      <c r="J245" s="211"/>
      <c r="K245" s="211"/>
      <c r="L245" s="215"/>
      <c r="M245" s="216"/>
      <c r="N245" s="217"/>
      <c r="O245" s="217"/>
      <c r="P245" s="217"/>
      <c r="Q245" s="217"/>
      <c r="R245" s="217"/>
      <c r="S245" s="217"/>
      <c r="T245" s="218"/>
      <c r="AT245" s="219" t="s">
        <v>157</v>
      </c>
      <c r="AU245" s="219" t="s">
        <v>85</v>
      </c>
      <c r="AV245" s="13" t="s">
        <v>82</v>
      </c>
      <c r="AW245" s="13" t="s">
        <v>35</v>
      </c>
      <c r="AX245" s="13" t="s">
        <v>74</v>
      </c>
      <c r="AY245" s="219" t="s">
        <v>146</v>
      </c>
    </row>
    <row r="246" spans="1:65" s="13" customFormat="1" ht="10.199999999999999">
      <c r="B246" s="210"/>
      <c r="C246" s="211"/>
      <c r="D246" s="206" t="s">
        <v>157</v>
      </c>
      <c r="E246" s="212" t="s">
        <v>28</v>
      </c>
      <c r="F246" s="213" t="s">
        <v>247</v>
      </c>
      <c r="G246" s="211"/>
      <c r="H246" s="212" t="s">
        <v>28</v>
      </c>
      <c r="I246" s="214"/>
      <c r="J246" s="211"/>
      <c r="K246" s="211"/>
      <c r="L246" s="215"/>
      <c r="M246" s="216"/>
      <c r="N246" s="217"/>
      <c r="O246" s="217"/>
      <c r="P246" s="217"/>
      <c r="Q246" s="217"/>
      <c r="R246" s="217"/>
      <c r="S246" s="217"/>
      <c r="T246" s="218"/>
      <c r="AT246" s="219" t="s">
        <v>157</v>
      </c>
      <c r="AU246" s="219" t="s">
        <v>85</v>
      </c>
      <c r="AV246" s="13" t="s">
        <v>82</v>
      </c>
      <c r="AW246" s="13" t="s">
        <v>35</v>
      </c>
      <c r="AX246" s="13" t="s">
        <v>74</v>
      </c>
      <c r="AY246" s="219" t="s">
        <v>146</v>
      </c>
    </row>
    <row r="247" spans="1:65" s="14" customFormat="1" ht="10.199999999999999">
      <c r="B247" s="220"/>
      <c r="C247" s="221"/>
      <c r="D247" s="206" t="s">
        <v>157</v>
      </c>
      <c r="E247" s="222" t="s">
        <v>28</v>
      </c>
      <c r="F247" s="223" t="s">
        <v>358</v>
      </c>
      <c r="G247" s="221"/>
      <c r="H247" s="224">
        <v>3.2480000000000002</v>
      </c>
      <c r="I247" s="225"/>
      <c r="J247" s="221"/>
      <c r="K247" s="221"/>
      <c r="L247" s="226"/>
      <c r="M247" s="227"/>
      <c r="N247" s="228"/>
      <c r="O247" s="228"/>
      <c r="P247" s="228"/>
      <c r="Q247" s="228"/>
      <c r="R247" s="228"/>
      <c r="S247" s="228"/>
      <c r="T247" s="229"/>
      <c r="AT247" s="230" t="s">
        <v>157</v>
      </c>
      <c r="AU247" s="230" t="s">
        <v>85</v>
      </c>
      <c r="AV247" s="14" t="s">
        <v>85</v>
      </c>
      <c r="AW247" s="14" t="s">
        <v>35</v>
      </c>
      <c r="AX247" s="14" t="s">
        <v>74</v>
      </c>
      <c r="AY247" s="230" t="s">
        <v>146</v>
      </c>
    </row>
    <row r="248" spans="1:65" s="13" customFormat="1" ht="10.199999999999999">
      <c r="B248" s="210"/>
      <c r="C248" s="211"/>
      <c r="D248" s="206" t="s">
        <v>157</v>
      </c>
      <c r="E248" s="212" t="s">
        <v>28</v>
      </c>
      <c r="F248" s="213" t="s">
        <v>249</v>
      </c>
      <c r="G248" s="211"/>
      <c r="H248" s="212" t="s">
        <v>28</v>
      </c>
      <c r="I248" s="214"/>
      <c r="J248" s="211"/>
      <c r="K248" s="211"/>
      <c r="L248" s="215"/>
      <c r="M248" s="216"/>
      <c r="N248" s="217"/>
      <c r="O248" s="217"/>
      <c r="P248" s="217"/>
      <c r="Q248" s="217"/>
      <c r="R248" s="217"/>
      <c r="S248" s="217"/>
      <c r="T248" s="218"/>
      <c r="AT248" s="219" t="s">
        <v>157</v>
      </c>
      <c r="AU248" s="219" t="s">
        <v>85</v>
      </c>
      <c r="AV248" s="13" t="s">
        <v>82</v>
      </c>
      <c r="AW248" s="13" t="s">
        <v>35</v>
      </c>
      <c r="AX248" s="13" t="s">
        <v>74</v>
      </c>
      <c r="AY248" s="219" t="s">
        <v>146</v>
      </c>
    </row>
    <row r="249" spans="1:65" s="14" customFormat="1" ht="10.199999999999999">
      <c r="B249" s="220"/>
      <c r="C249" s="221"/>
      <c r="D249" s="206" t="s">
        <v>157</v>
      </c>
      <c r="E249" s="222" t="s">
        <v>28</v>
      </c>
      <c r="F249" s="223" t="s">
        <v>359</v>
      </c>
      <c r="G249" s="221"/>
      <c r="H249" s="224">
        <v>2.3279999999999998</v>
      </c>
      <c r="I249" s="225"/>
      <c r="J249" s="221"/>
      <c r="K249" s="221"/>
      <c r="L249" s="226"/>
      <c r="M249" s="227"/>
      <c r="N249" s="228"/>
      <c r="O249" s="228"/>
      <c r="P249" s="228"/>
      <c r="Q249" s="228"/>
      <c r="R249" s="228"/>
      <c r="S249" s="228"/>
      <c r="T249" s="229"/>
      <c r="AT249" s="230" t="s">
        <v>157</v>
      </c>
      <c r="AU249" s="230" t="s">
        <v>85</v>
      </c>
      <c r="AV249" s="14" t="s">
        <v>85</v>
      </c>
      <c r="AW249" s="14" t="s">
        <v>35</v>
      </c>
      <c r="AX249" s="14" t="s">
        <v>74</v>
      </c>
      <c r="AY249" s="230" t="s">
        <v>146</v>
      </c>
    </row>
    <row r="250" spans="1:65" s="15" customFormat="1" ht="10.199999999999999">
      <c r="B250" s="231"/>
      <c r="C250" s="232"/>
      <c r="D250" s="206" t="s">
        <v>157</v>
      </c>
      <c r="E250" s="233" t="s">
        <v>28</v>
      </c>
      <c r="F250" s="234" t="s">
        <v>181</v>
      </c>
      <c r="G250" s="232"/>
      <c r="H250" s="235">
        <v>5.5759999999999996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AT250" s="241" t="s">
        <v>157</v>
      </c>
      <c r="AU250" s="241" t="s">
        <v>85</v>
      </c>
      <c r="AV250" s="15" t="s">
        <v>153</v>
      </c>
      <c r="AW250" s="15" t="s">
        <v>35</v>
      </c>
      <c r="AX250" s="15" t="s">
        <v>82</v>
      </c>
      <c r="AY250" s="241" t="s">
        <v>146</v>
      </c>
    </row>
    <row r="251" spans="1:65" s="12" customFormat="1" ht="22.8" customHeight="1">
      <c r="B251" s="177"/>
      <c r="C251" s="178"/>
      <c r="D251" s="179" t="s">
        <v>73</v>
      </c>
      <c r="E251" s="191" t="s">
        <v>182</v>
      </c>
      <c r="F251" s="191" t="s">
        <v>373</v>
      </c>
      <c r="G251" s="178"/>
      <c r="H251" s="178"/>
      <c r="I251" s="181"/>
      <c r="J251" s="192">
        <f>BK251</f>
        <v>0</v>
      </c>
      <c r="K251" s="178"/>
      <c r="L251" s="183"/>
      <c r="M251" s="184"/>
      <c r="N251" s="185"/>
      <c r="O251" s="185"/>
      <c r="P251" s="186">
        <f>SUM(P252:P259)</f>
        <v>0</v>
      </c>
      <c r="Q251" s="185"/>
      <c r="R251" s="186">
        <f>SUM(R252:R259)</f>
        <v>0</v>
      </c>
      <c r="S251" s="185"/>
      <c r="T251" s="187">
        <f>SUM(T252:T259)</f>
        <v>0</v>
      </c>
      <c r="AR251" s="188" t="s">
        <v>82</v>
      </c>
      <c r="AT251" s="189" t="s">
        <v>73</v>
      </c>
      <c r="AU251" s="189" t="s">
        <v>82</v>
      </c>
      <c r="AY251" s="188" t="s">
        <v>146</v>
      </c>
      <c r="BK251" s="190">
        <f>SUM(BK252:BK259)</f>
        <v>0</v>
      </c>
    </row>
    <row r="252" spans="1:65" s="2" customFormat="1" ht="16.5" customHeight="1">
      <c r="A252" s="34"/>
      <c r="B252" s="35"/>
      <c r="C252" s="193" t="s">
        <v>374</v>
      </c>
      <c r="D252" s="193" t="s">
        <v>148</v>
      </c>
      <c r="E252" s="194" t="s">
        <v>375</v>
      </c>
      <c r="F252" s="195" t="s">
        <v>376</v>
      </c>
      <c r="G252" s="196" t="s">
        <v>239</v>
      </c>
      <c r="H252" s="197">
        <v>73.44</v>
      </c>
      <c r="I252" s="198"/>
      <c r="J252" s="199">
        <f>ROUND(I252*H252,2)</f>
        <v>0</v>
      </c>
      <c r="K252" s="195" t="s">
        <v>152</v>
      </c>
      <c r="L252" s="39"/>
      <c r="M252" s="200" t="s">
        <v>28</v>
      </c>
      <c r="N252" s="201" t="s">
        <v>47</v>
      </c>
      <c r="O252" s="65"/>
      <c r="P252" s="202">
        <f>O252*H252</f>
        <v>0</v>
      </c>
      <c r="Q252" s="202">
        <v>0</v>
      </c>
      <c r="R252" s="202">
        <f>Q252*H252</f>
        <v>0</v>
      </c>
      <c r="S252" s="202">
        <v>0</v>
      </c>
      <c r="T252" s="203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4" t="s">
        <v>153</v>
      </c>
      <c r="AT252" s="204" t="s">
        <v>148</v>
      </c>
      <c r="AU252" s="204" t="s">
        <v>85</v>
      </c>
      <c r="AY252" s="17" t="s">
        <v>146</v>
      </c>
      <c r="BE252" s="205">
        <f>IF(N252="základní",J252,0)</f>
        <v>0</v>
      </c>
      <c r="BF252" s="205">
        <f>IF(N252="snížená",J252,0)</f>
        <v>0</v>
      </c>
      <c r="BG252" s="205">
        <f>IF(N252="zákl. přenesená",J252,0)</f>
        <v>0</v>
      </c>
      <c r="BH252" s="205">
        <f>IF(N252="sníž. přenesená",J252,0)</f>
        <v>0</v>
      </c>
      <c r="BI252" s="205">
        <f>IF(N252="nulová",J252,0)</f>
        <v>0</v>
      </c>
      <c r="BJ252" s="17" t="s">
        <v>153</v>
      </c>
      <c r="BK252" s="205">
        <f>ROUND(I252*H252,2)</f>
        <v>0</v>
      </c>
      <c r="BL252" s="17" t="s">
        <v>153</v>
      </c>
      <c r="BM252" s="204" t="s">
        <v>377</v>
      </c>
    </row>
    <row r="253" spans="1:65" s="2" customFormat="1" ht="10.199999999999999">
      <c r="A253" s="34"/>
      <c r="B253" s="35"/>
      <c r="C253" s="36"/>
      <c r="D253" s="206" t="s">
        <v>155</v>
      </c>
      <c r="E253" s="36"/>
      <c r="F253" s="207" t="s">
        <v>378</v>
      </c>
      <c r="G253" s="36"/>
      <c r="H253" s="36"/>
      <c r="I253" s="116"/>
      <c r="J253" s="36"/>
      <c r="K253" s="36"/>
      <c r="L253" s="39"/>
      <c r="M253" s="208"/>
      <c r="N253" s="209"/>
      <c r="O253" s="65"/>
      <c r="P253" s="65"/>
      <c r="Q253" s="65"/>
      <c r="R253" s="65"/>
      <c r="S253" s="65"/>
      <c r="T253" s="66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155</v>
      </c>
      <c r="AU253" s="17" t="s">
        <v>85</v>
      </c>
    </row>
    <row r="254" spans="1:65" s="13" customFormat="1" ht="10.199999999999999">
      <c r="B254" s="210"/>
      <c r="C254" s="211"/>
      <c r="D254" s="206" t="s">
        <v>157</v>
      </c>
      <c r="E254" s="212" t="s">
        <v>28</v>
      </c>
      <c r="F254" s="213" t="s">
        <v>379</v>
      </c>
      <c r="G254" s="211"/>
      <c r="H254" s="212" t="s">
        <v>28</v>
      </c>
      <c r="I254" s="214"/>
      <c r="J254" s="211"/>
      <c r="K254" s="211"/>
      <c r="L254" s="215"/>
      <c r="M254" s="216"/>
      <c r="N254" s="217"/>
      <c r="O254" s="217"/>
      <c r="P254" s="217"/>
      <c r="Q254" s="217"/>
      <c r="R254" s="217"/>
      <c r="S254" s="217"/>
      <c r="T254" s="218"/>
      <c r="AT254" s="219" t="s">
        <v>157</v>
      </c>
      <c r="AU254" s="219" t="s">
        <v>85</v>
      </c>
      <c r="AV254" s="13" t="s">
        <v>82</v>
      </c>
      <c r="AW254" s="13" t="s">
        <v>35</v>
      </c>
      <c r="AX254" s="13" t="s">
        <v>74</v>
      </c>
      <c r="AY254" s="219" t="s">
        <v>146</v>
      </c>
    </row>
    <row r="255" spans="1:65" s="14" customFormat="1" ht="10.199999999999999">
      <c r="B255" s="220"/>
      <c r="C255" s="221"/>
      <c r="D255" s="206" t="s">
        <v>157</v>
      </c>
      <c r="E255" s="222" t="s">
        <v>28</v>
      </c>
      <c r="F255" s="223" t="s">
        <v>380</v>
      </c>
      <c r="G255" s="221"/>
      <c r="H255" s="224">
        <v>73.44</v>
      </c>
      <c r="I255" s="225"/>
      <c r="J255" s="221"/>
      <c r="K255" s="221"/>
      <c r="L255" s="226"/>
      <c r="M255" s="227"/>
      <c r="N255" s="228"/>
      <c r="O255" s="228"/>
      <c r="P255" s="228"/>
      <c r="Q255" s="228"/>
      <c r="R255" s="228"/>
      <c r="S255" s="228"/>
      <c r="T255" s="229"/>
      <c r="AT255" s="230" t="s">
        <v>157</v>
      </c>
      <c r="AU255" s="230" t="s">
        <v>85</v>
      </c>
      <c r="AV255" s="14" t="s">
        <v>85</v>
      </c>
      <c r="AW255" s="14" t="s">
        <v>35</v>
      </c>
      <c r="AX255" s="14" t="s">
        <v>82</v>
      </c>
      <c r="AY255" s="230" t="s">
        <v>146</v>
      </c>
    </row>
    <row r="256" spans="1:65" s="2" customFormat="1" ht="16.5" customHeight="1">
      <c r="A256" s="34"/>
      <c r="B256" s="35"/>
      <c r="C256" s="193" t="s">
        <v>381</v>
      </c>
      <c r="D256" s="193" t="s">
        <v>148</v>
      </c>
      <c r="E256" s="194" t="s">
        <v>382</v>
      </c>
      <c r="F256" s="195" t="s">
        <v>383</v>
      </c>
      <c r="G256" s="196" t="s">
        <v>239</v>
      </c>
      <c r="H256" s="197">
        <v>36.72</v>
      </c>
      <c r="I256" s="198"/>
      <c r="J256" s="199">
        <f>ROUND(I256*H256,2)</f>
        <v>0</v>
      </c>
      <c r="K256" s="195" t="s">
        <v>152</v>
      </c>
      <c r="L256" s="39"/>
      <c r="M256" s="200" t="s">
        <v>28</v>
      </c>
      <c r="N256" s="201" t="s">
        <v>47</v>
      </c>
      <c r="O256" s="65"/>
      <c r="P256" s="202">
        <f>O256*H256</f>
        <v>0</v>
      </c>
      <c r="Q256" s="202">
        <v>0</v>
      </c>
      <c r="R256" s="202">
        <f>Q256*H256</f>
        <v>0</v>
      </c>
      <c r="S256" s="202">
        <v>0</v>
      </c>
      <c r="T256" s="203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04" t="s">
        <v>153</v>
      </c>
      <c r="AT256" s="204" t="s">
        <v>148</v>
      </c>
      <c r="AU256" s="204" t="s">
        <v>85</v>
      </c>
      <c r="AY256" s="17" t="s">
        <v>146</v>
      </c>
      <c r="BE256" s="205">
        <f>IF(N256="základní",J256,0)</f>
        <v>0</v>
      </c>
      <c r="BF256" s="205">
        <f>IF(N256="snížená",J256,0)</f>
        <v>0</v>
      </c>
      <c r="BG256" s="205">
        <f>IF(N256="zákl. přenesená",J256,0)</f>
        <v>0</v>
      </c>
      <c r="BH256" s="205">
        <f>IF(N256="sníž. přenesená",J256,0)</f>
        <v>0</v>
      </c>
      <c r="BI256" s="205">
        <f>IF(N256="nulová",J256,0)</f>
        <v>0</v>
      </c>
      <c r="BJ256" s="17" t="s">
        <v>153</v>
      </c>
      <c r="BK256" s="205">
        <f>ROUND(I256*H256,2)</f>
        <v>0</v>
      </c>
      <c r="BL256" s="17" t="s">
        <v>153</v>
      </c>
      <c r="BM256" s="204" t="s">
        <v>384</v>
      </c>
    </row>
    <row r="257" spans="1:65" s="2" customFormat="1" ht="10.199999999999999">
      <c r="A257" s="34"/>
      <c r="B257" s="35"/>
      <c r="C257" s="36"/>
      <c r="D257" s="206" t="s">
        <v>155</v>
      </c>
      <c r="E257" s="36"/>
      <c r="F257" s="207" t="s">
        <v>385</v>
      </c>
      <c r="G257" s="36"/>
      <c r="H257" s="36"/>
      <c r="I257" s="116"/>
      <c r="J257" s="36"/>
      <c r="K257" s="36"/>
      <c r="L257" s="39"/>
      <c r="M257" s="208"/>
      <c r="N257" s="209"/>
      <c r="O257" s="65"/>
      <c r="P257" s="65"/>
      <c r="Q257" s="65"/>
      <c r="R257" s="65"/>
      <c r="S257" s="65"/>
      <c r="T257" s="66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155</v>
      </c>
      <c r="AU257" s="17" t="s">
        <v>85</v>
      </c>
    </row>
    <row r="258" spans="1:65" s="13" customFormat="1" ht="10.199999999999999">
      <c r="B258" s="210"/>
      <c r="C258" s="211"/>
      <c r="D258" s="206" t="s">
        <v>157</v>
      </c>
      <c r="E258" s="212" t="s">
        <v>28</v>
      </c>
      <c r="F258" s="213" t="s">
        <v>379</v>
      </c>
      <c r="G258" s="211"/>
      <c r="H258" s="212" t="s">
        <v>28</v>
      </c>
      <c r="I258" s="214"/>
      <c r="J258" s="211"/>
      <c r="K258" s="211"/>
      <c r="L258" s="215"/>
      <c r="M258" s="216"/>
      <c r="N258" s="217"/>
      <c r="O258" s="217"/>
      <c r="P258" s="217"/>
      <c r="Q258" s="217"/>
      <c r="R258" s="217"/>
      <c r="S258" s="217"/>
      <c r="T258" s="218"/>
      <c r="AT258" s="219" t="s">
        <v>157</v>
      </c>
      <c r="AU258" s="219" t="s">
        <v>85</v>
      </c>
      <c r="AV258" s="13" t="s">
        <v>82</v>
      </c>
      <c r="AW258" s="13" t="s">
        <v>35</v>
      </c>
      <c r="AX258" s="13" t="s">
        <v>74</v>
      </c>
      <c r="AY258" s="219" t="s">
        <v>146</v>
      </c>
    </row>
    <row r="259" spans="1:65" s="14" customFormat="1" ht="10.199999999999999">
      <c r="B259" s="220"/>
      <c r="C259" s="221"/>
      <c r="D259" s="206" t="s">
        <v>157</v>
      </c>
      <c r="E259" s="222" t="s">
        <v>28</v>
      </c>
      <c r="F259" s="223" t="s">
        <v>386</v>
      </c>
      <c r="G259" s="221"/>
      <c r="H259" s="224">
        <v>36.72</v>
      </c>
      <c r="I259" s="225"/>
      <c r="J259" s="221"/>
      <c r="K259" s="221"/>
      <c r="L259" s="226"/>
      <c r="M259" s="227"/>
      <c r="N259" s="228"/>
      <c r="O259" s="228"/>
      <c r="P259" s="228"/>
      <c r="Q259" s="228"/>
      <c r="R259" s="228"/>
      <c r="S259" s="228"/>
      <c r="T259" s="229"/>
      <c r="AT259" s="230" t="s">
        <v>157</v>
      </c>
      <c r="AU259" s="230" t="s">
        <v>85</v>
      </c>
      <c r="AV259" s="14" t="s">
        <v>85</v>
      </c>
      <c r="AW259" s="14" t="s">
        <v>35</v>
      </c>
      <c r="AX259" s="14" t="s">
        <v>82</v>
      </c>
      <c r="AY259" s="230" t="s">
        <v>146</v>
      </c>
    </row>
    <row r="260" spans="1:65" s="12" customFormat="1" ht="22.8" customHeight="1">
      <c r="B260" s="177"/>
      <c r="C260" s="178"/>
      <c r="D260" s="179" t="s">
        <v>73</v>
      </c>
      <c r="E260" s="191" t="s">
        <v>210</v>
      </c>
      <c r="F260" s="191" t="s">
        <v>387</v>
      </c>
      <c r="G260" s="178"/>
      <c r="H260" s="178"/>
      <c r="I260" s="181"/>
      <c r="J260" s="192">
        <f>BK260</f>
        <v>0</v>
      </c>
      <c r="K260" s="178"/>
      <c r="L260" s="183"/>
      <c r="M260" s="184"/>
      <c r="N260" s="185"/>
      <c r="O260" s="185"/>
      <c r="P260" s="186">
        <f>SUM(P261:P280)</f>
        <v>0</v>
      </c>
      <c r="Q260" s="185"/>
      <c r="R260" s="186">
        <f>SUM(R261:R280)</f>
        <v>0.25963999999999998</v>
      </c>
      <c r="S260" s="185"/>
      <c r="T260" s="187">
        <f>SUM(T261:T280)</f>
        <v>0</v>
      </c>
      <c r="AR260" s="188" t="s">
        <v>82</v>
      </c>
      <c r="AT260" s="189" t="s">
        <v>73</v>
      </c>
      <c r="AU260" s="189" t="s">
        <v>82</v>
      </c>
      <c r="AY260" s="188" t="s">
        <v>146</v>
      </c>
      <c r="BK260" s="190">
        <f>SUM(BK261:BK280)</f>
        <v>0</v>
      </c>
    </row>
    <row r="261" spans="1:65" s="2" customFormat="1" ht="16.5" customHeight="1">
      <c r="A261" s="34"/>
      <c r="B261" s="35"/>
      <c r="C261" s="193" t="s">
        <v>388</v>
      </c>
      <c r="D261" s="193" t="s">
        <v>148</v>
      </c>
      <c r="E261" s="194" t="s">
        <v>389</v>
      </c>
      <c r="F261" s="195" t="s">
        <v>390</v>
      </c>
      <c r="G261" s="196" t="s">
        <v>391</v>
      </c>
      <c r="H261" s="197">
        <v>2</v>
      </c>
      <c r="I261" s="198"/>
      <c r="J261" s="199">
        <f>ROUND(I261*H261,2)</f>
        <v>0</v>
      </c>
      <c r="K261" s="195" t="s">
        <v>28</v>
      </c>
      <c r="L261" s="39"/>
      <c r="M261" s="200" t="s">
        <v>28</v>
      </c>
      <c r="N261" s="201" t="s">
        <v>47</v>
      </c>
      <c r="O261" s="65"/>
      <c r="P261" s="202">
        <f>O261*H261</f>
        <v>0</v>
      </c>
      <c r="Q261" s="202">
        <v>4.6999999999999999E-4</v>
      </c>
      <c r="R261" s="202">
        <f>Q261*H261</f>
        <v>9.3999999999999997E-4</v>
      </c>
      <c r="S261" s="202">
        <v>0</v>
      </c>
      <c r="T261" s="203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4" t="s">
        <v>153</v>
      </c>
      <c r="AT261" s="204" t="s">
        <v>148</v>
      </c>
      <c r="AU261" s="204" t="s">
        <v>85</v>
      </c>
      <c r="AY261" s="17" t="s">
        <v>146</v>
      </c>
      <c r="BE261" s="205">
        <f>IF(N261="základní",J261,0)</f>
        <v>0</v>
      </c>
      <c r="BF261" s="205">
        <f>IF(N261="snížená",J261,0)</f>
        <v>0</v>
      </c>
      <c r="BG261" s="205">
        <f>IF(N261="zákl. přenesená",J261,0)</f>
        <v>0</v>
      </c>
      <c r="BH261" s="205">
        <f>IF(N261="sníž. přenesená",J261,0)</f>
        <v>0</v>
      </c>
      <c r="BI261" s="205">
        <f>IF(N261="nulová",J261,0)</f>
        <v>0</v>
      </c>
      <c r="BJ261" s="17" t="s">
        <v>153</v>
      </c>
      <c r="BK261" s="205">
        <f>ROUND(I261*H261,2)</f>
        <v>0</v>
      </c>
      <c r="BL261" s="17" t="s">
        <v>153</v>
      </c>
      <c r="BM261" s="204" t="s">
        <v>392</v>
      </c>
    </row>
    <row r="262" spans="1:65" s="2" customFormat="1" ht="10.199999999999999">
      <c r="A262" s="34"/>
      <c r="B262" s="35"/>
      <c r="C262" s="36"/>
      <c r="D262" s="206" t="s">
        <v>155</v>
      </c>
      <c r="E262" s="36"/>
      <c r="F262" s="207" t="s">
        <v>390</v>
      </c>
      <c r="G262" s="36"/>
      <c r="H262" s="36"/>
      <c r="I262" s="116"/>
      <c r="J262" s="36"/>
      <c r="K262" s="36"/>
      <c r="L262" s="39"/>
      <c r="M262" s="208"/>
      <c r="N262" s="209"/>
      <c r="O262" s="65"/>
      <c r="P262" s="65"/>
      <c r="Q262" s="65"/>
      <c r="R262" s="65"/>
      <c r="S262" s="65"/>
      <c r="T262" s="66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155</v>
      </c>
      <c r="AU262" s="17" t="s">
        <v>85</v>
      </c>
    </row>
    <row r="263" spans="1:65" s="13" customFormat="1" ht="10.199999999999999">
      <c r="B263" s="210"/>
      <c r="C263" s="211"/>
      <c r="D263" s="206" t="s">
        <v>157</v>
      </c>
      <c r="E263" s="212" t="s">
        <v>28</v>
      </c>
      <c r="F263" s="213" t="s">
        <v>393</v>
      </c>
      <c r="G263" s="211"/>
      <c r="H263" s="212" t="s">
        <v>28</v>
      </c>
      <c r="I263" s="214"/>
      <c r="J263" s="211"/>
      <c r="K263" s="211"/>
      <c r="L263" s="215"/>
      <c r="M263" s="216"/>
      <c r="N263" s="217"/>
      <c r="O263" s="217"/>
      <c r="P263" s="217"/>
      <c r="Q263" s="217"/>
      <c r="R263" s="217"/>
      <c r="S263" s="217"/>
      <c r="T263" s="218"/>
      <c r="AT263" s="219" t="s">
        <v>157</v>
      </c>
      <c r="AU263" s="219" t="s">
        <v>85</v>
      </c>
      <c r="AV263" s="13" t="s">
        <v>82</v>
      </c>
      <c r="AW263" s="13" t="s">
        <v>35</v>
      </c>
      <c r="AX263" s="13" t="s">
        <v>74</v>
      </c>
      <c r="AY263" s="219" t="s">
        <v>146</v>
      </c>
    </row>
    <row r="264" spans="1:65" s="14" customFormat="1" ht="10.199999999999999">
      <c r="B264" s="220"/>
      <c r="C264" s="221"/>
      <c r="D264" s="206" t="s">
        <v>157</v>
      </c>
      <c r="E264" s="222" t="s">
        <v>28</v>
      </c>
      <c r="F264" s="223" t="s">
        <v>394</v>
      </c>
      <c r="G264" s="221"/>
      <c r="H264" s="224">
        <v>2</v>
      </c>
      <c r="I264" s="225"/>
      <c r="J264" s="221"/>
      <c r="K264" s="221"/>
      <c r="L264" s="226"/>
      <c r="M264" s="227"/>
      <c r="N264" s="228"/>
      <c r="O264" s="228"/>
      <c r="P264" s="228"/>
      <c r="Q264" s="228"/>
      <c r="R264" s="228"/>
      <c r="S264" s="228"/>
      <c r="T264" s="229"/>
      <c r="AT264" s="230" t="s">
        <v>157</v>
      </c>
      <c r="AU264" s="230" t="s">
        <v>85</v>
      </c>
      <c r="AV264" s="14" t="s">
        <v>85</v>
      </c>
      <c r="AW264" s="14" t="s">
        <v>35</v>
      </c>
      <c r="AX264" s="14" t="s">
        <v>82</v>
      </c>
      <c r="AY264" s="230" t="s">
        <v>146</v>
      </c>
    </row>
    <row r="265" spans="1:65" s="2" customFormat="1" ht="16.5" customHeight="1">
      <c r="A265" s="34"/>
      <c r="B265" s="35"/>
      <c r="C265" s="242" t="s">
        <v>395</v>
      </c>
      <c r="D265" s="242" t="s">
        <v>289</v>
      </c>
      <c r="E265" s="243" t="s">
        <v>396</v>
      </c>
      <c r="F265" s="244" t="s">
        <v>397</v>
      </c>
      <c r="G265" s="245" t="s">
        <v>341</v>
      </c>
      <c r="H265" s="246">
        <v>1</v>
      </c>
      <c r="I265" s="247"/>
      <c r="J265" s="248">
        <f>ROUND(I265*H265,2)</f>
        <v>0</v>
      </c>
      <c r="K265" s="244" t="s">
        <v>28</v>
      </c>
      <c r="L265" s="249"/>
      <c r="M265" s="250" t="s">
        <v>28</v>
      </c>
      <c r="N265" s="251" t="s">
        <v>47</v>
      </c>
      <c r="O265" s="65"/>
      <c r="P265" s="202">
        <f>O265*H265</f>
        <v>0</v>
      </c>
      <c r="Q265" s="202">
        <v>0.12776999999999999</v>
      </c>
      <c r="R265" s="202">
        <f>Q265*H265</f>
        <v>0.12776999999999999</v>
      </c>
      <c r="S265" s="202">
        <v>0</v>
      </c>
      <c r="T265" s="203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04" t="s">
        <v>210</v>
      </c>
      <c r="AT265" s="204" t="s">
        <v>289</v>
      </c>
      <c r="AU265" s="204" t="s">
        <v>85</v>
      </c>
      <c r="AY265" s="17" t="s">
        <v>146</v>
      </c>
      <c r="BE265" s="205">
        <f>IF(N265="základní",J265,0)</f>
        <v>0</v>
      </c>
      <c r="BF265" s="205">
        <f>IF(N265="snížená",J265,0)</f>
        <v>0</v>
      </c>
      <c r="BG265" s="205">
        <f>IF(N265="zákl. přenesená",J265,0)</f>
        <v>0</v>
      </c>
      <c r="BH265" s="205">
        <f>IF(N265="sníž. přenesená",J265,0)</f>
        <v>0</v>
      </c>
      <c r="BI265" s="205">
        <f>IF(N265="nulová",J265,0)</f>
        <v>0</v>
      </c>
      <c r="BJ265" s="17" t="s">
        <v>153</v>
      </c>
      <c r="BK265" s="205">
        <f>ROUND(I265*H265,2)</f>
        <v>0</v>
      </c>
      <c r="BL265" s="17" t="s">
        <v>153</v>
      </c>
      <c r="BM265" s="204" t="s">
        <v>398</v>
      </c>
    </row>
    <row r="266" spans="1:65" s="2" customFormat="1" ht="10.199999999999999">
      <c r="A266" s="34"/>
      <c r="B266" s="35"/>
      <c r="C266" s="36"/>
      <c r="D266" s="206" t="s">
        <v>155</v>
      </c>
      <c r="E266" s="36"/>
      <c r="F266" s="207" t="s">
        <v>397</v>
      </c>
      <c r="G266" s="36"/>
      <c r="H266" s="36"/>
      <c r="I266" s="116"/>
      <c r="J266" s="36"/>
      <c r="K266" s="36"/>
      <c r="L266" s="39"/>
      <c r="M266" s="208"/>
      <c r="N266" s="209"/>
      <c r="O266" s="65"/>
      <c r="P266" s="65"/>
      <c r="Q266" s="65"/>
      <c r="R266" s="65"/>
      <c r="S266" s="65"/>
      <c r="T266" s="66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155</v>
      </c>
      <c r="AU266" s="17" t="s">
        <v>85</v>
      </c>
    </row>
    <row r="267" spans="1:65" s="13" customFormat="1" ht="10.199999999999999">
      <c r="B267" s="210"/>
      <c r="C267" s="211"/>
      <c r="D267" s="206" t="s">
        <v>157</v>
      </c>
      <c r="E267" s="212" t="s">
        <v>28</v>
      </c>
      <c r="F267" s="213" t="s">
        <v>399</v>
      </c>
      <c r="G267" s="211"/>
      <c r="H267" s="212" t="s">
        <v>28</v>
      </c>
      <c r="I267" s="214"/>
      <c r="J267" s="211"/>
      <c r="K267" s="211"/>
      <c r="L267" s="215"/>
      <c r="M267" s="216"/>
      <c r="N267" s="217"/>
      <c r="O267" s="217"/>
      <c r="P267" s="217"/>
      <c r="Q267" s="217"/>
      <c r="R267" s="217"/>
      <c r="S267" s="217"/>
      <c r="T267" s="218"/>
      <c r="AT267" s="219" t="s">
        <v>157</v>
      </c>
      <c r="AU267" s="219" t="s">
        <v>85</v>
      </c>
      <c r="AV267" s="13" t="s">
        <v>82</v>
      </c>
      <c r="AW267" s="13" t="s">
        <v>35</v>
      </c>
      <c r="AX267" s="13" t="s">
        <v>74</v>
      </c>
      <c r="AY267" s="219" t="s">
        <v>146</v>
      </c>
    </row>
    <row r="268" spans="1:65" s="13" customFormat="1" ht="10.199999999999999">
      <c r="B268" s="210"/>
      <c r="C268" s="211"/>
      <c r="D268" s="206" t="s">
        <v>157</v>
      </c>
      <c r="E268" s="212" t="s">
        <v>28</v>
      </c>
      <c r="F268" s="213" t="s">
        <v>400</v>
      </c>
      <c r="G268" s="211"/>
      <c r="H268" s="212" t="s">
        <v>28</v>
      </c>
      <c r="I268" s="214"/>
      <c r="J268" s="211"/>
      <c r="K268" s="211"/>
      <c r="L268" s="215"/>
      <c r="M268" s="216"/>
      <c r="N268" s="217"/>
      <c r="O268" s="217"/>
      <c r="P268" s="217"/>
      <c r="Q268" s="217"/>
      <c r="R268" s="217"/>
      <c r="S268" s="217"/>
      <c r="T268" s="218"/>
      <c r="AT268" s="219" t="s">
        <v>157</v>
      </c>
      <c r="AU268" s="219" t="s">
        <v>85</v>
      </c>
      <c r="AV268" s="13" t="s">
        <v>82</v>
      </c>
      <c r="AW268" s="13" t="s">
        <v>35</v>
      </c>
      <c r="AX268" s="13" t="s">
        <v>74</v>
      </c>
      <c r="AY268" s="219" t="s">
        <v>146</v>
      </c>
    </row>
    <row r="269" spans="1:65" s="13" customFormat="1" ht="10.199999999999999">
      <c r="B269" s="210"/>
      <c r="C269" s="211"/>
      <c r="D269" s="206" t="s">
        <v>157</v>
      </c>
      <c r="E269" s="212" t="s">
        <v>28</v>
      </c>
      <c r="F269" s="213" t="s">
        <v>401</v>
      </c>
      <c r="G269" s="211"/>
      <c r="H269" s="212" t="s">
        <v>28</v>
      </c>
      <c r="I269" s="214"/>
      <c r="J269" s="211"/>
      <c r="K269" s="211"/>
      <c r="L269" s="215"/>
      <c r="M269" s="216"/>
      <c r="N269" s="217"/>
      <c r="O269" s="217"/>
      <c r="P269" s="217"/>
      <c r="Q269" s="217"/>
      <c r="R269" s="217"/>
      <c r="S269" s="217"/>
      <c r="T269" s="218"/>
      <c r="AT269" s="219" t="s">
        <v>157</v>
      </c>
      <c r="AU269" s="219" t="s">
        <v>85</v>
      </c>
      <c r="AV269" s="13" t="s">
        <v>82</v>
      </c>
      <c r="AW269" s="13" t="s">
        <v>35</v>
      </c>
      <c r="AX269" s="13" t="s">
        <v>74</v>
      </c>
      <c r="AY269" s="219" t="s">
        <v>146</v>
      </c>
    </row>
    <row r="270" spans="1:65" s="14" customFormat="1" ht="10.199999999999999">
      <c r="B270" s="220"/>
      <c r="C270" s="221"/>
      <c r="D270" s="206" t="s">
        <v>157</v>
      </c>
      <c r="E270" s="222" t="s">
        <v>28</v>
      </c>
      <c r="F270" s="223" t="s">
        <v>82</v>
      </c>
      <c r="G270" s="221"/>
      <c r="H270" s="224">
        <v>1</v>
      </c>
      <c r="I270" s="225"/>
      <c r="J270" s="221"/>
      <c r="K270" s="221"/>
      <c r="L270" s="226"/>
      <c r="M270" s="227"/>
      <c r="N270" s="228"/>
      <c r="O270" s="228"/>
      <c r="P270" s="228"/>
      <c r="Q270" s="228"/>
      <c r="R270" s="228"/>
      <c r="S270" s="228"/>
      <c r="T270" s="229"/>
      <c r="AT270" s="230" t="s">
        <v>157</v>
      </c>
      <c r="AU270" s="230" t="s">
        <v>85</v>
      </c>
      <c r="AV270" s="14" t="s">
        <v>85</v>
      </c>
      <c r="AW270" s="14" t="s">
        <v>35</v>
      </c>
      <c r="AX270" s="14" t="s">
        <v>82</v>
      </c>
      <c r="AY270" s="230" t="s">
        <v>146</v>
      </c>
    </row>
    <row r="271" spans="1:65" s="2" customFormat="1" ht="16.5" customHeight="1">
      <c r="A271" s="34"/>
      <c r="B271" s="35"/>
      <c r="C271" s="193" t="s">
        <v>402</v>
      </c>
      <c r="D271" s="193" t="s">
        <v>148</v>
      </c>
      <c r="E271" s="194" t="s">
        <v>403</v>
      </c>
      <c r="F271" s="195" t="s">
        <v>404</v>
      </c>
      <c r="G271" s="196" t="s">
        <v>391</v>
      </c>
      <c r="H271" s="197">
        <v>4</v>
      </c>
      <c r="I271" s="198"/>
      <c r="J271" s="199">
        <f>ROUND(I271*H271,2)</f>
        <v>0</v>
      </c>
      <c r="K271" s="195" t="s">
        <v>28</v>
      </c>
      <c r="L271" s="39"/>
      <c r="M271" s="200" t="s">
        <v>28</v>
      </c>
      <c r="N271" s="201" t="s">
        <v>47</v>
      </c>
      <c r="O271" s="65"/>
      <c r="P271" s="202">
        <f>O271*H271</f>
        <v>0</v>
      </c>
      <c r="Q271" s="202">
        <v>7.9000000000000001E-4</v>
      </c>
      <c r="R271" s="202">
        <f>Q271*H271</f>
        <v>3.16E-3</v>
      </c>
      <c r="S271" s="202">
        <v>0</v>
      </c>
      <c r="T271" s="203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04" t="s">
        <v>153</v>
      </c>
      <c r="AT271" s="204" t="s">
        <v>148</v>
      </c>
      <c r="AU271" s="204" t="s">
        <v>85</v>
      </c>
      <c r="AY271" s="17" t="s">
        <v>146</v>
      </c>
      <c r="BE271" s="205">
        <f>IF(N271="základní",J271,0)</f>
        <v>0</v>
      </c>
      <c r="BF271" s="205">
        <f>IF(N271="snížená",J271,0)</f>
        <v>0</v>
      </c>
      <c r="BG271" s="205">
        <f>IF(N271="zákl. přenesená",J271,0)</f>
        <v>0</v>
      </c>
      <c r="BH271" s="205">
        <f>IF(N271="sníž. přenesená",J271,0)</f>
        <v>0</v>
      </c>
      <c r="BI271" s="205">
        <f>IF(N271="nulová",J271,0)</f>
        <v>0</v>
      </c>
      <c r="BJ271" s="17" t="s">
        <v>153</v>
      </c>
      <c r="BK271" s="205">
        <f>ROUND(I271*H271,2)</f>
        <v>0</v>
      </c>
      <c r="BL271" s="17" t="s">
        <v>153</v>
      </c>
      <c r="BM271" s="204" t="s">
        <v>405</v>
      </c>
    </row>
    <row r="272" spans="1:65" s="2" customFormat="1" ht="10.199999999999999">
      <c r="A272" s="34"/>
      <c r="B272" s="35"/>
      <c r="C272" s="36"/>
      <c r="D272" s="206" t="s">
        <v>155</v>
      </c>
      <c r="E272" s="36"/>
      <c r="F272" s="207" t="s">
        <v>404</v>
      </c>
      <c r="G272" s="36"/>
      <c r="H272" s="36"/>
      <c r="I272" s="116"/>
      <c r="J272" s="36"/>
      <c r="K272" s="36"/>
      <c r="L272" s="39"/>
      <c r="M272" s="208"/>
      <c r="N272" s="209"/>
      <c r="O272" s="65"/>
      <c r="P272" s="65"/>
      <c r="Q272" s="65"/>
      <c r="R272" s="65"/>
      <c r="S272" s="65"/>
      <c r="T272" s="66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155</v>
      </c>
      <c r="AU272" s="17" t="s">
        <v>85</v>
      </c>
    </row>
    <row r="273" spans="1:65" s="13" customFormat="1" ht="10.199999999999999">
      <c r="B273" s="210"/>
      <c r="C273" s="211"/>
      <c r="D273" s="206" t="s">
        <v>157</v>
      </c>
      <c r="E273" s="212" t="s">
        <v>28</v>
      </c>
      <c r="F273" s="213" t="s">
        <v>406</v>
      </c>
      <c r="G273" s="211"/>
      <c r="H273" s="212" t="s">
        <v>28</v>
      </c>
      <c r="I273" s="214"/>
      <c r="J273" s="211"/>
      <c r="K273" s="211"/>
      <c r="L273" s="215"/>
      <c r="M273" s="216"/>
      <c r="N273" s="217"/>
      <c r="O273" s="217"/>
      <c r="P273" s="217"/>
      <c r="Q273" s="217"/>
      <c r="R273" s="217"/>
      <c r="S273" s="217"/>
      <c r="T273" s="218"/>
      <c r="AT273" s="219" t="s">
        <v>157</v>
      </c>
      <c r="AU273" s="219" t="s">
        <v>85</v>
      </c>
      <c r="AV273" s="13" t="s">
        <v>82</v>
      </c>
      <c r="AW273" s="13" t="s">
        <v>35</v>
      </c>
      <c r="AX273" s="13" t="s">
        <v>74</v>
      </c>
      <c r="AY273" s="219" t="s">
        <v>146</v>
      </c>
    </row>
    <row r="274" spans="1:65" s="14" customFormat="1" ht="10.199999999999999">
      <c r="B274" s="220"/>
      <c r="C274" s="221"/>
      <c r="D274" s="206" t="s">
        <v>157</v>
      </c>
      <c r="E274" s="222" t="s">
        <v>28</v>
      </c>
      <c r="F274" s="223" t="s">
        <v>407</v>
      </c>
      <c r="G274" s="221"/>
      <c r="H274" s="224">
        <v>4</v>
      </c>
      <c r="I274" s="225"/>
      <c r="J274" s="221"/>
      <c r="K274" s="221"/>
      <c r="L274" s="226"/>
      <c r="M274" s="227"/>
      <c r="N274" s="228"/>
      <c r="O274" s="228"/>
      <c r="P274" s="228"/>
      <c r="Q274" s="228"/>
      <c r="R274" s="228"/>
      <c r="S274" s="228"/>
      <c r="T274" s="229"/>
      <c r="AT274" s="230" t="s">
        <v>157</v>
      </c>
      <c r="AU274" s="230" t="s">
        <v>85</v>
      </c>
      <c r="AV274" s="14" t="s">
        <v>85</v>
      </c>
      <c r="AW274" s="14" t="s">
        <v>35</v>
      </c>
      <c r="AX274" s="14" t="s">
        <v>82</v>
      </c>
      <c r="AY274" s="230" t="s">
        <v>146</v>
      </c>
    </row>
    <row r="275" spans="1:65" s="2" customFormat="1" ht="16.5" customHeight="1">
      <c r="A275" s="34"/>
      <c r="B275" s="35"/>
      <c r="C275" s="242" t="s">
        <v>408</v>
      </c>
      <c r="D275" s="242" t="s">
        <v>289</v>
      </c>
      <c r="E275" s="243" t="s">
        <v>409</v>
      </c>
      <c r="F275" s="244" t="s">
        <v>410</v>
      </c>
      <c r="G275" s="245" t="s">
        <v>341</v>
      </c>
      <c r="H275" s="246">
        <v>1</v>
      </c>
      <c r="I275" s="247"/>
      <c r="J275" s="248">
        <f>ROUND(I275*H275,2)</f>
        <v>0</v>
      </c>
      <c r="K275" s="244" t="s">
        <v>28</v>
      </c>
      <c r="L275" s="249"/>
      <c r="M275" s="250" t="s">
        <v>28</v>
      </c>
      <c r="N275" s="251" t="s">
        <v>47</v>
      </c>
      <c r="O275" s="65"/>
      <c r="P275" s="202">
        <f>O275*H275</f>
        <v>0</v>
      </c>
      <c r="Q275" s="202">
        <v>0.12776999999999999</v>
      </c>
      <c r="R275" s="202">
        <f>Q275*H275</f>
        <v>0.12776999999999999</v>
      </c>
      <c r="S275" s="202">
        <v>0</v>
      </c>
      <c r="T275" s="203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04" t="s">
        <v>210</v>
      </c>
      <c r="AT275" s="204" t="s">
        <v>289</v>
      </c>
      <c r="AU275" s="204" t="s">
        <v>85</v>
      </c>
      <c r="AY275" s="17" t="s">
        <v>146</v>
      </c>
      <c r="BE275" s="205">
        <f>IF(N275="základní",J275,0)</f>
        <v>0</v>
      </c>
      <c r="BF275" s="205">
        <f>IF(N275="snížená",J275,0)</f>
        <v>0</v>
      </c>
      <c r="BG275" s="205">
        <f>IF(N275="zákl. přenesená",J275,0)</f>
        <v>0</v>
      </c>
      <c r="BH275" s="205">
        <f>IF(N275="sníž. přenesená",J275,0)</f>
        <v>0</v>
      </c>
      <c r="BI275" s="205">
        <f>IF(N275="nulová",J275,0)</f>
        <v>0</v>
      </c>
      <c r="BJ275" s="17" t="s">
        <v>153</v>
      </c>
      <c r="BK275" s="205">
        <f>ROUND(I275*H275,2)</f>
        <v>0</v>
      </c>
      <c r="BL275" s="17" t="s">
        <v>153</v>
      </c>
      <c r="BM275" s="204" t="s">
        <v>411</v>
      </c>
    </row>
    <row r="276" spans="1:65" s="2" customFormat="1" ht="10.199999999999999">
      <c r="A276" s="34"/>
      <c r="B276" s="35"/>
      <c r="C276" s="36"/>
      <c r="D276" s="206" t="s">
        <v>155</v>
      </c>
      <c r="E276" s="36"/>
      <c r="F276" s="207" t="s">
        <v>410</v>
      </c>
      <c r="G276" s="36"/>
      <c r="H276" s="36"/>
      <c r="I276" s="116"/>
      <c r="J276" s="36"/>
      <c r="K276" s="36"/>
      <c r="L276" s="39"/>
      <c r="M276" s="208"/>
      <c r="N276" s="209"/>
      <c r="O276" s="65"/>
      <c r="P276" s="65"/>
      <c r="Q276" s="65"/>
      <c r="R276" s="65"/>
      <c r="S276" s="65"/>
      <c r="T276" s="66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155</v>
      </c>
      <c r="AU276" s="17" t="s">
        <v>85</v>
      </c>
    </row>
    <row r="277" spans="1:65" s="13" customFormat="1" ht="10.199999999999999">
      <c r="B277" s="210"/>
      <c r="C277" s="211"/>
      <c r="D277" s="206" t="s">
        <v>157</v>
      </c>
      <c r="E277" s="212" t="s">
        <v>28</v>
      </c>
      <c r="F277" s="213" t="s">
        <v>399</v>
      </c>
      <c r="G277" s="211"/>
      <c r="H277" s="212" t="s">
        <v>28</v>
      </c>
      <c r="I277" s="214"/>
      <c r="J277" s="211"/>
      <c r="K277" s="211"/>
      <c r="L277" s="215"/>
      <c r="M277" s="216"/>
      <c r="N277" s="217"/>
      <c r="O277" s="217"/>
      <c r="P277" s="217"/>
      <c r="Q277" s="217"/>
      <c r="R277" s="217"/>
      <c r="S277" s="217"/>
      <c r="T277" s="218"/>
      <c r="AT277" s="219" t="s">
        <v>157</v>
      </c>
      <c r="AU277" s="219" t="s">
        <v>85</v>
      </c>
      <c r="AV277" s="13" t="s">
        <v>82</v>
      </c>
      <c r="AW277" s="13" t="s">
        <v>35</v>
      </c>
      <c r="AX277" s="13" t="s">
        <v>74</v>
      </c>
      <c r="AY277" s="219" t="s">
        <v>146</v>
      </c>
    </row>
    <row r="278" spans="1:65" s="13" customFormat="1" ht="10.199999999999999">
      <c r="B278" s="210"/>
      <c r="C278" s="211"/>
      <c r="D278" s="206" t="s">
        <v>157</v>
      </c>
      <c r="E278" s="212" t="s">
        <v>28</v>
      </c>
      <c r="F278" s="213" t="s">
        <v>412</v>
      </c>
      <c r="G278" s="211"/>
      <c r="H278" s="212" t="s">
        <v>28</v>
      </c>
      <c r="I278" s="214"/>
      <c r="J278" s="211"/>
      <c r="K278" s="211"/>
      <c r="L278" s="215"/>
      <c r="M278" s="216"/>
      <c r="N278" s="217"/>
      <c r="O278" s="217"/>
      <c r="P278" s="217"/>
      <c r="Q278" s="217"/>
      <c r="R278" s="217"/>
      <c r="S278" s="217"/>
      <c r="T278" s="218"/>
      <c r="AT278" s="219" t="s">
        <v>157</v>
      </c>
      <c r="AU278" s="219" t="s">
        <v>85</v>
      </c>
      <c r="AV278" s="13" t="s">
        <v>82</v>
      </c>
      <c r="AW278" s="13" t="s">
        <v>35</v>
      </c>
      <c r="AX278" s="13" t="s">
        <v>74</v>
      </c>
      <c r="AY278" s="219" t="s">
        <v>146</v>
      </c>
    </row>
    <row r="279" spans="1:65" s="13" customFormat="1" ht="10.199999999999999">
      <c r="B279" s="210"/>
      <c r="C279" s="211"/>
      <c r="D279" s="206" t="s">
        <v>157</v>
      </c>
      <c r="E279" s="212" t="s">
        <v>28</v>
      </c>
      <c r="F279" s="213" t="s">
        <v>413</v>
      </c>
      <c r="G279" s="211"/>
      <c r="H279" s="212" t="s">
        <v>28</v>
      </c>
      <c r="I279" s="214"/>
      <c r="J279" s="211"/>
      <c r="K279" s="211"/>
      <c r="L279" s="215"/>
      <c r="M279" s="216"/>
      <c r="N279" s="217"/>
      <c r="O279" s="217"/>
      <c r="P279" s="217"/>
      <c r="Q279" s="217"/>
      <c r="R279" s="217"/>
      <c r="S279" s="217"/>
      <c r="T279" s="218"/>
      <c r="AT279" s="219" t="s">
        <v>157</v>
      </c>
      <c r="AU279" s="219" t="s">
        <v>85</v>
      </c>
      <c r="AV279" s="13" t="s">
        <v>82</v>
      </c>
      <c r="AW279" s="13" t="s">
        <v>35</v>
      </c>
      <c r="AX279" s="13" t="s">
        <v>74</v>
      </c>
      <c r="AY279" s="219" t="s">
        <v>146</v>
      </c>
    </row>
    <row r="280" spans="1:65" s="14" customFormat="1" ht="10.199999999999999">
      <c r="B280" s="220"/>
      <c r="C280" s="221"/>
      <c r="D280" s="206" t="s">
        <v>157</v>
      </c>
      <c r="E280" s="222" t="s">
        <v>28</v>
      </c>
      <c r="F280" s="223" t="s">
        <v>82</v>
      </c>
      <c r="G280" s="221"/>
      <c r="H280" s="224">
        <v>1</v>
      </c>
      <c r="I280" s="225"/>
      <c r="J280" s="221"/>
      <c r="K280" s="221"/>
      <c r="L280" s="226"/>
      <c r="M280" s="227"/>
      <c r="N280" s="228"/>
      <c r="O280" s="228"/>
      <c r="P280" s="228"/>
      <c r="Q280" s="228"/>
      <c r="R280" s="228"/>
      <c r="S280" s="228"/>
      <c r="T280" s="229"/>
      <c r="AT280" s="230" t="s">
        <v>157</v>
      </c>
      <c r="AU280" s="230" t="s">
        <v>85</v>
      </c>
      <c r="AV280" s="14" t="s">
        <v>85</v>
      </c>
      <c r="AW280" s="14" t="s">
        <v>35</v>
      </c>
      <c r="AX280" s="14" t="s">
        <v>82</v>
      </c>
      <c r="AY280" s="230" t="s">
        <v>146</v>
      </c>
    </row>
    <row r="281" spans="1:65" s="12" customFormat="1" ht="22.8" customHeight="1">
      <c r="B281" s="177"/>
      <c r="C281" s="178"/>
      <c r="D281" s="179" t="s">
        <v>73</v>
      </c>
      <c r="E281" s="191" t="s">
        <v>216</v>
      </c>
      <c r="F281" s="191" t="s">
        <v>414</v>
      </c>
      <c r="G281" s="178"/>
      <c r="H281" s="178"/>
      <c r="I281" s="181"/>
      <c r="J281" s="192">
        <f>BK281</f>
        <v>0</v>
      </c>
      <c r="K281" s="178"/>
      <c r="L281" s="183"/>
      <c r="M281" s="184"/>
      <c r="N281" s="185"/>
      <c r="O281" s="185"/>
      <c r="P281" s="186">
        <f>SUM(P282:P289)</f>
        <v>0</v>
      </c>
      <c r="Q281" s="185"/>
      <c r="R281" s="186">
        <f>SUM(R282:R289)</f>
        <v>0.24703900000000001</v>
      </c>
      <c r="S281" s="185"/>
      <c r="T281" s="187">
        <f>SUM(T282:T289)</f>
        <v>0</v>
      </c>
      <c r="AR281" s="188" t="s">
        <v>82</v>
      </c>
      <c r="AT281" s="189" t="s">
        <v>73</v>
      </c>
      <c r="AU281" s="189" t="s">
        <v>82</v>
      </c>
      <c r="AY281" s="188" t="s">
        <v>146</v>
      </c>
      <c r="BK281" s="190">
        <f>SUM(BK282:BK289)</f>
        <v>0</v>
      </c>
    </row>
    <row r="282" spans="1:65" s="2" customFormat="1" ht="16.5" customHeight="1">
      <c r="A282" s="34"/>
      <c r="B282" s="35"/>
      <c r="C282" s="193" t="s">
        <v>415</v>
      </c>
      <c r="D282" s="193" t="s">
        <v>148</v>
      </c>
      <c r="E282" s="194" t="s">
        <v>416</v>
      </c>
      <c r="F282" s="195" t="s">
        <v>417</v>
      </c>
      <c r="G282" s="196" t="s">
        <v>151</v>
      </c>
      <c r="H282" s="197">
        <v>0.1</v>
      </c>
      <c r="I282" s="198"/>
      <c r="J282" s="199">
        <f>ROUND(I282*H282,2)</f>
        <v>0</v>
      </c>
      <c r="K282" s="195" t="s">
        <v>152</v>
      </c>
      <c r="L282" s="39"/>
      <c r="M282" s="200" t="s">
        <v>28</v>
      </c>
      <c r="N282" s="201" t="s">
        <v>47</v>
      </c>
      <c r="O282" s="65"/>
      <c r="P282" s="202">
        <f>O282*H282</f>
        <v>0</v>
      </c>
      <c r="Q282" s="202">
        <v>2.46367</v>
      </c>
      <c r="R282" s="202">
        <f>Q282*H282</f>
        <v>0.246367</v>
      </c>
      <c r="S282" s="202">
        <v>0</v>
      </c>
      <c r="T282" s="203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04" t="s">
        <v>153</v>
      </c>
      <c r="AT282" s="204" t="s">
        <v>148</v>
      </c>
      <c r="AU282" s="204" t="s">
        <v>85</v>
      </c>
      <c r="AY282" s="17" t="s">
        <v>146</v>
      </c>
      <c r="BE282" s="205">
        <f>IF(N282="základní",J282,0)</f>
        <v>0</v>
      </c>
      <c r="BF282" s="205">
        <f>IF(N282="snížená",J282,0)</f>
        <v>0</v>
      </c>
      <c r="BG282" s="205">
        <f>IF(N282="zákl. přenesená",J282,0)</f>
        <v>0</v>
      </c>
      <c r="BH282" s="205">
        <f>IF(N282="sníž. přenesená",J282,0)</f>
        <v>0</v>
      </c>
      <c r="BI282" s="205">
        <f>IF(N282="nulová",J282,0)</f>
        <v>0</v>
      </c>
      <c r="BJ282" s="17" t="s">
        <v>153</v>
      </c>
      <c r="BK282" s="205">
        <f>ROUND(I282*H282,2)</f>
        <v>0</v>
      </c>
      <c r="BL282" s="17" t="s">
        <v>153</v>
      </c>
      <c r="BM282" s="204" t="s">
        <v>418</v>
      </c>
    </row>
    <row r="283" spans="1:65" s="2" customFormat="1" ht="10.199999999999999">
      <c r="A283" s="34"/>
      <c r="B283" s="35"/>
      <c r="C283" s="36"/>
      <c r="D283" s="206" t="s">
        <v>155</v>
      </c>
      <c r="E283" s="36"/>
      <c r="F283" s="207" t="s">
        <v>419</v>
      </c>
      <c r="G283" s="36"/>
      <c r="H283" s="36"/>
      <c r="I283" s="116"/>
      <c r="J283" s="36"/>
      <c r="K283" s="36"/>
      <c r="L283" s="39"/>
      <c r="M283" s="208"/>
      <c r="N283" s="209"/>
      <c r="O283" s="65"/>
      <c r="P283" s="65"/>
      <c r="Q283" s="65"/>
      <c r="R283" s="65"/>
      <c r="S283" s="65"/>
      <c r="T283" s="66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155</v>
      </c>
      <c r="AU283" s="17" t="s">
        <v>85</v>
      </c>
    </row>
    <row r="284" spans="1:65" s="13" customFormat="1" ht="10.199999999999999">
      <c r="B284" s="210"/>
      <c r="C284" s="211"/>
      <c r="D284" s="206" t="s">
        <v>157</v>
      </c>
      <c r="E284" s="212" t="s">
        <v>28</v>
      </c>
      <c r="F284" s="213" t="s">
        <v>420</v>
      </c>
      <c r="G284" s="211"/>
      <c r="H284" s="212" t="s">
        <v>28</v>
      </c>
      <c r="I284" s="214"/>
      <c r="J284" s="211"/>
      <c r="K284" s="211"/>
      <c r="L284" s="215"/>
      <c r="M284" s="216"/>
      <c r="N284" s="217"/>
      <c r="O284" s="217"/>
      <c r="P284" s="217"/>
      <c r="Q284" s="217"/>
      <c r="R284" s="217"/>
      <c r="S284" s="217"/>
      <c r="T284" s="218"/>
      <c r="AT284" s="219" t="s">
        <v>157</v>
      </c>
      <c r="AU284" s="219" t="s">
        <v>85</v>
      </c>
      <c r="AV284" s="13" t="s">
        <v>82</v>
      </c>
      <c r="AW284" s="13" t="s">
        <v>35</v>
      </c>
      <c r="AX284" s="13" t="s">
        <v>74</v>
      </c>
      <c r="AY284" s="219" t="s">
        <v>146</v>
      </c>
    </row>
    <row r="285" spans="1:65" s="14" customFormat="1" ht="10.199999999999999">
      <c r="B285" s="220"/>
      <c r="C285" s="221"/>
      <c r="D285" s="206" t="s">
        <v>157</v>
      </c>
      <c r="E285" s="222" t="s">
        <v>28</v>
      </c>
      <c r="F285" s="223" t="s">
        <v>421</v>
      </c>
      <c r="G285" s="221"/>
      <c r="H285" s="224">
        <v>0.1</v>
      </c>
      <c r="I285" s="225"/>
      <c r="J285" s="221"/>
      <c r="K285" s="221"/>
      <c r="L285" s="226"/>
      <c r="M285" s="227"/>
      <c r="N285" s="228"/>
      <c r="O285" s="228"/>
      <c r="P285" s="228"/>
      <c r="Q285" s="228"/>
      <c r="R285" s="228"/>
      <c r="S285" s="228"/>
      <c r="T285" s="229"/>
      <c r="AT285" s="230" t="s">
        <v>157</v>
      </c>
      <c r="AU285" s="230" t="s">
        <v>85</v>
      </c>
      <c r="AV285" s="14" t="s">
        <v>85</v>
      </c>
      <c r="AW285" s="14" t="s">
        <v>35</v>
      </c>
      <c r="AX285" s="14" t="s">
        <v>82</v>
      </c>
      <c r="AY285" s="230" t="s">
        <v>146</v>
      </c>
    </row>
    <row r="286" spans="1:65" s="2" customFormat="1" ht="16.5" customHeight="1">
      <c r="A286" s="34"/>
      <c r="B286" s="35"/>
      <c r="C286" s="193" t="s">
        <v>422</v>
      </c>
      <c r="D286" s="193" t="s">
        <v>148</v>
      </c>
      <c r="E286" s="194" t="s">
        <v>423</v>
      </c>
      <c r="F286" s="195" t="s">
        <v>424</v>
      </c>
      <c r="G286" s="196" t="s">
        <v>391</v>
      </c>
      <c r="H286" s="197">
        <v>0.7</v>
      </c>
      <c r="I286" s="198"/>
      <c r="J286" s="199">
        <f>ROUND(I286*H286,2)</f>
        <v>0</v>
      </c>
      <c r="K286" s="195" t="s">
        <v>152</v>
      </c>
      <c r="L286" s="39"/>
      <c r="M286" s="200" t="s">
        <v>28</v>
      </c>
      <c r="N286" s="201" t="s">
        <v>47</v>
      </c>
      <c r="O286" s="65"/>
      <c r="P286" s="202">
        <f>O286*H286</f>
        <v>0</v>
      </c>
      <c r="Q286" s="202">
        <v>9.6000000000000002E-4</v>
      </c>
      <c r="R286" s="202">
        <f>Q286*H286</f>
        <v>6.7199999999999996E-4</v>
      </c>
      <c r="S286" s="202">
        <v>0</v>
      </c>
      <c r="T286" s="203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04" t="s">
        <v>153</v>
      </c>
      <c r="AT286" s="204" t="s">
        <v>148</v>
      </c>
      <c r="AU286" s="204" t="s">
        <v>85</v>
      </c>
      <c r="AY286" s="17" t="s">
        <v>146</v>
      </c>
      <c r="BE286" s="205">
        <f>IF(N286="základní",J286,0)</f>
        <v>0</v>
      </c>
      <c r="BF286" s="205">
        <f>IF(N286="snížená",J286,0)</f>
        <v>0</v>
      </c>
      <c r="BG286" s="205">
        <f>IF(N286="zákl. přenesená",J286,0)</f>
        <v>0</v>
      </c>
      <c r="BH286" s="205">
        <f>IF(N286="sníž. přenesená",J286,0)</f>
        <v>0</v>
      </c>
      <c r="BI286" s="205">
        <f>IF(N286="nulová",J286,0)</f>
        <v>0</v>
      </c>
      <c r="BJ286" s="17" t="s">
        <v>153</v>
      </c>
      <c r="BK286" s="205">
        <f>ROUND(I286*H286,2)</f>
        <v>0</v>
      </c>
      <c r="BL286" s="17" t="s">
        <v>153</v>
      </c>
      <c r="BM286" s="204" t="s">
        <v>425</v>
      </c>
    </row>
    <row r="287" spans="1:65" s="2" customFormat="1" ht="10.199999999999999">
      <c r="A287" s="34"/>
      <c r="B287" s="35"/>
      <c r="C287" s="36"/>
      <c r="D287" s="206" t="s">
        <v>155</v>
      </c>
      <c r="E287" s="36"/>
      <c r="F287" s="207" t="s">
        <v>426</v>
      </c>
      <c r="G287" s="36"/>
      <c r="H287" s="36"/>
      <c r="I287" s="116"/>
      <c r="J287" s="36"/>
      <c r="K287" s="36"/>
      <c r="L287" s="39"/>
      <c r="M287" s="208"/>
      <c r="N287" s="209"/>
      <c r="O287" s="65"/>
      <c r="P287" s="65"/>
      <c r="Q287" s="65"/>
      <c r="R287" s="65"/>
      <c r="S287" s="65"/>
      <c r="T287" s="66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155</v>
      </c>
      <c r="AU287" s="17" t="s">
        <v>85</v>
      </c>
    </row>
    <row r="288" spans="1:65" s="13" customFormat="1" ht="10.199999999999999">
      <c r="B288" s="210"/>
      <c r="C288" s="211"/>
      <c r="D288" s="206" t="s">
        <v>157</v>
      </c>
      <c r="E288" s="212" t="s">
        <v>28</v>
      </c>
      <c r="F288" s="213" t="s">
        <v>427</v>
      </c>
      <c r="G288" s="211"/>
      <c r="H288" s="212" t="s">
        <v>28</v>
      </c>
      <c r="I288" s="214"/>
      <c r="J288" s="211"/>
      <c r="K288" s="211"/>
      <c r="L288" s="215"/>
      <c r="M288" s="216"/>
      <c r="N288" s="217"/>
      <c r="O288" s="217"/>
      <c r="P288" s="217"/>
      <c r="Q288" s="217"/>
      <c r="R288" s="217"/>
      <c r="S288" s="217"/>
      <c r="T288" s="218"/>
      <c r="AT288" s="219" t="s">
        <v>157</v>
      </c>
      <c r="AU288" s="219" t="s">
        <v>85</v>
      </c>
      <c r="AV288" s="13" t="s">
        <v>82</v>
      </c>
      <c r="AW288" s="13" t="s">
        <v>35</v>
      </c>
      <c r="AX288" s="13" t="s">
        <v>74</v>
      </c>
      <c r="AY288" s="219" t="s">
        <v>146</v>
      </c>
    </row>
    <row r="289" spans="1:65" s="14" customFormat="1" ht="10.199999999999999">
      <c r="B289" s="220"/>
      <c r="C289" s="221"/>
      <c r="D289" s="206" t="s">
        <v>157</v>
      </c>
      <c r="E289" s="222" t="s">
        <v>28</v>
      </c>
      <c r="F289" s="223" t="s">
        <v>428</v>
      </c>
      <c r="G289" s="221"/>
      <c r="H289" s="224">
        <v>0.7</v>
      </c>
      <c r="I289" s="225"/>
      <c r="J289" s="221"/>
      <c r="K289" s="221"/>
      <c r="L289" s="226"/>
      <c r="M289" s="227"/>
      <c r="N289" s="228"/>
      <c r="O289" s="228"/>
      <c r="P289" s="228"/>
      <c r="Q289" s="228"/>
      <c r="R289" s="228"/>
      <c r="S289" s="228"/>
      <c r="T289" s="229"/>
      <c r="AT289" s="230" t="s">
        <v>157</v>
      </c>
      <c r="AU289" s="230" t="s">
        <v>85</v>
      </c>
      <c r="AV289" s="14" t="s">
        <v>85</v>
      </c>
      <c r="AW289" s="14" t="s">
        <v>35</v>
      </c>
      <c r="AX289" s="14" t="s">
        <v>82</v>
      </c>
      <c r="AY289" s="230" t="s">
        <v>146</v>
      </c>
    </row>
    <row r="290" spans="1:65" s="12" customFormat="1" ht="22.8" customHeight="1">
      <c r="B290" s="177"/>
      <c r="C290" s="178"/>
      <c r="D290" s="179" t="s">
        <v>73</v>
      </c>
      <c r="E290" s="191" t="s">
        <v>429</v>
      </c>
      <c r="F290" s="191" t="s">
        <v>430</v>
      </c>
      <c r="G290" s="178"/>
      <c r="H290" s="178"/>
      <c r="I290" s="181"/>
      <c r="J290" s="192">
        <f>BK290</f>
        <v>0</v>
      </c>
      <c r="K290" s="178"/>
      <c r="L290" s="183"/>
      <c r="M290" s="184"/>
      <c r="N290" s="185"/>
      <c r="O290" s="185"/>
      <c r="P290" s="186">
        <f>SUM(P291:P292)</f>
        <v>0</v>
      </c>
      <c r="Q290" s="185"/>
      <c r="R290" s="186">
        <f>SUM(R291:R292)</f>
        <v>0</v>
      </c>
      <c r="S290" s="185"/>
      <c r="T290" s="187">
        <f>SUM(T291:T292)</f>
        <v>0</v>
      </c>
      <c r="AR290" s="188" t="s">
        <v>82</v>
      </c>
      <c r="AT290" s="189" t="s">
        <v>73</v>
      </c>
      <c r="AU290" s="189" t="s">
        <v>82</v>
      </c>
      <c r="AY290" s="188" t="s">
        <v>146</v>
      </c>
      <c r="BK290" s="190">
        <f>SUM(BK291:BK292)</f>
        <v>0</v>
      </c>
    </row>
    <row r="291" spans="1:65" s="2" customFormat="1" ht="16.5" customHeight="1">
      <c r="A291" s="34"/>
      <c r="B291" s="35"/>
      <c r="C291" s="193" t="s">
        <v>431</v>
      </c>
      <c r="D291" s="193" t="s">
        <v>148</v>
      </c>
      <c r="E291" s="194" t="s">
        <v>432</v>
      </c>
      <c r="F291" s="195" t="s">
        <v>433</v>
      </c>
      <c r="G291" s="196" t="s">
        <v>325</v>
      </c>
      <c r="H291" s="197">
        <v>11.557</v>
      </c>
      <c r="I291" s="198"/>
      <c r="J291" s="199">
        <f>ROUND(I291*H291,2)</f>
        <v>0</v>
      </c>
      <c r="K291" s="195" t="s">
        <v>152</v>
      </c>
      <c r="L291" s="39"/>
      <c r="M291" s="200" t="s">
        <v>28</v>
      </c>
      <c r="N291" s="201" t="s">
        <v>47</v>
      </c>
      <c r="O291" s="65"/>
      <c r="P291" s="202">
        <f>O291*H291</f>
        <v>0</v>
      </c>
      <c r="Q291" s="202">
        <v>0</v>
      </c>
      <c r="R291" s="202">
        <f>Q291*H291</f>
        <v>0</v>
      </c>
      <c r="S291" s="202">
        <v>0</v>
      </c>
      <c r="T291" s="203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04" t="s">
        <v>153</v>
      </c>
      <c r="AT291" s="204" t="s">
        <v>148</v>
      </c>
      <c r="AU291" s="204" t="s">
        <v>85</v>
      </c>
      <c r="AY291" s="17" t="s">
        <v>146</v>
      </c>
      <c r="BE291" s="205">
        <f>IF(N291="základní",J291,0)</f>
        <v>0</v>
      </c>
      <c r="BF291" s="205">
        <f>IF(N291="snížená",J291,0)</f>
        <v>0</v>
      </c>
      <c r="BG291" s="205">
        <f>IF(N291="zákl. přenesená",J291,0)</f>
        <v>0</v>
      </c>
      <c r="BH291" s="205">
        <f>IF(N291="sníž. přenesená",J291,0)</f>
        <v>0</v>
      </c>
      <c r="BI291" s="205">
        <f>IF(N291="nulová",J291,0)</f>
        <v>0</v>
      </c>
      <c r="BJ291" s="17" t="s">
        <v>153</v>
      </c>
      <c r="BK291" s="205">
        <f>ROUND(I291*H291,2)</f>
        <v>0</v>
      </c>
      <c r="BL291" s="17" t="s">
        <v>153</v>
      </c>
      <c r="BM291" s="204" t="s">
        <v>434</v>
      </c>
    </row>
    <row r="292" spans="1:65" s="2" customFormat="1" ht="10.199999999999999">
      <c r="A292" s="34"/>
      <c r="B292" s="35"/>
      <c r="C292" s="36"/>
      <c r="D292" s="206" t="s">
        <v>155</v>
      </c>
      <c r="E292" s="36"/>
      <c r="F292" s="207" t="s">
        <v>435</v>
      </c>
      <c r="G292" s="36"/>
      <c r="H292" s="36"/>
      <c r="I292" s="116"/>
      <c r="J292" s="36"/>
      <c r="K292" s="36"/>
      <c r="L292" s="39"/>
      <c r="M292" s="252"/>
      <c r="N292" s="253"/>
      <c r="O292" s="254"/>
      <c r="P292" s="254"/>
      <c r="Q292" s="254"/>
      <c r="R292" s="254"/>
      <c r="S292" s="254"/>
      <c r="T292" s="255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155</v>
      </c>
      <c r="AU292" s="17" t="s">
        <v>85</v>
      </c>
    </row>
    <row r="293" spans="1:65" s="2" customFormat="1" ht="6.9" customHeight="1">
      <c r="A293" s="34"/>
      <c r="B293" s="48"/>
      <c r="C293" s="49"/>
      <c r="D293" s="49"/>
      <c r="E293" s="49"/>
      <c r="F293" s="49"/>
      <c r="G293" s="49"/>
      <c r="H293" s="49"/>
      <c r="I293" s="143"/>
      <c r="J293" s="49"/>
      <c r="K293" s="49"/>
      <c r="L293" s="39"/>
      <c r="M293" s="34"/>
      <c r="O293" s="34"/>
      <c r="P293" s="34"/>
      <c r="Q293" s="34"/>
      <c r="R293" s="34"/>
      <c r="S293" s="34"/>
      <c r="T293" s="34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</row>
  </sheetData>
  <sheetProtection algorithmName="SHA-512" hashValue="8340MwtlB4cd3XcZpYiu7FanDtkP6cs14St8bE/WqytvaLsg8eLl+9OJ2iglROCWr1tg2E9JsDNqSrnMYvlB9g==" saltValue="fJVt3zD04s/mJvzIHWa1reX/Ry+cYVLH+c7Wfiieu9OfaUkSdfSdHXl8pD7mjqA/no1+faceyhck4kdfwWwdTA==" spinCount="100000" sheet="1" objects="1" scenarios="1" formatColumns="0" formatRows="0" autoFilter="0"/>
  <autoFilter ref="C88:K292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4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9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9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7" t="s">
        <v>88</v>
      </c>
    </row>
    <row r="3" spans="1:46" s="1" customFormat="1" ht="6.9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0"/>
      <c r="AT3" s="17" t="s">
        <v>85</v>
      </c>
    </row>
    <row r="4" spans="1:46" s="1" customFormat="1" ht="24.9" customHeight="1">
      <c r="B4" s="20"/>
      <c r="D4" s="113" t="s">
        <v>112</v>
      </c>
      <c r="I4" s="109"/>
      <c r="L4" s="20"/>
      <c r="M4" s="114" t="s">
        <v>10</v>
      </c>
      <c r="AT4" s="17" t="s">
        <v>35</v>
      </c>
    </row>
    <row r="5" spans="1:46" s="1" customFormat="1" ht="6.9" customHeight="1">
      <c r="B5" s="20"/>
      <c r="I5" s="109"/>
      <c r="L5" s="20"/>
    </row>
    <row r="6" spans="1:46" s="1" customFormat="1" ht="12" customHeight="1">
      <c r="B6" s="20"/>
      <c r="D6" s="115" t="s">
        <v>16</v>
      </c>
      <c r="I6" s="109"/>
      <c r="L6" s="20"/>
    </row>
    <row r="7" spans="1:46" s="1" customFormat="1" ht="16.5" customHeight="1">
      <c r="B7" s="20"/>
      <c r="E7" s="303" t="str">
        <f>'Rekapitulace stavby'!K6</f>
        <v>Výsadba větrolamu a výstavba mělkého průlehu na KN 1613 v k. ú. Svinčany</v>
      </c>
      <c r="F7" s="304"/>
      <c r="G7" s="304"/>
      <c r="H7" s="304"/>
      <c r="I7" s="109"/>
      <c r="L7" s="20"/>
    </row>
    <row r="8" spans="1:46" s="2" customFormat="1" ht="12" customHeight="1">
      <c r="A8" s="34"/>
      <c r="B8" s="39"/>
      <c r="C8" s="34"/>
      <c r="D8" s="115" t="s">
        <v>113</v>
      </c>
      <c r="E8" s="34"/>
      <c r="F8" s="34"/>
      <c r="G8" s="34"/>
      <c r="H8" s="34"/>
      <c r="I8" s="116"/>
      <c r="J8" s="34"/>
      <c r="K8" s="34"/>
      <c r="L8" s="117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5" t="s">
        <v>436</v>
      </c>
      <c r="F9" s="306"/>
      <c r="G9" s="306"/>
      <c r="H9" s="306"/>
      <c r="I9" s="116"/>
      <c r="J9" s="34"/>
      <c r="K9" s="34"/>
      <c r="L9" s="11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116"/>
      <c r="J10" s="34"/>
      <c r="K10" s="34"/>
      <c r="L10" s="11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5" t="s">
        <v>18</v>
      </c>
      <c r="E11" s="34"/>
      <c r="F11" s="104" t="s">
        <v>84</v>
      </c>
      <c r="G11" s="34"/>
      <c r="H11" s="34"/>
      <c r="I11" s="118" t="s">
        <v>20</v>
      </c>
      <c r="J11" s="104" t="s">
        <v>115</v>
      </c>
      <c r="K11" s="34"/>
      <c r="L11" s="11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5" t="s">
        <v>22</v>
      </c>
      <c r="E12" s="34"/>
      <c r="F12" s="104" t="s">
        <v>23</v>
      </c>
      <c r="G12" s="34"/>
      <c r="H12" s="34"/>
      <c r="I12" s="118" t="s">
        <v>24</v>
      </c>
      <c r="J12" s="119" t="str">
        <f>'Rekapitulace stavby'!AN8</f>
        <v>8. 8. 2019</v>
      </c>
      <c r="K12" s="34"/>
      <c r="L12" s="11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16"/>
      <c r="J13" s="34"/>
      <c r="K13" s="34"/>
      <c r="L13" s="11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5" t="s">
        <v>26</v>
      </c>
      <c r="E14" s="34"/>
      <c r="F14" s="34"/>
      <c r="G14" s="34"/>
      <c r="H14" s="34"/>
      <c r="I14" s="118" t="s">
        <v>27</v>
      </c>
      <c r="J14" s="104" t="s">
        <v>28</v>
      </c>
      <c r="K14" s="34"/>
      <c r="L14" s="11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4" t="s">
        <v>29</v>
      </c>
      <c r="F15" s="34"/>
      <c r="G15" s="34"/>
      <c r="H15" s="34"/>
      <c r="I15" s="118" t="s">
        <v>30</v>
      </c>
      <c r="J15" s="104" t="s">
        <v>28</v>
      </c>
      <c r="K15" s="34"/>
      <c r="L15" s="11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16"/>
      <c r="J16" s="34"/>
      <c r="K16" s="34"/>
      <c r="L16" s="11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5" t="s">
        <v>31</v>
      </c>
      <c r="E17" s="34"/>
      <c r="F17" s="34"/>
      <c r="G17" s="34"/>
      <c r="H17" s="34"/>
      <c r="I17" s="118" t="s">
        <v>27</v>
      </c>
      <c r="J17" s="30" t="str">
        <f>'Rekapitulace stavby'!AN13</f>
        <v>Vyplň údaj</v>
      </c>
      <c r="K17" s="34"/>
      <c r="L17" s="11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7" t="str">
        <f>'Rekapitulace stavby'!E14</f>
        <v>Vyplň údaj</v>
      </c>
      <c r="F18" s="308"/>
      <c r="G18" s="308"/>
      <c r="H18" s="308"/>
      <c r="I18" s="118" t="s">
        <v>30</v>
      </c>
      <c r="J18" s="30" t="str">
        <f>'Rekapitulace stavby'!AN14</f>
        <v>Vyplň údaj</v>
      </c>
      <c r="K18" s="34"/>
      <c r="L18" s="11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16"/>
      <c r="J19" s="34"/>
      <c r="K19" s="34"/>
      <c r="L19" s="11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5" t="s">
        <v>33</v>
      </c>
      <c r="E20" s="34"/>
      <c r="F20" s="34"/>
      <c r="G20" s="34"/>
      <c r="H20" s="34"/>
      <c r="I20" s="118" t="s">
        <v>27</v>
      </c>
      <c r="J20" s="104" t="s">
        <v>28</v>
      </c>
      <c r="K20" s="34"/>
      <c r="L20" s="11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4" t="s">
        <v>34</v>
      </c>
      <c r="F21" s="34"/>
      <c r="G21" s="34"/>
      <c r="H21" s="34"/>
      <c r="I21" s="118" t="s">
        <v>30</v>
      </c>
      <c r="J21" s="104" t="s">
        <v>28</v>
      </c>
      <c r="K21" s="34"/>
      <c r="L21" s="11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16"/>
      <c r="J22" s="34"/>
      <c r="K22" s="34"/>
      <c r="L22" s="11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5" t="s">
        <v>36</v>
      </c>
      <c r="E23" s="34"/>
      <c r="F23" s="34"/>
      <c r="G23" s="34"/>
      <c r="H23" s="34"/>
      <c r="I23" s="118" t="s">
        <v>27</v>
      </c>
      <c r="J23" s="104" t="s">
        <v>28</v>
      </c>
      <c r="K23" s="34"/>
      <c r="L23" s="11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4" t="s">
        <v>37</v>
      </c>
      <c r="F24" s="34"/>
      <c r="G24" s="34"/>
      <c r="H24" s="34"/>
      <c r="I24" s="118" t="s">
        <v>30</v>
      </c>
      <c r="J24" s="104" t="s">
        <v>28</v>
      </c>
      <c r="K24" s="34"/>
      <c r="L24" s="11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16"/>
      <c r="J25" s="34"/>
      <c r="K25" s="34"/>
      <c r="L25" s="11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5" t="s">
        <v>38</v>
      </c>
      <c r="E26" s="34"/>
      <c r="F26" s="34"/>
      <c r="G26" s="34"/>
      <c r="H26" s="34"/>
      <c r="I26" s="116"/>
      <c r="J26" s="34"/>
      <c r="K26" s="34"/>
      <c r="L26" s="11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25.5" customHeight="1">
      <c r="A27" s="120"/>
      <c r="B27" s="121"/>
      <c r="C27" s="120"/>
      <c r="D27" s="120"/>
      <c r="E27" s="309" t="s">
        <v>116</v>
      </c>
      <c r="F27" s="309"/>
      <c r="G27" s="309"/>
      <c r="H27" s="309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16"/>
      <c r="J28" s="34"/>
      <c r="K28" s="34"/>
      <c r="L28" s="11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24"/>
      <c r="E29" s="124"/>
      <c r="F29" s="124"/>
      <c r="G29" s="124"/>
      <c r="H29" s="124"/>
      <c r="I29" s="125"/>
      <c r="J29" s="124"/>
      <c r="K29" s="124"/>
      <c r="L29" s="11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6" t="s">
        <v>40</v>
      </c>
      <c r="E30" s="34"/>
      <c r="F30" s="34"/>
      <c r="G30" s="34"/>
      <c r="H30" s="34"/>
      <c r="I30" s="116"/>
      <c r="J30" s="127">
        <f>ROUND(J90, 2)</f>
        <v>0</v>
      </c>
      <c r="K30" s="34"/>
      <c r="L30" s="11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4"/>
      <c r="E31" s="124"/>
      <c r="F31" s="124"/>
      <c r="G31" s="124"/>
      <c r="H31" s="124"/>
      <c r="I31" s="125"/>
      <c r="J31" s="124"/>
      <c r="K31" s="124"/>
      <c r="L31" s="11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8" t="s">
        <v>42</v>
      </c>
      <c r="G32" s="34"/>
      <c r="H32" s="34"/>
      <c r="I32" s="129" t="s">
        <v>41</v>
      </c>
      <c r="J32" s="128" t="s">
        <v>43</v>
      </c>
      <c r="K32" s="34"/>
      <c r="L32" s="11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130" t="s">
        <v>44</v>
      </c>
      <c r="E33" s="115" t="s">
        <v>45</v>
      </c>
      <c r="F33" s="131">
        <f>ROUND((SUM(BE90:BE433)),  2)</f>
        <v>0</v>
      </c>
      <c r="G33" s="34"/>
      <c r="H33" s="34"/>
      <c r="I33" s="132">
        <v>0.21</v>
      </c>
      <c r="J33" s="131">
        <f>ROUND(((SUM(BE90:BE433))*I33),  2)</f>
        <v>0</v>
      </c>
      <c r="K33" s="34"/>
      <c r="L33" s="11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15" t="s">
        <v>46</v>
      </c>
      <c r="F34" s="131">
        <f>ROUND((SUM(BF90:BF433)),  2)</f>
        <v>0</v>
      </c>
      <c r="G34" s="34"/>
      <c r="H34" s="34"/>
      <c r="I34" s="132">
        <v>0.15</v>
      </c>
      <c r="J34" s="131">
        <f>ROUND(((SUM(BF90:BF433))*I34),  2)</f>
        <v>0</v>
      </c>
      <c r="K34" s="34"/>
      <c r="L34" s="11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15" t="s">
        <v>44</v>
      </c>
      <c r="E35" s="115" t="s">
        <v>47</v>
      </c>
      <c r="F35" s="131">
        <f>ROUND((SUM(BG90:BG433)),  2)</f>
        <v>0</v>
      </c>
      <c r="G35" s="34"/>
      <c r="H35" s="34"/>
      <c r="I35" s="132">
        <v>0.21</v>
      </c>
      <c r="J35" s="131">
        <f>0</f>
        <v>0</v>
      </c>
      <c r="K35" s="34"/>
      <c r="L35" s="11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15" t="s">
        <v>48</v>
      </c>
      <c r="F36" s="131">
        <f>ROUND((SUM(BH90:BH433)),  2)</f>
        <v>0</v>
      </c>
      <c r="G36" s="34"/>
      <c r="H36" s="34"/>
      <c r="I36" s="132">
        <v>0.15</v>
      </c>
      <c r="J36" s="131">
        <f>0</f>
        <v>0</v>
      </c>
      <c r="K36" s="34"/>
      <c r="L36" s="11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5" t="s">
        <v>49</v>
      </c>
      <c r="F37" s="131">
        <f>ROUND((SUM(BI90:BI433)),  2)</f>
        <v>0</v>
      </c>
      <c r="G37" s="34"/>
      <c r="H37" s="34"/>
      <c r="I37" s="132">
        <v>0</v>
      </c>
      <c r="J37" s="131">
        <f>0</f>
        <v>0</v>
      </c>
      <c r="K37" s="34"/>
      <c r="L37" s="11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16"/>
      <c r="J38" s="34"/>
      <c r="K38" s="34"/>
      <c r="L38" s="11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3"/>
      <c r="D39" s="134" t="s">
        <v>50</v>
      </c>
      <c r="E39" s="135"/>
      <c r="F39" s="135"/>
      <c r="G39" s="136" t="s">
        <v>51</v>
      </c>
      <c r="H39" s="137" t="s">
        <v>52</v>
      </c>
      <c r="I39" s="138"/>
      <c r="J39" s="139">
        <f>SUM(J30:J37)</f>
        <v>0</v>
      </c>
      <c r="K39" s="140"/>
      <c r="L39" s="11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41"/>
      <c r="C40" s="142"/>
      <c r="D40" s="142"/>
      <c r="E40" s="142"/>
      <c r="F40" s="142"/>
      <c r="G40" s="142"/>
      <c r="H40" s="142"/>
      <c r="I40" s="143"/>
      <c r="J40" s="142"/>
      <c r="K40" s="142"/>
      <c r="L40" s="11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44"/>
      <c r="C44" s="145"/>
      <c r="D44" s="145"/>
      <c r="E44" s="145"/>
      <c r="F44" s="145"/>
      <c r="G44" s="145"/>
      <c r="H44" s="145"/>
      <c r="I44" s="146"/>
      <c r="J44" s="145"/>
      <c r="K44" s="145"/>
      <c r="L44" s="117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117</v>
      </c>
      <c r="D45" s="36"/>
      <c r="E45" s="36"/>
      <c r="F45" s="36"/>
      <c r="G45" s="36"/>
      <c r="H45" s="36"/>
      <c r="I45" s="116"/>
      <c r="J45" s="36"/>
      <c r="K45" s="36"/>
      <c r="L45" s="117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116"/>
      <c r="J46" s="36"/>
      <c r="K46" s="36"/>
      <c r="L46" s="11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16"/>
      <c r="J47" s="36"/>
      <c r="K47" s="36"/>
      <c r="L47" s="11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10" t="str">
        <f>E7</f>
        <v>Výsadba větrolamu a výstavba mělkého průlehu na KN 1613 v k. ú. Svinčany</v>
      </c>
      <c r="F48" s="311"/>
      <c r="G48" s="311"/>
      <c r="H48" s="311"/>
      <c r="I48" s="116"/>
      <c r="J48" s="36"/>
      <c r="K48" s="36"/>
      <c r="L48" s="11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113</v>
      </c>
      <c r="D49" s="36"/>
      <c r="E49" s="36"/>
      <c r="F49" s="36"/>
      <c r="G49" s="36"/>
      <c r="H49" s="36"/>
      <c r="I49" s="116"/>
      <c r="J49" s="36"/>
      <c r="K49" s="36"/>
      <c r="L49" s="11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79" t="str">
        <f>E9</f>
        <v>2. - SO 02 Úprava odpadního příkopu</v>
      </c>
      <c r="F50" s="312"/>
      <c r="G50" s="312"/>
      <c r="H50" s="312"/>
      <c r="I50" s="116"/>
      <c r="J50" s="36"/>
      <c r="K50" s="36"/>
      <c r="L50" s="11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116"/>
      <c r="J51" s="36"/>
      <c r="K51" s="36"/>
      <c r="L51" s="117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Svinčany</v>
      </c>
      <c r="G52" s="36"/>
      <c r="H52" s="36"/>
      <c r="I52" s="118" t="s">
        <v>24</v>
      </c>
      <c r="J52" s="60" t="str">
        <f>IF(J12="","",J12)</f>
        <v>8. 8. 2019</v>
      </c>
      <c r="K52" s="36"/>
      <c r="L52" s="11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116"/>
      <c r="J53" s="36"/>
      <c r="K53" s="36"/>
      <c r="L53" s="11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3.05" customHeight="1">
      <c r="A54" s="34"/>
      <c r="B54" s="35"/>
      <c r="C54" s="29" t="s">
        <v>26</v>
      </c>
      <c r="D54" s="36"/>
      <c r="E54" s="36"/>
      <c r="F54" s="27" t="str">
        <f>E15</f>
        <v>Obec Svinčany</v>
      </c>
      <c r="G54" s="36"/>
      <c r="H54" s="36"/>
      <c r="I54" s="118" t="s">
        <v>33</v>
      </c>
      <c r="J54" s="32" t="str">
        <f>E21</f>
        <v>Povodí Labe, státní podnik, OIČ, Hradec Králové</v>
      </c>
      <c r="K54" s="36"/>
      <c r="L54" s="11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118" t="s">
        <v>36</v>
      </c>
      <c r="J55" s="32" t="str">
        <f>E24</f>
        <v>Ing. Eva Morkesová</v>
      </c>
      <c r="K55" s="36"/>
      <c r="L55" s="11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16"/>
      <c r="J56" s="36"/>
      <c r="K56" s="36"/>
      <c r="L56" s="11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7" t="s">
        <v>118</v>
      </c>
      <c r="D57" s="148"/>
      <c r="E57" s="148"/>
      <c r="F57" s="148"/>
      <c r="G57" s="148"/>
      <c r="H57" s="148"/>
      <c r="I57" s="149"/>
      <c r="J57" s="150" t="s">
        <v>119</v>
      </c>
      <c r="K57" s="148"/>
      <c r="L57" s="11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16"/>
      <c r="J58" s="36"/>
      <c r="K58" s="36"/>
      <c r="L58" s="11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51" t="s">
        <v>72</v>
      </c>
      <c r="D59" s="36"/>
      <c r="E59" s="36"/>
      <c r="F59" s="36"/>
      <c r="G59" s="36"/>
      <c r="H59" s="36"/>
      <c r="I59" s="116"/>
      <c r="J59" s="78">
        <f>J90</f>
        <v>0</v>
      </c>
      <c r="K59" s="36"/>
      <c r="L59" s="11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120</v>
      </c>
    </row>
    <row r="60" spans="1:47" s="9" customFormat="1" ht="24.9" customHeight="1">
      <c r="B60" s="152"/>
      <c r="C60" s="153"/>
      <c r="D60" s="154" t="s">
        <v>121</v>
      </c>
      <c r="E60" s="155"/>
      <c r="F60" s="155"/>
      <c r="G60" s="155"/>
      <c r="H60" s="155"/>
      <c r="I60" s="156"/>
      <c r="J60" s="157">
        <f>J91</f>
        <v>0</v>
      </c>
      <c r="K60" s="153"/>
      <c r="L60" s="158"/>
    </row>
    <row r="61" spans="1:47" s="10" customFormat="1" ht="19.95" customHeight="1">
      <c r="B61" s="159"/>
      <c r="C61" s="98"/>
      <c r="D61" s="160" t="s">
        <v>122</v>
      </c>
      <c r="E61" s="161"/>
      <c r="F61" s="161"/>
      <c r="G61" s="161"/>
      <c r="H61" s="161"/>
      <c r="I61" s="162"/>
      <c r="J61" s="163">
        <f>J92</f>
        <v>0</v>
      </c>
      <c r="K61" s="98"/>
      <c r="L61" s="164"/>
    </row>
    <row r="62" spans="1:47" s="10" customFormat="1" ht="14.85" customHeight="1">
      <c r="B62" s="159"/>
      <c r="C62" s="98"/>
      <c r="D62" s="160" t="s">
        <v>123</v>
      </c>
      <c r="E62" s="161"/>
      <c r="F62" s="161"/>
      <c r="G62" s="161"/>
      <c r="H62" s="161"/>
      <c r="I62" s="162"/>
      <c r="J62" s="163">
        <f>J206</f>
        <v>0</v>
      </c>
      <c r="K62" s="98"/>
      <c r="L62" s="164"/>
    </row>
    <row r="63" spans="1:47" s="10" customFormat="1" ht="19.95" customHeight="1">
      <c r="B63" s="159"/>
      <c r="C63" s="98"/>
      <c r="D63" s="160" t="s">
        <v>124</v>
      </c>
      <c r="E63" s="161"/>
      <c r="F63" s="161"/>
      <c r="G63" s="161"/>
      <c r="H63" s="161"/>
      <c r="I63" s="162"/>
      <c r="J63" s="163">
        <f>J216</f>
        <v>0</v>
      </c>
      <c r="K63" s="98"/>
      <c r="L63" s="164"/>
    </row>
    <row r="64" spans="1:47" s="10" customFormat="1" ht="19.95" customHeight="1">
      <c r="B64" s="159"/>
      <c r="C64" s="98"/>
      <c r="D64" s="160" t="s">
        <v>125</v>
      </c>
      <c r="E64" s="161"/>
      <c r="F64" s="161"/>
      <c r="G64" s="161"/>
      <c r="H64" s="161"/>
      <c r="I64" s="162"/>
      <c r="J64" s="163">
        <f>J247</f>
        <v>0</v>
      </c>
      <c r="K64" s="98"/>
      <c r="L64" s="164"/>
    </row>
    <row r="65" spans="1:31" s="10" customFormat="1" ht="19.95" customHeight="1">
      <c r="B65" s="159"/>
      <c r="C65" s="98"/>
      <c r="D65" s="160" t="s">
        <v>126</v>
      </c>
      <c r="E65" s="161"/>
      <c r="F65" s="161"/>
      <c r="G65" s="161"/>
      <c r="H65" s="161"/>
      <c r="I65" s="162"/>
      <c r="J65" s="163">
        <f>J254</f>
        <v>0</v>
      </c>
      <c r="K65" s="98"/>
      <c r="L65" s="164"/>
    </row>
    <row r="66" spans="1:31" s="10" customFormat="1" ht="19.95" customHeight="1">
      <c r="B66" s="159"/>
      <c r="C66" s="98"/>
      <c r="D66" s="160" t="s">
        <v>127</v>
      </c>
      <c r="E66" s="161"/>
      <c r="F66" s="161"/>
      <c r="G66" s="161"/>
      <c r="H66" s="161"/>
      <c r="I66" s="162"/>
      <c r="J66" s="163">
        <f>J325</f>
        <v>0</v>
      </c>
      <c r="K66" s="98"/>
      <c r="L66" s="164"/>
    </row>
    <row r="67" spans="1:31" s="10" customFormat="1" ht="19.95" customHeight="1">
      <c r="B67" s="159"/>
      <c r="C67" s="98"/>
      <c r="D67" s="160" t="s">
        <v>128</v>
      </c>
      <c r="E67" s="161"/>
      <c r="F67" s="161"/>
      <c r="G67" s="161"/>
      <c r="H67" s="161"/>
      <c r="I67" s="162"/>
      <c r="J67" s="163">
        <f>J338</f>
        <v>0</v>
      </c>
      <c r="K67" s="98"/>
      <c r="L67" s="164"/>
    </row>
    <row r="68" spans="1:31" s="10" customFormat="1" ht="19.95" customHeight="1">
      <c r="B68" s="159"/>
      <c r="C68" s="98"/>
      <c r="D68" s="160" t="s">
        <v>129</v>
      </c>
      <c r="E68" s="161"/>
      <c r="F68" s="161"/>
      <c r="G68" s="161"/>
      <c r="H68" s="161"/>
      <c r="I68" s="162"/>
      <c r="J68" s="163">
        <f>J362</f>
        <v>0</v>
      </c>
      <c r="K68" s="98"/>
      <c r="L68" s="164"/>
    </row>
    <row r="69" spans="1:31" s="10" customFormat="1" ht="19.95" customHeight="1">
      <c r="B69" s="159"/>
      <c r="C69" s="98"/>
      <c r="D69" s="160" t="s">
        <v>437</v>
      </c>
      <c r="E69" s="161"/>
      <c r="F69" s="161"/>
      <c r="G69" s="161"/>
      <c r="H69" s="161"/>
      <c r="I69" s="162"/>
      <c r="J69" s="163">
        <f>J405</f>
        <v>0</v>
      </c>
      <c r="K69" s="98"/>
      <c r="L69" s="164"/>
    </row>
    <row r="70" spans="1:31" s="10" customFormat="1" ht="19.95" customHeight="1">
      <c r="B70" s="159"/>
      <c r="C70" s="98"/>
      <c r="D70" s="160" t="s">
        <v>130</v>
      </c>
      <c r="E70" s="161"/>
      <c r="F70" s="161"/>
      <c r="G70" s="161"/>
      <c r="H70" s="161"/>
      <c r="I70" s="162"/>
      <c r="J70" s="163">
        <f>J431</f>
        <v>0</v>
      </c>
      <c r="K70" s="98"/>
      <c r="L70" s="164"/>
    </row>
    <row r="71" spans="1:31" s="2" customFormat="1" ht="21.75" customHeight="1">
      <c r="A71" s="34"/>
      <c r="B71" s="35"/>
      <c r="C71" s="36"/>
      <c r="D71" s="36"/>
      <c r="E71" s="36"/>
      <c r="F71" s="36"/>
      <c r="G71" s="36"/>
      <c r="H71" s="36"/>
      <c r="I71" s="116"/>
      <c r="J71" s="36"/>
      <c r="K71" s="36"/>
      <c r="L71" s="117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" customHeight="1">
      <c r="A72" s="34"/>
      <c r="B72" s="48"/>
      <c r="C72" s="49"/>
      <c r="D72" s="49"/>
      <c r="E72" s="49"/>
      <c r="F72" s="49"/>
      <c r="G72" s="49"/>
      <c r="H72" s="49"/>
      <c r="I72" s="143"/>
      <c r="J72" s="49"/>
      <c r="K72" s="49"/>
      <c r="L72" s="117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" customHeight="1">
      <c r="A76" s="34"/>
      <c r="B76" s="50"/>
      <c r="C76" s="51"/>
      <c r="D76" s="51"/>
      <c r="E76" s="51"/>
      <c r="F76" s="51"/>
      <c r="G76" s="51"/>
      <c r="H76" s="51"/>
      <c r="I76" s="146"/>
      <c r="J76" s="51"/>
      <c r="K76" s="51"/>
      <c r="L76" s="11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" customHeight="1">
      <c r="A77" s="34"/>
      <c r="B77" s="35"/>
      <c r="C77" s="23" t="s">
        <v>131</v>
      </c>
      <c r="D77" s="36"/>
      <c r="E77" s="36"/>
      <c r="F77" s="36"/>
      <c r="G77" s="36"/>
      <c r="H77" s="36"/>
      <c r="I77" s="116"/>
      <c r="J77" s="36"/>
      <c r="K77" s="36"/>
      <c r="L77" s="11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" customHeight="1">
      <c r="A78" s="34"/>
      <c r="B78" s="35"/>
      <c r="C78" s="36"/>
      <c r="D78" s="36"/>
      <c r="E78" s="36"/>
      <c r="F78" s="36"/>
      <c r="G78" s="36"/>
      <c r="H78" s="36"/>
      <c r="I78" s="116"/>
      <c r="J78" s="36"/>
      <c r="K78" s="36"/>
      <c r="L78" s="11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16</v>
      </c>
      <c r="D79" s="36"/>
      <c r="E79" s="36"/>
      <c r="F79" s="36"/>
      <c r="G79" s="36"/>
      <c r="H79" s="36"/>
      <c r="I79" s="116"/>
      <c r="J79" s="36"/>
      <c r="K79" s="36"/>
      <c r="L79" s="11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10" t="str">
        <f>E7</f>
        <v>Výsadba větrolamu a výstavba mělkého průlehu na KN 1613 v k. ú. Svinčany</v>
      </c>
      <c r="F80" s="311"/>
      <c r="G80" s="311"/>
      <c r="H80" s="311"/>
      <c r="I80" s="116"/>
      <c r="J80" s="36"/>
      <c r="K80" s="36"/>
      <c r="L80" s="11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113</v>
      </c>
      <c r="D81" s="36"/>
      <c r="E81" s="36"/>
      <c r="F81" s="36"/>
      <c r="G81" s="36"/>
      <c r="H81" s="36"/>
      <c r="I81" s="116"/>
      <c r="J81" s="36"/>
      <c r="K81" s="36"/>
      <c r="L81" s="11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6"/>
      <c r="D82" s="36"/>
      <c r="E82" s="279" t="str">
        <f>E9</f>
        <v>2. - SO 02 Úprava odpadního příkopu</v>
      </c>
      <c r="F82" s="312"/>
      <c r="G82" s="312"/>
      <c r="H82" s="312"/>
      <c r="I82" s="116"/>
      <c r="J82" s="36"/>
      <c r="K82" s="36"/>
      <c r="L82" s="11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116"/>
      <c r="J83" s="36"/>
      <c r="K83" s="36"/>
      <c r="L83" s="11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22</v>
      </c>
      <c r="D84" s="36"/>
      <c r="E84" s="36"/>
      <c r="F84" s="27" t="str">
        <f>F12</f>
        <v>Svinčany</v>
      </c>
      <c r="G84" s="36"/>
      <c r="H84" s="36"/>
      <c r="I84" s="118" t="s">
        <v>24</v>
      </c>
      <c r="J84" s="60" t="str">
        <f>IF(J12="","",J12)</f>
        <v>8. 8. 2019</v>
      </c>
      <c r="K84" s="36"/>
      <c r="L84" s="11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" customHeight="1">
      <c r="A85" s="34"/>
      <c r="B85" s="35"/>
      <c r="C85" s="36"/>
      <c r="D85" s="36"/>
      <c r="E85" s="36"/>
      <c r="F85" s="36"/>
      <c r="G85" s="36"/>
      <c r="H85" s="36"/>
      <c r="I85" s="116"/>
      <c r="J85" s="36"/>
      <c r="K85" s="36"/>
      <c r="L85" s="11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43.05" customHeight="1">
      <c r="A86" s="34"/>
      <c r="B86" s="35"/>
      <c r="C86" s="29" t="s">
        <v>26</v>
      </c>
      <c r="D86" s="36"/>
      <c r="E86" s="36"/>
      <c r="F86" s="27" t="str">
        <f>E15</f>
        <v>Obec Svinčany</v>
      </c>
      <c r="G86" s="36"/>
      <c r="H86" s="36"/>
      <c r="I86" s="118" t="s">
        <v>33</v>
      </c>
      <c r="J86" s="32" t="str">
        <f>E21</f>
        <v>Povodí Labe, státní podnik, OIČ, Hradec Králové</v>
      </c>
      <c r="K86" s="36"/>
      <c r="L86" s="11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15" customHeight="1">
      <c r="A87" s="34"/>
      <c r="B87" s="35"/>
      <c r="C87" s="29" t="s">
        <v>31</v>
      </c>
      <c r="D87" s="36"/>
      <c r="E87" s="36"/>
      <c r="F87" s="27" t="str">
        <f>IF(E18="","",E18)</f>
        <v>Vyplň údaj</v>
      </c>
      <c r="G87" s="36"/>
      <c r="H87" s="36"/>
      <c r="I87" s="118" t="s">
        <v>36</v>
      </c>
      <c r="J87" s="32" t="str">
        <f>E24</f>
        <v>Ing. Eva Morkesová</v>
      </c>
      <c r="K87" s="36"/>
      <c r="L87" s="117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116"/>
      <c r="J88" s="36"/>
      <c r="K88" s="36"/>
      <c r="L88" s="117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65"/>
      <c r="B89" s="166"/>
      <c r="C89" s="167" t="s">
        <v>132</v>
      </c>
      <c r="D89" s="168" t="s">
        <v>59</v>
      </c>
      <c r="E89" s="168" t="s">
        <v>55</v>
      </c>
      <c r="F89" s="168" t="s">
        <v>56</v>
      </c>
      <c r="G89" s="168" t="s">
        <v>133</v>
      </c>
      <c r="H89" s="168" t="s">
        <v>134</v>
      </c>
      <c r="I89" s="169" t="s">
        <v>135</v>
      </c>
      <c r="J89" s="168" t="s">
        <v>119</v>
      </c>
      <c r="K89" s="170" t="s">
        <v>136</v>
      </c>
      <c r="L89" s="171"/>
      <c r="M89" s="69" t="s">
        <v>28</v>
      </c>
      <c r="N89" s="70" t="s">
        <v>44</v>
      </c>
      <c r="O89" s="70" t="s">
        <v>137</v>
      </c>
      <c r="P89" s="70" t="s">
        <v>138</v>
      </c>
      <c r="Q89" s="70" t="s">
        <v>139</v>
      </c>
      <c r="R89" s="70" t="s">
        <v>140</v>
      </c>
      <c r="S89" s="70" t="s">
        <v>141</v>
      </c>
      <c r="T89" s="71" t="s">
        <v>142</v>
      </c>
      <c r="U89" s="165"/>
      <c r="V89" s="165"/>
      <c r="W89" s="165"/>
      <c r="X89" s="165"/>
      <c r="Y89" s="165"/>
      <c r="Z89" s="165"/>
      <c r="AA89" s="165"/>
      <c r="AB89" s="165"/>
      <c r="AC89" s="165"/>
      <c r="AD89" s="165"/>
      <c r="AE89" s="165"/>
    </row>
    <row r="90" spans="1:65" s="2" customFormat="1" ht="22.8" customHeight="1">
      <c r="A90" s="34"/>
      <c r="B90" s="35"/>
      <c r="C90" s="76" t="s">
        <v>143</v>
      </c>
      <c r="D90" s="36"/>
      <c r="E90" s="36"/>
      <c r="F90" s="36"/>
      <c r="G90" s="36"/>
      <c r="H90" s="36"/>
      <c r="I90" s="116"/>
      <c r="J90" s="172">
        <f>BK90</f>
        <v>0</v>
      </c>
      <c r="K90" s="36"/>
      <c r="L90" s="39"/>
      <c r="M90" s="72"/>
      <c r="N90" s="173"/>
      <c r="O90" s="73"/>
      <c r="P90" s="174">
        <f>P91</f>
        <v>0</v>
      </c>
      <c r="Q90" s="73"/>
      <c r="R90" s="174">
        <f>R91</f>
        <v>194.98565793</v>
      </c>
      <c r="S90" s="73"/>
      <c r="T90" s="175">
        <f>T91</f>
        <v>12.058534000000002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73</v>
      </c>
      <c r="AU90" s="17" t="s">
        <v>120</v>
      </c>
      <c r="BK90" s="176">
        <f>BK91</f>
        <v>0</v>
      </c>
    </row>
    <row r="91" spans="1:65" s="12" customFormat="1" ht="25.95" customHeight="1">
      <c r="B91" s="177"/>
      <c r="C91" s="178"/>
      <c r="D91" s="179" t="s">
        <v>73</v>
      </c>
      <c r="E91" s="180" t="s">
        <v>144</v>
      </c>
      <c r="F91" s="180" t="s">
        <v>145</v>
      </c>
      <c r="G91" s="178"/>
      <c r="H91" s="178"/>
      <c r="I91" s="181"/>
      <c r="J91" s="182">
        <f>BK91</f>
        <v>0</v>
      </c>
      <c r="K91" s="178"/>
      <c r="L91" s="183"/>
      <c r="M91" s="184"/>
      <c r="N91" s="185"/>
      <c r="O91" s="185"/>
      <c r="P91" s="186">
        <f>P92+P216+P247+P254+P325+P338+P362+P405+P431</f>
        <v>0</v>
      </c>
      <c r="Q91" s="185"/>
      <c r="R91" s="186">
        <f>R92+R216+R247+R254+R325+R338+R362+R405+R431</f>
        <v>194.98565793</v>
      </c>
      <c r="S91" s="185"/>
      <c r="T91" s="187">
        <f>T92+T216+T247+T254+T325+T338+T362+T405+T431</f>
        <v>12.058534000000002</v>
      </c>
      <c r="AR91" s="188" t="s">
        <v>82</v>
      </c>
      <c r="AT91" s="189" t="s">
        <v>73</v>
      </c>
      <c r="AU91" s="189" t="s">
        <v>74</v>
      </c>
      <c r="AY91" s="188" t="s">
        <v>146</v>
      </c>
      <c r="BK91" s="190">
        <f>BK92+BK216+BK247+BK254+BK325+BK338+BK362+BK405+BK431</f>
        <v>0</v>
      </c>
    </row>
    <row r="92" spans="1:65" s="12" customFormat="1" ht="22.8" customHeight="1">
      <c r="B92" s="177"/>
      <c r="C92" s="178"/>
      <c r="D92" s="179" t="s">
        <v>73</v>
      </c>
      <c r="E92" s="191" t="s">
        <v>82</v>
      </c>
      <c r="F92" s="191" t="s">
        <v>147</v>
      </c>
      <c r="G92" s="178"/>
      <c r="H92" s="178"/>
      <c r="I92" s="181"/>
      <c r="J92" s="192">
        <f>BK92</f>
        <v>0</v>
      </c>
      <c r="K92" s="178"/>
      <c r="L92" s="183"/>
      <c r="M92" s="184"/>
      <c r="N92" s="185"/>
      <c r="O92" s="185"/>
      <c r="P92" s="186">
        <f>P93+SUM(P94:P206)</f>
        <v>0</v>
      </c>
      <c r="Q92" s="185"/>
      <c r="R92" s="186">
        <f>R93+SUM(R94:R206)</f>
        <v>1.0820760000000002E-2</v>
      </c>
      <c r="S92" s="185"/>
      <c r="T92" s="187">
        <f>T93+SUM(T94:T206)</f>
        <v>9.0735840000000003</v>
      </c>
      <c r="AR92" s="188" t="s">
        <v>82</v>
      </c>
      <c r="AT92" s="189" t="s">
        <v>73</v>
      </c>
      <c r="AU92" s="189" t="s">
        <v>82</v>
      </c>
      <c r="AY92" s="188" t="s">
        <v>146</v>
      </c>
      <c r="BK92" s="190">
        <f>BK93+SUM(BK94:BK206)</f>
        <v>0</v>
      </c>
    </row>
    <row r="93" spans="1:65" s="2" customFormat="1" ht="16.5" customHeight="1">
      <c r="A93" s="34"/>
      <c r="B93" s="35"/>
      <c r="C93" s="193" t="s">
        <v>82</v>
      </c>
      <c r="D93" s="193" t="s">
        <v>148</v>
      </c>
      <c r="E93" s="194" t="s">
        <v>438</v>
      </c>
      <c r="F93" s="195" t="s">
        <v>439</v>
      </c>
      <c r="G93" s="196" t="s">
        <v>440</v>
      </c>
      <c r="H93" s="197">
        <v>9</v>
      </c>
      <c r="I93" s="198"/>
      <c r="J93" s="199">
        <f>ROUND(I93*H93,2)</f>
        <v>0</v>
      </c>
      <c r="K93" s="195" t="s">
        <v>152</v>
      </c>
      <c r="L93" s="39"/>
      <c r="M93" s="200" t="s">
        <v>28</v>
      </c>
      <c r="N93" s="201" t="s">
        <v>47</v>
      </c>
      <c r="O93" s="65"/>
      <c r="P93" s="202">
        <f>O93*H93</f>
        <v>0</v>
      </c>
      <c r="Q93" s="202">
        <v>5.0000000000000002E-5</v>
      </c>
      <c r="R93" s="202">
        <f>Q93*H93</f>
        <v>4.5000000000000004E-4</v>
      </c>
      <c r="S93" s="202">
        <v>0</v>
      </c>
      <c r="T93" s="20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204" t="s">
        <v>153</v>
      </c>
      <c r="AT93" s="204" t="s">
        <v>148</v>
      </c>
      <c r="AU93" s="204" t="s">
        <v>85</v>
      </c>
      <c r="AY93" s="17" t="s">
        <v>146</v>
      </c>
      <c r="BE93" s="205">
        <f>IF(N93="základní",J93,0)</f>
        <v>0</v>
      </c>
      <c r="BF93" s="205">
        <f>IF(N93="snížená",J93,0)</f>
        <v>0</v>
      </c>
      <c r="BG93" s="205">
        <f>IF(N93="zákl. přenesená",J93,0)</f>
        <v>0</v>
      </c>
      <c r="BH93" s="205">
        <f>IF(N93="sníž. přenesená",J93,0)</f>
        <v>0</v>
      </c>
      <c r="BI93" s="205">
        <f>IF(N93="nulová",J93,0)</f>
        <v>0</v>
      </c>
      <c r="BJ93" s="17" t="s">
        <v>153</v>
      </c>
      <c r="BK93" s="205">
        <f>ROUND(I93*H93,2)</f>
        <v>0</v>
      </c>
      <c r="BL93" s="17" t="s">
        <v>153</v>
      </c>
      <c r="BM93" s="204" t="s">
        <v>441</v>
      </c>
    </row>
    <row r="94" spans="1:65" s="2" customFormat="1" ht="10.199999999999999">
      <c r="A94" s="34"/>
      <c r="B94" s="35"/>
      <c r="C94" s="36"/>
      <c r="D94" s="206" t="s">
        <v>155</v>
      </c>
      <c r="E94" s="36"/>
      <c r="F94" s="207" t="s">
        <v>442</v>
      </c>
      <c r="G94" s="36"/>
      <c r="H94" s="36"/>
      <c r="I94" s="116"/>
      <c r="J94" s="36"/>
      <c r="K94" s="36"/>
      <c r="L94" s="39"/>
      <c r="M94" s="208"/>
      <c r="N94" s="209"/>
      <c r="O94" s="65"/>
      <c r="P94" s="65"/>
      <c r="Q94" s="65"/>
      <c r="R94" s="65"/>
      <c r="S94" s="65"/>
      <c r="T94" s="66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155</v>
      </c>
      <c r="AU94" s="17" t="s">
        <v>85</v>
      </c>
    </row>
    <row r="95" spans="1:65" s="13" customFormat="1" ht="10.199999999999999">
      <c r="B95" s="210"/>
      <c r="C95" s="211"/>
      <c r="D95" s="206" t="s">
        <v>157</v>
      </c>
      <c r="E95" s="212" t="s">
        <v>28</v>
      </c>
      <c r="F95" s="213" t="s">
        <v>443</v>
      </c>
      <c r="G95" s="211"/>
      <c r="H95" s="212" t="s">
        <v>28</v>
      </c>
      <c r="I95" s="214"/>
      <c r="J95" s="211"/>
      <c r="K95" s="211"/>
      <c r="L95" s="215"/>
      <c r="M95" s="216"/>
      <c r="N95" s="217"/>
      <c r="O95" s="217"/>
      <c r="P95" s="217"/>
      <c r="Q95" s="217"/>
      <c r="R95" s="217"/>
      <c r="S95" s="217"/>
      <c r="T95" s="218"/>
      <c r="AT95" s="219" t="s">
        <v>157</v>
      </c>
      <c r="AU95" s="219" t="s">
        <v>85</v>
      </c>
      <c r="AV95" s="13" t="s">
        <v>82</v>
      </c>
      <c r="AW95" s="13" t="s">
        <v>35</v>
      </c>
      <c r="AX95" s="13" t="s">
        <v>74</v>
      </c>
      <c r="AY95" s="219" t="s">
        <v>146</v>
      </c>
    </row>
    <row r="96" spans="1:65" s="14" customFormat="1" ht="10.199999999999999">
      <c r="B96" s="220"/>
      <c r="C96" s="221"/>
      <c r="D96" s="206" t="s">
        <v>157</v>
      </c>
      <c r="E96" s="222" t="s">
        <v>28</v>
      </c>
      <c r="F96" s="223" t="s">
        <v>216</v>
      </c>
      <c r="G96" s="221"/>
      <c r="H96" s="224">
        <v>9</v>
      </c>
      <c r="I96" s="225"/>
      <c r="J96" s="221"/>
      <c r="K96" s="221"/>
      <c r="L96" s="226"/>
      <c r="M96" s="227"/>
      <c r="N96" s="228"/>
      <c r="O96" s="228"/>
      <c r="P96" s="228"/>
      <c r="Q96" s="228"/>
      <c r="R96" s="228"/>
      <c r="S96" s="228"/>
      <c r="T96" s="229"/>
      <c r="AT96" s="230" t="s">
        <v>157</v>
      </c>
      <c r="AU96" s="230" t="s">
        <v>85</v>
      </c>
      <c r="AV96" s="14" t="s">
        <v>85</v>
      </c>
      <c r="AW96" s="14" t="s">
        <v>35</v>
      </c>
      <c r="AX96" s="14" t="s">
        <v>82</v>
      </c>
      <c r="AY96" s="230" t="s">
        <v>146</v>
      </c>
    </row>
    <row r="97" spans="1:65" s="2" customFormat="1" ht="16.5" customHeight="1">
      <c r="A97" s="34"/>
      <c r="B97" s="35"/>
      <c r="C97" s="193" t="s">
        <v>85</v>
      </c>
      <c r="D97" s="193" t="s">
        <v>148</v>
      </c>
      <c r="E97" s="194" t="s">
        <v>444</v>
      </c>
      <c r="F97" s="195" t="s">
        <v>445</v>
      </c>
      <c r="G97" s="196" t="s">
        <v>239</v>
      </c>
      <c r="H97" s="197">
        <v>27.248000000000001</v>
      </c>
      <c r="I97" s="198"/>
      <c r="J97" s="199">
        <f>ROUND(I97*H97,2)</f>
        <v>0</v>
      </c>
      <c r="K97" s="195" t="s">
        <v>152</v>
      </c>
      <c r="L97" s="39"/>
      <c r="M97" s="200" t="s">
        <v>28</v>
      </c>
      <c r="N97" s="201" t="s">
        <v>47</v>
      </c>
      <c r="O97" s="65"/>
      <c r="P97" s="202">
        <f>O97*H97</f>
        <v>0</v>
      </c>
      <c r="Q97" s="202">
        <v>3.0000000000000001E-5</v>
      </c>
      <c r="R97" s="202">
        <f>Q97*H97</f>
        <v>8.1744000000000001E-4</v>
      </c>
      <c r="S97" s="202">
        <v>7.6999999999999999E-2</v>
      </c>
      <c r="T97" s="203">
        <f>S97*H97</f>
        <v>2.098096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204" t="s">
        <v>153</v>
      </c>
      <c r="AT97" s="204" t="s">
        <v>148</v>
      </c>
      <c r="AU97" s="204" t="s">
        <v>85</v>
      </c>
      <c r="AY97" s="17" t="s">
        <v>146</v>
      </c>
      <c r="BE97" s="205">
        <f>IF(N97="základní",J97,0)</f>
        <v>0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7" t="s">
        <v>153</v>
      </c>
      <c r="BK97" s="205">
        <f>ROUND(I97*H97,2)</f>
        <v>0</v>
      </c>
      <c r="BL97" s="17" t="s">
        <v>153</v>
      </c>
      <c r="BM97" s="204" t="s">
        <v>446</v>
      </c>
    </row>
    <row r="98" spans="1:65" s="2" customFormat="1" ht="19.2">
      <c r="A98" s="34"/>
      <c r="B98" s="35"/>
      <c r="C98" s="36"/>
      <c r="D98" s="206" t="s">
        <v>155</v>
      </c>
      <c r="E98" s="36"/>
      <c r="F98" s="207" t="s">
        <v>447</v>
      </c>
      <c r="G98" s="36"/>
      <c r="H98" s="36"/>
      <c r="I98" s="116"/>
      <c r="J98" s="36"/>
      <c r="K98" s="36"/>
      <c r="L98" s="39"/>
      <c r="M98" s="208"/>
      <c r="N98" s="209"/>
      <c r="O98" s="65"/>
      <c r="P98" s="65"/>
      <c r="Q98" s="65"/>
      <c r="R98" s="65"/>
      <c r="S98" s="65"/>
      <c r="T98" s="66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155</v>
      </c>
      <c r="AU98" s="17" t="s">
        <v>85</v>
      </c>
    </row>
    <row r="99" spans="1:65" s="13" customFormat="1" ht="10.199999999999999">
      <c r="B99" s="210"/>
      <c r="C99" s="211"/>
      <c r="D99" s="206" t="s">
        <v>157</v>
      </c>
      <c r="E99" s="212" t="s">
        <v>28</v>
      </c>
      <c r="F99" s="213" t="s">
        <v>448</v>
      </c>
      <c r="G99" s="211"/>
      <c r="H99" s="212" t="s">
        <v>28</v>
      </c>
      <c r="I99" s="214"/>
      <c r="J99" s="211"/>
      <c r="K99" s="211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157</v>
      </c>
      <c r="AU99" s="219" t="s">
        <v>85</v>
      </c>
      <c r="AV99" s="13" t="s">
        <v>82</v>
      </c>
      <c r="AW99" s="13" t="s">
        <v>35</v>
      </c>
      <c r="AX99" s="13" t="s">
        <v>74</v>
      </c>
      <c r="AY99" s="219" t="s">
        <v>146</v>
      </c>
    </row>
    <row r="100" spans="1:65" s="14" customFormat="1" ht="10.199999999999999">
      <c r="B100" s="220"/>
      <c r="C100" s="221"/>
      <c r="D100" s="206" t="s">
        <v>157</v>
      </c>
      <c r="E100" s="222" t="s">
        <v>28</v>
      </c>
      <c r="F100" s="223" t="s">
        <v>449</v>
      </c>
      <c r="G100" s="221"/>
      <c r="H100" s="224">
        <v>27.248000000000001</v>
      </c>
      <c r="I100" s="225"/>
      <c r="J100" s="221"/>
      <c r="K100" s="221"/>
      <c r="L100" s="226"/>
      <c r="M100" s="227"/>
      <c r="N100" s="228"/>
      <c r="O100" s="228"/>
      <c r="P100" s="228"/>
      <c r="Q100" s="228"/>
      <c r="R100" s="228"/>
      <c r="S100" s="228"/>
      <c r="T100" s="229"/>
      <c r="AT100" s="230" t="s">
        <v>157</v>
      </c>
      <c r="AU100" s="230" t="s">
        <v>85</v>
      </c>
      <c r="AV100" s="14" t="s">
        <v>85</v>
      </c>
      <c r="AW100" s="14" t="s">
        <v>35</v>
      </c>
      <c r="AX100" s="14" t="s">
        <v>82</v>
      </c>
      <c r="AY100" s="230" t="s">
        <v>146</v>
      </c>
    </row>
    <row r="101" spans="1:65" s="2" customFormat="1" ht="16.5" customHeight="1">
      <c r="A101" s="34"/>
      <c r="B101" s="35"/>
      <c r="C101" s="193" t="s">
        <v>166</v>
      </c>
      <c r="D101" s="193" t="s">
        <v>148</v>
      </c>
      <c r="E101" s="194" t="s">
        <v>450</v>
      </c>
      <c r="F101" s="195" t="s">
        <v>451</v>
      </c>
      <c r="G101" s="196" t="s">
        <v>239</v>
      </c>
      <c r="H101" s="197">
        <v>27.248000000000001</v>
      </c>
      <c r="I101" s="198"/>
      <c r="J101" s="199">
        <f>ROUND(I101*H101,2)</f>
        <v>0</v>
      </c>
      <c r="K101" s="195" t="s">
        <v>152</v>
      </c>
      <c r="L101" s="39"/>
      <c r="M101" s="200" t="s">
        <v>28</v>
      </c>
      <c r="N101" s="201" t="s">
        <v>47</v>
      </c>
      <c r="O101" s="65"/>
      <c r="P101" s="202">
        <f>O101*H101</f>
        <v>0</v>
      </c>
      <c r="Q101" s="202">
        <v>9.0000000000000006E-5</v>
      </c>
      <c r="R101" s="202">
        <f>Q101*H101</f>
        <v>2.4523200000000005E-3</v>
      </c>
      <c r="S101" s="202">
        <v>0.25600000000000001</v>
      </c>
      <c r="T101" s="203">
        <f>S101*H101</f>
        <v>6.9754880000000004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204" t="s">
        <v>153</v>
      </c>
      <c r="AT101" s="204" t="s">
        <v>148</v>
      </c>
      <c r="AU101" s="204" t="s">
        <v>85</v>
      </c>
      <c r="AY101" s="17" t="s">
        <v>146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7" t="s">
        <v>153</v>
      </c>
      <c r="BK101" s="205">
        <f>ROUND(I101*H101,2)</f>
        <v>0</v>
      </c>
      <c r="BL101" s="17" t="s">
        <v>153</v>
      </c>
      <c r="BM101" s="204" t="s">
        <v>452</v>
      </c>
    </row>
    <row r="102" spans="1:65" s="2" customFormat="1" ht="19.2">
      <c r="A102" s="34"/>
      <c r="B102" s="35"/>
      <c r="C102" s="36"/>
      <c r="D102" s="206" t="s">
        <v>155</v>
      </c>
      <c r="E102" s="36"/>
      <c r="F102" s="207" t="s">
        <v>453</v>
      </c>
      <c r="G102" s="36"/>
      <c r="H102" s="36"/>
      <c r="I102" s="116"/>
      <c r="J102" s="36"/>
      <c r="K102" s="36"/>
      <c r="L102" s="39"/>
      <c r="M102" s="208"/>
      <c r="N102" s="209"/>
      <c r="O102" s="65"/>
      <c r="P102" s="65"/>
      <c r="Q102" s="65"/>
      <c r="R102" s="65"/>
      <c r="S102" s="65"/>
      <c r="T102" s="66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155</v>
      </c>
      <c r="AU102" s="17" t="s">
        <v>85</v>
      </c>
    </row>
    <row r="103" spans="1:65" s="13" customFormat="1" ht="10.199999999999999">
      <c r="B103" s="210"/>
      <c r="C103" s="211"/>
      <c r="D103" s="206" t="s">
        <v>157</v>
      </c>
      <c r="E103" s="212" t="s">
        <v>28</v>
      </c>
      <c r="F103" s="213" t="s">
        <v>454</v>
      </c>
      <c r="G103" s="211"/>
      <c r="H103" s="212" t="s">
        <v>28</v>
      </c>
      <c r="I103" s="214"/>
      <c r="J103" s="211"/>
      <c r="K103" s="211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157</v>
      </c>
      <c r="AU103" s="219" t="s">
        <v>85</v>
      </c>
      <c r="AV103" s="13" t="s">
        <v>82</v>
      </c>
      <c r="AW103" s="13" t="s">
        <v>35</v>
      </c>
      <c r="AX103" s="13" t="s">
        <v>74</v>
      </c>
      <c r="AY103" s="219" t="s">
        <v>146</v>
      </c>
    </row>
    <row r="104" spans="1:65" s="14" customFormat="1" ht="10.199999999999999">
      <c r="B104" s="220"/>
      <c r="C104" s="221"/>
      <c r="D104" s="206" t="s">
        <v>157</v>
      </c>
      <c r="E104" s="222" t="s">
        <v>28</v>
      </c>
      <c r="F104" s="223" t="s">
        <v>449</v>
      </c>
      <c r="G104" s="221"/>
      <c r="H104" s="224">
        <v>27.248000000000001</v>
      </c>
      <c r="I104" s="225"/>
      <c r="J104" s="221"/>
      <c r="K104" s="221"/>
      <c r="L104" s="226"/>
      <c r="M104" s="227"/>
      <c r="N104" s="228"/>
      <c r="O104" s="228"/>
      <c r="P104" s="228"/>
      <c r="Q104" s="228"/>
      <c r="R104" s="228"/>
      <c r="S104" s="228"/>
      <c r="T104" s="229"/>
      <c r="AT104" s="230" t="s">
        <v>157</v>
      </c>
      <c r="AU104" s="230" t="s">
        <v>85</v>
      </c>
      <c r="AV104" s="14" t="s">
        <v>85</v>
      </c>
      <c r="AW104" s="14" t="s">
        <v>35</v>
      </c>
      <c r="AX104" s="14" t="s">
        <v>82</v>
      </c>
      <c r="AY104" s="230" t="s">
        <v>146</v>
      </c>
    </row>
    <row r="105" spans="1:65" s="2" customFormat="1" ht="16.5" customHeight="1">
      <c r="A105" s="34"/>
      <c r="B105" s="35"/>
      <c r="C105" s="193" t="s">
        <v>153</v>
      </c>
      <c r="D105" s="193" t="s">
        <v>148</v>
      </c>
      <c r="E105" s="194" t="s">
        <v>455</v>
      </c>
      <c r="F105" s="195" t="s">
        <v>456</v>
      </c>
      <c r="G105" s="196" t="s">
        <v>151</v>
      </c>
      <c r="H105" s="197">
        <v>0.44</v>
      </c>
      <c r="I105" s="198"/>
      <c r="J105" s="199">
        <f>ROUND(I105*H105,2)</f>
        <v>0</v>
      </c>
      <c r="K105" s="195" t="s">
        <v>152</v>
      </c>
      <c r="L105" s="39"/>
      <c r="M105" s="200" t="s">
        <v>28</v>
      </c>
      <c r="N105" s="201" t="s">
        <v>47</v>
      </c>
      <c r="O105" s="65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204" t="s">
        <v>153</v>
      </c>
      <c r="AT105" s="204" t="s">
        <v>148</v>
      </c>
      <c r="AU105" s="204" t="s">
        <v>85</v>
      </c>
      <c r="AY105" s="17" t="s">
        <v>146</v>
      </c>
      <c r="BE105" s="205">
        <f>IF(N105="základní",J105,0)</f>
        <v>0</v>
      </c>
      <c r="BF105" s="205">
        <f>IF(N105="snížená",J105,0)</f>
        <v>0</v>
      </c>
      <c r="BG105" s="205">
        <f>IF(N105="zákl. přenesená",J105,0)</f>
        <v>0</v>
      </c>
      <c r="BH105" s="205">
        <f>IF(N105="sníž. přenesená",J105,0)</f>
        <v>0</v>
      </c>
      <c r="BI105" s="205">
        <f>IF(N105="nulová",J105,0)</f>
        <v>0</v>
      </c>
      <c r="BJ105" s="17" t="s">
        <v>153</v>
      </c>
      <c r="BK105" s="205">
        <f>ROUND(I105*H105,2)</f>
        <v>0</v>
      </c>
      <c r="BL105" s="17" t="s">
        <v>153</v>
      </c>
      <c r="BM105" s="204" t="s">
        <v>457</v>
      </c>
    </row>
    <row r="106" spans="1:65" s="2" customFormat="1" ht="19.2">
      <c r="A106" s="34"/>
      <c r="B106" s="35"/>
      <c r="C106" s="36"/>
      <c r="D106" s="206" t="s">
        <v>155</v>
      </c>
      <c r="E106" s="36"/>
      <c r="F106" s="207" t="s">
        <v>458</v>
      </c>
      <c r="G106" s="36"/>
      <c r="H106" s="36"/>
      <c r="I106" s="116"/>
      <c r="J106" s="36"/>
      <c r="K106" s="36"/>
      <c r="L106" s="39"/>
      <c r="M106" s="208"/>
      <c r="N106" s="209"/>
      <c r="O106" s="65"/>
      <c r="P106" s="65"/>
      <c r="Q106" s="65"/>
      <c r="R106" s="65"/>
      <c r="S106" s="65"/>
      <c r="T106" s="66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155</v>
      </c>
      <c r="AU106" s="17" t="s">
        <v>85</v>
      </c>
    </row>
    <row r="107" spans="1:65" s="13" customFormat="1" ht="10.199999999999999">
      <c r="B107" s="210"/>
      <c r="C107" s="211"/>
      <c r="D107" s="206" t="s">
        <v>157</v>
      </c>
      <c r="E107" s="212" t="s">
        <v>28</v>
      </c>
      <c r="F107" s="213" t="s">
        <v>459</v>
      </c>
      <c r="G107" s="211"/>
      <c r="H107" s="212" t="s">
        <v>28</v>
      </c>
      <c r="I107" s="214"/>
      <c r="J107" s="211"/>
      <c r="K107" s="211"/>
      <c r="L107" s="215"/>
      <c r="M107" s="216"/>
      <c r="N107" s="217"/>
      <c r="O107" s="217"/>
      <c r="P107" s="217"/>
      <c r="Q107" s="217"/>
      <c r="R107" s="217"/>
      <c r="S107" s="217"/>
      <c r="T107" s="218"/>
      <c r="AT107" s="219" t="s">
        <v>157</v>
      </c>
      <c r="AU107" s="219" t="s">
        <v>85</v>
      </c>
      <c r="AV107" s="13" t="s">
        <v>82</v>
      </c>
      <c r="AW107" s="13" t="s">
        <v>35</v>
      </c>
      <c r="AX107" s="13" t="s">
        <v>74</v>
      </c>
      <c r="AY107" s="219" t="s">
        <v>146</v>
      </c>
    </row>
    <row r="108" spans="1:65" s="14" customFormat="1" ht="10.199999999999999">
      <c r="B108" s="220"/>
      <c r="C108" s="221"/>
      <c r="D108" s="206" t="s">
        <v>157</v>
      </c>
      <c r="E108" s="222" t="s">
        <v>28</v>
      </c>
      <c r="F108" s="223" t="s">
        <v>460</v>
      </c>
      <c r="G108" s="221"/>
      <c r="H108" s="224">
        <v>0.44</v>
      </c>
      <c r="I108" s="225"/>
      <c r="J108" s="221"/>
      <c r="K108" s="221"/>
      <c r="L108" s="226"/>
      <c r="M108" s="227"/>
      <c r="N108" s="228"/>
      <c r="O108" s="228"/>
      <c r="P108" s="228"/>
      <c r="Q108" s="228"/>
      <c r="R108" s="228"/>
      <c r="S108" s="228"/>
      <c r="T108" s="229"/>
      <c r="AT108" s="230" t="s">
        <v>157</v>
      </c>
      <c r="AU108" s="230" t="s">
        <v>85</v>
      </c>
      <c r="AV108" s="14" t="s">
        <v>85</v>
      </c>
      <c r="AW108" s="14" t="s">
        <v>35</v>
      </c>
      <c r="AX108" s="14" t="s">
        <v>82</v>
      </c>
      <c r="AY108" s="230" t="s">
        <v>146</v>
      </c>
    </row>
    <row r="109" spans="1:65" s="2" customFormat="1" ht="16.5" customHeight="1">
      <c r="A109" s="34"/>
      <c r="B109" s="35"/>
      <c r="C109" s="193" t="s">
        <v>182</v>
      </c>
      <c r="D109" s="193" t="s">
        <v>148</v>
      </c>
      <c r="E109" s="194" t="s">
        <v>461</v>
      </c>
      <c r="F109" s="195" t="s">
        <v>462</v>
      </c>
      <c r="G109" s="196" t="s">
        <v>151</v>
      </c>
      <c r="H109" s="197">
        <v>2</v>
      </c>
      <c r="I109" s="198"/>
      <c r="J109" s="199">
        <f>ROUND(I109*H109,2)</f>
        <v>0</v>
      </c>
      <c r="K109" s="195" t="s">
        <v>152</v>
      </c>
      <c r="L109" s="39"/>
      <c r="M109" s="200" t="s">
        <v>28</v>
      </c>
      <c r="N109" s="201" t="s">
        <v>47</v>
      </c>
      <c r="O109" s="65"/>
      <c r="P109" s="202">
        <f>O109*H109</f>
        <v>0</v>
      </c>
      <c r="Q109" s="202">
        <v>0</v>
      </c>
      <c r="R109" s="202">
        <f>Q109*H109</f>
        <v>0</v>
      </c>
      <c r="S109" s="202">
        <v>0</v>
      </c>
      <c r="T109" s="20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204" t="s">
        <v>153</v>
      </c>
      <c r="AT109" s="204" t="s">
        <v>148</v>
      </c>
      <c r="AU109" s="204" t="s">
        <v>85</v>
      </c>
      <c r="AY109" s="17" t="s">
        <v>146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17" t="s">
        <v>153</v>
      </c>
      <c r="BK109" s="205">
        <f>ROUND(I109*H109,2)</f>
        <v>0</v>
      </c>
      <c r="BL109" s="17" t="s">
        <v>153</v>
      </c>
      <c r="BM109" s="204" t="s">
        <v>463</v>
      </c>
    </row>
    <row r="110" spans="1:65" s="2" customFormat="1" ht="19.2">
      <c r="A110" s="34"/>
      <c r="B110" s="35"/>
      <c r="C110" s="36"/>
      <c r="D110" s="206" t="s">
        <v>155</v>
      </c>
      <c r="E110" s="36"/>
      <c r="F110" s="207" t="s">
        <v>464</v>
      </c>
      <c r="G110" s="36"/>
      <c r="H110" s="36"/>
      <c r="I110" s="116"/>
      <c r="J110" s="36"/>
      <c r="K110" s="36"/>
      <c r="L110" s="39"/>
      <c r="M110" s="208"/>
      <c r="N110" s="209"/>
      <c r="O110" s="65"/>
      <c r="P110" s="65"/>
      <c r="Q110" s="65"/>
      <c r="R110" s="65"/>
      <c r="S110" s="65"/>
      <c r="T110" s="66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155</v>
      </c>
      <c r="AU110" s="17" t="s">
        <v>85</v>
      </c>
    </row>
    <row r="111" spans="1:65" s="13" customFormat="1" ht="10.199999999999999">
      <c r="B111" s="210"/>
      <c r="C111" s="211"/>
      <c r="D111" s="206" t="s">
        <v>157</v>
      </c>
      <c r="E111" s="212" t="s">
        <v>28</v>
      </c>
      <c r="F111" s="213" t="s">
        <v>465</v>
      </c>
      <c r="G111" s="211"/>
      <c r="H111" s="212" t="s">
        <v>28</v>
      </c>
      <c r="I111" s="214"/>
      <c r="J111" s="211"/>
      <c r="K111" s="211"/>
      <c r="L111" s="215"/>
      <c r="M111" s="216"/>
      <c r="N111" s="217"/>
      <c r="O111" s="217"/>
      <c r="P111" s="217"/>
      <c r="Q111" s="217"/>
      <c r="R111" s="217"/>
      <c r="S111" s="217"/>
      <c r="T111" s="218"/>
      <c r="AT111" s="219" t="s">
        <v>157</v>
      </c>
      <c r="AU111" s="219" t="s">
        <v>85</v>
      </c>
      <c r="AV111" s="13" t="s">
        <v>82</v>
      </c>
      <c r="AW111" s="13" t="s">
        <v>35</v>
      </c>
      <c r="AX111" s="13" t="s">
        <v>74</v>
      </c>
      <c r="AY111" s="219" t="s">
        <v>146</v>
      </c>
    </row>
    <row r="112" spans="1:65" s="14" customFormat="1" ht="10.199999999999999">
      <c r="B112" s="220"/>
      <c r="C112" s="221"/>
      <c r="D112" s="206" t="s">
        <v>157</v>
      </c>
      <c r="E112" s="222" t="s">
        <v>28</v>
      </c>
      <c r="F112" s="223" t="s">
        <v>394</v>
      </c>
      <c r="G112" s="221"/>
      <c r="H112" s="224">
        <v>2</v>
      </c>
      <c r="I112" s="225"/>
      <c r="J112" s="221"/>
      <c r="K112" s="221"/>
      <c r="L112" s="226"/>
      <c r="M112" s="227"/>
      <c r="N112" s="228"/>
      <c r="O112" s="228"/>
      <c r="P112" s="228"/>
      <c r="Q112" s="228"/>
      <c r="R112" s="228"/>
      <c r="S112" s="228"/>
      <c r="T112" s="229"/>
      <c r="AT112" s="230" t="s">
        <v>157</v>
      </c>
      <c r="AU112" s="230" t="s">
        <v>85</v>
      </c>
      <c r="AV112" s="14" t="s">
        <v>85</v>
      </c>
      <c r="AW112" s="14" t="s">
        <v>35</v>
      </c>
      <c r="AX112" s="14" t="s">
        <v>82</v>
      </c>
      <c r="AY112" s="230" t="s">
        <v>146</v>
      </c>
    </row>
    <row r="113" spans="1:65" s="2" customFormat="1" ht="16.5" customHeight="1">
      <c r="A113" s="34"/>
      <c r="B113" s="35"/>
      <c r="C113" s="193" t="s">
        <v>195</v>
      </c>
      <c r="D113" s="193" t="s">
        <v>148</v>
      </c>
      <c r="E113" s="194" t="s">
        <v>466</v>
      </c>
      <c r="F113" s="195" t="s">
        <v>467</v>
      </c>
      <c r="G113" s="196" t="s">
        <v>151</v>
      </c>
      <c r="H113" s="197">
        <v>164.26</v>
      </c>
      <c r="I113" s="198"/>
      <c r="J113" s="199">
        <f>ROUND(I113*H113,2)</f>
        <v>0</v>
      </c>
      <c r="K113" s="195" t="s">
        <v>152</v>
      </c>
      <c r="L113" s="39"/>
      <c r="M113" s="200" t="s">
        <v>28</v>
      </c>
      <c r="N113" s="201" t="s">
        <v>47</v>
      </c>
      <c r="O113" s="65"/>
      <c r="P113" s="202">
        <f>O113*H113</f>
        <v>0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204" t="s">
        <v>153</v>
      </c>
      <c r="AT113" s="204" t="s">
        <v>148</v>
      </c>
      <c r="AU113" s="204" t="s">
        <v>85</v>
      </c>
      <c r="AY113" s="17" t="s">
        <v>146</v>
      </c>
      <c r="BE113" s="205">
        <f>IF(N113="základní",J113,0)</f>
        <v>0</v>
      </c>
      <c r="BF113" s="205">
        <f>IF(N113="snížená",J113,0)</f>
        <v>0</v>
      </c>
      <c r="BG113" s="205">
        <f>IF(N113="zákl. přenesená",J113,0)</f>
        <v>0</v>
      </c>
      <c r="BH113" s="205">
        <f>IF(N113="sníž. přenesená",J113,0)</f>
        <v>0</v>
      </c>
      <c r="BI113" s="205">
        <f>IF(N113="nulová",J113,0)</f>
        <v>0</v>
      </c>
      <c r="BJ113" s="17" t="s">
        <v>153</v>
      </c>
      <c r="BK113" s="205">
        <f>ROUND(I113*H113,2)</f>
        <v>0</v>
      </c>
      <c r="BL113" s="17" t="s">
        <v>153</v>
      </c>
      <c r="BM113" s="204" t="s">
        <v>154</v>
      </c>
    </row>
    <row r="114" spans="1:65" s="2" customFormat="1" ht="19.2">
      <c r="A114" s="34"/>
      <c r="B114" s="35"/>
      <c r="C114" s="36"/>
      <c r="D114" s="206" t="s">
        <v>155</v>
      </c>
      <c r="E114" s="36"/>
      <c r="F114" s="207" t="s">
        <v>468</v>
      </c>
      <c r="G114" s="36"/>
      <c r="H114" s="36"/>
      <c r="I114" s="116"/>
      <c r="J114" s="36"/>
      <c r="K114" s="36"/>
      <c r="L114" s="39"/>
      <c r="M114" s="208"/>
      <c r="N114" s="209"/>
      <c r="O114" s="65"/>
      <c r="P114" s="65"/>
      <c r="Q114" s="65"/>
      <c r="R114" s="65"/>
      <c r="S114" s="65"/>
      <c r="T114" s="66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155</v>
      </c>
      <c r="AU114" s="17" t="s">
        <v>85</v>
      </c>
    </row>
    <row r="115" spans="1:65" s="13" customFormat="1" ht="10.199999999999999">
      <c r="B115" s="210"/>
      <c r="C115" s="211"/>
      <c r="D115" s="206" t="s">
        <v>157</v>
      </c>
      <c r="E115" s="212" t="s">
        <v>28</v>
      </c>
      <c r="F115" s="213" t="s">
        <v>469</v>
      </c>
      <c r="G115" s="211"/>
      <c r="H115" s="212" t="s">
        <v>28</v>
      </c>
      <c r="I115" s="214"/>
      <c r="J115" s="211"/>
      <c r="K115" s="211"/>
      <c r="L115" s="215"/>
      <c r="M115" s="216"/>
      <c r="N115" s="217"/>
      <c r="O115" s="217"/>
      <c r="P115" s="217"/>
      <c r="Q115" s="217"/>
      <c r="R115" s="217"/>
      <c r="S115" s="217"/>
      <c r="T115" s="218"/>
      <c r="AT115" s="219" t="s">
        <v>157</v>
      </c>
      <c r="AU115" s="219" t="s">
        <v>85</v>
      </c>
      <c r="AV115" s="13" t="s">
        <v>82</v>
      </c>
      <c r="AW115" s="13" t="s">
        <v>35</v>
      </c>
      <c r="AX115" s="13" t="s">
        <v>74</v>
      </c>
      <c r="AY115" s="219" t="s">
        <v>146</v>
      </c>
    </row>
    <row r="116" spans="1:65" s="14" customFormat="1" ht="10.199999999999999">
      <c r="B116" s="220"/>
      <c r="C116" s="221"/>
      <c r="D116" s="206" t="s">
        <v>157</v>
      </c>
      <c r="E116" s="222" t="s">
        <v>28</v>
      </c>
      <c r="F116" s="223" t="s">
        <v>470</v>
      </c>
      <c r="G116" s="221"/>
      <c r="H116" s="224">
        <v>164.26</v>
      </c>
      <c r="I116" s="225"/>
      <c r="J116" s="221"/>
      <c r="K116" s="221"/>
      <c r="L116" s="226"/>
      <c r="M116" s="227"/>
      <c r="N116" s="228"/>
      <c r="O116" s="228"/>
      <c r="P116" s="228"/>
      <c r="Q116" s="228"/>
      <c r="R116" s="228"/>
      <c r="S116" s="228"/>
      <c r="T116" s="229"/>
      <c r="AT116" s="230" t="s">
        <v>157</v>
      </c>
      <c r="AU116" s="230" t="s">
        <v>85</v>
      </c>
      <c r="AV116" s="14" t="s">
        <v>85</v>
      </c>
      <c r="AW116" s="14" t="s">
        <v>35</v>
      </c>
      <c r="AX116" s="14" t="s">
        <v>82</v>
      </c>
      <c r="AY116" s="230" t="s">
        <v>146</v>
      </c>
    </row>
    <row r="117" spans="1:65" s="2" customFormat="1" ht="16.5" customHeight="1">
      <c r="A117" s="34"/>
      <c r="B117" s="35"/>
      <c r="C117" s="193" t="s">
        <v>201</v>
      </c>
      <c r="D117" s="193" t="s">
        <v>148</v>
      </c>
      <c r="E117" s="194" t="s">
        <v>471</v>
      </c>
      <c r="F117" s="195" t="s">
        <v>472</v>
      </c>
      <c r="G117" s="196" t="s">
        <v>151</v>
      </c>
      <c r="H117" s="197">
        <v>3.444</v>
      </c>
      <c r="I117" s="198"/>
      <c r="J117" s="199">
        <f>ROUND(I117*H117,2)</f>
        <v>0</v>
      </c>
      <c r="K117" s="195" t="s">
        <v>152</v>
      </c>
      <c r="L117" s="39"/>
      <c r="M117" s="200" t="s">
        <v>28</v>
      </c>
      <c r="N117" s="201" t="s">
        <v>47</v>
      </c>
      <c r="O117" s="65"/>
      <c r="P117" s="202">
        <f>O117*H117</f>
        <v>0</v>
      </c>
      <c r="Q117" s="202">
        <v>0</v>
      </c>
      <c r="R117" s="202">
        <f>Q117*H117</f>
        <v>0</v>
      </c>
      <c r="S117" s="202">
        <v>0</v>
      </c>
      <c r="T117" s="20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4" t="s">
        <v>153</v>
      </c>
      <c r="AT117" s="204" t="s">
        <v>148</v>
      </c>
      <c r="AU117" s="204" t="s">
        <v>85</v>
      </c>
      <c r="AY117" s="17" t="s">
        <v>146</v>
      </c>
      <c r="BE117" s="205">
        <f>IF(N117="základní",J117,0)</f>
        <v>0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17" t="s">
        <v>153</v>
      </c>
      <c r="BK117" s="205">
        <f>ROUND(I117*H117,2)</f>
        <v>0</v>
      </c>
      <c r="BL117" s="17" t="s">
        <v>153</v>
      </c>
      <c r="BM117" s="204" t="s">
        <v>473</v>
      </c>
    </row>
    <row r="118" spans="1:65" s="2" customFormat="1" ht="19.2">
      <c r="A118" s="34"/>
      <c r="B118" s="35"/>
      <c r="C118" s="36"/>
      <c r="D118" s="206" t="s">
        <v>155</v>
      </c>
      <c r="E118" s="36"/>
      <c r="F118" s="207" t="s">
        <v>474</v>
      </c>
      <c r="G118" s="36"/>
      <c r="H118" s="36"/>
      <c r="I118" s="116"/>
      <c r="J118" s="36"/>
      <c r="K118" s="36"/>
      <c r="L118" s="39"/>
      <c r="M118" s="208"/>
      <c r="N118" s="209"/>
      <c r="O118" s="65"/>
      <c r="P118" s="65"/>
      <c r="Q118" s="65"/>
      <c r="R118" s="65"/>
      <c r="S118" s="65"/>
      <c r="T118" s="66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155</v>
      </c>
      <c r="AU118" s="17" t="s">
        <v>85</v>
      </c>
    </row>
    <row r="119" spans="1:65" s="13" customFormat="1" ht="10.199999999999999">
      <c r="B119" s="210"/>
      <c r="C119" s="211"/>
      <c r="D119" s="206" t="s">
        <v>157</v>
      </c>
      <c r="E119" s="212" t="s">
        <v>28</v>
      </c>
      <c r="F119" s="213" t="s">
        <v>475</v>
      </c>
      <c r="G119" s="211"/>
      <c r="H119" s="212" t="s">
        <v>28</v>
      </c>
      <c r="I119" s="214"/>
      <c r="J119" s="211"/>
      <c r="K119" s="211"/>
      <c r="L119" s="215"/>
      <c r="M119" s="216"/>
      <c r="N119" s="217"/>
      <c r="O119" s="217"/>
      <c r="P119" s="217"/>
      <c r="Q119" s="217"/>
      <c r="R119" s="217"/>
      <c r="S119" s="217"/>
      <c r="T119" s="218"/>
      <c r="AT119" s="219" t="s">
        <v>157</v>
      </c>
      <c r="AU119" s="219" t="s">
        <v>85</v>
      </c>
      <c r="AV119" s="13" t="s">
        <v>82</v>
      </c>
      <c r="AW119" s="13" t="s">
        <v>35</v>
      </c>
      <c r="AX119" s="13" t="s">
        <v>74</v>
      </c>
      <c r="AY119" s="219" t="s">
        <v>146</v>
      </c>
    </row>
    <row r="120" spans="1:65" s="14" customFormat="1" ht="10.199999999999999">
      <c r="B120" s="220"/>
      <c r="C120" s="221"/>
      <c r="D120" s="206" t="s">
        <v>157</v>
      </c>
      <c r="E120" s="222" t="s">
        <v>28</v>
      </c>
      <c r="F120" s="223" t="s">
        <v>476</v>
      </c>
      <c r="G120" s="221"/>
      <c r="H120" s="224">
        <v>3.444</v>
      </c>
      <c r="I120" s="225"/>
      <c r="J120" s="221"/>
      <c r="K120" s="221"/>
      <c r="L120" s="226"/>
      <c r="M120" s="227"/>
      <c r="N120" s="228"/>
      <c r="O120" s="228"/>
      <c r="P120" s="228"/>
      <c r="Q120" s="228"/>
      <c r="R120" s="228"/>
      <c r="S120" s="228"/>
      <c r="T120" s="229"/>
      <c r="AT120" s="230" t="s">
        <v>157</v>
      </c>
      <c r="AU120" s="230" t="s">
        <v>85</v>
      </c>
      <c r="AV120" s="14" t="s">
        <v>85</v>
      </c>
      <c r="AW120" s="14" t="s">
        <v>35</v>
      </c>
      <c r="AX120" s="14" t="s">
        <v>82</v>
      </c>
      <c r="AY120" s="230" t="s">
        <v>146</v>
      </c>
    </row>
    <row r="121" spans="1:65" s="2" customFormat="1" ht="16.5" customHeight="1">
      <c r="A121" s="34"/>
      <c r="B121" s="35"/>
      <c r="C121" s="193" t="s">
        <v>210</v>
      </c>
      <c r="D121" s="193" t="s">
        <v>148</v>
      </c>
      <c r="E121" s="194" t="s">
        <v>167</v>
      </c>
      <c r="F121" s="195" t="s">
        <v>168</v>
      </c>
      <c r="G121" s="196" t="s">
        <v>151</v>
      </c>
      <c r="H121" s="197">
        <v>1.0329999999999999</v>
      </c>
      <c r="I121" s="198"/>
      <c r="J121" s="199">
        <f>ROUND(I121*H121,2)</f>
        <v>0</v>
      </c>
      <c r="K121" s="195" t="s">
        <v>152</v>
      </c>
      <c r="L121" s="39"/>
      <c r="M121" s="200" t="s">
        <v>28</v>
      </c>
      <c r="N121" s="201" t="s">
        <v>47</v>
      </c>
      <c r="O121" s="65"/>
      <c r="P121" s="202">
        <f>O121*H121</f>
        <v>0</v>
      </c>
      <c r="Q121" s="202">
        <v>0</v>
      </c>
      <c r="R121" s="202">
        <f>Q121*H121</f>
        <v>0</v>
      </c>
      <c r="S121" s="202">
        <v>0</v>
      </c>
      <c r="T121" s="20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4" t="s">
        <v>153</v>
      </c>
      <c r="AT121" s="204" t="s">
        <v>148</v>
      </c>
      <c r="AU121" s="204" t="s">
        <v>85</v>
      </c>
      <c r="AY121" s="17" t="s">
        <v>146</v>
      </c>
      <c r="BE121" s="205">
        <f>IF(N121="základní",J121,0)</f>
        <v>0</v>
      </c>
      <c r="BF121" s="205">
        <f>IF(N121="snížená",J121,0)</f>
        <v>0</v>
      </c>
      <c r="BG121" s="205">
        <f>IF(N121="zákl. přenesená",J121,0)</f>
        <v>0</v>
      </c>
      <c r="BH121" s="205">
        <f>IF(N121="sníž. přenesená",J121,0)</f>
        <v>0</v>
      </c>
      <c r="BI121" s="205">
        <f>IF(N121="nulová",J121,0)</f>
        <v>0</v>
      </c>
      <c r="BJ121" s="17" t="s">
        <v>153</v>
      </c>
      <c r="BK121" s="205">
        <f>ROUND(I121*H121,2)</f>
        <v>0</v>
      </c>
      <c r="BL121" s="17" t="s">
        <v>153</v>
      </c>
      <c r="BM121" s="204" t="s">
        <v>169</v>
      </c>
    </row>
    <row r="122" spans="1:65" s="2" customFormat="1" ht="19.2">
      <c r="A122" s="34"/>
      <c r="B122" s="35"/>
      <c r="C122" s="36"/>
      <c r="D122" s="206" t="s">
        <v>155</v>
      </c>
      <c r="E122" s="36"/>
      <c r="F122" s="207" t="s">
        <v>170</v>
      </c>
      <c r="G122" s="36"/>
      <c r="H122" s="36"/>
      <c r="I122" s="116"/>
      <c r="J122" s="36"/>
      <c r="K122" s="36"/>
      <c r="L122" s="39"/>
      <c r="M122" s="208"/>
      <c r="N122" s="209"/>
      <c r="O122" s="65"/>
      <c r="P122" s="65"/>
      <c r="Q122" s="65"/>
      <c r="R122" s="65"/>
      <c r="S122" s="65"/>
      <c r="T122" s="6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155</v>
      </c>
      <c r="AU122" s="17" t="s">
        <v>85</v>
      </c>
    </row>
    <row r="123" spans="1:65" s="14" customFormat="1" ht="10.199999999999999">
      <c r="B123" s="220"/>
      <c r="C123" s="221"/>
      <c r="D123" s="206" t="s">
        <v>157</v>
      </c>
      <c r="E123" s="221"/>
      <c r="F123" s="223" t="s">
        <v>477</v>
      </c>
      <c r="G123" s="221"/>
      <c r="H123" s="224">
        <v>1.0329999999999999</v>
      </c>
      <c r="I123" s="225"/>
      <c r="J123" s="221"/>
      <c r="K123" s="221"/>
      <c r="L123" s="226"/>
      <c r="M123" s="227"/>
      <c r="N123" s="228"/>
      <c r="O123" s="228"/>
      <c r="P123" s="228"/>
      <c r="Q123" s="228"/>
      <c r="R123" s="228"/>
      <c r="S123" s="228"/>
      <c r="T123" s="229"/>
      <c r="AT123" s="230" t="s">
        <v>157</v>
      </c>
      <c r="AU123" s="230" t="s">
        <v>85</v>
      </c>
      <c r="AV123" s="14" t="s">
        <v>85</v>
      </c>
      <c r="AW123" s="14" t="s">
        <v>4</v>
      </c>
      <c r="AX123" s="14" t="s">
        <v>82</v>
      </c>
      <c r="AY123" s="230" t="s">
        <v>146</v>
      </c>
    </row>
    <row r="124" spans="1:65" s="2" customFormat="1" ht="16.5" customHeight="1">
      <c r="A124" s="34"/>
      <c r="B124" s="35"/>
      <c r="C124" s="193" t="s">
        <v>216</v>
      </c>
      <c r="D124" s="193" t="s">
        <v>148</v>
      </c>
      <c r="E124" s="194" t="s">
        <v>478</v>
      </c>
      <c r="F124" s="195" t="s">
        <v>479</v>
      </c>
      <c r="G124" s="196" t="s">
        <v>151</v>
      </c>
      <c r="H124" s="197">
        <v>1.3160000000000001</v>
      </c>
      <c r="I124" s="198"/>
      <c r="J124" s="199">
        <f>ROUND(I124*H124,2)</f>
        <v>0</v>
      </c>
      <c r="K124" s="195" t="s">
        <v>152</v>
      </c>
      <c r="L124" s="39"/>
      <c r="M124" s="200" t="s">
        <v>28</v>
      </c>
      <c r="N124" s="201" t="s">
        <v>47</v>
      </c>
      <c r="O124" s="65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4" t="s">
        <v>153</v>
      </c>
      <c r="AT124" s="204" t="s">
        <v>148</v>
      </c>
      <c r="AU124" s="204" t="s">
        <v>85</v>
      </c>
      <c r="AY124" s="17" t="s">
        <v>146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7" t="s">
        <v>153</v>
      </c>
      <c r="BK124" s="205">
        <f>ROUND(I124*H124,2)</f>
        <v>0</v>
      </c>
      <c r="BL124" s="17" t="s">
        <v>153</v>
      </c>
      <c r="BM124" s="204" t="s">
        <v>480</v>
      </c>
    </row>
    <row r="125" spans="1:65" s="2" customFormat="1" ht="19.2">
      <c r="A125" s="34"/>
      <c r="B125" s="35"/>
      <c r="C125" s="36"/>
      <c r="D125" s="206" t="s">
        <v>155</v>
      </c>
      <c r="E125" s="36"/>
      <c r="F125" s="207" t="s">
        <v>481</v>
      </c>
      <c r="G125" s="36"/>
      <c r="H125" s="36"/>
      <c r="I125" s="116"/>
      <c r="J125" s="36"/>
      <c r="K125" s="36"/>
      <c r="L125" s="39"/>
      <c r="M125" s="208"/>
      <c r="N125" s="209"/>
      <c r="O125" s="65"/>
      <c r="P125" s="65"/>
      <c r="Q125" s="65"/>
      <c r="R125" s="65"/>
      <c r="S125" s="65"/>
      <c r="T125" s="66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155</v>
      </c>
      <c r="AU125" s="17" t="s">
        <v>85</v>
      </c>
    </row>
    <row r="126" spans="1:65" s="13" customFormat="1" ht="10.199999999999999">
      <c r="B126" s="210"/>
      <c r="C126" s="211"/>
      <c r="D126" s="206" t="s">
        <v>157</v>
      </c>
      <c r="E126" s="212" t="s">
        <v>28</v>
      </c>
      <c r="F126" s="213" t="s">
        <v>482</v>
      </c>
      <c r="G126" s="211"/>
      <c r="H126" s="212" t="s">
        <v>28</v>
      </c>
      <c r="I126" s="214"/>
      <c r="J126" s="211"/>
      <c r="K126" s="211"/>
      <c r="L126" s="215"/>
      <c r="M126" s="216"/>
      <c r="N126" s="217"/>
      <c r="O126" s="217"/>
      <c r="P126" s="217"/>
      <c r="Q126" s="217"/>
      <c r="R126" s="217"/>
      <c r="S126" s="217"/>
      <c r="T126" s="218"/>
      <c r="AT126" s="219" t="s">
        <v>157</v>
      </c>
      <c r="AU126" s="219" t="s">
        <v>85</v>
      </c>
      <c r="AV126" s="13" t="s">
        <v>82</v>
      </c>
      <c r="AW126" s="13" t="s">
        <v>35</v>
      </c>
      <c r="AX126" s="13" t="s">
        <v>74</v>
      </c>
      <c r="AY126" s="219" t="s">
        <v>146</v>
      </c>
    </row>
    <row r="127" spans="1:65" s="14" customFormat="1" ht="10.199999999999999">
      <c r="B127" s="220"/>
      <c r="C127" s="221"/>
      <c r="D127" s="206" t="s">
        <v>157</v>
      </c>
      <c r="E127" s="222" t="s">
        <v>28</v>
      </c>
      <c r="F127" s="223" t="s">
        <v>483</v>
      </c>
      <c r="G127" s="221"/>
      <c r="H127" s="224">
        <v>0.62</v>
      </c>
      <c r="I127" s="225"/>
      <c r="J127" s="221"/>
      <c r="K127" s="221"/>
      <c r="L127" s="226"/>
      <c r="M127" s="227"/>
      <c r="N127" s="228"/>
      <c r="O127" s="228"/>
      <c r="P127" s="228"/>
      <c r="Q127" s="228"/>
      <c r="R127" s="228"/>
      <c r="S127" s="228"/>
      <c r="T127" s="229"/>
      <c r="AT127" s="230" t="s">
        <v>157</v>
      </c>
      <c r="AU127" s="230" t="s">
        <v>85</v>
      </c>
      <c r="AV127" s="14" t="s">
        <v>85</v>
      </c>
      <c r="AW127" s="14" t="s">
        <v>35</v>
      </c>
      <c r="AX127" s="14" t="s">
        <v>74</v>
      </c>
      <c r="AY127" s="230" t="s">
        <v>146</v>
      </c>
    </row>
    <row r="128" spans="1:65" s="13" customFormat="1" ht="10.199999999999999">
      <c r="B128" s="210"/>
      <c r="C128" s="211"/>
      <c r="D128" s="206" t="s">
        <v>157</v>
      </c>
      <c r="E128" s="212" t="s">
        <v>28</v>
      </c>
      <c r="F128" s="213" t="s">
        <v>484</v>
      </c>
      <c r="G128" s="211"/>
      <c r="H128" s="212" t="s">
        <v>28</v>
      </c>
      <c r="I128" s="214"/>
      <c r="J128" s="211"/>
      <c r="K128" s="211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157</v>
      </c>
      <c r="AU128" s="219" t="s">
        <v>85</v>
      </c>
      <c r="AV128" s="13" t="s">
        <v>82</v>
      </c>
      <c r="AW128" s="13" t="s">
        <v>35</v>
      </c>
      <c r="AX128" s="13" t="s">
        <v>74</v>
      </c>
      <c r="AY128" s="219" t="s">
        <v>146</v>
      </c>
    </row>
    <row r="129" spans="1:65" s="14" customFormat="1" ht="10.199999999999999">
      <c r="B129" s="220"/>
      <c r="C129" s="221"/>
      <c r="D129" s="206" t="s">
        <v>157</v>
      </c>
      <c r="E129" s="222" t="s">
        <v>28</v>
      </c>
      <c r="F129" s="223" t="s">
        <v>485</v>
      </c>
      <c r="G129" s="221"/>
      <c r="H129" s="224">
        <v>0.69599999999999995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157</v>
      </c>
      <c r="AU129" s="230" t="s">
        <v>85</v>
      </c>
      <c r="AV129" s="14" t="s">
        <v>85</v>
      </c>
      <c r="AW129" s="14" t="s">
        <v>35</v>
      </c>
      <c r="AX129" s="14" t="s">
        <v>74</v>
      </c>
      <c r="AY129" s="230" t="s">
        <v>146</v>
      </c>
    </row>
    <row r="130" spans="1:65" s="15" customFormat="1" ht="10.199999999999999">
      <c r="B130" s="231"/>
      <c r="C130" s="232"/>
      <c r="D130" s="206" t="s">
        <v>157</v>
      </c>
      <c r="E130" s="233" t="s">
        <v>28</v>
      </c>
      <c r="F130" s="234" t="s">
        <v>181</v>
      </c>
      <c r="G130" s="232"/>
      <c r="H130" s="235">
        <v>1.3159999999999998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AT130" s="241" t="s">
        <v>157</v>
      </c>
      <c r="AU130" s="241" t="s">
        <v>85</v>
      </c>
      <c r="AV130" s="15" t="s">
        <v>153</v>
      </c>
      <c r="AW130" s="15" t="s">
        <v>35</v>
      </c>
      <c r="AX130" s="15" t="s">
        <v>82</v>
      </c>
      <c r="AY130" s="241" t="s">
        <v>146</v>
      </c>
    </row>
    <row r="131" spans="1:65" s="2" customFormat="1" ht="16.5" customHeight="1">
      <c r="A131" s="34"/>
      <c r="B131" s="35"/>
      <c r="C131" s="193" t="s">
        <v>223</v>
      </c>
      <c r="D131" s="193" t="s">
        <v>148</v>
      </c>
      <c r="E131" s="194" t="s">
        <v>486</v>
      </c>
      <c r="F131" s="195" t="s">
        <v>487</v>
      </c>
      <c r="G131" s="196" t="s">
        <v>151</v>
      </c>
      <c r="H131" s="197">
        <v>0.39500000000000002</v>
      </c>
      <c r="I131" s="198"/>
      <c r="J131" s="199">
        <f>ROUND(I131*H131,2)</f>
        <v>0</v>
      </c>
      <c r="K131" s="195" t="s">
        <v>152</v>
      </c>
      <c r="L131" s="39"/>
      <c r="M131" s="200" t="s">
        <v>28</v>
      </c>
      <c r="N131" s="201" t="s">
        <v>47</v>
      </c>
      <c r="O131" s="65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4" t="s">
        <v>153</v>
      </c>
      <c r="AT131" s="204" t="s">
        <v>148</v>
      </c>
      <c r="AU131" s="204" t="s">
        <v>85</v>
      </c>
      <c r="AY131" s="17" t="s">
        <v>146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7" t="s">
        <v>153</v>
      </c>
      <c r="BK131" s="205">
        <f>ROUND(I131*H131,2)</f>
        <v>0</v>
      </c>
      <c r="BL131" s="17" t="s">
        <v>153</v>
      </c>
      <c r="BM131" s="204" t="s">
        <v>488</v>
      </c>
    </row>
    <row r="132" spans="1:65" s="2" customFormat="1" ht="19.2">
      <c r="A132" s="34"/>
      <c r="B132" s="35"/>
      <c r="C132" s="36"/>
      <c r="D132" s="206" t="s">
        <v>155</v>
      </c>
      <c r="E132" s="36"/>
      <c r="F132" s="207" t="s">
        <v>489</v>
      </c>
      <c r="G132" s="36"/>
      <c r="H132" s="36"/>
      <c r="I132" s="116"/>
      <c r="J132" s="36"/>
      <c r="K132" s="36"/>
      <c r="L132" s="39"/>
      <c r="M132" s="208"/>
      <c r="N132" s="209"/>
      <c r="O132" s="65"/>
      <c r="P132" s="65"/>
      <c r="Q132" s="65"/>
      <c r="R132" s="65"/>
      <c r="S132" s="65"/>
      <c r="T132" s="66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155</v>
      </c>
      <c r="AU132" s="17" t="s">
        <v>85</v>
      </c>
    </row>
    <row r="133" spans="1:65" s="14" customFormat="1" ht="10.199999999999999">
      <c r="B133" s="220"/>
      <c r="C133" s="221"/>
      <c r="D133" s="206" t="s">
        <v>157</v>
      </c>
      <c r="E133" s="221"/>
      <c r="F133" s="223" t="s">
        <v>490</v>
      </c>
      <c r="G133" s="221"/>
      <c r="H133" s="224">
        <v>0.39500000000000002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157</v>
      </c>
      <c r="AU133" s="230" t="s">
        <v>85</v>
      </c>
      <c r="AV133" s="14" t="s">
        <v>85</v>
      </c>
      <c r="AW133" s="14" t="s">
        <v>4</v>
      </c>
      <c r="AX133" s="14" t="s">
        <v>82</v>
      </c>
      <c r="AY133" s="230" t="s">
        <v>146</v>
      </c>
    </row>
    <row r="134" spans="1:65" s="2" customFormat="1" ht="16.5" customHeight="1">
      <c r="A134" s="34"/>
      <c r="B134" s="35"/>
      <c r="C134" s="193" t="s">
        <v>229</v>
      </c>
      <c r="D134" s="193" t="s">
        <v>148</v>
      </c>
      <c r="E134" s="194" t="s">
        <v>172</v>
      </c>
      <c r="F134" s="195" t="s">
        <v>173</v>
      </c>
      <c r="G134" s="196" t="s">
        <v>151</v>
      </c>
      <c r="H134" s="197">
        <v>29.25</v>
      </c>
      <c r="I134" s="198"/>
      <c r="J134" s="199">
        <f>ROUND(I134*H134,2)</f>
        <v>0</v>
      </c>
      <c r="K134" s="195" t="s">
        <v>152</v>
      </c>
      <c r="L134" s="39"/>
      <c r="M134" s="200" t="s">
        <v>28</v>
      </c>
      <c r="N134" s="201" t="s">
        <v>47</v>
      </c>
      <c r="O134" s="65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4" t="s">
        <v>153</v>
      </c>
      <c r="AT134" s="204" t="s">
        <v>148</v>
      </c>
      <c r="AU134" s="204" t="s">
        <v>85</v>
      </c>
      <c r="AY134" s="17" t="s">
        <v>146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7" t="s">
        <v>153</v>
      </c>
      <c r="BK134" s="205">
        <f>ROUND(I134*H134,2)</f>
        <v>0</v>
      </c>
      <c r="BL134" s="17" t="s">
        <v>153</v>
      </c>
      <c r="BM134" s="204" t="s">
        <v>174</v>
      </c>
    </row>
    <row r="135" spans="1:65" s="2" customFormat="1" ht="19.2">
      <c r="A135" s="34"/>
      <c r="B135" s="35"/>
      <c r="C135" s="36"/>
      <c r="D135" s="206" t="s">
        <v>155</v>
      </c>
      <c r="E135" s="36"/>
      <c r="F135" s="207" t="s">
        <v>175</v>
      </c>
      <c r="G135" s="36"/>
      <c r="H135" s="36"/>
      <c r="I135" s="116"/>
      <c r="J135" s="36"/>
      <c r="K135" s="36"/>
      <c r="L135" s="39"/>
      <c r="M135" s="208"/>
      <c r="N135" s="209"/>
      <c r="O135" s="65"/>
      <c r="P135" s="65"/>
      <c r="Q135" s="65"/>
      <c r="R135" s="65"/>
      <c r="S135" s="65"/>
      <c r="T135" s="66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155</v>
      </c>
      <c r="AU135" s="17" t="s">
        <v>85</v>
      </c>
    </row>
    <row r="136" spans="1:65" s="13" customFormat="1" ht="10.199999999999999">
      <c r="B136" s="210"/>
      <c r="C136" s="211"/>
      <c r="D136" s="206" t="s">
        <v>157</v>
      </c>
      <c r="E136" s="212" t="s">
        <v>28</v>
      </c>
      <c r="F136" s="213" t="s">
        <v>491</v>
      </c>
      <c r="G136" s="211"/>
      <c r="H136" s="212" t="s">
        <v>28</v>
      </c>
      <c r="I136" s="214"/>
      <c r="J136" s="211"/>
      <c r="K136" s="211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157</v>
      </c>
      <c r="AU136" s="219" t="s">
        <v>85</v>
      </c>
      <c r="AV136" s="13" t="s">
        <v>82</v>
      </c>
      <c r="AW136" s="13" t="s">
        <v>35</v>
      </c>
      <c r="AX136" s="13" t="s">
        <v>74</v>
      </c>
      <c r="AY136" s="219" t="s">
        <v>146</v>
      </c>
    </row>
    <row r="137" spans="1:65" s="14" customFormat="1" ht="10.199999999999999">
      <c r="B137" s="220"/>
      <c r="C137" s="221"/>
      <c r="D137" s="206" t="s">
        <v>157</v>
      </c>
      <c r="E137" s="222" t="s">
        <v>28</v>
      </c>
      <c r="F137" s="223" t="s">
        <v>492</v>
      </c>
      <c r="G137" s="221"/>
      <c r="H137" s="224">
        <v>29.25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157</v>
      </c>
      <c r="AU137" s="230" t="s">
        <v>85</v>
      </c>
      <c r="AV137" s="14" t="s">
        <v>85</v>
      </c>
      <c r="AW137" s="14" t="s">
        <v>35</v>
      </c>
      <c r="AX137" s="14" t="s">
        <v>82</v>
      </c>
      <c r="AY137" s="230" t="s">
        <v>146</v>
      </c>
    </row>
    <row r="138" spans="1:65" s="2" customFormat="1" ht="16.5" customHeight="1">
      <c r="A138" s="34"/>
      <c r="B138" s="35"/>
      <c r="C138" s="193" t="s">
        <v>236</v>
      </c>
      <c r="D138" s="193" t="s">
        <v>148</v>
      </c>
      <c r="E138" s="194" t="s">
        <v>183</v>
      </c>
      <c r="F138" s="195" t="s">
        <v>184</v>
      </c>
      <c r="G138" s="196" t="s">
        <v>151</v>
      </c>
      <c r="H138" s="197">
        <v>8.7750000000000004</v>
      </c>
      <c r="I138" s="198"/>
      <c r="J138" s="199">
        <f>ROUND(I138*H138,2)</f>
        <v>0</v>
      </c>
      <c r="K138" s="195" t="s">
        <v>152</v>
      </c>
      <c r="L138" s="39"/>
      <c r="M138" s="200" t="s">
        <v>28</v>
      </c>
      <c r="N138" s="201" t="s">
        <v>47</v>
      </c>
      <c r="O138" s="65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153</v>
      </c>
      <c r="AT138" s="204" t="s">
        <v>148</v>
      </c>
      <c r="AU138" s="204" t="s">
        <v>85</v>
      </c>
      <c r="AY138" s="17" t="s">
        <v>146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7" t="s">
        <v>153</v>
      </c>
      <c r="BK138" s="205">
        <f>ROUND(I138*H138,2)</f>
        <v>0</v>
      </c>
      <c r="BL138" s="17" t="s">
        <v>153</v>
      </c>
      <c r="BM138" s="204" t="s">
        <v>185</v>
      </c>
    </row>
    <row r="139" spans="1:65" s="2" customFormat="1" ht="19.2">
      <c r="A139" s="34"/>
      <c r="B139" s="35"/>
      <c r="C139" s="36"/>
      <c r="D139" s="206" t="s">
        <v>155</v>
      </c>
      <c r="E139" s="36"/>
      <c r="F139" s="207" t="s">
        <v>186</v>
      </c>
      <c r="G139" s="36"/>
      <c r="H139" s="36"/>
      <c r="I139" s="116"/>
      <c r="J139" s="36"/>
      <c r="K139" s="36"/>
      <c r="L139" s="39"/>
      <c r="M139" s="208"/>
      <c r="N139" s="209"/>
      <c r="O139" s="65"/>
      <c r="P139" s="65"/>
      <c r="Q139" s="65"/>
      <c r="R139" s="65"/>
      <c r="S139" s="65"/>
      <c r="T139" s="66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155</v>
      </c>
      <c r="AU139" s="17" t="s">
        <v>85</v>
      </c>
    </row>
    <row r="140" spans="1:65" s="14" customFormat="1" ht="10.199999999999999">
      <c r="B140" s="220"/>
      <c r="C140" s="221"/>
      <c r="D140" s="206" t="s">
        <v>157</v>
      </c>
      <c r="E140" s="221"/>
      <c r="F140" s="223" t="s">
        <v>493</v>
      </c>
      <c r="G140" s="221"/>
      <c r="H140" s="224">
        <v>8.7750000000000004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157</v>
      </c>
      <c r="AU140" s="230" t="s">
        <v>85</v>
      </c>
      <c r="AV140" s="14" t="s">
        <v>85</v>
      </c>
      <c r="AW140" s="14" t="s">
        <v>4</v>
      </c>
      <c r="AX140" s="14" t="s">
        <v>82</v>
      </c>
      <c r="AY140" s="230" t="s">
        <v>146</v>
      </c>
    </row>
    <row r="141" spans="1:65" s="2" customFormat="1" ht="16.5" customHeight="1">
      <c r="A141" s="34"/>
      <c r="B141" s="35"/>
      <c r="C141" s="193" t="s">
        <v>251</v>
      </c>
      <c r="D141" s="193" t="s">
        <v>148</v>
      </c>
      <c r="E141" s="194" t="s">
        <v>494</v>
      </c>
      <c r="F141" s="195" t="s">
        <v>197</v>
      </c>
      <c r="G141" s="196" t="s">
        <v>151</v>
      </c>
      <c r="H141" s="197">
        <v>4.62</v>
      </c>
      <c r="I141" s="198"/>
      <c r="J141" s="199">
        <f>ROUND(I141*H141,2)</f>
        <v>0</v>
      </c>
      <c r="K141" s="195" t="s">
        <v>152</v>
      </c>
      <c r="L141" s="39"/>
      <c r="M141" s="200" t="s">
        <v>28</v>
      </c>
      <c r="N141" s="201" t="s">
        <v>47</v>
      </c>
      <c r="O141" s="65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153</v>
      </c>
      <c r="AT141" s="204" t="s">
        <v>148</v>
      </c>
      <c r="AU141" s="204" t="s">
        <v>85</v>
      </c>
      <c r="AY141" s="17" t="s">
        <v>146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7" t="s">
        <v>153</v>
      </c>
      <c r="BK141" s="205">
        <f>ROUND(I141*H141,2)</f>
        <v>0</v>
      </c>
      <c r="BL141" s="17" t="s">
        <v>153</v>
      </c>
      <c r="BM141" s="204" t="s">
        <v>495</v>
      </c>
    </row>
    <row r="142" spans="1:65" s="2" customFormat="1" ht="19.2">
      <c r="A142" s="34"/>
      <c r="B142" s="35"/>
      <c r="C142" s="36"/>
      <c r="D142" s="206" t="s">
        <v>155</v>
      </c>
      <c r="E142" s="36"/>
      <c r="F142" s="207" t="s">
        <v>199</v>
      </c>
      <c r="G142" s="36"/>
      <c r="H142" s="36"/>
      <c r="I142" s="116"/>
      <c r="J142" s="36"/>
      <c r="K142" s="36"/>
      <c r="L142" s="39"/>
      <c r="M142" s="208"/>
      <c r="N142" s="209"/>
      <c r="O142" s="65"/>
      <c r="P142" s="65"/>
      <c r="Q142" s="65"/>
      <c r="R142" s="65"/>
      <c r="S142" s="65"/>
      <c r="T142" s="66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155</v>
      </c>
      <c r="AU142" s="17" t="s">
        <v>85</v>
      </c>
    </row>
    <row r="143" spans="1:65" s="13" customFormat="1" ht="10.199999999999999">
      <c r="B143" s="210"/>
      <c r="C143" s="211"/>
      <c r="D143" s="206" t="s">
        <v>157</v>
      </c>
      <c r="E143" s="212" t="s">
        <v>28</v>
      </c>
      <c r="F143" s="213" t="s">
        <v>496</v>
      </c>
      <c r="G143" s="211"/>
      <c r="H143" s="212" t="s">
        <v>28</v>
      </c>
      <c r="I143" s="214"/>
      <c r="J143" s="211"/>
      <c r="K143" s="211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157</v>
      </c>
      <c r="AU143" s="219" t="s">
        <v>85</v>
      </c>
      <c r="AV143" s="13" t="s">
        <v>82</v>
      </c>
      <c r="AW143" s="13" t="s">
        <v>35</v>
      </c>
      <c r="AX143" s="13" t="s">
        <v>74</v>
      </c>
      <c r="AY143" s="219" t="s">
        <v>146</v>
      </c>
    </row>
    <row r="144" spans="1:65" s="14" customFormat="1" ht="10.199999999999999">
      <c r="B144" s="220"/>
      <c r="C144" s="221"/>
      <c r="D144" s="206" t="s">
        <v>157</v>
      </c>
      <c r="E144" s="222" t="s">
        <v>28</v>
      </c>
      <c r="F144" s="223" t="s">
        <v>497</v>
      </c>
      <c r="G144" s="221"/>
      <c r="H144" s="224">
        <v>4.62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157</v>
      </c>
      <c r="AU144" s="230" t="s">
        <v>85</v>
      </c>
      <c r="AV144" s="14" t="s">
        <v>85</v>
      </c>
      <c r="AW144" s="14" t="s">
        <v>35</v>
      </c>
      <c r="AX144" s="14" t="s">
        <v>82</v>
      </c>
      <c r="AY144" s="230" t="s">
        <v>146</v>
      </c>
    </row>
    <row r="145" spans="1:65" s="2" customFormat="1" ht="16.5" customHeight="1">
      <c r="A145" s="34"/>
      <c r="B145" s="35"/>
      <c r="C145" s="193" t="s">
        <v>260</v>
      </c>
      <c r="D145" s="193" t="s">
        <v>148</v>
      </c>
      <c r="E145" s="194" t="s">
        <v>498</v>
      </c>
      <c r="F145" s="195" t="s">
        <v>499</v>
      </c>
      <c r="G145" s="196" t="s">
        <v>151</v>
      </c>
      <c r="H145" s="197">
        <v>164.26</v>
      </c>
      <c r="I145" s="198"/>
      <c r="J145" s="199">
        <f>ROUND(I145*H145,2)</f>
        <v>0</v>
      </c>
      <c r="K145" s="195" t="s">
        <v>28</v>
      </c>
      <c r="L145" s="39"/>
      <c r="M145" s="200" t="s">
        <v>28</v>
      </c>
      <c r="N145" s="201" t="s">
        <v>47</v>
      </c>
      <c r="O145" s="65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153</v>
      </c>
      <c r="AT145" s="204" t="s">
        <v>148</v>
      </c>
      <c r="AU145" s="204" t="s">
        <v>85</v>
      </c>
      <c r="AY145" s="17" t="s">
        <v>146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7" t="s">
        <v>153</v>
      </c>
      <c r="BK145" s="205">
        <f>ROUND(I145*H145,2)</f>
        <v>0</v>
      </c>
      <c r="BL145" s="17" t="s">
        <v>153</v>
      </c>
      <c r="BM145" s="204" t="s">
        <v>500</v>
      </c>
    </row>
    <row r="146" spans="1:65" s="2" customFormat="1" ht="19.2">
      <c r="A146" s="34"/>
      <c r="B146" s="35"/>
      <c r="C146" s="36"/>
      <c r="D146" s="206" t="s">
        <v>155</v>
      </c>
      <c r="E146" s="36"/>
      <c r="F146" s="207" t="s">
        <v>501</v>
      </c>
      <c r="G146" s="36"/>
      <c r="H146" s="36"/>
      <c r="I146" s="116"/>
      <c r="J146" s="36"/>
      <c r="K146" s="36"/>
      <c r="L146" s="39"/>
      <c r="M146" s="208"/>
      <c r="N146" s="209"/>
      <c r="O146" s="65"/>
      <c r="P146" s="65"/>
      <c r="Q146" s="65"/>
      <c r="R146" s="65"/>
      <c r="S146" s="65"/>
      <c r="T146" s="66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155</v>
      </c>
      <c r="AU146" s="17" t="s">
        <v>85</v>
      </c>
    </row>
    <row r="147" spans="1:65" s="13" customFormat="1" ht="10.199999999999999">
      <c r="B147" s="210"/>
      <c r="C147" s="211"/>
      <c r="D147" s="206" t="s">
        <v>157</v>
      </c>
      <c r="E147" s="212" t="s">
        <v>28</v>
      </c>
      <c r="F147" s="213" t="s">
        <v>502</v>
      </c>
      <c r="G147" s="211"/>
      <c r="H147" s="212" t="s">
        <v>28</v>
      </c>
      <c r="I147" s="214"/>
      <c r="J147" s="211"/>
      <c r="K147" s="211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157</v>
      </c>
      <c r="AU147" s="219" t="s">
        <v>85</v>
      </c>
      <c r="AV147" s="13" t="s">
        <v>82</v>
      </c>
      <c r="AW147" s="13" t="s">
        <v>35</v>
      </c>
      <c r="AX147" s="13" t="s">
        <v>74</v>
      </c>
      <c r="AY147" s="219" t="s">
        <v>146</v>
      </c>
    </row>
    <row r="148" spans="1:65" s="13" customFormat="1" ht="10.199999999999999">
      <c r="B148" s="210"/>
      <c r="C148" s="211"/>
      <c r="D148" s="206" t="s">
        <v>157</v>
      </c>
      <c r="E148" s="212" t="s">
        <v>28</v>
      </c>
      <c r="F148" s="213" t="s">
        <v>503</v>
      </c>
      <c r="G148" s="211"/>
      <c r="H148" s="212" t="s">
        <v>28</v>
      </c>
      <c r="I148" s="214"/>
      <c r="J148" s="211"/>
      <c r="K148" s="211"/>
      <c r="L148" s="215"/>
      <c r="M148" s="216"/>
      <c r="N148" s="217"/>
      <c r="O148" s="217"/>
      <c r="P148" s="217"/>
      <c r="Q148" s="217"/>
      <c r="R148" s="217"/>
      <c r="S148" s="217"/>
      <c r="T148" s="218"/>
      <c r="AT148" s="219" t="s">
        <v>157</v>
      </c>
      <c r="AU148" s="219" t="s">
        <v>85</v>
      </c>
      <c r="AV148" s="13" t="s">
        <v>82</v>
      </c>
      <c r="AW148" s="13" t="s">
        <v>35</v>
      </c>
      <c r="AX148" s="13" t="s">
        <v>74</v>
      </c>
      <c r="AY148" s="219" t="s">
        <v>146</v>
      </c>
    </row>
    <row r="149" spans="1:65" s="14" customFormat="1" ht="10.199999999999999">
      <c r="B149" s="220"/>
      <c r="C149" s="221"/>
      <c r="D149" s="206" t="s">
        <v>157</v>
      </c>
      <c r="E149" s="222" t="s">
        <v>28</v>
      </c>
      <c r="F149" s="223" t="s">
        <v>504</v>
      </c>
      <c r="G149" s="221"/>
      <c r="H149" s="224">
        <v>17.260000000000002</v>
      </c>
      <c r="I149" s="225"/>
      <c r="J149" s="221"/>
      <c r="K149" s="221"/>
      <c r="L149" s="226"/>
      <c r="M149" s="227"/>
      <c r="N149" s="228"/>
      <c r="O149" s="228"/>
      <c r="P149" s="228"/>
      <c r="Q149" s="228"/>
      <c r="R149" s="228"/>
      <c r="S149" s="228"/>
      <c r="T149" s="229"/>
      <c r="AT149" s="230" t="s">
        <v>157</v>
      </c>
      <c r="AU149" s="230" t="s">
        <v>85</v>
      </c>
      <c r="AV149" s="14" t="s">
        <v>85</v>
      </c>
      <c r="AW149" s="14" t="s">
        <v>35</v>
      </c>
      <c r="AX149" s="14" t="s">
        <v>74</v>
      </c>
      <c r="AY149" s="230" t="s">
        <v>146</v>
      </c>
    </row>
    <row r="150" spans="1:65" s="13" customFormat="1" ht="10.199999999999999">
      <c r="B150" s="210"/>
      <c r="C150" s="211"/>
      <c r="D150" s="206" t="s">
        <v>157</v>
      </c>
      <c r="E150" s="212" t="s">
        <v>28</v>
      </c>
      <c r="F150" s="213" t="s">
        <v>505</v>
      </c>
      <c r="G150" s="211"/>
      <c r="H150" s="212" t="s">
        <v>28</v>
      </c>
      <c r="I150" s="214"/>
      <c r="J150" s="211"/>
      <c r="K150" s="211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157</v>
      </c>
      <c r="AU150" s="219" t="s">
        <v>85</v>
      </c>
      <c r="AV150" s="13" t="s">
        <v>82</v>
      </c>
      <c r="AW150" s="13" t="s">
        <v>35</v>
      </c>
      <c r="AX150" s="13" t="s">
        <v>74</v>
      </c>
      <c r="AY150" s="219" t="s">
        <v>146</v>
      </c>
    </row>
    <row r="151" spans="1:65" s="14" customFormat="1" ht="10.199999999999999">
      <c r="B151" s="220"/>
      <c r="C151" s="221"/>
      <c r="D151" s="206" t="s">
        <v>157</v>
      </c>
      <c r="E151" s="222" t="s">
        <v>28</v>
      </c>
      <c r="F151" s="223" t="s">
        <v>506</v>
      </c>
      <c r="G151" s="221"/>
      <c r="H151" s="224">
        <v>147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157</v>
      </c>
      <c r="AU151" s="230" t="s">
        <v>85</v>
      </c>
      <c r="AV151" s="14" t="s">
        <v>85</v>
      </c>
      <c r="AW151" s="14" t="s">
        <v>35</v>
      </c>
      <c r="AX151" s="14" t="s">
        <v>74</v>
      </c>
      <c r="AY151" s="230" t="s">
        <v>146</v>
      </c>
    </row>
    <row r="152" spans="1:65" s="15" customFormat="1" ht="10.199999999999999">
      <c r="B152" s="231"/>
      <c r="C152" s="232"/>
      <c r="D152" s="206" t="s">
        <v>157</v>
      </c>
      <c r="E152" s="233" t="s">
        <v>28</v>
      </c>
      <c r="F152" s="234" t="s">
        <v>181</v>
      </c>
      <c r="G152" s="232"/>
      <c r="H152" s="235">
        <v>164.26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AT152" s="241" t="s">
        <v>157</v>
      </c>
      <c r="AU152" s="241" t="s">
        <v>85</v>
      </c>
      <c r="AV152" s="15" t="s">
        <v>153</v>
      </c>
      <c r="AW152" s="15" t="s">
        <v>35</v>
      </c>
      <c r="AX152" s="15" t="s">
        <v>82</v>
      </c>
      <c r="AY152" s="241" t="s">
        <v>146</v>
      </c>
    </row>
    <row r="153" spans="1:65" s="2" customFormat="1" ht="16.5" customHeight="1">
      <c r="A153" s="34"/>
      <c r="B153" s="35"/>
      <c r="C153" s="193" t="s">
        <v>8</v>
      </c>
      <c r="D153" s="193" t="s">
        <v>148</v>
      </c>
      <c r="E153" s="194" t="s">
        <v>507</v>
      </c>
      <c r="F153" s="195" t="s">
        <v>508</v>
      </c>
      <c r="G153" s="196" t="s">
        <v>440</v>
      </c>
      <c r="H153" s="197">
        <v>9</v>
      </c>
      <c r="I153" s="198"/>
      <c r="J153" s="199">
        <f>ROUND(I153*H153,2)</f>
        <v>0</v>
      </c>
      <c r="K153" s="195" t="s">
        <v>152</v>
      </c>
      <c r="L153" s="39"/>
      <c r="M153" s="200" t="s">
        <v>28</v>
      </c>
      <c r="N153" s="201" t="s">
        <v>47</v>
      </c>
      <c r="O153" s="65"/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4" t="s">
        <v>153</v>
      </c>
      <c r="AT153" s="204" t="s">
        <v>148</v>
      </c>
      <c r="AU153" s="204" t="s">
        <v>85</v>
      </c>
      <c r="AY153" s="17" t="s">
        <v>146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7" t="s">
        <v>153</v>
      </c>
      <c r="BK153" s="205">
        <f>ROUND(I153*H153,2)</f>
        <v>0</v>
      </c>
      <c r="BL153" s="17" t="s">
        <v>153</v>
      </c>
      <c r="BM153" s="204" t="s">
        <v>509</v>
      </c>
    </row>
    <row r="154" spans="1:65" s="2" customFormat="1" ht="19.2">
      <c r="A154" s="34"/>
      <c r="B154" s="35"/>
      <c r="C154" s="36"/>
      <c r="D154" s="206" t="s">
        <v>155</v>
      </c>
      <c r="E154" s="36"/>
      <c r="F154" s="207" t="s">
        <v>510</v>
      </c>
      <c r="G154" s="36"/>
      <c r="H154" s="36"/>
      <c r="I154" s="116"/>
      <c r="J154" s="36"/>
      <c r="K154" s="36"/>
      <c r="L154" s="39"/>
      <c r="M154" s="208"/>
      <c r="N154" s="209"/>
      <c r="O154" s="65"/>
      <c r="P154" s="65"/>
      <c r="Q154" s="65"/>
      <c r="R154" s="65"/>
      <c r="S154" s="65"/>
      <c r="T154" s="66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155</v>
      </c>
      <c r="AU154" s="17" t="s">
        <v>85</v>
      </c>
    </row>
    <row r="155" spans="1:65" s="13" customFormat="1" ht="10.199999999999999">
      <c r="B155" s="210"/>
      <c r="C155" s="211"/>
      <c r="D155" s="206" t="s">
        <v>157</v>
      </c>
      <c r="E155" s="212" t="s">
        <v>28</v>
      </c>
      <c r="F155" s="213" t="s">
        <v>511</v>
      </c>
      <c r="G155" s="211"/>
      <c r="H155" s="212" t="s">
        <v>28</v>
      </c>
      <c r="I155" s="214"/>
      <c r="J155" s="211"/>
      <c r="K155" s="211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157</v>
      </c>
      <c r="AU155" s="219" t="s">
        <v>85</v>
      </c>
      <c r="AV155" s="13" t="s">
        <v>82</v>
      </c>
      <c r="AW155" s="13" t="s">
        <v>35</v>
      </c>
      <c r="AX155" s="13" t="s">
        <v>74</v>
      </c>
      <c r="AY155" s="219" t="s">
        <v>146</v>
      </c>
    </row>
    <row r="156" spans="1:65" s="14" customFormat="1" ht="10.199999999999999">
      <c r="B156" s="220"/>
      <c r="C156" s="221"/>
      <c r="D156" s="206" t="s">
        <v>157</v>
      </c>
      <c r="E156" s="222" t="s">
        <v>28</v>
      </c>
      <c r="F156" s="223" t="s">
        <v>216</v>
      </c>
      <c r="G156" s="221"/>
      <c r="H156" s="224">
        <v>9</v>
      </c>
      <c r="I156" s="225"/>
      <c r="J156" s="221"/>
      <c r="K156" s="221"/>
      <c r="L156" s="226"/>
      <c r="M156" s="227"/>
      <c r="N156" s="228"/>
      <c r="O156" s="228"/>
      <c r="P156" s="228"/>
      <c r="Q156" s="228"/>
      <c r="R156" s="228"/>
      <c r="S156" s="228"/>
      <c r="T156" s="229"/>
      <c r="AT156" s="230" t="s">
        <v>157</v>
      </c>
      <c r="AU156" s="230" t="s">
        <v>85</v>
      </c>
      <c r="AV156" s="14" t="s">
        <v>85</v>
      </c>
      <c r="AW156" s="14" t="s">
        <v>35</v>
      </c>
      <c r="AX156" s="14" t="s">
        <v>82</v>
      </c>
      <c r="AY156" s="230" t="s">
        <v>146</v>
      </c>
    </row>
    <row r="157" spans="1:65" s="2" customFormat="1" ht="16.5" customHeight="1">
      <c r="A157" s="34"/>
      <c r="B157" s="35"/>
      <c r="C157" s="193" t="s">
        <v>273</v>
      </c>
      <c r="D157" s="193" t="s">
        <v>148</v>
      </c>
      <c r="E157" s="194" t="s">
        <v>202</v>
      </c>
      <c r="F157" s="195" t="s">
        <v>203</v>
      </c>
      <c r="G157" s="196" t="s">
        <v>151</v>
      </c>
      <c r="H157" s="197">
        <v>31.992999999999999</v>
      </c>
      <c r="I157" s="198"/>
      <c r="J157" s="199">
        <f>ROUND(I157*H157,2)</f>
        <v>0</v>
      </c>
      <c r="K157" s="195" t="s">
        <v>152</v>
      </c>
      <c r="L157" s="39"/>
      <c r="M157" s="200" t="s">
        <v>28</v>
      </c>
      <c r="N157" s="201" t="s">
        <v>47</v>
      </c>
      <c r="O157" s="65"/>
      <c r="P157" s="202">
        <f>O157*H157</f>
        <v>0</v>
      </c>
      <c r="Q157" s="202">
        <v>0</v>
      </c>
      <c r="R157" s="202">
        <f>Q157*H157</f>
        <v>0</v>
      </c>
      <c r="S157" s="202">
        <v>0</v>
      </c>
      <c r="T157" s="20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4" t="s">
        <v>153</v>
      </c>
      <c r="AT157" s="204" t="s">
        <v>148</v>
      </c>
      <c r="AU157" s="204" t="s">
        <v>85</v>
      </c>
      <c r="AY157" s="17" t="s">
        <v>146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7" t="s">
        <v>153</v>
      </c>
      <c r="BK157" s="205">
        <f>ROUND(I157*H157,2)</f>
        <v>0</v>
      </c>
      <c r="BL157" s="17" t="s">
        <v>153</v>
      </c>
      <c r="BM157" s="204" t="s">
        <v>512</v>
      </c>
    </row>
    <row r="158" spans="1:65" s="2" customFormat="1" ht="19.2">
      <c r="A158" s="34"/>
      <c r="B158" s="35"/>
      <c r="C158" s="36"/>
      <c r="D158" s="206" t="s">
        <v>155</v>
      </c>
      <c r="E158" s="36"/>
      <c r="F158" s="207" t="s">
        <v>205</v>
      </c>
      <c r="G158" s="36"/>
      <c r="H158" s="36"/>
      <c r="I158" s="116"/>
      <c r="J158" s="36"/>
      <c r="K158" s="36"/>
      <c r="L158" s="39"/>
      <c r="M158" s="208"/>
      <c r="N158" s="209"/>
      <c r="O158" s="65"/>
      <c r="P158" s="65"/>
      <c r="Q158" s="65"/>
      <c r="R158" s="65"/>
      <c r="S158" s="65"/>
      <c r="T158" s="66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155</v>
      </c>
      <c r="AU158" s="17" t="s">
        <v>85</v>
      </c>
    </row>
    <row r="159" spans="1:65" s="13" customFormat="1" ht="10.199999999999999">
      <c r="B159" s="210"/>
      <c r="C159" s="211"/>
      <c r="D159" s="206" t="s">
        <v>157</v>
      </c>
      <c r="E159" s="212" t="s">
        <v>28</v>
      </c>
      <c r="F159" s="213" t="s">
        <v>513</v>
      </c>
      <c r="G159" s="211"/>
      <c r="H159" s="212" t="s">
        <v>28</v>
      </c>
      <c r="I159" s="214"/>
      <c r="J159" s="211"/>
      <c r="K159" s="211"/>
      <c r="L159" s="215"/>
      <c r="M159" s="216"/>
      <c r="N159" s="217"/>
      <c r="O159" s="217"/>
      <c r="P159" s="217"/>
      <c r="Q159" s="217"/>
      <c r="R159" s="217"/>
      <c r="S159" s="217"/>
      <c r="T159" s="218"/>
      <c r="AT159" s="219" t="s">
        <v>157</v>
      </c>
      <c r="AU159" s="219" t="s">
        <v>85</v>
      </c>
      <c r="AV159" s="13" t="s">
        <v>82</v>
      </c>
      <c r="AW159" s="13" t="s">
        <v>35</v>
      </c>
      <c r="AX159" s="13" t="s">
        <v>74</v>
      </c>
      <c r="AY159" s="219" t="s">
        <v>146</v>
      </c>
    </row>
    <row r="160" spans="1:65" s="13" customFormat="1" ht="10.199999999999999">
      <c r="B160" s="210"/>
      <c r="C160" s="211"/>
      <c r="D160" s="206" t="s">
        <v>157</v>
      </c>
      <c r="E160" s="212" t="s">
        <v>28</v>
      </c>
      <c r="F160" s="213" t="s">
        <v>514</v>
      </c>
      <c r="G160" s="211"/>
      <c r="H160" s="212" t="s">
        <v>28</v>
      </c>
      <c r="I160" s="214"/>
      <c r="J160" s="211"/>
      <c r="K160" s="211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157</v>
      </c>
      <c r="AU160" s="219" t="s">
        <v>85</v>
      </c>
      <c r="AV160" s="13" t="s">
        <v>82</v>
      </c>
      <c r="AW160" s="13" t="s">
        <v>35</v>
      </c>
      <c r="AX160" s="13" t="s">
        <v>74</v>
      </c>
      <c r="AY160" s="219" t="s">
        <v>146</v>
      </c>
    </row>
    <row r="161" spans="1:65" s="14" customFormat="1" ht="10.199999999999999">
      <c r="B161" s="220"/>
      <c r="C161" s="221"/>
      <c r="D161" s="206" t="s">
        <v>157</v>
      </c>
      <c r="E161" s="222" t="s">
        <v>28</v>
      </c>
      <c r="F161" s="223" t="s">
        <v>515</v>
      </c>
      <c r="G161" s="221"/>
      <c r="H161" s="224">
        <v>34.01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157</v>
      </c>
      <c r="AU161" s="230" t="s">
        <v>85</v>
      </c>
      <c r="AV161" s="14" t="s">
        <v>85</v>
      </c>
      <c r="AW161" s="14" t="s">
        <v>35</v>
      </c>
      <c r="AX161" s="14" t="s">
        <v>74</v>
      </c>
      <c r="AY161" s="230" t="s">
        <v>146</v>
      </c>
    </row>
    <row r="162" spans="1:65" s="13" customFormat="1" ht="10.199999999999999">
      <c r="B162" s="210"/>
      <c r="C162" s="211"/>
      <c r="D162" s="206" t="s">
        <v>157</v>
      </c>
      <c r="E162" s="212" t="s">
        <v>28</v>
      </c>
      <c r="F162" s="213" t="s">
        <v>516</v>
      </c>
      <c r="G162" s="211"/>
      <c r="H162" s="212" t="s">
        <v>28</v>
      </c>
      <c r="I162" s="214"/>
      <c r="J162" s="211"/>
      <c r="K162" s="211"/>
      <c r="L162" s="215"/>
      <c r="M162" s="216"/>
      <c r="N162" s="217"/>
      <c r="O162" s="217"/>
      <c r="P162" s="217"/>
      <c r="Q162" s="217"/>
      <c r="R162" s="217"/>
      <c r="S162" s="217"/>
      <c r="T162" s="218"/>
      <c r="AT162" s="219" t="s">
        <v>157</v>
      </c>
      <c r="AU162" s="219" t="s">
        <v>85</v>
      </c>
      <c r="AV162" s="13" t="s">
        <v>82</v>
      </c>
      <c r="AW162" s="13" t="s">
        <v>35</v>
      </c>
      <c r="AX162" s="13" t="s">
        <v>74</v>
      </c>
      <c r="AY162" s="219" t="s">
        <v>146</v>
      </c>
    </row>
    <row r="163" spans="1:65" s="14" customFormat="1" ht="10.199999999999999">
      <c r="B163" s="220"/>
      <c r="C163" s="221"/>
      <c r="D163" s="206" t="s">
        <v>157</v>
      </c>
      <c r="E163" s="222" t="s">
        <v>28</v>
      </c>
      <c r="F163" s="223" t="s">
        <v>517</v>
      </c>
      <c r="G163" s="221"/>
      <c r="H163" s="224">
        <v>0.29299999999999998</v>
      </c>
      <c r="I163" s="225"/>
      <c r="J163" s="221"/>
      <c r="K163" s="221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157</v>
      </c>
      <c r="AU163" s="230" t="s">
        <v>85</v>
      </c>
      <c r="AV163" s="14" t="s">
        <v>85</v>
      </c>
      <c r="AW163" s="14" t="s">
        <v>35</v>
      </c>
      <c r="AX163" s="14" t="s">
        <v>74</v>
      </c>
      <c r="AY163" s="230" t="s">
        <v>146</v>
      </c>
    </row>
    <row r="164" spans="1:65" s="13" customFormat="1" ht="10.199999999999999">
      <c r="B164" s="210"/>
      <c r="C164" s="211"/>
      <c r="D164" s="206" t="s">
        <v>157</v>
      </c>
      <c r="E164" s="212" t="s">
        <v>28</v>
      </c>
      <c r="F164" s="213" t="s">
        <v>518</v>
      </c>
      <c r="G164" s="211"/>
      <c r="H164" s="212" t="s">
        <v>28</v>
      </c>
      <c r="I164" s="214"/>
      <c r="J164" s="211"/>
      <c r="K164" s="211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157</v>
      </c>
      <c r="AU164" s="219" t="s">
        <v>85</v>
      </c>
      <c r="AV164" s="13" t="s">
        <v>82</v>
      </c>
      <c r="AW164" s="13" t="s">
        <v>35</v>
      </c>
      <c r="AX164" s="13" t="s">
        <v>74</v>
      </c>
      <c r="AY164" s="219" t="s">
        <v>146</v>
      </c>
    </row>
    <row r="165" spans="1:65" s="14" customFormat="1" ht="10.199999999999999">
      <c r="B165" s="220"/>
      <c r="C165" s="221"/>
      <c r="D165" s="206" t="s">
        <v>157</v>
      </c>
      <c r="E165" s="222" t="s">
        <v>28</v>
      </c>
      <c r="F165" s="223" t="s">
        <v>519</v>
      </c>
      <c r="G165" s="221"/>
      <c r="H165" s="224">
        <v>-2.31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157</v>
      </c>
      <c r="AU165" s="230" t="s">
        <v>85</v>
      </c>
      <c r="AV165" s="14" t="s">
        <v>85</v>
      </c>
      <c r="AW165" s="14" t="s">
        <v>35</v>
      </c>
      <c r="AX165" s="14" t="s">
        <v>74</v>
      </c>
      <c r="AY165" s="230" t="s">
        <v>146</v>
      </c>
    </row>
    <row r="166" spans="1:65" s="15" customFormat="1" ht="10.199999999999999">
      <c r="B166" s="231"/>
      <c r="C166" s="232"/>
      <c r="D166" s="206" t="s">
        <v>157</v>
      </c>
      <c r="E166" s="233" t="s">
        <v>28</v>
      </c>
      <c r="F166" s="234" t="s">
        <v>181</v>
      </c>
      <c r="G166" s="232"/>
      <c r="H166" s="235">
        <v>31.992999999999999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AT166" s="241" t="s">
        <v>157</v>
      </c>
      <c r="AU166" s="241" t="s">
        <v>85</v>
      </c>
      <c r="AV166" s="15" t="s">
        <v>153</v>
      </c>
      <c r="AW166" s="15" t="s">
        <v>35</v>
      </c>
      <c r="AX166" s="15" t="s">
        <v>82</v>
      </c>
      <c r="AY166" s="241" t="s">
        <v>146</v>
      </c>
    </row>
    <row r="167" spans="1:65" s="2" customFormat="1" ht="16.5" customHeight="1">
      <c r="A167" s="34"/>
      <c r="B167" s="35"/>
      <c r="C167" s="193" t="s">
        <v>282</v>
      </c>
      <c r="D167" s="193" t="s">
        <v>148</v>
      </c>
      <c r="E167" s="194" t="s">
        <v>520</v>
      </c>
      <c r="F167" s="195" t="s">
        <v>521</v>
      </c>
      <c r="G167" s="196" t="s">
        <v>151</v>
      </c>
      <c r="H167" s="197">
        <v>0.29299999999999998</v>
      </c>
      <c r="I167" s="198"/>
      <c r="J167" s="199">
        <f>ROUND(I167*H167,2)</f>
        <v>0</v>
      </c>
      <c r="K167" s="195" t="s">
        <v>152</v>
      </c>
      <c r="L167" s="39"/>
      <c r="M167" s="200" t="s">
        <v>28</v>
      </c>
      <c r="N167" s="201" t="s">
        <v>47</v>
      </c>
      <c r="O167" s="65"/>
      <c r="P167" s="202">
        <f>O167*H167</f>
        <v>0</v>
      </c>
      <c r="Q167" s="202">
        <v>0</v>
      </c>
      <c r="R167" s="202">
        <f>Q167*H167</f>
        <v>0</v>
      </c>
      <c r="S167" s="202">
        <v>0</v>
      </c>
      <c r="T167" s="20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4" t="s">
        <v>153</v>
      </c>
      <c r="AT167" s="204" t="s">
        <v>148</v>
      </c>
      <c r="AU167" s="204" t="s">
        <v>85</v>
      </c>
      <c r="AY167" s="17" t="s">
        <v>146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7" t="s">
        <v>153</v>
      </c>
      <c r="BK167" s="205">
        <f>ROUND(I167*H167,2)</f>
        <v>0</v>
      </c>
      <c r="BL167" s="17" t="s">
        <v>153</v>
      </c>
      <c r="BM167" s="204" t="s">
        <v>522</v>
      </c>
    </row>
    <row r="168" spans="1:65" s="2" customFormat="1" ht="10.199999999999999">
      <c r="A168" s="34"/>
      <c r="B168" s="35"/>
      <c r="C168" s="36"/>
      <c r="D168" s="206" t="s">
        <v>155</v>
      </c>
      <c r="E168" s="36"/>
      <c r="F168" s="207" t="s">
        <v>523</v>
      </c>
      <c r="G168" s="36"/>
      <c r="H168" s="36"/>
      <c r="I168" s="116"/>
      <c r="J168" s="36"/>
      <c r="K168" s="36"/>
      <c r="L168" s="39"/>
      <c r="M168" s="208"/>
      <c r="N168" s="209"/>
      <c r="O168" s="65"/>
      <c r="P168" s="65"/>
      <c r="Q168" s="65"/>
      <c r="R168" s="65"/>
      <c r="S168" s="65"/>
      <c r="T168" s="66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155</v>
      </c>
      <c r="AU168" s="17" t="s">
        <v>85</v>
      </c>
    </row>
    <row r="169" spans="1:65" s="13" customFormat="1" ht="10.199999999999999">
      <c r="B169" s="210"/>
      <c r="C169" s="211"/>
      <c r="D169" s="206" t="s">
        <v>157</v>
      </c>
      <c r="E169" s="212" t="s">
        <v>28</v>
      </c>
      <c r="F169" s="213" t="s">
        <v>524</v>
      </c>
      <c r="G169" s="211"/>
      <c r="H169" s="212" t="s">
        <v>28</v>
      </c>
      <c r="I169" s="214"/>
      <c r="J169" s="211"/>
      <c r="K169" s="211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157</v>
      </c>
      <c r="AU169" s="219" t="s">
        <v>85</v>
      </c>
      <c r="AV169" s="13" t="s">
        <v>82</v>
      </c>
      <c r="AW169" s="13" t="s">
        <v>35</v>
      </c>
      <c r="AX169" s="13" t="s">
        <v>74</v>
      </c>
      <c r="AY169" s="219" t="s">
        <v>146</v>
      </c>
    </row>
    <row r="170" spans="1:65" s="14" customFormat="1" ht="10.199999999999999">
      <c r="B170" s="220"/>
      <c r="C170" s="221"/>
      <c r="D170" s="206" t="s">
        <v>157</v>
      </c>
      <c r="E170" s="222" t="s">
        <v>28</v>
      </c>
      <c r="F170" s="223" t="s">
        <v>517</v>
      </c>
      <c r="G170" s="221"/>
      <c r="H170" s="224">
        <v>0.29299999999999998</v>
      </c>
      <c r="I170" s="225"/>
      <c r="J170" s="221"/>
      <c r="K170" s="221"/>
      <c r="L170" s="226"/>
      <c r="M170" s="227"/>
      <c r="N170" s="228"/>
      <c r="O170" s="228"/>
      <c r="P170" s="228"/>
      <c r="Q170" s="228"/>
      <c r="R170" s="228"/>
      <c r="S170" s="228"/>
      <c r="T170" s="229"/>
      <c r="AT170" s="230" t="s">
        <v>157</v>
      </c>
      <c r="AU170" s="230" t="s">
        <v>85</v>
      </c>
      <c r="AV170" s="14" t="s">
        <v>85</v>
      </c>
      <c r="AW170" s="14" t="s">
        <v>35</v>
      </c>
      <c r="AX170" s="14" t="s">
        <v>82</v>
      </c>
      <c r="AY170" s="230" t="s">
        <v>146</v>
      </c>
    </row>
    <row r="171" spans="1:65" s="2" customFormat="1" ht="16.5" customHeight="1">
      <c r="A171" s="34"/>
      <c r="B171" s="35"/>
      <c r="C171" s="193" t="s">
        <v>280</v>
      </c>
      <c r="D171" s="193" t="s">
        <v>148</v>
      </c>
      <c r="E171" s="194" t="s">
        <v>211</v>
      </c>
      <c r="F171" s="195" t="s">
        <v>212</v>
      </c>
      <c r="G171" s="196" t="s">
        <v>151</v>
      </c>
      <c r="H171" s="197">
        <v>164.26</v>
      </c>
      <c r="I171" s="198"/>
      <c r="J171" s="199">
        <f>ROUND(I171*H171,2)</f>
        <v>0</v>
      </c>
      <c r="K171" s="195" t="s">
        <v>28</v>
      </c>
      <c r="L171" s="39"/>
      <c r="M171" s="200" t="s">
        <v>28</v>
      </c>
      <c r="N171" s="201" t="s">
        <v>47</v>
      </c>
      <c r="O171" s="65"/>
      <c r="P171" s="202">
        <f>O171*H171</f>
        <v>0</v>
      </c>
      <c r="Q171" s="202">
        <v>0</v>
      </c>
      <c r="R171" s="202">
        <f>Q171*H171</f>
        <v>0</v>
      </c>
      <c r="S171" s="202">
        <v>0</v>
      </c>
      <c r="T171" s="20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4" t="s">
        <v>153</v>
      </c>
      <c r="AT171" s="204" t="s">
        <v>148</v>
      </c>
      <c r="AU171" s="204" t="s">
        <v>85</v>
      </c>
      <c r="AY171" s="17" t="s">
        <v>146</v>
      </c>
      <c r="BE171" s="205">
        <f>IF(N171="základní",J171,0)</f>
        <v>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7" t="s">
        <v>153</v>
      </c>
      <c r="BK171" s="205">
        <f>ROUND(I171*H171,2)</f>
        <v>0</v>
      </c>
      <c r="BL171" s="17" t="s">
        <v>153</v>
      </c>
      <c r="BM171" s="204" t="s">
        <v>525</v>
      </c>
    </row>
    <row r="172" spans="1:65" s="2" customFormat="1" ht="10.199999999999999">
      <c r="A172" s="34"/>
      <c r="B172" s="35"/>
      <c r="C172" s="36"/>
      <c r="D172" s="206" t="s">
        <v>155</v>
      </c>
      <c r="E172" s="36"/>
      <c r="F172" s="207" t="s">
        <v>214</v>
      </c>
      <c r="G172" s="36"/>
      <c r="H172" s="36"/>
      <c r="I172" s="116"/>
      <c r="J172" s="36"/>
      <c r="K172" s="36"/>
      <c r="L172" s="39"/>
      <c r="M172" s="208"/>
      <c r="N172" s="209"/>
      <c r="O172" s="65"/>
      <c r="P172" s="65"/>
      <c r="Q172" s="65"/>
      <c r="R172" s="65"/>
      <c r="S172" s="65"/>
      <c r="T172" s="66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155</v>
      </c>
      <c r="AU172" s="17" t="s">
        <v>85</v>
      </c>
    </row>
    <row r="173" spans="1:65" s="13" customFormat="1" ht="10.199999999999999">
      <c r="B173" s="210"/>
      <c r="C173" s="211"/>
      <c r="D173" s="206" t="s">
        <v>157</v>
      </c>
      <c r="E173" s="212" t="s">
        <v>28</v>
      </c>
      <c r="F173" s="213" t="s">
        <v>215</v>
      </c>
      <c r="G173" s="211"/>
      <c r="H173" s="212" t="s">
        <v>28</v>
      </c>
      <c r="I173" s="214"/>
      <c r="J173" s="211"/>
      <c r="K173" s="211"/>
      <c r="L173" s="215"/>
      <c r="M173" s="216"/>
      <c r="N173" s="217"/>
      <c r="O173" s="217"/>
      <c r="P173" s="217"/>
      <c r="Q173" s="217"/>
      <c r="R173" s="217"/>
      <c r="S173" s="217"/>
      <c r="T173" s="218"/>
      <c r="AT173" s="219" t="s">
        <v>157</v>
      </c>
      <c r="AU173" s="219" t="s">
        <v>85</v>
      </c>
      <c r="AV173" s="13" t="s">
        <v>82</v>
      </c>
      <c r="AW173" s="13" t="s">
        <v>35</v>
      </c>
      <c r="AX173" s="13" t="s">
        <v>74</v>
      </c>
      <c r="AY173" s="219" t="s">
        <v>146</v>
      </c>
    </row>
    <row r="174" spans="1:65" s="14" customFormat="1" ht="10.199999999999999">
      <c r="B174" s="220"/>
      <c r="C174" s="221"/>
      <c r="D174" s="206" t="s">
        <v>157</v>
      </c>
      <c r="E174" s="222" t="s">
        <v>28</v>
      </c>
      <c r="F174" s="223" t="s">
        <v>470</v>
      </c>
      <c r="G174" s="221"/>
      <c r="H174" s="224">
        <v>164.26</v>
      </c>
      <c r="I174" s="225"/>
      <c r="J174" s="221"/>
      <c r="K174" s="221"/>
      <c r="L174" s="226"/>
      <c r="M174" s="227"/>
      <c r="N174" s="228"/>
      <c r="O174" s="228"/>
      <c r="P174" s="228"/>
      <c r="Q174" s="228"/>
      <c r="R174" s="228"/>
      <c r="S174" s="228"/>
      <c r="T174" s="229"/>
      <c r="AT174" s="230" t="s">
        <v>157</v>
      </c>
      <c r="AU174" s="230" t="s">
        <v>85</v>
      </c>
      <c r="AV174" s="14" t="s">
        <v>85</v>
      </c>
      <c r="AW174" s="14" t="s">
        <v>35</v>
      </c>
      <c r="AX174" s="14" t="s">
        <v>82</v>
      </c>
      <c r="AY174" s="230" t="s">
        <v>146</v>
      </c>
    </row>
    <row r="175" spans="1:65" s="2" customFormat="1" ht="16.5" customHeight="1">
      <c r="A175" s="34"/>
      <c r="B175" s="35"/>
      <c r="C175" s="193" t="s">
        <v>298</v>
      </c>
      <c r="D175" s="193" t="s">
        <v>148</v>
      </c>
      <c r="E175" s="194" t="s">
        <v>217</v>
      </c>
      <c r="F175" s="195" t="s">
        <v>218</v>
      </c>
      <c r="G175" s="196" t="s">
        <v>151</v>
      </c>
      <c r="H175" s="197">
        <v>2.31</v>
      </c>
      <c r="I175" s="198"/>
      <c r="J175" s="199">
        <f>ROUND(I175*H175,2)</f>
        <v>0</v>
      </c>
      <c r="K175" s="195" t="s">
        <v>152</v>
      </c>
      <c r="L175" s="39"/>
      <c r="M175" s="200" t="s">
        <v>28</v>
      </c>
      <c r="N175" s="201" t="s">
        <v>47</v>
      </c>
      <c r="O175" s="65"/>
      <c r="P175" s="202">
        <f>O175*H175</f>
        <v>0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4" t="s">
        <v>153</v>
      </c>
      <c r="AT175" s="204" t="s">
        <v>148</v>
      </c>
      <c r="AU175" s="204" t="s">
        <v>85</v>
      </c>
      <c r="AY175" s="17" t="s">
        <v>146</v>
      </c>
      <c r="BE175" s="205">
        <f>IF(N175="základní",J175,0)</f>
        <v>0</v>
      </c>
      <c r="BF175" s="205">
        <f>IF(N175="snížená",J175,0)</f>
        <v>0</v>
      </c>
      <c r="BG175" s="205">
        <f>IF(N175="zákl. přenesená",J175,0)</f>
        <v>0</v>
      </c>
      <c r="BH175" s="205">
        <f>IF(N175="sníž. přenesená",J175,0)</f>
        <v>0</v>
      </c>
      <c r="BI175" s="205">
        <f>IF(N175="nulová",J175,0)</f>
        <v>0</v>
      </c>
      <c r="BJ175" s="17" t="s">
        <v>153</v>
      </c>
      <c r="BK175" s="205">
        <f>ROUND(I175*H175,2)</f>
        <v>0</v>
      </c>
      <c r="BL175" s="17" t="s">
        <v>153</v>
      </c>
      <c r="BM175" s="204" t="s">
        <v>526</v>
      </c>
    </row>
    <row r="176" spans="1:65" s="2" customFormat="1" ht="28.8">
      <c r="A176" s="34"/>
      <c r="B176" s="35"/>
      <c r="C176" s="36"/>
      <c r="D176" s="206" t="s">
        <v>155</v>
      </c>
      <c r="E176" s="36"/>
      <c r="F176" s="207" t="s">
        <v>220</v>
      </c>
      <c r="G176" s="36"/>
      <c r="H176" s="36"/>
      <c r="I176" s="116"/>
      <c r="J176" s="36"/>
      <c r="K176" s="36"/>
      <c r="L176" s="39"/>
      <c r="M176" s="208"/>
      <c r="N176" s="209"/>
      <c r="O176" s="65"/>
      <c r="P176" s="65"/>
      <c r="Q176" s="65"/>
      <c r="R176" s="65"/>
      <c r="S176" s="65"/>
      <c r="T176" s="66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155</v>
      </c>
      <c r="AU176" s="17" t="s">
        <v>85</v>
      </c>
    </row>
    <row r="177" spans="1:65" s="13" customFormat="1" ht="10.199999999999999">
      <c r="B177" s="210"/>
      <c r="C177" s="211"/>
      <c r="D177" s="206" t="s">
        <v>157</v>
      </c>
      <c r="E177" s="212" t="s">
        <v>28</v>
      </c>
      <c r="F177" s="213" t="s">
        <v>527</v>
      </c>
      <c r="G177" s="211"/>
      <c r="H177" s="212" t="s">
        <v>28</v>
      </c>
      <c r="I177" s="214"/>
      <c r="J177" s="211"/>
      <c r="K177" s="211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157</v>
      </c>
      <c r="AU177" s="219" t="s">
        <v>85</v>
      </c>
      <c r="AV177" s="13" t="s">
        <v>82</v>
      </c>
      <c r="AW177" s="13" t="s">
        <v>35</v>
      </c>
      <c r="AX177" s="13" t="s">
        <v>74</v>
      </c>
      <c r="AY177" s="219" t="s">
        <v>146</v>
      </c>
    </row>
    <row r="178" spans="1:65" s="14" customFormat="1" ht="10.199999999999999">
      <c r="B178" s="220"/>
      <c r="C178" s="221"/>
      <c r="D178" s="206" t="s">
        <v>157</v>
      </c>
      <c r="E178" s="222" t="s">
        <v>28</v>
      </c>
      <c r="F178" s="223" t="s">
        <v>528</v>
      </c>
      <c r="G178" s="221"/>
      <c r="H178" s="224">
        <v>2.31</v>
      </c>
      <c r="I178" s="225"/>
      <c r="J178" s="221"/>
      <c r="K178" s="221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157</v>
      </c>
      <c r="AU178" s="230" t="s">
        <v>85</v>
      </c>
      <c r="AV178" s="14" t="s">
        <v>85</v>
      </c>
      <c r="AW178" s="14" t="s">
        <v>35</v>
      </c>
      <c r="AX178" s="14" t="s">
        <v>82</v>
      </c>
      <c r="AY178" s="230" t="s">
        <v>146</v>
      </c>
    </row>
    <row r="179" spans="1:65" s="2" customFormat="1" ht="16.5" customHeight="1">
      <c r="A179" s="34"/>
      <c r="B179" s="35"/>
      <c r="C179" s="193" t="s">
        <v>304</v>
      </c>
      <c r="D179" s="193" t="s">
        <v>148</v>
      </c>
      <c r="E179" s="194" t="s">
        <v>224</v>
      </c>
      <c r="F179" s="195" t="s">
        <v>225</v>
      </c>
      <c r="G179" s="196" t="s">
        <v>151</v>
      </c>
      <c r="H179" s="197">
        <v>31.992999999999999</v>
      </c>
      <c r="I179" s="198"/>
      <c r="J179" s="199">
        <f>ROUND(I179*H179,2)</f>
        <v>0</v>
      </c>
      <c r="K179" s="195" t="s">
        <v>152</v>
      </c>
      <c r="L179" s="39"/>
      <c r="M179" s="200" t="s">
        <v>28</v>
      </c>
      <c r="N179" s="201" t="s">
        <v>47</v>
      </c>
      <c r="O179" s="65"/>
      <c r="P179" s="202">
        <f>O179*H179</f>
        <v>0</v>
      </c>
      <c r="Q179" s="202">
        <v>0</v>
      </c>
      <c r="R179" s="202">
        <f>Q179*H179</f>
        <v>0</v>
      </c>
      <c r="S179" s="202">
        <v>0</v>
      </c>
      <c r="T179" s="20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4" t="s">
        <v>153</v>
      </c>
      <c r="AT179" s="204" t="s">
        <v>148</v>
      </c>
      <c r="AU179" s="204" t="s">
        <v>85</v>
      </c>
      <c r="AY179" s="17" t="s">
        <v>146</v>
      </c>
      <c r="BE179" s="205">
        <f>IF(N179="základní",J179,0)</f>
        <v>0</v>
      </c>
      <c r="BF179" s="205">
        <f>IF(N179="snížená",J179,0)</f>
        <v>0</v>
      </c>
      <c r="BG179" s="205">
        <f>IF(N179="zákl. přenesená",J179,0)</f>
        <v>0</v>
      </c>
      <c r="BH179" s="205">
        <f>IF(N179="sníž. přenesená",J179,0)</f>
        <v>0</v>
      </c>
      <c r="BI179" s="205">
        <f>IF(N179="nulová",J179,0)</f>
        <v>0</v>
      </c>
      <c r="BJ179" s="17" t="s">
        <v>153</v>
      </c>
      <c r="BK179" s="205">
        <f>ROUND(I179*H179,2)</f>
        <v>0</v>
      </c>
      <c r="BL179" s="17" t="s">
        <v>153</v>
      </c>
      <c r="BM179" s="204" t="s">
        <v>226</v>
      </c>
    </row>
    <row r="180" spans="1:65" s="2" customFormat="1" ht="10.199999999999999">
      <c r="A180" s="34"/>
      <c r="B180" s="35"/>
      <c r="C180" s="36"/>
      <c r="D180" s="206" t="s">
        <v>155</v>
      </c>
      <c r="E180" s="36"/>
      <c r="F180" s="207" t="s">
        <v>227</v>
      </c>
      <c r="G180" s="36"/>
      <c r="H180" s="36"/>
      <c r="I180" s="116"/>
      <c r="J180" s="36"/>
      <c r="K180" s="36"/>
      <c r="L180" s="39"/>
      <c r="M180" s="208"/>
      <c r="N180" s="209"/>
      <c r="O180" s="65"/>
      <c r="P180" s="65"/>
      <c r="Q180" s="65"/>
      <c r="R180" s="65"/>
      <c r="S180" s="65"/>
      <c r="T180" s="66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155</v>
      </c>
      <c r="AU180" s="17" t="s">
        <v>85</v>
      </c>
    </row>
    <row r="181" spans="1:65" s="13" customFormat="1" ht="10.199999999999999">
      <c r="B181" s="210"/>
      <c r="C181" s="211"/>
      <c r="D181" s="206" t="s">
        <v>157</v>
      </c>
      <c r="E181" s="212" t="s">
        <v>28</v>
      </c>
      <c r="F181" s="213" t="s">
        <v>529</v>
      </c>
      <c r="G181" s="211"/>
      <c r="H181" s="212" t="s">
        <v>28</v>
      </c>
      <c r="I181" s="214"/>
      <c r="J181" s="211"/>
      <c r="K181" s="211"/>
      <c r="L181" s="215"/>
      <c r="M181" s="216"/>
      <c r="N181" s="217"/>
      <c r="O181" s="217"/>
      <c r="P181" s="217"/>
      <c r="Q181" s="217"/>
      <c r="R181" s="217"/>
      <c r="S181" s="217"/>
      <c r="T181" s="218"/>
      <c r="AT181" s="219" t="s">
        <v>157</v>
      </c>
      <c r="AU181" s="219" t="s">
        <v>85</v>
      </c>
      <c r="AV181" s="13" t="s">
        <v>82</v>
      </c>
      <c r="AW181" s="13" t="s">
        <v>35</v>
      </c>
      <c r="AX181" s="13" t="s">
        <v>74</v>
      </c>
      <c r="AY181" s="219" t="s">
        <v>146</v>
      </c>
    </row>
    <row r="182" spans="1:65" s="13" customFormat="1" ht="10.199999999999999">
      <c r="B182" s="210"/>
      <c r="C182" s="211"/>
      <c r="D182" s="206" t="s">
        <v>157</v>
      </c>
      <c r="E182" s="212" t="s">
        <v>28</v>
      </c>
      <c r="F182" s="213" t="s">
        <v>206</v>
      </c>
      <c r="G182" s="211"/>
      <c r="H182" s="212" t="s">
        <v>28</v>
      </c>
      <c r="I182" s="214"/>
      <c r="J182" s="211"/>
      <c r="K182" s="211"/>
      <c r="L182" s="215"/>
      <c r="M182" s="216"/>
      <c r="N182" s="217"/>
      <c r="O182" s="217"/>
      <c r="P182" s="217"/>
      <c r="Q182" s="217"/>
      <c r="R182" s="217"/>
      <c r="S182" s="217"/>
      <c r="T182" s="218"/>
      <c r="AT182" s="219" t="s">
        <v>157</v>
      </c>
      <c r="AU182" s="219" t="s">
        <v>85</v>
      </c>
      <c r="AV182" s="13" t="s">
        <v>82</v>
      </c>
      <c r="AW182" s="13" t="s">
        <v>35</v>
      </c>
      <c r="AX182" s="13" t="s">
        <v>74</v>
      </c>
      <c r="AY182" s="219" t="s">
        <v>146</v>
      </c>
    </row>
    <row r="183" spans="1:65" s="13" customFormat="1" ht="10.199999999999999">
      <c r="B183" s="210"/>
      <c r="C183" s="211"/>
      <c r="D183" s="206" t="s">
        <v>157</v>
      </c>
      <c r="E183" s="212" t="s">
        <v>28</v>
      </c>
      <c r="F183" s="213" t="s">
        <v>530</v>
      </c>
      <c r="G183" s="211"/>
      <c r="H183" s="212" t="s">
        <v>28</v>
      </c>
      <c r="I183" s="214"/>
      <c r="J183" s="211"/>
      <c r="K183" s="211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157</v>
      </c>
      <c r="AU183" s="219" t="s">
        <v>85</v>
      </c>
      <c r="AV183" s="13" t="s">
        <v>82</v>
      </c>
      <c r="AW183" s="13" t="s">
        <v>35</v>
      </c>
      <c r="AX183" s="13" t="s">
        <v>74</v>
      </c>
      <c r="AY183" s="219" t="s">
        <v>146</v>
      </c>
    </row>
    <row r="184" spans="1:65" s="14" customFormat="1" ht="10.199999999999999">
      <c r="B184" s="220"/>
      <c r="C184" s="221"/>
      <c r="D184" s="206" t="s">
        <v>157</v>
      </c>
      <c r="E184" s="222" t="s">
        <v>28</v>
      </c>
      <c r="F184" s="223" t="s">
        <v>476</v>
      </c>
      <c r="G184" s="221"/>
      <c r="H184" s="224">
        <v>3.444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157</v>
      </c>
      <c r="AU184" s="230" t="s">
        <v>85</v>
      </c>
      <c r="AV184" s="14" t="s">
        <v>85</v>
      </c>
      <c r="AW184" s="14" t="s">
        <v>35</v>
      </c>
      <c r="AX184" s="14" t="s">
        <v>74</v>
      </c>
      <c r="AY184" s="230" t="s">
        <v>146</v>
      </c>
    </row>
    <row r="185" spans="1:65" s="13" customFormat="1" ht="10.199999999999999">
      <c r="B185" s="210"/>
      <c r="C185" s="211"/>
      <c r="D185" s="206" t="s">
        <v>157</v>
      </c>
      <c r="E185" s="212" t="s">
        <v>28</v>
      </c>
      <c r="F185" s="213" t="s">
        <v>531</v>
      </c>
      <c r="G185" s="211"/>
      <c r="H185" s="212" t="s">
        <v>28</v>
      </c>
      <c r="I185" s="214"/>
      <c r="J185" s="211"/>
      <c r="K185" s="211"/>
      <c r="L185" s="215"/>
      <c r="M185" s="216"/>
      <c r="N185" s="217"/>
      <c r="O185" s="217"/>
      <c r="P185" s="217"/>
      <c r="Q185" s="217"/>
      <c r="R185" s="217"/>
      <c r="S185" s="217"/>
      <c r="T185" s="218"/>
      <c r="AT185" s="219" t="s">
        <v>157</v>
      </c>
      <c r="AU185" s="219" t="s">
        <v>85</v>
      </c>
      <c r="AV185" s="13" t="s">
        <v>82</v>
      </c>
      <c r="AW185" s="13" t="s">
        <v>35</v>
      </c>
      <c r="AX185" s="13" t="s">
        <v>74</v>
      </c>
      <c r="AY185" s="219" t="s">
        <v>146</v>
      </c>
    </row>
    <row r="186" spans="1:65" s="14" customFormat="1" ht="10.199999999999999">
      <c r="B186" s="220"/>
      <c r="C186" s="221"/>
      <c r="D186" s="206" t="s">
        <v>157</v>
      </c>
      <c r="E186" s="222" t="s">
        <v>28</v>
      </c>
      <c r="F186" s="223" t="s">
        <v>532</v>
      </c>
      <c r="G186" s="221"/>
      <c r="H186" s="224">
        <v>30.565999999999999</v>
      </c>
      <c r="I186" s="225"/>
      <c r="J186" s="221"/>
      <c r="K186" s="221"/>
      <c r="L186" s="226"/>
      <c r="M186" s="227"/>
      <c r="N186" s="228"/>
      <c r="O186" s="228"/>
      <c r="P186" s="228"/>
      <c r="Q186" s="228"/>
      <c r="R186" s="228"/>
      <c r="S186" s="228"/>
      <c r="T186" s="229"/>
      <c r="AT186" s="230" t="s">
        <v>157</v>
      </c>
      <c r="AU186" s="230" t="s">
        <v>85</v>
      </c>
      <c r="AV186" s="14" t="s">
        <v>85</v>
      </c>
      <c r="AW186" s="14" t="s">
        <v>35</v>
      </c>
      <c r="AX186" s="14" t="s">
        <v>74</v>
      </c>
      <c r="AY186" s="230" t="s">
        <v>146</v>
      </c>
    </row>
    <row r="187" spans="1:65" s="13" customFormat="1" ht="10.199999999999999">
      <c r="B187" s="210"/>
      <c r="C187" s="211"/>
      <c r="D187" s="206" t="s">
        <v>157</v>
      </c>
      <c r="E187" s="212" t="s">
        <v>28</v>
      </c>
      <c r="F187" s="213" t="s">
        <v>533</v>
      </c>
      <c r="G187" s="211"/>
      <c r="H187" s="212" t="s">
        <v>28</v>
      </c>
      <c r="I187" s="214"/>
      <c r="J187" s="211"/>
      <c r="K187" s="211"/>
      <c r="L187" s="215"/>
      <c r="M187" s="216"/>
      <c r="N187" s="217"/>
      <c r="O187" s="217"/>
      <c r="P187" s="217"/>
      <c r="Q187" s="217"/>
      <c r="R187" s="217"/>
      <c r="S187" s="217"/>
      <c r="T187" s="218"/>
      <c r="AT187" s="219" t="s">
        <v>157</v>
      </c>
      <c r="AU187" s="219" t="s">
        <v>85</v>
      </c>
      <c r="AV187" s="13" t="s">
        <v>82</v>
      </c>
      <c r="AW187" s="13" t="s">
        <v>35</v>
      </c>
      <c r="AX187" s="13" t="s">
        <v>74</v>
      </c>
      <c r="AY187" s="219" t="s">
        <v>146</v>
      </c>
    </row>
    <row r="188" spans="1:65" s="14" customFormat="1" ht="10.199999999999999">
      <c r="B188" s="220"/>
      <c r="C188" s="221"/>
      <c r="D188" s="206" t="s">
        <v>157</v>
      </c>
      <c r="E188" s="222" t="s">
        <v>28</v>
      </c>
      <c r="F188" s="223" t="s">
        <v>517</v>
      </c>
      <c r="G188" s="221"/>
      <c r="H188" s="224">
        <v>0.29299999999999998</v>
      </c>
      <c r="I188" s="225"/>
      <c r="J188" s="221"/>
      <c r="K188" s="221"/>
      <c r="L188" s="226"/>
      <c r="M188" s="227"/>
      <c r="N188" s="228"/>
      <c r="O188" s="228"/>
      <c r="P188" s="228"/>
      <c r="Q188" s="228"/>
      <c r="R188" s="228"/>
      <c r="S188" s="228"/>
      <c r="T188" s="229"/>
      <c r="AT188" s="230" t="s">
        <v>157</v>
      </c>
      <c r="AU188" s="230" t="s">
        <v>85</v>
      </c>
      <c r="AV188" s="14" t="s">
        <v>85</v>
      </c>
      <c r="AW188" s="14" t="s">
        <v>35</v>
      </c>
      <c r="AX188" s="14" t="s">
        <v>74</v>
      </c>
      <c r="AY188" s="230" t="s">
        <v>146</v>
      </c>
    </row>
    <row r="189" spans="1:65" s="13" customFormat="1" ht="10.199999999999999">
      <c r="B189" s="210"/>
      <c r="C189" s="211"/>
      <c r="D189" s="206" t="s">
        <v>157</v>
      </c>
      <c r="E189" s="212" t="s">
        <v>28</v>
      </c>
      <c r="F189" s="213" t="s">
        <v>518</v>
      </c>
      <c r="G189" s="211"/>
      <c r="H189" s="212" t="s">
        <v>28</v>
      </c>
      <c r="I189" s="214"/>
      <c r="J189" s="211"/>
      <c r="K189" s="211"/>
      <c r="L189" s="215"/>
      <c r="M189" s="216"/>
      <c r="N189" s="217"/>
      <c r="O189" s="217"/>
      <c r="P189" s="217"/>
      <c r="Q189" s="217"/>
      <c r="R189" s="217"/>
      <c r="S189" s="217"/>
      <c r="T189" s="218"/>
      <c r="AT189" s="219" t="s">
        <v>157</v>
      </c>
      <c r="AU189" s="219" t="s">
        <v>85</v>
      </c>
      <c r="AV189" s="13" t="s">
        <v>82</v>
      </c>
      <c r="AW189" s="13" t="s">
        <v>35</v>
      </c>
      <c r="AX189" s="13" t="s">
        <v>74</v>
      </c>
      <c r="AY189" s="219" t="s">
        <v>146</v>
      </c>
    </row>
    <row r="190" spans="1:65" s="14" customFormat="1" ht="10.199999999999999">
      <c r="B190" s="220"/>
      <c r="C190" s="221"/>
      <c r="D190" s="206" t="s">
        <v>157</v>
      </c>
      <c r="E190" s="222" t="s">
        <v>28</v>
      </c>
      <c r="F190" s="223" t="s">
        <v>519</v>
      </c>
      <c r="G190" s="221"/>
      <c r="H190" s="224">
        <v>-2.31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157</v>
      </c>
      <c r="AU190" s="230" t="s">
        <v>85</v>
      </c>
      <c r="AV190" s="14" t="s">
        <v>85</v>
      </c>
      <c r="AW190" s="14" t="s">
        <v>35</v>
      </c>
      <c r="AX190" s="14" t="s">
        <v>74</v>
      </c>
      <c r="AY190" s="230" t="s">
        <v>146</v>
      </c>
    </row>
    <row r="191" spans="1:65" s="15" customFormat="1" ht="10.199999999999999">
      <c r="B191" s="231"/>
      <c r="C191" s="232"/>
      <c r="D191" s="206" t="s">
        <v>157</v>
      </c>
      <c r="E191" s="233" t="s">
        <v>28</v>
      </c>
      <c r="F191" s="234" t="s">
        <v>181</v>
      </c>
      <c r="G191" s="232"/>
      <c r="H191" s="235">
        <v>31.992999999999999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AT191" s="241" t="s">
        <v>157</v>
      </c>
      <c r="AU191" s="241" t="s">
        <v>85</v>
      </c>
      <c r="AV191" s="15" t="s">
        <v>153</v>
      </c>
      <c r="AW191" s="15" t="s">
        <v>35</v>
      </c>
      <c r="AX191" s="15" t="s">
        <v>82</v>
      </c>
      <c r="AY191" s="241" t="s">
        <v>146</v>
      </c>
    </row>
    <row r="192" spans="1:65" s="2" customFormat="1" ht="16.5" customHeight="1">
      <c r="A192" s="34"/>
      <c r="B192" s="35"/>
      <c r="C192" s="193" t="s">
        <v>7</v>
      </c>
      <c r="D192" s="193" t="s">
        <v>148</v>
      </c>
      <c r="E192" s="194" t="s">
        <v>534</v>
      </c>
      <c r="F192" s="195" t="s">
        <v>535</v>
      </c>
      <c r="G192" s="196" t="s">
        <v>239</v>
      </c>
      <c r="H192" s="197">
        <v>172.6</v>
      </c>
      <c r="I192" s="198"/>
      <c r="J192" s="199">
        <f>ROUND(I192*H192,2)</f>
        <v>0</v>
      </c>
      <c r="K192" s="195" t="s">
        <v>152</v>
      </c>
      <c r="L192" s="39"/>
      <c r="M192" s="200" t="s">
        <v>28</v>
      </c>
      <c r="N192" s="201" t="s">
        <v>47</v>
      </c>
      <c r="O192" s="65"/>
      <c r="P192" s="202">
        <f>O192*H192</f>
        <v>0</v>
      </c>
      <c r="Q192" s="202">
        <v>0</v>
      </c>
      <c r="R192" s="202">
        <f>Q192*H192</f>
        <v>0</v>
      </c>
      <c r="S192" s="202">
        <v>0</v>
      </c>
      <c r="T192" s="20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4" t="s">
        <v>153</v>
      </c>
      <c r="AT192" s="204" t="s">
        <v>148</v>
      </c>
      <c r="AU192" s="204" t="s">
        <v>85</v>
      </c>
      <c r="AY192" s="17" t="s">
        <v>146</v>
      </c>
      <c r="BE192" s="205">
        <f>IF(N192="základní",J192,0)</f>
        <v>0</v>
      </c>
      <c r="BF192" s="205">
        <f>IF(N192="snížená",J192,0)</f>
        <v>0</v>
      </c>
      <c r="BG192" s="205">
        <f>IF(N192="zákl. přenesená",J192,0)</f>
        <v>0</v>
      </c>
      <c r="BH192" s="205">
        <f>IF(N192="sníž. přenesená",J192,0)</f>
        <v>0</v>
      </c>
      <c r="BI192" s="205">
        <f>IF(N192="nulová",J192,0)</f>
        <v>0</v>
      </c>
      <c r="BJ192" s="17" t="s">
        <v>153</v>
      </c>
      <c r="BK192" s="205">
        <f>ROUND(I192*H192,2)</f>
        <v>0</v>
      </c>
      <c r="BL192" s="17" t="s">
        <v>153</v>
      </c>
      <c r="BM192" s="204" t="s">
        <v>240</v>
      </c>
    </row>
    <row r="193" spans="1:65" s="2" customFormat="1" ht="10.199999999999999">
      <c r="A193" s="34"/>
      <c r="B193" s="35"/>
      <c r="C193" s="36"/>
      <c r="D193" s="206" t="s">
        <v>155</v>
      </c>
      <c r="E193" s="36"/>
      <c r="F193" s="207" t="s">
        <v>536</v>
      </c>
      <c r="G193" s="36"/>
      <c r="H193" s="36"/>
      <c r="I193" s="116"/>
      <c r="J193" s="36"/>
      <c r="K193" s="36"/>
      <c r="L193" s="39"/>
      <c r="M193" s="208"/>
      <c r="N193" s="209"/>
      <c r="O193" s="65"/>
      <c r="P193" s="65"/>
      <c r="Q193" s="65"/>
      <c r="R193" s="65"/>
      <c r="S193" s="65"/>
      <c r="T193" s="66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155</v>
      </c>
      <c r="AU193" s="17" t="s">
        <v>85</v>
      </c>
    </row>
    <row r="194" spans="1:65" s="13" customFormat="1" ht="10.199999999999999">
      <c r="B194" s="210"/>
      <c r="C194" s="211"/>
      <c r="D194" s="206" t="s">
        <v>157</v>
      </c>
      <c r="E194" s="212" t="s">
        <v>28</v>
      </c>
      <c r="F194" s="213" t="s">
        <v>537</v>
      </c>
      <c r="G194" s="211"/>
      <c r="H194" s="212" t="s">
        <v>28</v>
      </c>
      <c r="I194" s="214"/>
      <c r="J194" s="211"/>
      <c r="K194" s="211"/>
      <c r="L194" s="215"/>
      <c r="M194" s="216"/>
      <c r="N194" s="217"/>
      <c r="O194" s="217"/>
      <c r="P194" s="217"/>
      <c r="Q194" s="217"/>
      <c r="R194" s="217"/>
      <c r="S194" s="217"/>
      <c r="T194" s="218"/>
      <c r="AT194" s="219" t="s">
        <v>157</v>
      </c>
      <c r="AU194" s="219" t="s">
        <v>85</v>
      </c>
      <c r="AV194" s="13" t="s">
        <v>82</v>
      </c>
      <c r="AW194" s="13" t="s">
        <v>35</v>
      </c>
      <c r="AX194" s="13" t="s">
        <v>74</v>
      </c>
      <c r="AY194" s="219" t="s">
        <v>146</v>
      </c>
    </row>
    <row r="195" spans="1:65" s="13" customFormat="1" ht="10.199999999999999">
      <c r="B195" s="210"/>
      <c r="C195" s="211"/>
      <c r="D195" s="206" t="s">
        <v>157</v>
      </c>
      <c r="E195" s="212" t="s">
        <v>28</v>
      </c>
      <c r="F195" s="213" t="s">
        <v>538</v>
      </c>
      <c r="G195" s="211"/>
      <c r="H195" s="212" t="s">
        <v>28</v>
      </c>
      <c r="I195" s="214"/>
      <c r="J195" s="211"/>
      <c r="K195" s="211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157</v>
      </c>
      <c r="AU195" s="219" t="s">
        <v>85</v>
      </c>
      <c r="AV195" s="13" t="s">
        <v>82</v>
      </c>
      <c r="AW195" s="13" t="s">
        <v>35</v>
      </c>
      <c r="AX195" s="13" t="s">
        <v>74</v>
      </c>
      <c r="AY195" s="219" t="s">
        <v>146</v>
      </c>
    </row>
    <row r="196" spans="1:65" s="14" customFormat="1" ht="10.199999999999999">
      <c r="B196" s="220"/>
      <c r="C196" s="221"/>
      <c r="D196" s="206" t="s">
        <v>157</v>
      </c>
      <c r="E196" s="222" t="s">
        <v>28</v>
      </c>
      <c r="F196" s="223" t="s">
        <v>539</v>
      </c>
      <c r="G196" s="221"/>
      <c r="H196" s="224">
        <v>172.6</v>
      </c>
      <c r="I196" s="225"/>
      <c r="J196" s="221"/>
      <c r="K196" s="221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157</v>
      </c>
      <c r="AU196" s="230" t="s">
        <v>85</v>
      </c>
      <c r="AV196" s="14" t="s">
        <v>85</v>
      </c>
      <c r="AW196" s="14" t="s">
        <v>35</v>
      </c>
      <c r="AX196" s="14" t="s">
        <v>82</v>
      </c>
      <c r="AY196" s="230" t="s">
        <v>146</v>
      </c>
    </row>
    <row r="197" spans="1:65" s="2" customFormat="1" ht="16.5" customHeight="1">
      <c r="A197" s="34"/>
      <c r="B197" s="35"/>
      <c r="C197" s="193" t="s">
        <v>317</v>
      </c>
      <c r="D197" s="193" t="s">
        <v>148</v>
      </c>
      <c r="E197" s="194" t="s">
        <v>252</v>
      </c>
      <c r="F197" s="195" t="s">
        <v>253</v>
      </c>
      <c r="G197" s="196" t="s">
        <v>239</v>
      </c>
      <c r="H197" s="197">
        <v>20.364000000000001</v>
      </c>
      <c r="I197" s="198"/>
      <c r="J197" s="199">
        <f>ROUND(I197*H197,2)</f>
        <v>0</v>
      </c>
      <c r="K197" s="195" t="s">
        <v>152</v>
      </c>
      <c r="L197" s="39"/>
      <c r="M197" s="200" t="s">
        <v>28</v>
      </c>
      <c r="N197" s="201" t="s">
        <v>47</v>
      </c>
      <c r="O197" s="65"/>
      <c r="P197" s="202">
        <f>O197*H197</f>
        <v>0</v>
      </c>
      <c r="Q197" s="202">
        <v>0</v>
      </c>
      <c r="R197" s="202">
        <f>Q197*H197</f>
        <v>0</v>
      </c>
      <c r="S197" s="202">
        <v>0</v>
      </c>
      <c r="T197" s="20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4" t="s">
        <v>153</v>
      </c>
      <c r="AT197" s="204" t="s">
        <v>148</v>
      </c>
      <c r="AU197" s="204" t="s">
        <v>85</v>
      </c>
      <c r="AY197" s="17" t="s">
        <v>146</v>
      </c>
      <c r="BE197" s="205">
        <f>IF(N197="základní",J197,0)</f>
        <v>0</v>
      </c>
      <c r="BF197" s="205">
        <f>IF(N197="snížená",J197,0)</f>
        <v>0</v>
      </c>
      <c r="BG197" s="205">
        <f>IF(N197="zákl. přenesená",J197,0)</f>
        <v>0</v>
      </c>
      <c r="BH197" s="205">
        <f>IF(N197="sníž. přenesená",J197,0)</f>
        <v>0</v>
      </c>
      <c r="BI197" s="205">
        <f>IF(N197="nulová",J197,0)</f>
        <v>0</v>
      </c>
      <c r="BJ197" s="17" t="s">
        <v>153</v>
      </c>
      <c r="BK197" s="205">
        <f>ROUND(I197*H197,2)</f>
        <v>0</v>
      </c>
      <c r="BL197" s="17" t="s">
        <v>153</v>
      </c>
      <c r="BM197" s="204" t="s">
        <v>254</v>
      </c>
    </row>
    <row r="198" spans="1:65" s="2" customFormat="1" ht="10.199999999999999">
      <c r="A198" s="34"/>
      <c r="B198" s="35"/>
      <c r="C198" s="36"/>
      <c r="D198" s="206" t="s">
        <v>155</v>
      </c>
      <c r="E198" s="36"/>
      <c r="F198" s="207" t="s">
        <v>255</v>
      </c>
      <c r="G198" s="36"/>
      <c r="H198" s="36"/>
      <c r="I198" s="116"/>
      <c r="J198" s="36"/>
      <c r="K198" s="36"/>
      <c r="L198" s="39"/>
      <c r="M198" s="208"/>
      <c r="N198" s="209"/>
      <c r="O198" s="65"/>
      <c r="P198" s="65"/>
      <c r="Q198" s="65"/>
      <c r="R198" s="65"/>
      <c r="S198" s="65"/>
      <c r="T198" s="66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155</v>
      </c>
      <c r="AU198" s="17" t="s">
        <v>85</v>
      </c>
    </row>
    <row r="199" spans="1:65" s="13" customFormat="1" ht="10.199999999999999">
      <c r="B199" s="210"/>
      <c r="C199" s="211"/>
      <c r="D199" s="206" t="s">
        <v>157</v>
      </c>
      <c r="E199" s="212" t="s">
        <v>28</v>
      </c>
      <c r="F199" s="213" t="s">
        <v>529</v>
      </c>
      <c r="G199" s="211"/>
      <c r="H199" s="212" t="s">
        <v>28</v>
      </c>
      <c r="I199" s="214"/>
      <c r="J199" s="211"/>
      <c r="K199" s="211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157</v>
      </c>
      <c r="AU199" s="219" t="s">
        <v>85</v>
      </c>
      <c r="AV199" s="13" t="s">
        <v>82</v>
      </c>
      <c r="AW199" s="13" t="s">
        <v>35</v>
      </c>
      <c r="AX199" s="13" t="s">
        <v>74</v>
      </c>
      <c r="AY199" s="219" t="s">
        <v>146</v>
      </c>
    </row>
    <row r="200" spans="1:65" s="13" customFormat="1" ht="10.199999999999999">
      <c r="B200" s="210"/>
      <c r="C200" s="211"/>
      <c r="D200" s="206" t="s">
        <v>157</v>
      </c>
      <c r="E200" s="212" t="s">
        <v>28</v>
      </c>
      <c r="F200" s="213" t="s">
        <v>540</v>
      </c>
      <c r="G200" s="211"/>
      <c r="H200" s="212" t="s">
        <v>28</v>
      </c>
      <c r="I200" s="214"/>
      <c r="J200" s="211"/>
      <c r="K200" s="211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157</v>
      </c>
      <c r="AU200" s="219" t="s">
        <v>85</v>
      </c>
      <c r="AV200" s="13" t="s">
        <v>82</v>
      </c>
      <c r="AW200" s="13" t="s">
        <v>35</v>
      </c>
      <c r="AX200" s="13" t="s">
        <v>74</v>
      </c>
      <c r="AY200" s="219" t="s">
        <v>146</v>
      </c>
    </row>
    <row r="201" spans="1:65" s="14" customFormat="1" ht="10.199999999999999">
      <c r="B201" s="220"/>
      <c r="C201" s="221"/>
      <c r="D201" s="206" t="s">
        <v>157</v>
      </c>
      <c r="E201" s="222" t="s">
        <v>28</v>
      </c>
      <c r="F201" s="223" t="s">
        <v>541</v>
      </c>
      <c r="G201" s="221"/>
      <c r="H201" s="224">
        <v>20.364000000000001</v>
      </c>
      <c r="I201" s="225"/>
      <c r="J201" s="221"/>
      <c r="K201" s="221"/>
      <c r="L201" s="226"/>
      <c r="M201" s="227"/>
      <c r="N201" s="228"/>
      <c r="O201" s="228"/>
      <c r="P201" s="228"/>
      <c r="Q201" s="228"/>
      <c r="R201" s="228"/>
      <c r="S201" s="228"/>
      <c r="T201" s="229"/>
      <c r="AT201" s="230" t="s">
        <v>157</v>
      </c>
      <c r="AU201" s="230" t="s">
        <v>85</v>
      </c>
      <c r="AV201" s="14" t="s">
        <v>85</v>
      </c>
      <c r="AW201" s="14" t="s">
        <v>35</v>
      </c>
      <c r="AX201" s="14" t="s">
        <v>82</v>
      </c>
      <c r="AY201" s="230" t="s">
        <v>146</v>
      </c>
    </row>
    <row r="202" spans="1:65" s="2" customFormat="1" ht="16.5" customHeight="1">
      <c r="A202" s="34"/>
      <c r="B202" s="35"/>
      <c r="C202" s="193" t="s">
        <v>322</v>
      </c>
      <c r="D202" s="193" t="s">
        <v>148</v>
      </c>
      <c r="E202" s="194" t="s">
        <v>261</v>
      </c>
      <c r="F202" s="195" t="s">
        <v>262</v>
      </c>
      <c r="G202" s="196" t="s">
        <v>239</v>
      </c>
      <c r="H202" s="197">
        <v>217.16</v>
      </c>
      <c r="I202" s="198"/>
      <c r="J202" s="199">
        <f>ROUND(I202*H202,2)</f>
        <v>0</v>
      </c>
      <c r="K202" s="195" t="s">
        <v>152</v>
      </c>
      <c r="L202" s="39"/>
      <c r="M202" s="200" t="s">
        <v>28</v>
      </c>
      <c r="N202" s="201" t="s">
        <v>47</v>
      </c>
      <c r="O202" s="65"/>
      <c r="P202" s="202">
        <f>O202*H202</f>
        <v>0</v>
      </c>
      <c r="Q202" s="202">
        <v>0</v>
      </c>
      <c r="R202" s="202">
        <f>Q202*H202</f>
        <v>0</v>
      </c>
      <c r="S202" s="202">
        <v>0</v>
      </c>
      <c r="T202" s="20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4" t="s">
        <v>153</v>
      </c>
      <c r="AT202" s="204" t="s">
        <v>148</v>
      </c>
      <c r="AU202" s="204" t="s">
        <v>85</v>
      </c>
      <c r="AY202" s="17" t="s">
        <v>146</v>
      </c>
      <c r="BE202" s="205">
        <f>IF(N202="základní",J202,0)</f>
        <v>0</v>
      </c>
      <c r="BF202" s="205">
        <f>IF(N202="snížená",J202,0)</f>
        <v>0</v>
      </c>
      <c r="BG202" s="205">
        <f>IF(N202="zákl. přenesená",J202,0)</f>
        <v>0</v>
      </c>
      <c r="BH202" s="205">
        <f>IF(N202="sníž. přenesená",J202,0)</f>
        <v>0</v>
      </c>
      <c r="BI202" s="205">
        <f>IF(N202="nulová",J202,0)</f>
        <v>0</v>
      </c>
      <c r="BJ202" s="17" t="s">
        <v>153</v>
      </c>
      <c r="BK202" s="205">
        <f>ROUND(I202*H202,2)</f>
        <v>0</v>
      </c>
      <c r="BL202" s="17" t="s">
        <v>153</v>
      </c>
      <c r="BM202" s="204" t="s">
        <v>263</v>
      </c>
    </row>
    <row r="203" spans="1:65" s="2" customFormat="1" ht="19.2">
      <c r="A203" s="34"/>
      <c r="B203" s="35"/>
      <c r="C203" s="36"/>
      <c r="D203" s="206" t="s">
        <v>155</v>
      </c>
      <c r="E203" s="36"/>
      <c r="F203" s="207" t="s">
        <v>264</v>
      </c>
      <c r="G203" s="36"/>
      <c r="H203" s="36"/>
      <c r="I203" s="116"/>
      <c r="J203" s="36"/>
      <c r="K203" s="36"/>
      <c r="L203" s="39"/>
      <c r="M203" s="208"/>
      <c r="N203" s="209"/>
      <c r="O203" s="65"/>
      <c r="P203" s="65"/>
      <c r="Q203" s="65"/>
      <c r="R203" s="65"/>
      <c r="S203" s="65"/>
      <c r="T203" s="66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155</v>
      </c>
      <c r="AU203" s="17" t="s">
        <v>85</v>
      </c>
    </row>
    <row r="204" spans="1:65" s="13" customFormat="1" ht="10.199999999999999">
      <c r="B204" s="210"/>
      <c r="C204" s="211"/>
      <c r="D204" s="206" t="s">
        <v>157</v>
      </c>
      <c r="E204" s="212" t="s">
        <v>28</v>
      </c>
      <c r="F204" s="213" t="s">
        <v>542</v>
      </c>
      <c r="G204" s="211"/>
      <c r="H204" s="212" t="s">
        <v>28</v>
      </c>
      <c r="I204" s="214"/>
      <c r="J204" s="211"/>
      <c r="K204" s="211"/>
      <c r="L204" s="215"/>
      <c r="M204" s="216"/>
      <c r="N204" s="217"/>
      <c r="O204" s="217"/>
      <c r="P204" s="217"/>
      <c r="Q204" s="217"/>
      <c r="R204" s="217"/>
      <c r="S204" s="217"/>
      <c r="T204" s="218"/>
      <c r="AT204" s="219" t="s">
        <v>157</v>
      </c>
      <c r="AU204" s="219" t="s">
        <v>85</v>
      </c>
      <c r="AV204" s="13" t="s">
        <v>82</v>
      </c>
      <c r="AW204" s="13" t="s">
        <v>35</v>
      </c>
      <c r="AX204" s="13" t="s">
        <v>74</v>
      </c>
      <c r="AY204" s="219" t="s">
        <v>146</v>
      </c>
    </row>
    <row r="205" spans="1:65" s="14" customFormat="1" ht="10.199999999999999">
      <c r="B205" s="220"/>
      <c r="C205" s="221"/>
      <c r="D205" s="206" t="s">
        <v>157</v>
      </c>
      <c r="E205" s="222" t="s">
        <v>28</v>
      </c>
      <c r="F205" s="223" t="s">
        <v>543</v>
      </c>
      <c r="G205" s="221"/>
      <c r="H205" s="224">
        <v>217.16</v>
      </c>
      <c r="I205" s="225"/>
      <c r="J205" s="221"/>
      <c r="K205" s="221"/>
      <c r="L205" s="226"/>
      <c r="M205" s="227"/>
      <c r="N205" s="228"/>
      <c r="O205" s="228"/>
      <c r="P205" s="228"/>
      <c r="Q205" s="228"/>
      <c r="R205" s="228"/>
      <c r="S205" s="228"/>
      <c r="T205" s="229"/>
      <c r="AT205" s="230" t="s">
        <v>157</v>
      </c>
      <c r="AU205" s="230" t="s">
        <v>85</v>
      </c>
      <c r="AV205" s="14" t="s">
        <v>85</v>
      </c>
      <c r="AW205" s="14" t="s">
        <v>35</v>
      </c>
      <c r="AX205" s="14" t="s">
        <v>82</v>
      </c>
      <c r="AY205" s="230" t="s">
        <v>146</v>
      </c>
    </row>
    <row r="206" spans="1:65" s="12" customFormat="1" ht="20.85" customHeight="1">
      <c r="B206" s="177"/>
      <c r="C206" s="178"/>
      <c r="D206" s="179" t="s">
        <v>73</v>
      </c>
      <c r="E206" s="191" t="s">
        <v>280</v>
      </c>
      <c r="F206" s="191" t="s">
        <v>281</v>
      </c>
      <c r="G206" s="178"/>
      <c r="H206" s="178"/>
      <c r="I206" s="181"/>
      <c r="J206" s="192">
        <f>BK206</f>
        <v>0</v>
      </c>
      <c r="K206" s="178"/>
      <c r="L206" s="183"/>
      <c r="M206" s="184"/>
      <c r="N206" s="185"/>
      <c r="O206" s="185"/>
      <c r="P206" s="186">
        <f>SUM(P207:P215)</f>
        <v>0</v>
      </c>
      <c r="Q206" s="185"/>
      <c r="R206" s="186">
        <f>SUM(R207:R215)</f>
        <v>7.1010000000000005E-3</v>
      </c>
      <c r="S206" s="185"/>
      <c r="T206" s="187">
        <f>SUM(T207:T215)</f>
        <v>0</v>
      </c>
      <c r="AR206" s="188" t="s">
        <v>82</v>
      </c>
      <c r="AT206" s="189" t="s">
        <v>73</v>
      </c>
      <c r="AU206" s="189" t="s">
        <v>85</v>
      </c>
      <c r="AY206" s="188" t="s">
        <v>146</v>
      </c>
      <c r="BK206" s="190">
        <f>SUM(BK207:BK215)</f>
        <v>0</v>
      </c>
    </row>
    <row r="207" spans="1:65" s="2" customFormat="1" ht="16.5" customHeight="1">
      <c r="A207" s="34"/>
      <c r="B207" s="35"/>
      <c r="C207" s="193" t="s">
        <v>331</v>
      </c>
      <c r="D207" s="193" t="s">
        <v>148</v>
      </c>
      <c r="E207" s="194" t="s">
        <v>544</v>
      </c>
      <c r="F207" s="195" t="s">
        <v>545</v>
      </c>
      <c r="G207" s="196" t="s">
        <v>239</v>
      </c>
      <c r="H207" s="197">
        <v>355.07</v>
      </c>
      <c r="I207" s="198"/>
      <c r="J207" s="199">
        <f>ROUND(I207*H207,2)</f>
        <v>0</v>
      </c>
      <c r="K207" s="195" t="s">
        <v>152</v>
      </c>
      <c r="L207" s="39"/>
      <c r="M207" s="200" t="s">
        <v>28</v>
      </c>
      <c r="N207" s="201" t="s">
        <v>47</v>
      </c>
      <c r="O207" s="65"/>
      <c r="P207" s="202">
        <f>O207*H207</f>
        <v>0</v>
      </c>
      <c r="Q207" s="202">
        <v>0</v>
      </c>
      <c r="R207" s="202">
        <f>Q207*H207</f>
        <v>0</v>
      </c>
      <c r="S207" s="202">
        <v>0</v>
      </c>
      <c r="T207" s="20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4" t="s">
        <v>153</v>
      </c>
      <c r="AT207" s="204" t="s">
        <v>148</v>
      </c>
      <c r="AU207" s="204" t="s">
        <v>166</v>
      </c>
      <c r="AY207" s="17" t="s">
        <v>146</v>
      </c>
      <c r="BE207" s="205">
        <f>IF(N207="základní",J207,0)</f>
        <v>0</v>
      </c>
      <c r="BF207" s="205">
        <f>IF(N207="snížená",J207,0)</f>
        <v>0</v>
      </c>
      <c r="BG207" s="205">
        <f>IF(N207="zákl. přenesená",J207,0)</f>
        <v>0</v>
      </c>
      <c r="BH207" s="205">
        <f>IF(N207="sníž. přenesená",J207,0)</f>
        <v>0</v>
      </c>
      <c r="BI207" s="205">
        <f>IF(N207="nulová",J207,0)</f>
        <v>0</v>
      </c>
      <c r="BJ207" s="17" t="s">
        <v>153</v>
      </c>
      <c r="BK207" s="205">
        <f>ROUND(I207*H207,2)</f>
        <v>0</v>
      </c>
      <c r="BL207" s="17" t="s">
        <v>153</v>
      </c>
      <c r="BM207" s="204" t="s">
        <v>546</v>
      </c>
    </row>
    <row r="208" spans="1:65" s="2" customFormat="1" ht="10.199999999999999">
      <c r="A208" s="34"/>
      <c r="B208" s="35"/>
      <c r="C208" s="36"/>
      <c r="D208" s="206" t="s">
        <v>155</v>
      </c>
      <c r="E208" s="36"/>
      <c r="F208" s="207" t="s">
        <v>547</v>
      </c>
      <c r="G208" s="36"/>
      <c r="H208" s="36"/>
      <c r="I208" s="116"/>
      <c r="J208" s="36"/>
      <c r="K208" s="36"/>
      <c r="L208" s="39"/>
      <c r="M208" s="208"/>
      <c r="N208" s="209"/>
      <c r="O208" s="65"/>
      <c r="P208" s="65"/>
      <c r="Q208" s="65"/>
      <c r="R208" s="65"/>
      <c r="S208" s="65"/>
      <c r="T208" s="66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155</v>
      </c>
      <c r="AU208" s="17" t="s">
        <v>166</v>
      </c>
    </row>
    <row r="209" spans="1:65" s="13" customFormat="1" ht="10.199999999999999">
      <c r="B209" s="210"/>
      <c r="C209" s="211"/>
      <c r="D209" s="206" t="s">
        <v>157</v>
      </c>
      <c r="E209" s="212" t="s">
        <v>28</v>
      </c>
      <c r="F209" s="213" t="s">
        <v>548</v>
      </c>
      <c r="G209" s="211"/>
      <c r="H209" s="212" t="s">
        <v>28</v>
      </c>
      <c r="I209" s="214"/>
      <c r="J209" s="211"/>
      <c r="K209" s="211"/>
      <c r="L209" s="215"/>
      <c r="M209" s="216"/>
      <c r="N209" s="217"/>
      <c r="O209" s="217"/>
      <c r="P209" s="217"/>
      <c r="Q209" s="217"/>
      <c r="R209" s="217"/>
      <c r="S209" s="217"/>
      <c r="T209" s="218"/>
      <c r="AT209" s="219" t="s">
        <v>157</v>
      </c>
      <c r="AU209" s="219" t="s">
        <v>166</v>
      </c>
      <c r="AV209" s="13" t="s">
        <v>82</v>
      </c>
      <c r="AW209" s="13" t="s">
        <v>35</v>
      </c>
      <c r="AX209" s="13" t="s">
        <v>74</v>
      </c>
      <c r="AY209" s="219" t="s">
        <v>146</v>
      </c>
    </row>
    <row r="210" spans="1:65" s="14" customFormat="1" ht="10.199999999999999">
      <c r="B210" s="220"/>
      <c r="C210" s="221"/>
      <c r="D210" s="206" t="s">
        <v>157</v>
      </c>
      <c r="E210" s="222" t="s">
        <v>28</v>
      </c>
      <c r="F210" s="223" t="s">
        <v>549</v>
      </c>
      <c r="G210" s="221"/>
      <c r="H210" s="224">
        <v>355.07</v>
      </c>
      <c r="I210" s="225"/>
      <c r="J210" s="221"/>
      <c r="K210" s="221"/>
      <c r="L210" s="226"/>
      <c r="M210" s="227"/>
      <c r="N210" s="228"/>
      <c r="O210" s="228"/>
      <c r="P210" s="228"/>
      <c r="Q210" s="228"/>
      <c r="R210" s="228"/>
      <c r="S210" s="228"/>
      <c r="T210" s="229"/>
      <c r="AT210" s="230" t="s">
        <v>157</v>
      </c>
      <c r="AU210" s="230" t="s">
        <v>166</v>
      </c>
      <c r="AV210" s="14" t="s">
        <v>85</v>
      </c>
      <c r="AW210" s="14" t="s">
        <v>35</v>
      </c>
      <c r="AX210" s="14" t="s">
        <v>82</v>
      </c>
      <c r="AY210" s="230" t="s">
        <v>146</v>
      </c>
    </row>
    <row r="211" spans="1:65" s="2" customFormat="1" ht="16.5" customHeight="1">
      <c r="A211" s="34"/>
      <c r="B211" s="35"/>
      <c r="C211" s="242" t="s">
        <v>338</v>
      </c>
      <c r="D211" s="242" t="s">
        <v>289</v>
      </c>
      <c r="E211" s="243" t="s">
        <v>550</v>
      </c>
      <c r="F211" s="244" t="s">
        <v>551</v>
      </c>
      <c r="G211" s="245" t="s">
        <v>292</v>
      </c>
      <c r="H211" s="246">
        <v>7.101</v>
      </c>
      <c r="I211" s="247"/>
      <c r="J211" s="248">
        <f>ROUND(I211*H211,2)</f>
        <v>0</v>
      </c>
      <c r="K211" s="244" t="s">
        <v>152</v>
      </c>
      <c r="L211" s="249"/>
      <c r="M211" s="250" t="s">
        <v>28</v>
      </c>
      <c r="N211" s="251" t="s">
        <v>47</v>
      </c>
      <c r="O211" s="65"/>
      <c r="P211" s="202">
        <f>O211*H211</f>
        <v>0</v>
      </c>
      <c r="Q211" s="202">
        <v>1E-3</v>
      </c>
      <c r="R211" s="202">
        <f>Q211*H211</f>
        <v>7.1010000000000005E-3</v>
      </c>
      <c r="S211" s="202">
        <v>0</v>
      </c>
      <c r="T211" s="20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4" t="s">
        <v>210</v>
      </c>
      <c r="AT211" s="204" t="s">
        <v>289</v>
      </c>
      <c r="AU211" s="204" t="s">
        <v>166</v>
      </c>
      <c r="AY211" s="17" t="s">
        <v>146</v>
      </c>
      <c r="BE211" s="205">
        <f>IF(N211="základní",J211,0)</f>
        <v>0</v>
      </c>
      <c r="BF211" s="205">
        <f>IF(N211="snížená",J211,0)</f>
        <v>0</v>
      </c>
      <c r="BG211" s="205">
        <f>IF(N211="zákl. přenesená",J211,0)</f>
        <v>0</v>
      </c>
      <c r="BH211" s="205">
        <f>IF(N211="sníž. přenesená",J211,0)</f>
        <v>0</v>
      </c>
      <c r="BI211" s="205">
        <f>IF(N211="nulová",J211,0)</f>
        <v>0</v>
      </c>
      <c r="BJ211" s="17" t="s">
        <v>153</v>
      </c>
      <c r="BK211" s="205">
        <f>ROUND(I211*H211,2)</f>
        <v>0</v>
      </c>
      <c r="BL211" s="17" t="s">
        <v>153</v>
      </c>
      <c r="BM211" s="204" t="s">
        <v>293</v>
      </c>
    </row>
    <row r="212" spans="1:65" s="2" customFormat="1" ht="10.199999999999999">
      <c r="A212" s="34"/>
      <c r="B212" s="35"/>
      <c r="C212" s="36"/>
      <c r="D212" s="206" t="s">
        <v>155</v>
      </c>
      <c r="E212" s="36"/>
      <c r="F212" s="207" t="s">
        <v>551</v>
      </c>
      <c r="G212" s="36"/>
      <c r="H212" s="36"/>
      <c r="I212" s="116"/>
      <c r="J212" s="36"/>
      <c r="K212" s="36"/>
      <c r="L212" s="39"/>
      <c r="M212" s="208"/>
      <c r="N212" s="209"/>
      <c r="O212" s="65"/>
      <c r="P212" s="65"/>
      <c r="Q212" s="65"/>
      <c r="R212" s="65"/>
      <c r="S212" s="65"/>
      <c r="T212" s="66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155</v>
      </c>
      <c r="AU212" s="17" t="s">
        <v>166</v>
      </c>
    </row>
    <row r="213" spans="1:65" s="13" customFormat="1" ht="10.199999999999999">
      <c r="B213" s="210"/>
      <c r="C213" s="211"/>
      <c r="D213" s="206" t="s">
        <v>157</v>
      </c>
      <c r="E213" s="212" t="s">
        <v>28</v>
      </c>
      <c r="F213" s="213" t="s">
        <v>552</v>
      </c>
      <c r="G213" s="211"/>
      <c r="H213" s="212" t="s">
        <v>28</v>
      </c>
      <c r="I213" s="214"/>
      <c r="J213" s="211"/>
      <c r="K213" s="211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157</v>
      </c>
      <c r="AU213" s="219" t="s">
        <v>166</v>
      </c>
      <c r="AV213" s="13" t="s">
        <v>82</v>
      </c>
      <c r="AW213" s="13" t="s">
        <v>35</v>
      </c>
      <c r="AX213" s="13" t="s">
        <v>74</v>
      </c>
      <c r="AY213" s="219" t="s">
        <v>146</v>
      </c>
    </row>
    <row r="214" spans="1:65" s="14" customFormat="1" ht="10.199999999999999">
      <c r="B214" s="220"/>
      <c r="C214" s="221"/>
      <c r="D214" s="206" t="s">
        <v>157</v>
      </c>
      <c r="E214" s="222" t="s">
        <v>28</v>
      </c>
      <c r="F214" s="223" t="s">
        <v>553</v>
      </c>
      <c r="G214" s="221"/>
      <c r="H214" s="224">
        <v>355.07</v>
      </c>
      <c r="I214" s="225"/>
      <c r="J214" s="221"/>
      <c r="K214" s="221"/>
      <c r="L214" s="226"/>
      <c r="M214" s="227"/>
      <c r="N214" s="228"/>
      <c r="O214" s="228"/>
      <c r="P214" s="228"/>
      <c r="Q214" s="228"/>
      <c r="R214" s="228"/>
      <c r="S214" s="228"/>
      <c r="T214" s="229"/>
      <c r="AT214" s="230" t="s">
        <v>157</v>
      </c>
      <c r="AU214" s="230" t="s">
        <v>166</v>
      </c>
      <c r="AV214" s="14" t="s">
        <v>85</v>
      </c>
      <c r="AW214" s="14" t="s">
        <v>35</v>
      </c>
      <c r="AX214" s="14" t="s">
        <v>82</v>
      </c>
      <c r="AY214" s="230" t="s">
        <v>146</v>
      </c>
    </row>
    <row r="215" spans="1:65" s="14" customFormat="1" ht="10.199999999999999">
      <c r="B215" s="220"/>
      <c r="C215" s="221"/>
      <c r="D215" s="206" t="s">
        <v>157</v>
      </c>
      <c r="E215" s="221"/>
      <c r="F215" s="223" t="s">
        <v>554</v>
      </c>
      <c r="G215" s="221"/>
      <c r="H215" s="224">
        <v>7.101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157</v>
      </c>
      <c r="AU215" s="230" t="s">
        <v>166</v>
      </c>
      <c r="AV215" s="14" t="s">
        <v>85</v>
      </c>
      <c r="AW215" s="14" t="s">
        <v>4</v>
      </c>
      <c r="AX215" s="14" t="s">
        <v>82</v>
      </c>
      <c r="AY215" s="230" t="s">
        <v>146</v>
      </c>
    </row>
    <row r="216" spans="1:65" s="12" customFormat="1" ht="22.8" customHeight="1">
      <c r="B216" s="177"/>
      <c r="C216" s="178"/>
      <c r="D216" s="179" t="s">
        <v>73</v>
      </c>
      <c r="E216" s="191" t="s">
        <v>85</v>
      </c>
      <c r="F216" s="191" t="s">
        <v>297</v>
      </c>
      <c r="G216" s="178"/>
      <c r="H216" s="178"/>
      <c r="I216" s="181"/>
      <c r="J216" s="192">
        <f>BK216</f>
        <v>0</v>
      </c>
      <c r="K216" s="178"/>
      <c r="L216" s="183"/>
      <c r="M216" s="184"/>
      <c r="N216" s="185"/>
      <c r="O216" s="185"/>
      <c r="P216" s="186">
        <f>SUM(P217:P246)</f>
        <v>0</v>
      </c>
      <c r="Q216" s="185"/>
      <c r="R216" s="186">
        <f>SUM(R217:R246)</f>
        <v>0.75615684000000005</v>
      </c>
      <c r="S216" s="185"/>
      <c r="T216" s="187">
        <f>SUM(T217:T246)</f>
        <v>0</v>
      </c>
      <c r="AR216" s="188" t="s">
        <v>82</v>
      </c>
      <c r="AT216" s="189" t="s">
        <v>73</v>
      </c>
      <c r="AU216" s="189" t="s">
        <v>82</v>
      </c>
      <c r="AY216" s="188" t="s">
        <v>146</v>
      </c>
      <c r="BK216" s="190">
        <f>SUM(BK217:BK246)</f>
        <v>0</v>
      </c>
    </row>
    <row r="217" spans="1:65" s="2" customFormat="1" ht="16.5" customHeight="1">
      <c r="A217" s="34"/>
      <c r="B217" s="35"/>
      <c r="C217" s="193" t="s">
        <v>344</v>
      </c>
      <c r="D217" s="193" t="s">
        <v>148</v>
      </c>
      <c r="E217" s="194" t="s">
        <v>555</v>
      </c>
      <c r="F217" s="195" t="s">
        <v>556</v>
      </c>
      <c r="G217" s="196" t="s">
        <v>239</v>
      </c>
      <c r="H217" s="197">
        <v>28</v>
      </c>
      <c r="I217" s="198"/>
      <c r="J217" s="199">
        <f>ROUND(I217*H217,2)</f>
        <v>0</v>
      </c>
      <c r="K217" s="195" t="s">
        <v>152</v>
      </c>
      <c r="L217" s="39"/>
      <c r="M217" s="200" t="s">
        <v>28</v>
      </c>
      <c r="N217" s="201" t="s">
        <v>47</v>
      </c>
      <c r="O217" s="65"/>
      <c r="P217" s="202">
        <f>O217*H217</f>
        <v>0</v>
      </c>
      <c r="Q217" s="202">
        <v>1.3999999999999999E-4</v>
      </c>
      <c r="R217" s="202">
        <f>Q217*H217</f>
        <v>3.9199999999999999E-3</v>
      </c>
      <c r="S217" s="202">
        <v>0</v>
      </c>
      <c r="T217" s="20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4" t="s">
        <v>153</v>
      </c>
      <c r="AT217" s="204" t="s">
        <v>148</v>
      </c>
      <c r="AU217" s="204" t="s">
        <v>85</v>
      </c>
      <c r="AY217" s="17" t="s">
        <v>146</v>
      </c>
      <c r="BE217" s="205">
        <f>IF(N217="základní",J217,0)</f>
        <v>0</v>
      </c>
      <c r="BF217" s="205">
        <f>IF(N217="snížená",J217,0)</f>
        <v>0</v>
      </c>
      <c r="BG217" s="205">
        <f>IF(N217="zákl. přenesená",J217,0)</f>
        <v>0</v>
      </c>
      <c r="BH217" s="205">
        <f>IF(N217="sníž. přenesená",J217,0)</f>
        <v>0</v>
      </c>
      <c r="BI217" s="205">
        <f>IF(N217="nulová",J217,0)</f>
        <v>0</v>
      </c>
      <c r="BJ217" s="17" t="s">
        <v>153</v>
      </c>
      <c r="BK217" s="205">
        <f>ROUND(I217*H217,2)</f>
        <v>0</v>
      </c>
      <c r="BL217" s="17" t="s">
        <v>153</v>
      </c>
      <c r="BM217" s="204" t="s">
        <v>557</v>
      </c>
    </row>
    <row r="218" spans="1:65" s="2" customFormat="1" ht="19.2">
      <c r="A218" s="34"/>
      <c r="B218" s="35"/>
      <c r="C218" s="36"/>
      <c r="D218" s="206" t="s">
        <v>155</v>
      </c>
      <c r="E218" s="36"/>
      <c r="F218" s="207" t="s">
        <v>558</v>
      </c>
      <c r="G218" s="36"/>
      <c r="H218" s="36"/>
      <c r="I218" s="116"/>
      <c r="J218" s="36"/>
      <c r="K218" s="36"/>
      <c r="L218" s="39"/>
      <c r="M218" s="208"/>
      <c r="N218" s="209"/>
      <c r="O218" s="65"/>
      <c r="P218" s="65"/>
      <c r="Q218" s="65"/>
      <c r="R218" s="65"/>
      <c r="S218" s="65"/>
      <c r="T218" s="66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155</v>
      </c>
      <c r="AU218" s="17" t="s">
        <v>85</v>
      </c>
    </row>
    <row r="219" spans="1:65" s="13" customFormat="1" ht="20.399999999999999">
      <c r="B219" s="210"/>
      <c r="C219" s="211"/>
      <c r="D219" s="206" t="s">
        <v>157</v>
      </c>
      <c r="E219" s="212" t="s">
        <v>28</v>
      </c>
      <c r="F219" s="213" t="s">
        <v>559</v>
      </c>
      <c r="G219" s="211"/>
      <c r="H219" s="212" t="s">
        <v>28</v>
      </c>
      <c r="I219" s="214"/>
      <c r="J219" s="211"/>
      <c r="K219" s="211"/>
      <c r="L219" s="215"/>
      <c r="M219" s="216"/>
      <c r="N219" s="217"/>
      <c r="O219" s="217"/>
      <c r="P219" s="217"/>
      <c r="Q219" s="217"/>
      <c r="R219" s="217"/>
      <c r="S219" s="217"/>
      <c r="T219" s="218"/>
      <c r="AT219" s="219" t="s">
        <v>157</v>
      </c>
      <c r="AU219" s="219" t="s">
        <v>85</v>
      </c>
      <c r="AV219" s="13" t="s">
        <v>82</v>
      </c>
      <c r="AW219" s="13" t="s">
        <v>35</v>
      </c>
      <c r="AX219" s="13" t="s">
        <v>74</v>
      </c>
      <c r="AY219" s="219" t="s">
        <v>146</v>
      </c>
    </row>
    <row r="220" spans="1:65" s="14" customFormat="1" ht="10.199999999999999">
      <c r="B220" s="220"/>
      <c r="C220" s="221"/>
      <c r="D220" s="206" t="s">
        <v>157</v>
      </c>
      <c r="E220" s="222" t="s">
        <v>28</v>
      </c>
      <c r="F220" s="223" t="s">
        <v>560</v>
      </c>
      <c r="G220" s="221"/>
      <c r="H220" s="224">
        <v>28</v>
      </c>
      <c r="I220" s="225"/>
      <c r="J220" s="221"/>
      <c r="K220" s="221"/>
      <c r="L220" s="226"/>
      <c r="M220" s="227"/>
      <c r="N220" s="228"/>
      <c r="O220" s="228"/>
      <c r="P220" s="228"/>
      <c r="Q220" s="228"/>
      <c r="R220" s="228"/>
      <c r="S220" s="228"/>
      <c r="T220" s="229"/>
      <c r="AT220" s="230" t="s">
        <v>157</v>
      </c>
      <c r="AU220" s="230" t="s">
        <v>85</v>
      </c>
      <c r="AV220" s="14" t="s">
        <v>85</v>
      </c>
      <c r="AW220" s="14" t="s">
        <v>35</v>
      </c>
      <c r="AX220" s="14" t="s">
        <v>82</v>
      </c>
      <c r="AY220" s="230" t="s">
        <v>146</v>
      </c>
    </row>
    <row r="221" spans="1:65" s="2" customFormat="1" ht="16.5" customHeight="1">
      <c r="A221" s="34"/>
      <c r="B221" s="35"/>
      <c r="C221" s="242" t="s">
        <v>352</v>
      </c>
      <c r="D221" s="242" t="s">
        <v>289</v>
      </c>
      <c r="E221" s="243" t="s">
        <v>561</v>
      </c>
      <c r="F221" s="244" t="s">
        <v>562</v>
      </c>
      <c r="G221" s="245" t="s">
        <v>239</v>
      </c>
      <c r="H221" s="246">
        <v>33.6</v>
      </c>
      <c r="I221" s="247"/>
      <c r="J221" s="248">
        <f>ROUND(I221*H221,2)</f>
        <v>0</v>
      </c>
      <c r="K221" s="244" t="s">
        <v>152</v>
      </c>
      <c r="L221" s="249"/>
      <c r="M221" s="250" t="s">
        <v>28</v>
      </c>
      <c r="N221" s="251" t="s">
        <v>47</v>
      </c>
      <c r="O221" s="65"/>
      <c r="P221" s="202">
        <f>O221*H221</f>
        <v>0</v>
      </c>
      <c r="Q221" s="202">
        <v>5.0000000000000001E-4</v>
      </c>
      <c r="R221" s="202">
        <f>Q221*H221</f>
        <v>1.6800000000000002E-2</v>
      </c>
      <c r="S221" s="202">
        <v>0</v>
      </c>
      <c r="T221" s="20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4" t="s">
        <v>210</v>
      </c>
      <c r="AT221" s="204" t="s">
        <v>289</v>
      </c>
      <c r="AU221" s="204" t="s">
        <v>85</v>
      </c>
      <c r="AY221" s="17" t="s">
        <v>146</v>
      </c>
      <c r="BE221" s="205">
        <f>IF(N221="základní",J221,0)</f>
        <v>0</v>
      </c>
      <c r="BF221" s="205">
        <f>IF(N221="snížená",J221,0)</f>
        <v>0</v>
      </c>
      <c r="BG221" s="205">
        <f>IF(N221="zákl. přenesená",J221,0)</f>
        <v>0</v>
      </c>
      <c r="BH221" s="205">
        <f>IF(N221="sníž. přenesená",J221,0)</f>
        <v>0</v>
      </c>
      <c r="BI221" s="205">
        <f>IF(N221="nulová",J221,0)</f>
        <v>0</v>
      </c>
      <c r="BJ221" s="17" t="s">
        <v>153</v>
      </c>
      <c r="BK221" s="205">
        <f>ROUND(I221*H221,2)</f>
        <v>0</v>
      </c>
      <c r="BL221" s="17" t="s">
        <v>153</v>
      </c>
      <c r="BM221" s="204" t="s">
        <v>563</v>
      </c>
    </row>
    <row r="222" spans="1:65" s="2" customFormat="1" ht="10.199999999999999">
      <c r="A222" s="34"/>
      <c r="B222" s="35"/>
      <c r="C222" s="36"/>
      <c r="D222" s="206" t="s">
        <v>155</v>
      </c>
      <c r="E222" s="36"/>
      <c r="F222" s="207" t="s">
        <v>562</v>
      </c>
      <c r="G222" s="36"/>
      <c r="H222" s="36"/>
      <c r="I222" s="116"/>
      <c r="J222" s="36"/>
      <c r="K222" s="36"/>
      <c r="L222" s="39"/>
      <c r="M222" s="208"/>
      <c r="N222" s="209"/>
      <c r="O222" s="65"/>
      <c r="P222" s="65"/>
      <c r="Q222" s="65"/>
      <c r="R222" s="65"/>
      <c r="S222" s="65"/>
      <c r="T222" s="66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155</v>
      </c>
      <c r="AU222" s="17" t="s">
        <v>85</v>
      </c>
    </row>
    <row r="223" spans="1:65" s="13" customFormat="1" ht="10.199999999999999">
      <c r="B223" s="210"/>
      <c r="C223" s="211"/>
      <c r="D223" s="206" t="s">
        <v>157</v>
      </c>
      <c r="E223" s="212" t="s">
        <v>28</v>
      </c>
      <c r="F223" s="213" t="s">
        <v>564</v>
      </c>
      <c r="G223" s="211"/>
      <c r="H223" s="212" t="s">
        <v>28</v>
      </c>
      <c r="I223" s="214"/>
      <c r="J223" s="211"/>
      <c r="K223" s="211"/>
      <c r="L223" s="215"/>
      <c r="M223" s="216"/>
      <c r="N223" s="217"/>
      <c r="O223" s="217"/>
      <c r="P223" s="217"/>
      <c r="Q223" s="217"/>
      <c r="R223" s="217"/>
      <c r="S223" s="217"/>
      <c r="T223" s="218"/>
      <c r="AT223" s="219" t="s">
        <v>157</v>
      </c>
      <c r="AU223" s="219" t="s">
        <v>85</v>
      </c>
      <c r="AV223" s="13" t="s">
        <v>82</v>
      </c>
      <c r="AW223" s="13" t="s">
        <v>35</v>
      </c>
      <c r="AX223" s="13" t="s">
        <v>74</v>
      </c>
      <c r="AY223" s="219" t="s">
        <v>146</v>
      </c>
    </row>
    <row r="224" spans="1:65" s="14" customFormat="1" ht="10.199999999999999">
      <c r="B224" s="220"/>
      <c r="C224" s="221"/>
      <c r="D224" s="206" t="s">
        <v>157</v>
      </c>
      <c r="E224" s="222" t="s">
        <v>28</v>
      </c>
      <c r="F224" s="223" t="s">
        <v>560</v>
      </c>
      <c r="G224" s="221"/>
      <c r="H224" s="224">
        <v>28</v>
      </c>
      <c r="I224" s="225"/>
      <c r="J224" s="221"/>
      <c r="K224" s="221"/>
      <c r="L224" s="226"/>
      <c r="M224" s="227"/>
      <c r="N224" s="228"/>
      <c r="O224" s="228"/>
      <c r="P224" s="228"/>
      <c r="Q224" s="228"/>
      <c r="R224" s="228"/>
      <c r="S224" s="228"/>
      <c r="T224" s="229"/>
      <c r="AT224" s="230" t="s">
        <v>157</v>
      </c>
      <c r="AU224" s="230" t="s">
        <v>85</v>
      </c>
      <c r="AV224" s="14" t="s">
        <v>85</v>
      </c>
      <c r="AW224" s="14" t="s">
        <v>35</v>
      </c>
      <c r="AX224" s="14" t="s">
        <v>82</v>
      </c>
      <c r="AY224" s="230" t="s">
        <v>146</v>
      </c>
    </row>
    <row r="225" spans="1:65" s="14" customFormat="1" ht="10.199999999999999">
      <c r="B225" s="220"/>
      <c r="C225" s="221"/>
      <c r="D225" s="206" t="s">
        <v>157</v>
      </c>
      <c r="E225" s="221"/>
      <c r="F225" s="223" t="s">
        <v>565</v>
      </c>
      <c r="G225" s="221"/>
      <c r="H225" s="224">
        <v>33.6</v>
      </c>
      <c r="I225" s="225"/>
      <c r="J225" s="221"/>
      <c r="K225" s="221"/>
      <c r="L225" s="226"/>
      <c r="M225" s="227"/>
      <c r="N225" s="228"/>
      <c r="O225" s="228"/>
      <c r="P225" s="228"/>
      <c r="Q225" s="228"/>
      <c r="R225" s="228"/>
      <c r="S225" s="228"/>
      <c r="T225" s="229"/>
      <c r="AT225" s="230" t="s">
        <v>157</v>
      </c>
      <c r="AU225" s="230" t="s">
        <v>85</v>
      </c>
      <c r="AV225" s="14" t="s">
        <v>85</v>
      </c>
      <c r="AW225" s="14" t="s">
        <v>4</v>
      </c>
      <c r="AX225" s="14" t="s">
        <v>82</v>
      </c>
      <c r="AY225" s="230" t="s">
        <v>146</v>
      </c>
    </row>
    <row r="226" spans="1:65" s="2" customFormat="1" ht="16.5" customHeight="1">
      <c r="A226" s="34"/>
      <c r="B226" s="35"/>
      <c r="C226" s="193" t="s">
        <v>360</v>
      </c>
      <c r="D226" s="193" t="s">
        <v>148</v>
      </c>
      <c r="E226" s="194" t="s">
        <v>566</v>
      </c>
      <c r="F226" s="195" t="s">
        <v>567</v>
      </c>
      <c r="G226" s="196" t="s">
        <v>325</v>
      </c>
      <c r="H226" s="197">
        <v>3.9E-2</v>
      </c>
      <c r="I226" s="198"/>
      <c r="J226" s="199">
        <f>ROUND(I226*H226,2)</f>
        <v>0</v>
      </c>
      <c r="K226" s="195" t="s">
        <v>152</v>
      </c>
      <c r="L226" s="39"/>
      <c r="M226" s="200" t="s">
        <v>28</v>
      </c>
      <c r="N226" s="201" t="s">
        <v>47</v>
      </c>
      <c r="O226" s="65"/>
      <c r="P226" s="202">
        <f>O226*H226</f>
        <v>0</v>
      </c>
      <c r="Q226" s="202">
        <v>1.06277</v>
      </c>
      <c r="R226" s="202">
        <f>Q226*H226</f>
        <v>4.1448029999999997E-2</v>
      </c>
      <c r="S226" s="202">
        <v>0</v>
      </c>
      <c r="T226" s="20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4" t="s">
        <v>153</v>
      </c>
      <c r="AT226" s="204" t="s">
        <v>148</v>
      </c>
      <c r="AU226" s="204" t="s">
        <v>85</v>
      </c>
      <c r="AY226" s="17" t="s">
        <v>146</v>
      </c>
      <c r="BE226" s="205">
        <f>IF(N226="základní",J226,0)</f>
        <v>0</v>
      </c>
      <c r="BF226" s="205">
        <f>IF(N226="snížená",J226,0)</f>
        <v>0</v>
      </c>
      <c r="BG226" s="205">
        <f>IF(N226="zákl. přenesená",J226,0)</f>
        <v>0</v>
      </c>
      <c r="BH226" s="205">
        <f>IF(N226="sníž. přenesená",J226,0)</f>
        <v>0</v>
      </c>
      <c r="BI226" s="205">
        <f>IF(N226="nulová",J226,0)</f>
        <v>0</v>
      </c>
      <c r="BJ226" s="17" t="s">
        <v>153</v>
      </c>
      <c r="BK226" s="205">
        <f>ROUND(I226*H226,2)</f>
        <v>0</v>
      </c>
      <c r="BL226" s="17" t="s">
        <v>153</v>
      </c>
      <c r="BM226" s="204" t="s">
        <v>568</v>
      </c>
    </row>
    <row r="227" spans="1:65" s="2" customFormat="1" ht="10.199999999999999">
      <c r="A227" s="34"/>
      <c r="B227" s="35"/>
      <c r="C227" s="36"/>
      <c r="D227" s="206" t="s">
        <v>155</v>
      </c>
      <c r="E227" s="36"/>
      <c r="F227" s="207" t="s">
        <v>569</v>
      </c>
      <c r="G227" s="36"/>
      <c r="H227" s="36"/>
      <c r="I227" s="116"/>
      <c r="J227" s="36"/>
      <c r="K227" s="36"/>
      <c r="L227" s="39"/>
      <c r="M227" s="208"/>
      <c r="N227" s="209"/>
      <c r="O227" s="65"/>
      <c r="P227" s="65"/>
      <c r="Q227" s="65"/>
      <c r="R227" s="65"/>
      <c r="S227" s="65"/>
      <c r="T227" s="66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155</v>
      </c>
      <c r="AU227" s="17" t="s">
        <v>85</v>
      </c>
    </row>
    <row r="228" spans="1:65" s="13" customFormat="1" ht="10.199999999999999">
      <c r="B228" s="210"/>
      <c r="C228" s="211"/>
      <c r="D228" s="206" t="s">
        <v>157</v>
      </c>
      <c r="E228" s="212" t="s">
        <v>28</v>
      </c>
      <c r="F228" s="213" t="s">
        <v>570</v>
      </c>
      <c r="G228" s="211"/>
      <c r="H228" s="212" t="s">
        <v>28</v>
      </c>
      <c r="I228" s="214"/>
      <c r="J228" s="211"/>
      <c r="K228" s="211"/>
      <c r="L228" s="215"/>
      <c r="M228" s="216"/>
      <c r="N228" s="217"/>
      <c r="O228" s="217"/>
      <c r="P228" s="217"/>
      <c r="Q228" s="217"/>
      <c r="R228" s="217"/>
      <c r="S228" s="217"/>
      <c r="T228" s="218"/>
      <c r="AT228" s="219" t="s">
        <v>157</v>
      </c>
      <c r="AU228" s="219" t="s">
        <v>85</v>
      </c>
      <c r="AV228" s="13" t="s">
        <v>82</v>
      </c>
      <c r="AW228" s="13" t="s">
        <v>35</v>
      </c>
      <c r="AX228" s="13" t="s">
        <v>74</v>
      </c>
      <c r="AY228" s="219" t="s">
        <v>146</v>
      </c>
    </row>
    <row r="229" spans="1:65" s="13" customFormat="1" ht="10.199999999999999">
      <c r="B229" s="210"/>
      <c r="C229" s="211"/>
      <c r="D229" s="206" t="s">
        <v>157</v>
      </c>
      <c r="E229" s="212" t="s">
        <v>28</v>
      </c>
      <c r="F229" s="213" t="s">
        <v>571</v>
      </c>
      <c r="G229" s="211"/>
      <c r="H229" s="212" t="s">
        <v>28</v>
      </c>
      <c r="I229" s="214"/>
      <c r="J229" s="211"/>
      <c r="K229" s="211"/>
      <c r="L229" s="215"/>
      <c r="M229" s="216"/>
      <c r="N229" s="217"/>
      <c r="O229" s="217"/>
      <c r="P229" s="217"/>
      <c r="Q229" s="217"/>
      <c r="R229" s="217"/>
      <c r="S229" s="217"/>
      <c r="T229" s="218"/>
      <c r="AT229" s="219" t="s">
        <v>157</v>
      </c>
      <c r="AU229" s="219" t="s">
        <v>85</v>
      </c>
      <c r="AV229" s="13" t="s">
        <v>82</v>
      </c>
      <c r="AW229" s="13" t="s">
        <v>35</v>
      </c>
      <c r="AX229" s="13" t="s">
        <v>74</v>
      </c>
      <c r="AY229" s="219" t="s">
        <v>146</v>
      </c>
    </row>
    <row r="230" spans="1:65" s="14" customFormat="1" ht="10.199999999999999">
      <c r="B230" s="220"/>
      <c r="C230" s="221"/>
      <c r="D230" s="206" t="s">
        <v>157</v>
      </c>
      <c r="E230" s="222" t="s">
        <v>28</v>
      </c>
      <c r="F230" s="223" t="s">
        <v>572</v>
      </c>
      <c r="G230" s="221"/>
      <c r="H230" s="224">
        <v>3.9E-2</v>
      </c>
      <c r="I230" s="225"/>
      <c r="J230" s="221"/>
      <c r="K230" s="221"/>
      <c r="L230" s="226"/>
      <c r="M230" s="227"/>
      <c r="N230" s="228"/>
      <c r="O230" s="228"/>
      <c r="P230" s="228"/>
      <c r="Q230" s="228"/>
      <c r="R230" s="228"/>
      <c r="S230" s="228"/>
      <c r="T230" s="229"/>
      <c r="AT230" s="230" t="s">
        <v>157</v>
      </c>
      <c r="AU230" s="230" t="s">
        <v>85</v>
      </c>
      <c r="AV230" s="14" t="s">
        <v>85</v>
      </c>
      <c r="AW230" s="14" t="s">
        <v>35</v>
      </c>
      <c r="AX230" s="14" t="s">
        <v>82</v>
      </c>
      <c r="AY230" s="230" t="s">
        <v>146</v>
      </c>
    </row>
    <row r="231" spans="1:65" s="2" customFormat="1" ht="16.5" customHeight="1">
      <c r="A231" s="34"/>
      <c r="B231" s="35"/>
      <c r="C231" s="193" t="s">
        <v>367</v>
      </c>
      <c r="D231" s="193" t="s">
        <v>148</v>
      </c>
      <c r="E231" s="194" t="s">
        <v>573</v>
      </c>
      <c r="F231" s="195" t="s">
        <v>574</v>
      </c>
      <c r="G231" s="196" t="s">
        <v>151</v>
      </c>
      <c r="H231" s="197">
        <v>0.97199999999999998</v>
      </c>
      <c r="I231" s="198"/>
      <c r="J231" s="199">
        <f>ROUND(I231*H231,2)</f>
        <v>0</v>
      </c>
      <c r="K231" s="195" t="s">
        <v>152</v>
      </c>
      <c r="L231" s="39"/>
      <c r="M231" s="200" t="s">
        <v>28</v>
      </c>
      <c r="N231" s="201" t="s">
        <v>47</v>
      </c>
      <c r="O231" s="65"/>
      <c r="P231" s="202">
        <f>O231*H231</f>
        <v>0</v>
      </c>
      <c r="Q231" s="202">
        <v>0</v>
      </c>
      <c r="R231" s="202">
        <f>Q231*H231</f>
        <v>0</v>
      </c>
      <c r="S231" s="202">
        <v>0</v>
      </c>
      <c r="T231" s="20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4" t="s">
        <v>153</v>
      </c>
      <c r="AT231" s="204" t="s">
        <v>148</v>
      </c>
      <c r="AU231" s="204" t="s">
        <v>85</v>
      </c>
      <c r="AY231" s="17" t="s">
        <v>146</v>
      </c>
      <c r="BE231" s="205">
        <f>IF(N231="základní",J231,0)</f>
        <v>0</v>
      </c>
      <c r="BF231" s="205">
        <f>IF(N231="snížená",J231,0)</f>
        <v>0</v>
      </c>
      <c r="BG231" s="205">
        <f>IF(N231="zákl. přenesená",J231,0)</f>
        <v>0</v>
      </c>
      <c r="BH231" s="205">
        <f>IF(N231="sníž. přenesená",J231,0)</f>
        <v>0</v>
      </c>
      <c r="BI231" s="205">
        <f>IF(N231="nulová",J231,0)</f>
        <v>0</v>
      </c>
      <c r="BJ231" s="17" t="s">
        <v>153</v>
      </c>
      <c r="BK231" s="205">
        <f>ROUND(I231*H231,2)</f>
        <v>0</v>
      </c>
      <c r="BL231" s="17" t="s">
        <v>153</v>
      </c>
      <c r="BM231" s="204" t="s">
        <v>575</v>
      </c>
    </row>
    <row r="232" spans="1:65" s="2" customFormat="1" ht="10.199999999999999">
      <c r="A232" s="34"/>
      <c r="B232" s="35"/>
      <c r="C232" s="36"/>
      <c r="D232" s="206" t="s">
        <v>155</v>
      </c>
      <c r="E232" s="36"/>
      <c r="F232" s="207" t="s">
        <v>576</v>
      </c>
      <c r="G232" s="36"/>
      <c r="H232" s="36"/>
      <c r="I232" s="116"/>
      <c r="J232" s="36"/>
      <c r="K232" s="36"/>
      <c r="L232" s="39"/>
      <c r="M232" s="208"/>
      <c r="N232" s="209"/>
      <c r="O232" s="65"/>
      <c r="P232" s="65"/>
      <c r="Q232" s="65"/>
      <c r="R232" s="65"/>
      <c r="S232" s="65"/>
      <c r="T232" s="66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155</v>
      </c>
      <c r="AU232" s="17" t="s">
        <v>85</v>
      </c>
    </row>
    <row r="233" spans="1:65" s="13" customFormat="1" ht="10.199999999999999">
      <c r="B233" s="210"/>
      <c r="C233" s="211"/>
      <c r="D233" s="206" t="s">
        <v>157</v>
      </c>
      <c r="E233" s="212" t="s">
        <v>28</v>
      </c>
      <c r="F233" s="213" t="s">
        <v>577</v>
      </c>
      <c r="G233" s="211"/>
      <c r="H233" s="212" t="s">
        <v>28</v>
      </c>
      <c r="I233" s="214"/>
      <c r="J233" s="211"/>
      <c r="K233" s="211"/>
      <c r="L233" s="215"/>
      <c r="M233" s="216"/>
      <c r="N233" s="217"/>
      <c r="O233" s="217"/>
      <c r="P233" s="217"/>
      <c r="Q233" s="217"/>
      <c r="R233" s="217"/>
      <c r="S233" s="217"/>
      <c r="T233" s="218"/>
      <c r="AT233" s="219" t="s">
        <v>157</v>
      </c>
      <c r="AU233" s="219" t="s">
        <v>85</v>
      </c>
      <c r="AV233" s="13" t="s">
        <v>82</v>
      </c>
      <c r="AW233" s="13" t="s">
        <v>35</v>
      </c>
      <c r="AX233" s="13" t="s">
        <v>74</v>
      </c>
      <c r="AY233" s="219" t="s">
        <v>146</v>
      </c>
    </row>
    <row r="234" spans="1:65" s="13" customFormat="1" ht="10.199999999999999">
      <c r="B234" s="210"/>
      <c r="C234" s="211"/>
      <c r="D234" s="206" t="s">
        <v>157</v>
      </c>
      <c r="E234" s="212" t="s">
        <v>28</v>
      </c>
      <c r="F234" s="213" t="s">
        <v>578</v>
      </c>
      <c r="G234" s="211"/>
      <c r="H234" s="212" t="s">
        <v>28</v>
      </c>
      <c r="I234" s="214"/>
      <c r="J234" s="211"/>
      <c r="K234" s="211"/>
      <c r="L234" s="215"/>
      <c r="M234" s="216"/>
      <c r="N234" s="217"/>
      <c r="O234" s="217"/>
      <c r="P234" s="217"/>
      <c r="Q234" s="217"/>
      <c r="R234" s="217"/>
      <c r="S234" s="217"/>
      <c r="T234" s="218"/>
      <c r="AT234" s="219" t="s">
        <v>157</v>
      </c>
      <c r="AU234" s="219" t="s">
        <v>85</v>
      </c>
      <c r="AV234" s="13" t="s">
        <v>82</v>
      </c>
      <c r="AW234" s="13" t="s">
        <v>35</v>
      </c>
      <c r="AX234" s="13" t="s">
        <v>74</v>
      </c>
      <c r="AY234" s="219" t="s">
        <v>146</v>
      </c>
    </row>
    <row r="235" spans="1:65" s="14" customFormat="1" ht="10.199999999999999">
      <c r="B235" s="220"/>
      <c r="C235" s="221"/>
      <c r="D235" s="206" t="s">
        <v>157</v>
      </c>
      <c r="E235" s="222" t="s">
        <v>28</v>
      </c>
      <c r="F235" s="223" t="s">
        <v>483</v>
      </c>
      <c r="G235" s="221"/>
      <c r="H235" s="224">
        <v>0.62</v>
      </c>
      <c r="I235" s="225"/>
      <c r="J235" s="221"/>
      <c r="K235" s="221"/>
      <c r="L235" s="226"/>
      <c r="M235" s="227"/>
      <c r="N235" s="228"/>
      <c r="O235" s="228"/>
      <c r="P235" s="228"/>
      <c r="Q235" s="228"/>
      <c r="R235" s="228"/>
      <c r="S235" s="228"/>
      <c r="T235" s="229"/>
      <c r="AT235" s="230" t="s">
        <v>157</v>
      </c>
      <c r="AU235" s="230" t="s">
        <v>85</v>
      </c>
      <c r="AV235" s="14" t="s">
        <v>85</v>
      </c>
      <c r="AW235" s="14" t="s">
        <v>35</v>
      </c>
      <c r="AX235" s="14" t="s">
        <v>74</v>
      </c>
      <c r="AY235" s="230" t="s">
        <v>146</v>
      </c>
    </row>
    <row r="236" spans="1:65" s="13" customFormat="1" ht="10.199999999999999">
      <c r="B236" s="210"/>
      <c r="C236" s="211"/>
      <c r="D236" s="206" t="s">
        <v>157</v>
      </c>
      <c r="E236" s="212" t="s">
        <v>28</v>
      </c>
      <c r="F236" s="213" t="s">
        <v>579</v>
      </c>
      <c r="G236" s="211"/>
      <c r="H236" s="212" t="s">
        <v>28</v>
      </c>
      <c r="I236" s="214"/>
      <c r="J236" s="211"/>
      <c r="K236" s="211"/>
      <c r="L236" s="215"/>
      <c r="M236" s="216"/>
      <c r="N236" s="217"/>
      <c r="O236" s="217"/>
      <c r="P236" s="217"/>
      <c r="Q236" s="217"/>
      <c r="R236" s="217"/>
      <c r="S236" s="217"/>
      <c r="T236" s="218"/>
      <c r="AT236" s="219" t="s">
        <v>157</v>
      </c>
      <c r="AU236" s="219" t="s">
        <v>85</v>
      </c>
      <c r="AV236" s="13" t="s">
        <v>82</v>
      </c>
      <c r="AW236" s="13" t="s">
        <v>35</v>
      </c>
      <c r="AX236" s="13" t="s">
        <v>74</v>
      </c>
      <c r="AY236" s="219" t="s">
        <v>146</v>
      </c>
    </row>
    <row r="237" spans="1:65" s="14" customFormat="1" ht="10.199999999999999">
      <c r="B237" s="220"/>
      <c r="C237" s="221"/>
      <c r="D237" s="206" t="s">
        <v>157</v>
      </c>
      <c r="E237" s="222" t="s">
        <v>28</v>
      </c>
      <c r="F237" s="223" t="s">
        <v>580</v>
      </c>
      <c r="G237" s="221"/>
      <c r="H237" s="224">
        <v>0.35199999999999998</v>
      </c>
      <c r="I237" s="225"/>
      <c r="J237" s="221"/>
      <c r="K237" s="221"/>
      <c r="L237" s="226"/>
      <c r="M237" s="227"/>
      <c r="N237" s="228"/>
      <c r="O237" s="228"/>
      <c r="P237" s="228"/>
      <c r="Q237" s="228"/>
      <c r="R237" s="228"/>
      <c r="S237" s="228"/>
      <c r="T237" s="229"/>
      <c r="AT237" s="230" t="s">
        <v>157</v>
      </c>
      <c r="AU237" s="230" t="s">
        <v>85</v>
      </c>
      <c r="AV237" s="14" t="s">
        <v>85</v>
      </c>
      <c r="AW237" s="14" t="s">
        <v>35</v>
      </c>
      <c r="AX237" s="14" t="s">
        <v>74</v>
      </c>
      <c r="AY237" s="230" t="s">
        <v>146</v>
      </c>
    </row>
    <row r="238" spans="1:65" s="15" customFormat="1" ht="10.199999999999999">
      <c r="B238" s="231"/>
      <c r="C238" s="232"/>
      <c r="D238" s="206" t="s">
        <v>157</v>
      </c>
      <c r="E238" s="233" t="s">
        <v>28</v>
      </c>
      <c r="F238" s="234" t="s">
        <v>181</v>
      </c>
      <c r="G238" s="232"/>
      <c r="H238" s="235">
        <v>0.97199999999999998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AT238" s="241" t="s">
        <v>157</v>
      </c>
      <c r="AU238" s="241" t="s">
        <v>85</v>
      </c>
      <c r="AV238" s="15" t="s">
        <v>153</v>
      </c>
      <c r="AW238" s="15" t="s">
        <v>35</v>
      </c>
      <c r="AX238" s="15" t="s">
        <v>82</v>
      </c>
      <c r="AY238" s="241" t="s">
        <v>146</v>
      </c>
    </row>
    <row r="239" spans="1:65" s="2" customFormat="1" ht="16.5" customHeight="1">
      <c r="A239" s="34"/>
      <c r="B239" s="35"/>
      <c r="C239" s="193" t="s">
        <v>374</v>
      </c>
      <c r="D239" s="193" t="s">
        <v>148</v>
      </c>
      <c r="E239" s="194" t="s">
        <v>305</v>
      </c>
      <c r="F239" s="195" t="s">
        <v>306</v>
      </c>
      <c r="G239" s="196" t="s">
        <v>151</v>
      </c>
      <c r="H239" s="197">
        <v>1.2749999999999999</v>
      </c>
      <c r="I239" s="198"/>
      <c r="J239" s="199">
        <f>ROUND(I239*H239,2)</f>
        <v>0</v>
      </c>
      <c r="K239" s="195" t="s">
        <v>152</v>
      </c>
      <c r="L239" s="39"/>
      <c r="M239" s="200" t="s">
        <v>28</v>
      </c>
      <c r="N239" s="201" t="s">
        <v>47</v>
      </c>
      <c r="O239" s="65"/>
      <c r="P239" s="202">
        <f>O239*H239</f>
        <v>0</v>
      </c>
      <c r="Q239" s="202">
        <v>0</v>
      </c>
      <c r="R239" s="202">
        <f>Q239*H239</f>
        <v>0</v>
      </c>
      <c r="S239" s="202">
        <v>0</v>
      </c>
      <c r="T239" s="203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04" t="s">
        <v>153</v>
      </c>
      <c r="AT239" s="204" t="s">
        <v>148</v>
      </c>
      <c r="AU239" s="204" t="s">
        <v>85</v>
      </c>
      <c r="AY239" s="17" t="s">
        <v>146</v>
      </c>
      <c r="BE239" s="205">
        <f>IF(N239="základní",J239,0)</f>
        <v>0</v>
      </c>
      <c r="BF239" s="205">
        <f>IF(N239="snížená",J239,0)</f>
        <v>0</v>
      </c>
      <c r="BG239" s="205">
        <f>IF(N239="zákl. přenesená",J239,0)</f>
        <v>0</v>
      </c>
      <c r="BH239" s="205">
        <f>IF(N239="sníž. přenesená",J239,0)</f>
        <v>0</v>
      </c>
      <c r="BI239" s="205">
        <f>IF(N239="nulová",J239,0)</f>
        <v>0</v>
      </c>
      <c r="BJ239" s="17" t="s">
        <v>153</v>
      </c>
      <c r="BK239" s="205">
        <f>ROUND(I239*H239,2)</f>
        <v>0</v>
      </c>
      <c r="BL239" s="17" t="s">
        <v>153</v>
      </c>
      <c r="BM239" s="204" t="s">
        <v>307</v>
      </c>
    </row>
    <row r="240" spans="1:65" s="2" customFormat="1" ht="10.199999999999999">
      <c r="A240" s="34"/>
      <c r="B240" s="35"/>
      <c r="C240" s="36"/>
      <c r="D240" s="206" t="s">
        <v>155</v>
      </c>
      <c r="E240" s="36"/>
      <c r="F240" s="207" t="s">
        <v>308</v>
      </c>
      <c r="G240" s="36"/>
      <c r="H240" s="36"/>
      <c r="I240" s="116"/>
      <c r="J240" s="36"/>
      <c r="K240" s="36"/>
      <c r="L240" s="39"/>
      <c r="M240" s="208"/>
      <c r="N240" s="209"/>
      <c r="O240" s="65"/>
      <c r="P240" s="65"/>
      <c r="Q240" s="65"/>
      <c r="R240" s="65"/>
      <c r="S240" s="65"/>
      <c r="T240" s="66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155</v>
      </c>
      <c r="AU240" s="17" t="s">
        <v>85</v>
      </c>
    </row>
    <row r="241" spans="1:65" s="13" customFormat="1" ht="10.199999999999999">
      <c r="B241" s="210"/>
      <c r="C241" s="211"/>
      <c r="D241" s="206" t="s">
        <v>157</v>
      </c>
      <c r="E241" s="212" t="s">
        <v>28</v>
      </c>
      <c r="F241" s="213" t="s">
        <v>581</v>
      </c>
      <c r="G241" s="211"/>
      <c r="H241" s="212" t="s">
        <v>28</v>
      </c>
      <c r="I241" s="214"/>
      <c r="J241" s="211"/>
      <c r="K241" s="211"/>
      <c r="L241" s="215"/>
      <c r="M241" s="216"/>
      <c r="N241" s="217"/>
      <c r="O241" s="217"/>
      <c r="P241" s="217"/>
      <c r="Q241" s="217"/>
      <c r="R241" s="217"/>
      <c r="S241" s="217"/>
      <c r="T241" s="218"/>
      <c r="AT241" s="219" t="s">
        <v>157</v>
      </c>
      <c r="AU241" s="219" t="s">
        <v>85</v>
      </c>
      <c r="AV241" s="13" t="s">
        <v>82</v>
      </c>
      <c r="AW241" s="13" t="s">
        <v>35</v>
      </c>
      <c r="AX241" s="13" t="s">
        <v>74</v>
      </c>
      <c r="AY241" s="219" t="s">
        <v>146</v>
      </c>
    </row>
    <row r="242" spans="1:65" s="14" customFormat="1" ht="10.199999999999999">
      <c r="B242" s="220"/>
      <c r="C242" s="221"/>
      <c r="D242" s="206" t="s">
        <v>157</v>
      </c>
      <c r="E242" s="222" t="s">
        <v>28</v>
      </c>
      <c r="F242" s="223" t="s">
        <v>582</v>
      </c>
      <c r="G242" s="221"/>
      <c r="H242" s="224">
        <v>1.2749999999999999</v>
      </c>
      <c r="I242" s="225"/>
      <c r="J242" s="221"/>
      <c r="K242" s="221"/>
      <c r="L242" s="226"/>
      <c r="M242" s="227"/>
      <c r="N242" s="228"/>
      <c r="O242" s="228"/>
      <c r="P242" s="228"/>
      <c r="Q242" s="228"/>
      <c r="R242" s="228"/>
      <c r="S242" s="228"/>
      <c r="T242" s="229"/>
      <c r="AT242" s="230" t="s">
        <v>157</v>
      </c>
      <c r="AU242" s="230" t="s">
        <v>85</v>
      </c>
      <c r="AV242" s="14" t="s">
        <v>85</v>
      </c>
      <c r="AW242" s="14" t="s">
        <v>35</v>
      </c>
      <c r="AX242" s="14" t="s">
        <v>82</v>
      </c>
      <c r="AY242" s="230" t="s">
        <v>146</v>
      </c>
    </row>
    <row r="243" spans="1:65" s="2" customFormat="1" ht="16.5" customHeight="1">
      <c r="A243" s="34"/>
      <c r="B243" s="35"/>
      <c r="C243" s="193" t="s">
        <v>381</v>
      </c>
      <c r="D243" s="193" t="s">
        <v>148</v>
      </c>
      <c r="E243" s="194" t="s">
        <v>323</v>
      </c>
      <c r="F243" s="195" t="s">
        <v>324</v>
      </c>
      <c r="G243" s="196" t="s">
        <v>325</v>
      </c>
      <c r="H243" s="197">
        <v>0.65300000000000002</v>
      </c>
      <c r="I243" s="198"/>
      <c r="J243" s="199">
        <f>ROUND(I243*H243,2)</f>
        <v>0</v>
      </c>
      <c r="K243" s="195" t="s">
        <v>28</v>
      </c>
      <c r="L243" s="39"/>
      <c r="M243" s="200" t="s">
        <v>28</v>
      </c>
      <c r="N243" s="201" t="s">
        <v>47</v>
      </c>
      <c r="O243" s="65"/>
      <c r="P243" s="202">
        <f>O243*H243</f>
        <v>0</v>
      </c>
      <c r="Q243" s="202">
        <v>1.06277</v>
      </c>
      <c r="R243" s="202">
        <f>Q243*H243</f>
        <v>0.69398881000000001</v>
      </c>
      <c r="S243" s="202">
        <v>0</v>
      </c>
      <c r="T243" s="203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4" t="s">
        <v>153</v>
      </c>
      <c r="AT243" s="204" t="s">
        <v>148</v>
      </c>
      <c r="AU243" s="204" t="s">
        <v>85</v>
      </c>
      <c r="AY243" s="17" t="s">
        <v>146</v>
      </c>
      <c r="BE243" s="205">
        <f>IF(N243="základní",J243,0)</f>
        <v>0</v>
      </c>
      <c r="BF243" s="205">
        <f>IF(N243="snížená",J243,0)</f>
        <v>0</v>
      </c>
      <c r="BG243" s="205">
        <f>IF(N243="zákl. přenesená",J243,0)</f>
        <v>0</v>
      </c>
      <c r="BH243" s="205">
        <f>IF(N243="sníž. přenesená",J243,0)</f>
        <v>0</v>
      </c>
      <c r="BI243" s="205">
        <f>IF(N243="nulová",J243,0)</f>
        <v>0</v>
      </c>
      <c r="BJ243" s="17" t="s">
        <v>153</v>
      </c>
      <c r="BK243" s="205">
        <f>ROUND(I243*H243,2)</f>
        <v>0</v>
      </c>
      <c r="BL243" s="17" t="s">
        <v>153</v>
      </c>
      <c r="BM243" s="204" t="s">
        <v>326</v>
      </c>
    </row>
    <row r="244" spans="1:65" s="2" customFormat="1" ht="10.199999999999999">
      <c r="A244" s="34"/>
      <c r="B244" s="35"/>
      <c r="C244" s="36"/>
      <c r="D244" s="206" t="s">
        <v>155</v>
      </c>
      <c r="E244" s="36"/>
      <c r="F244" s="207" t="s">
        <v>327</v>
      </c>
      <c r="G244" s="36"/>
      <c r="H244" s="36"/>
      <c r="I244" s="116"/>
      <c r="J244" s="36"/>
      <c r="K244" s="36"/>
      <c r="L244" s="39"/>
      <c r="M244" s="208"/>
      <c r="N244" s="209"/>
      <c r="O244" s="65"/>
      <c r="P244" s="65"/>
      <c r="Q244" s="65"/>
      <c r="R244" s="65"/>
      <c r="S244" s="65"/>
      <c r="T244" s="66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155</v>
      </c>
      <c r="AU244" s="17" t="s">
        <v>85</v>
      </c>
    </row>
    <row r="245" spans="1:65" s="13" customFormat="1" ht="10.199999999999999">
      <c r="B245" s="210"/>
      <c r="C245" s="211"/>
      <c r="D245" s="206" t="s">
        <v>157</v>
      </c>
      <c r="E245" s="212" t="s">
        <v>28</v>
      </c>
      <c r="F245" s="213" t="s">
        <v>583</v>
      </c>
      <c r="G245" s="211"/>
      <c r="H245" s="212" t="s">
        <v>28</v>
      </c>
      <c r="I245" s="214"/>
      <c r="J245" s="211"/>
      <c r="K245" s="211"/>
      <c r="L245" s="215"/>
      <c r="M245" s="216"/>
      <c r="N245" s="217"/>
      <c r="O245" s="217"/>
      <c r="P245" s="217"/>
      <c r="Q245" s="217"/>
      <c r="R245" s="217"/>
      <c r="S245" s="217"/>
      <c r="T245" s="218"/>
      <c r="AT245" s="219" t="s">
        <v>157</v>
      </c>
      <c r="AU245" s="219" t="s">
        <v>85</v>
      </c>
      <c r="AV245" s="13" t="s">
        <v>82</v>
      </c>
      <c r="AW245" s="13" t="s">
        <v>35</v>
      </c>
      <c r="AX245" s="13" t="s">
        <v>74</v>
      </c>
      <c r="AY245" s="219" t="s">
        <v>146</v>
      </c>
    </row>
    <row r="246" spans="1:65" s="14" customFormat="1" ht="10.199999999999999">
      <c r="B246" s="220"/>
      <c r="C246" s="221"/>
      <c r="D246" s="206" t="s">
        <v>157</v>
      </c>
      <c r="E246" s="222" t="s">
        <v>28</v>
      </c>
      <c r="F246" s="223" t="s">
        <v>584</v>
      </c>
      <c r="G246" s="221"/>
      <c r="H246" s="224">
        <v>0.65300000000000002</v>
      </c>
      <c r="I246" s="225"/>
      <c r="J246" s="221"/>
      <c r="K246" s="221"/>
      <c r="L246" s="226"/>
      <c r="M246" s="227"/>
      <c r="N246" s="228"/>
      <c r="O246" s="228"/>
      <c r="P246" s="228"/>
      <c r="Q246" s="228"/>
      <c r="R246" s="228"/>
      <c r="S246" s="228"/>
      <c r="T246" s="229"/>
      <c r="AT246" s="230" t="s">
        <v>157</v>
      </c>
      <c r="AU246" s="230" t="s">
        <v>85</v>
      </c>
      <c r="AV246" s="14" t="s">
        <v>85</v>
      </c>
      <c r="AW246" s="14" t="s">
        <v>35</v>
      </c>
      <c r="AX246" s="14" t="s">
        <v>82</v>
      </c>
      <c r="AY246" s="230" t="s">
        <v>146</v>
      </c>
    </row>
    <row r="247" spans="1:65" s="12" customFormat="1" ht="22.8" customHeight="1">
      <c r="B247" s="177"/>
      <c r="C247" s="178"/>
      <c r="D247" s="179" t="s">
        <v>73</v>
      </c>
      <c r="E247" s="191" t="s">
        <v>166</v>
      </c>
      <c r="F247" s="191" t="s">
        <v>330</v>
      </c>
      <c r="G247" s="178"/>
      <c r="H247" s="178"/>
      <c r="I247" s="181"/>
      <c r="J247" s="192">
        <f>BK247</f>
        <v>0</v>
      </c>
      <c r="K247" s="178"/>
      <c r="L247" s="183"/>
      <c r="M247" s="184"/>
      <c r="N247" s="185"/>
      <c r="O247" s="185"/>
      <c r="P247" s="186">
        <f>SUM(P248:P253)</f>
        <v>0</v>
      </c>
      <c r="Q247" s="185"/>
      <c r="R247" s="186">
        <f>SUM(R248:R253)</f>
        <v>6.3139559999999997E-2</v>
      </c>
      <c r="S247" s="185"/>
      <c r="T247" s="187">
        <f>SUM(T248:T253)</f>
        <v>0</v>
      </c>
      <c r="AR247" s="188" t="s">
        <v>82</v>
      </c>
      <c r="AT247" s="189" t="s">
        <v>73</v>
      </c>
      <c r="AU247" s="189" t="s">
        <v>82</v>
      </c>
      <c r="AY247" s="188" t="s">
        <v>146</v>
      </c>
      <c r="BK247" s="190">
        <f>SUM(BK248:BK253)</f>
        <v>0</v>
      </c>
    </row>
    <row r="248" spans="1:65" s="2" customFormat="1" ht="16.5" customHeight="1">
      <c r="A248" s="34"/>
      <c r="B248" s="35"/>
      <c r="C248" s="193" t="s">
        <v>388</v>
      </c>
      <c r="D248" s="193" t="s">
        <v>148</v>
      </c>
      <c r="E248" s="194" t="s">
        <v>585</v>
      </c>
      <c r="F248" s="195" t="s">
        <v>586</v>
      </c>
      <c r="G248" s="196" t="s">
        <v>239</v>
      </c>
      <c r="H248" s="197">
        <v>33.945999999999998</v>
      </c>
      <c r="I248" s="198"/>
      <c r="J248" s="199">
        <f>ROUND(I248*H248,2)</f>
        <v>0</v>
      </c>
      <c r="K248" s="195" t="s">
        <v>152</v>
      </c>
      <c r="L248" s="39"/>
      <c r="M248" s="200" t="s">
        <v>28</v>
      </c>
      <c r="N248" s="201" t="s">
        <v>47</v>
      </c>
      <c r="O248" s="65"/>
      <c r="P248" s="202">
        <f>O248*H248</f>
        <v>0</v>
      </c>
      <c r="Q248" s="202">
        <v>1.82E-3</v>
      </c>
      <c r="R248" s="202">
        <f>Q248*H248</f>
        <v>6.1781719999999998E-2</v>
      </c>
      <c r="S248" s="202">
        <v>0</v>
      </c>
      <c r="T248" s="20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4" t="s">
        <v>153</v>
      </c>
      <c r="AT248" s="204" t="s">
        <v>148</v>
      </c>
      <c r="AU248" s="204" t="s">
        <v>85</v>
      </c>
      <c r="AY248" s="17" t="s">
        <v>146</v>
      </c>
      <c r="BE248" s="205">
        <f>IF(N248="základní",J248,0)</f>
        <v>0</v>
      </c>
      <c r="BF248" s="205">
        <f>IF(N248="snížená",J248,0)</f>
        <v>0</v>
      </c>
      <c r="BG248" s="205">
        <f>IF(N248="zákl. přenesená",J248,0)</f>
        <v>0</v>
      </c>
      <c r="BH248" s="205">
        <f>IF(N248="sníž. přenesená",J248,0)</f>
        <v>0</v>
      </c>
      <c r="BI248" s="205">
        <f>IF(N248="nulová",J248,0)</f>
        <v>0</v>
      </c>
      <c r="BJ248" s="17" t="s">
        <v>153</v>
      </c>
      <c r="BK248" s="205">
        <f>ROUND(I248*H248,2)</f>
        <v>0</v>
      </c>
      <c r="BL248" s="17" t="s">
        <v>153</v>
      </c>
      <c r="BM248" s="204" t="s">
        <v>587</v>
      </c>
    </row>
    <row r="249" spans="1:65" s="2" customFormat="1" ht="10.199999999999999">
      <c r="A249" s="34"/>
      <c r="B249" s="35"/>
      <c r="C249" s="36"/>
      <c r="D249" s="206" t="s">
        <v>155</v>
      </c>
      <c r="E249" s="36"/>
      <c r="F249" s="207" t="s">
        <v>588</v>
      </c>
      <c r="G249" s="36"/>
      <c r="H249" s="36"/>
      <c r="I249" s="116"/>
      <c r="J249" s="36"/>
      <c r="K249" s="36"/>
      <c r="L249" s="39"/>
      <c r="M249" s="208"/>
      <c r="N249" s="209"/>
      <c r="O249" s="65"/>
      <c r="P249" s="65"/>
      <c r="Q249" s="65"/>
      <c r="R249" s="65"/>
      <c r="S249" s="65"/>
      <c r="T249" s="66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155</v>
      </c>
      <c r="AU249" s="17" t="s">
        <v>85</v>
      </c>
    </row>
    <row r="250" spans="1:65" s="13" customFormat="1" ht="10.199999999999999">
      <c r="B250" s="210"/>
      <c r="C250" s="211"/>
      <c r="D250" s="206" t="s">
        <v>157</v>
      </c>
      <c r="E250" s="212" t="s">
        <v>28</v>
      </c>
      <c r="F250" s="213" t="s">
        <v>589</v>
      </c>
      <c r="G250" s="211"/>
      <c r="H250" s="212" t="s">
        <v>28</v>
      </c>
      <c r="I250" s="214"/>
      <c r="J250" s="211"/>
      <c r="K250" s="211"/>
      <c r="L250" s="215"/>
      <c r="M250" s="216"/>
      <c r="N250" s="217"/>
      <c r="O250" s="217"/>
      <c r="P250" s="217"/>
      <c r="Q250" s="217"/>
      <c r="R250" s="217"/>
      <c r="S250" s="217"/>
      <c r="T250" s="218"/>
      <c r="AT250" s="219" t="s">
        <v>157</v>
      </c>
      <c r="AU250" s="219" t="s">
        <v>85</v>
      </c>
      <c r="AV250" s="13" t="s">
        <v>82</v>
      </c>
      <c r="AW250" s="13" t="s">
        <v>35</v>
      </c>
      <c r="AX250" s="13" t="s">
        <v>74</v>
      </c>
      <c r="AY250" s="219" t="s">
        <v>146</v>
      </c>
    </row>
    <row r="251" spans="1:65" s="14" customFormat="1" ht="10.199999999999999">
      <c r="B251" s="220"/>
      <c r="C251" s="221"/>
      <c r="D251" s="206" t="s">
        <v>157</v>
      </c>
      <c r="E251" s="222" t="s">
        <v>28</v>
      </c>
      <c r="F251" s="223" t="s">
        <v>590</v>
      </c>
      <c r="G251" s="221"/>
      <c r="H251" s="224">
        <v>33.945999999999998</v>
      </c>
      <c r="I251" s="225"/>
      <c r="J251" s="221"/>
      <c r="K251" s="221"/>
      <c r="L251" s="226"/>
      <c r="M251" s="227"/>
      <c r="N251" s="228"/>
      <c r="O251" s="228"/>
      <c r="P251" s="228"/>
      <c r="Q251" s="228"/>
      <c r="R251" s="228"/>
      <c r="S251" s="228"/>
      <c r="T251" s="229"/>
      <c r="AT251" s="230" t="s">
        <v>157</v>
      </c>
      <c r="AU251" s="230" t="s">
        <v>85</v>
      </c>
      <c r="AV251" s="14" t="s">
        <v>85</v>
      </c>
      <c r="AW251" s="14" t="s">
        <v>35</v>
      </c>
      <c r="AX251" s="14" t="s">
        <v>82</v>
      </c>
      <c r="AY251" s="230" t="s">
        <v>146</v>
      </c>
    </row>
    <row r="252" spans="1:65" s="2" customFormat="1" ht="16.5" customHeight="1">
      <c r="A252" s="34"/>
      <c r="B252" s="35"/>
      <c r="C252" s="193" t="s">
        <v>395</v>
      </c>
      <c r="D252" s="193" t="s">
        <v>148</v>
      </c>
      <c r="E252" s="194" t="s">
        <v>591</v>
      </c>
      <c r="F252" s="195" t="s">
        <v>592</v>
      </c>
      <c r="G252" s="196" t="s">
        <v>239</v>
      </c>
      <c r="H252" s="197">
        <v>33.945999999999998</v>
      </c>
      <c r="I252" s="198"/>
      <c r="J252" s="199">
        <f>ROUND(I252*H252,2)</f>
        <v>0</v>
      </c>
      <c r="K252" s="195" t="s">
        <v>152</v>
      </c>
      <c r="L252" s="39"/>
      <c r="M252" s="200" t="s">
        <v>28</v>
      </c>
      <c r="N252" s="201" t="s">
        <v>47</v>
      </c>
      <c r="O252" s="65"/>
      <c r="P252" s="202">
        <f>O252*H252</f>
        <v>0</v>
      </c>
      <c r="Q252" s="202">
        <v>4.0000000000000003E-5</v>
      </c>
      <c r="R252" s="202">
        <f>Q252*H252</f>
        <v>1.3578400000000001E-3</v>
      </c>
      <c r="S252" s="202">
        <v>0</v>
      </c>
      <c r="T252" s="203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4" t="s">
        <v>153</v>
      </c>
      <c r="AT252" s="204" t="s">
        <v>148</v>
      </c>
      <c r="AU252" s="204" t="s">
        <v>85</v>
      </c>
      <c r="AY252" s="17" t="s">
        <v>146</v>
      </c>
      <c r="BE252" s="205">
        <f>IF(N252="základní",J252,0)</f>
        <v>0</v>
      </c>
      <c r="BF252" s="205">
        <f>IF(N252="snížená",J252,0)</f>
        <v>0</v>
      </c>
      <c r="BG252" s="205">
        <f>IF(N252="zákl. přenesená",J252,0)</f>
        <v>0</v>
      </c>
      <c r="BH252" s="205">
        <f>IF(N252="sníž. přenesená",J252,0)</f>
        <v>0</v>
      </c>
      <c r="BI252" s="205">
        <f>IF(N252="nulová",J252,0)</f>
        <v>0</v>
      </c>
      <c r="BJ252" s="17" t="s">
        <v>153</v>
      </c>
      <c r="BK252" s="205">
        <f>ROUND(I252*H252,2)</f>
        <v>0</v>
      </c>
      <c r="BL252" s="17" t="s">
        <v>153</v>
      </c>
      <c r="BM252" s="204" t="s">
        <v>593</v>
      </c>
    </row>
    <row r="253" spans="1:65" s="2" customFormat="1" ht="10.199999999999999">
      <c r="A253" s="34"/>
      <c r="B253" s="35"/>
      <c r="C253" s="36"/>
      <c r="D253" s="206" t="s">
        <v>155</v>
      </c>
      <c r="E253" s="36"/>
      <c r="F253" s="207" t="s">
        <v>594</v>
      </c>
      <c r="G253" s="36"/>
      <c r="H253" s="36"/>
      <c r="I253" s="116"/>
      <c r="J253" s="36"/>
      <c r="K253" s="36"/>
      <c r="L253" s="39"/>
      <c r="M253" s="208"/>
      <c r="N253" s="209"/>
      <c r="O253" s="65"/>
      <c r="P253" s="65"/>
      <c r="Q253" s="65"/>
      <c r="R253" s="65"/>
      <c r="S253" s="65"/>
      <c r="T253" s="66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155</v>
      </c>
      <c r="AU253" s="17" t="s">
        <v>85</v>
      </c>
    </row>
    <row r="254" spans="1:65" s="12" customFormat="1" ht="22.8" customHeight="1">
      <c r="B254" s="177"/>
      <c r="C254" s="178"/>
      <c r="D254" s="179" t="s">
        <v>73</v>
      </c>
      <c r="E254" s="191" t="s">
        <v>153</v>
      </c>
      <c r="F254" s="191" t="s">
        <v>351</v>
      </c>
      <c r="G254" s="178"/>
      <c r="H254" s="178"/>
      <c r="I254" s="181"/>
      <c r="J254" s="192">
        <f>BK254</f>
        <v>0</v>
      </c>
      <c r="K254" s="178"/>
      <c r="L254" s="183"/>
      <c r="M254" s="184"/>
      <c r="N254" s="185"/>
      <c r="O254" s="185"/>
      <c r="P254" s="186">
        <f>SUM(P255:P324)</f>
        <v>0</v>
      </c>
      <c r="Q254" s="185"/>
      <c r="R254" s="186">
        <f>SUM(R255:R324)</f>
        <v>121.28830506</v>
      </c>
      <c r="S254" s="185"/>
      <c r="T254" s="187">
        <f>SUM(T255:T324)</f>
        <v>0</v>
      </c>
      <c r="AR254" s="188" t="s">
        <v>82</v>
      </c>
      <c r="AT254" s="189" t="s">
        <v>73</v>
      </c>
      <c r="AU254" s="189" t="s">
        <v>82</v>
      </c>
      <c r="AY254" s="188" t="s">
        <v>146</v>
      </c>
      <c r="BK254" s="190">
        <f>SUM(BK255:BK324)</f>
        <v>0</v>
      </c>
    </row>
    <row r="255" spans="1:65" s="2" customFormat="1" ht="16.5" customHeight="1">
      <c r="A255" s="34"/>
      <c r="B255" s="35"/>
      <c r="C255" s="193" t="s">
        <v>402</v>
      </c>
      <c r="D255" s="193" t="s">
        <v>148</v>
      </c>
      <c r="E255" s="194" t="s">
        <v>595</v>
      </c>
      <c r="F255" s="195" t="s">
        <v>596</v>
      </c>
      <c r="G255" s="196" t="s">
        <v>239</v>
      </c>
      <c r="H255" s="197">
        <v>124.99</v>
      </c>
      <c r="I255" s="198"/>
      <c r="J255" s="199">
        <f>ROUND(I255*H255,2)</f>
        <v>0</v>
      </c>
      <c r="K255" s="195" t="s">
        <v>28</v>
      </c>
      <c r="L255" s="39"/>
      <c r="M255" s="200" t="s">
        <v>28</v>
      </c>
      <c r="N255" s="201" t="s">
        <v>47</v>
      </c>
      <c r="O255" s="65"/>
      <c r="P255" s="202">
        <f>O255*H255</f>
        <v>0</v>
      </c>
      <c r="Q255" s="202">
        <v>0</v>
      </c>
      <c r="R255" s="202">
        <f>Q255*H255</f>
        <v>0</v>
      </c>
      <c r="S255" s="202">
        <v>0</v>
      </c>
      <c r="T255" s="203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04" t="s">
        <v>153</v>
      </c>
      <c r="AT255" s="204" t="s">
        <v>148</v>
      </c>
      <c r="AU255" s="204" t="s">
        <v>85</v>
      </c>
      <c r="AY255" s="17" t="s">
        <v>146</v>
      </c>
      <c r="BE255" s="205">
        <f>IF(N255="základní",J255,0)</f>
        <v>0</v>
      </c>
      <c r="BF255" s="205">
        <f>IF(N255="snížená",J255,0)</f>
        <v>0</v>
      </c>
      <c r="BG255" s="205">
        <f>IF(N255="zákl. přenesená",J255,0)</f>
        <v>0</v>
      </c>
      <c r="BH255" s="205">
        <f>IF(N255="sníž. přenesená",J255,0)</f>
        <v>0</v>
      </c>
      <c r="BI255" s="205">
        <f>IF(N255="nulová",J255,0)</f>
        <v>0</v>
      </c>
      <c r="BJ255" s="17" t="s">
        <v>153</v>
      </c>
      <c r="BK255" s="205">
        <f>ROUND(I255*H255,2)</f>
        <v>0</v>
      </c>
      <c r="BL255" s="17" t="s">
        <v>153</v>
      </c>
      <c r="BM255" s="204" t="s">
        <v>597</v>
      </c>
    </row>
    <row r="256" spans="1:65" s="2" customFormat="1" ht="10.199999999999999">
      <c r="A256" s="34"/>
      <c r="B256" s="35"/>
      <c r="C256" s="36"/>
      <c r="D256" s="206" t="s">
        <v>155</v>
      </c>
      <c r="E256" s="36"/>
      <c r="F256" s="207" t="s">
        <v>596</v>
      </c>
      <c r="G256" s="36"/>
      <c r="H256" s="36"/>
      <c r="I256" s="116"/>
      <c r="J256" s="36"/>
      <c r="K256" s="36"/>
      <c r="L256" s="39"/>
      <c r="M256" s="208"/>
      <c r="N256" s="209"/>
      <c r="O256" s="65"/>
      <c r="P256" s="65"/>
      <c r="Q256" s="65"/>
      <c r="R256" s="65"/>
      <c r="S256" s="65"/>
      <c r="T256" s="66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155</v>
      </c>
      <c r="AU256" s="17" t="s">
        <v>85</v>
      </c>
    </row>
    <row r="257" spans="1:65" s="13" customFormat="1" ht="10.199999999999999">
      <c r="B257" s="210"/>
      <c r="C257" s="211"/>
      <c r="D257" s="206" t="s">
        <v>157</v>
      </c>
      <c r="E257" s="212" t="s">
        <v>28</v>
      </c>
      <c r="F257" s="213" t="s">
        <v>598</v>
      </c>
      <c r="G257" s="211"/>
      <c r="H257" s="212" t="s">
        <v>28</v>
      </c>
      <c r="I257" s="214"/>
      <c r="J257" s="211"/>
      <c r="K257" s="211"/>
      <c r="L257" s="215"/>
      <c r="M257" s="216"/>
      <c r="N257" s="217"/>
      <c r="O257" s="217"/>
      <c r="P257" s="217"/>
      <c r="Q257" s="217"/>
      <c r="R257" s="217"/>
      <c r="S257" s="217"/>
      <c r="T257" s="218"/>
      <c r="AT257" s="219" t="s">
        <v>157</v>
      </c>
      <c r="AU257" s="219" t="s">
        <v>85</v>
      </c>
      <c r="AV257" s="13" t="s">
        <v>82</v>
      </c>
      <c r="AW257" s="13" t="s">
        <v>35</v>
      </c>
      <c r="AX257" s="13" t="s">
        <v>74</v>
      </c>
      <c r="AY257" s="219" t="s">
        <v>146</v>
      </c>
    </row>
    <row r="258" spans="1:65" s="13" customFormat="1" ht="10.199999999999999">
      <c r="B258" s="210"/>
      <c r="C258" s="211"/>
      <c r="D258" s="206" t="s">
        <v>157</v>
      </c>
      <c r="E258" s="212" t="s">
        <v>28</v>
      </c>
      <c r="F258" s="213" t="s">
        <v>599</v>
      </c>
      <c r="G258" s="211"/>
      <c r="H258" s="212" t="s">
        <v>28</v>
      </c>
      <c r="I258" s="214"/>
      <c r="J258" s="211"/>
      <c r="K258" s="211"/>
      <c r="L258" s="215"/>
      <c r="M258" s="216"/>
      <c r="N258" s="217"/>
      <c r="O258" s="217"/>
      <c r="P258" s="217"/>
      <c r="Q258" s="217"/>
      <c r="R258" s="217"/>
      <c r="S258" s="217"/>
      <c r="T258" s="218"/>
      <c r="AT258" s="219" t="s">
        <v>157</v>
      </c>
      <c r="AU258" s="219" t="s">
        <v>85</v>
      </c>
      <c r="AV258" s="13" t="s">
        <v>82</v>
      </c>
      <c r="AW258" s="13" t="s">
        <v>35</v>
      </c>
      <c r="AX258" s="13" t="s">
        <v>74</v>
      </c>
      <c r="AY258" s="219" t="s">
        <v>146</v>
      </c>
    </row>
    <row r="259" spans="1:65" s="14" customFormat="1" ht="10.199999999999999">
      <c r="B259" s="220"/>
      <c r="C259" s="221"/>
      <c r="D259" s="206" t="s">
        <v>157</v>
      </c>
      <c r="E259" s="222" t="s">
        <v>28</v>
      </c>
      <c r="F259" s="223" t="s">
        <v>600</v>
      </c>
      <c r="G259" s="221"/>
      <c r="H259" s="224">
        <v>110</v>
      </c>
      <c r="I259" s="225"/>
      <c r="J259" s="221"/>
      <c r="K259" s="221"/>
      <c r="L259" s="226"/>
      <c r="M259" s="227"/>
      <c r="N259" s="228"/>
      <c r="O259" s="228"/>
      <c r="P259" s="228"/>
      <c r="Q259" s="228"/>
      <c r="R259" s="228"/>
      <c r="S259" s="228"/>
      <c r="T259" s="229"/>
      <c r="AT259" s="230" t="s">
        <v>157</v>
      </c>
      <c r="AU259" s="230" t="s">
        <v>85</v>
      </c>
      <c r="AV259" s="14" t="s">
        <v>85</v>
      </c>
      <c r="AW259" s="14" t="s">
        <v>35</v>
      </c>
      <c r="AX259" s="14" t="s">
        <v>74</v>
      </c>
      <c r="AY259" s="230" t="s">
        <v>146</v>
      </c>
    </row>
    <row r="260" spans="1:65" s="13" customFormat="1" ht="10.199999999999999">
      <c r="B260" s="210"/>
      <c r="C260" s="211"/>
      <c r="D260" s="206" t="s">
        <v>157</v>
      </c>
      <c r="E260" s="212" t="s">
        <v>28</v>
      </c>
      <c r="F260" s="213" t="s">
        <v>601</v>
      </c>
      <c r="G260" s="211"/>
      <c r="H260" s="212" t="s">
        <v>28</v>
      </c>
      <c r="I260" s="214"/>
      <c r="J260" s="211"/>
      <c r="K260" s="211"/>
      <c r="L260" s="215"/>
      <c r="M260" s="216"/>
      <c r="N260" s="217"/>
      <c r="O260" s="217"/>
      <c r="P260" s="217"/>
      <c r="Q260" s="217"/>
      <c r="R260" s="217"/>
      <c r="S260" s="217"/>
      <c r="T260" s="218"/>
      <c r="AT260" s="219" t="s">
        <v>157</v>
      </c>
      <c r="AU260" s="219" t="s">
        <v>85</v>
      </c>
      <c r="AV260" s="13" t="s">
        <v>82</v>
      </c>
      <c r="AW260" s="13" t="s">
        <v>35</v>
      </c>
      <c r="AX260" s="13" t="s">
        <v>74</v>
      </c>
      <c r="AY260" s="219" t="s">
        <v>146</v>
      </c>
    </row>
    <row r="261" spans="1:65" s="14" customFormat="1" ht="10.199999999999999">
      <c r="B261" s="220"/>
      <c r="C261" s="221"/>
      <c r="D261" s="206" t="s">
        <v>157</v>
      </c>
      <c r="E261" s="222" t="s">
        <v>28</v>
      </c>
      <c r="F261" s="223" t="s">
        <v>602</v>
      </c>
      <c r="G261" s="221"/>
      <c r="H261" s="224">
        <v>12.8</v>
      </c>
      <c r="I261" s="225"/>
      <c r="J261" s="221"/>
      <c r="K261" s="221"/>
      <c r="L261" s="226"/>
      <c r="M261" s="227"/>
      <c r="N261" s="228"/>
      <c r="O261" s="228"/>
      <c r="P261" s="228"/>
      <c r="Q261" s="228"/>
      <c r="R261" s="228"/>
      <c r="S261" s="228"/>
      <c r="T261" s="229"/>
      <c r="AT261" s="230" t="s">
        <v>157</v>
      </c>
      <c r="AU261" s="230" t="s">
        <v>85</v>
      </c>
      <c r="AV261" s="14" t="s">
        <v>85</v>
      </c>
      <c r="AW261" s="14" t="s">
        <v>35</v>
      </c>
      <c r="AX261" s="14" t="s">
        <v>74</v>
      </c>
      <c r="AY261" s="230" t="s">
        <v>146</v>
      </c>
    </row>
    <row r="262" spans="1:65" s="13" customFormat="1" ht="10.199999999999999">
      <c r="B262" s="210"/>
      <c r="C262" s="211"/>
      <c r="D262" s="206" t="s">
        <v>157</v>
      </c>
      <c r="E262" s="212" t="s">
        <v>28</v>
      </c>
      <c r="F262" s="213" t="s">
        <v>603</v>
      </c>
      <c r="G262" s="211"/>
      <c r="H262" s="212" t="s">
        <v>28</v>
      </c>
      <c r="I262" s="214"/>
      <c r="J262" s="211"/>
      <c r="K262" s="211"/>
      <c r="L262" s="215"/>
      <c r="M262" s="216"/>
      <c r="N262" s="217"/>
      <c r="O262" s="217"/>
      <c r="P262" s="217"/>
      <c r="Q262" s="217"/>
      <c r="R262" s="217"/>
      <c r="S262" s="217"/>
      <c r="T262" s="218"/>
      <c r="AT262" s="219" t="s">
        <v>157</v>
      </c>
      <c r="AU262" s="219" t="s">
        <v>85</v>
      </c>
      <c r="AV262" s="13" t="s">
        <v>82</v>
      </c>
      <c r="AW262" s="13" t="s">
        <v>35</v>
      </c>
      <c r="AX262" s="13" t="s">
        <v>74</v>
      </c>
      <c r="AY262" s="219" t="s">
        <v>146</v>
      </c>
    </row>
    <row r="263" spans="1:65" s="14" customFormat="1" ht="10.199999999999999">
      <c r="B263" s="220"/>
      <c r="C263" s="221"/>
      <c r="D263" s="206" t="s">
        <v>157</v>
      </c>
      <c r="E263" s="222" t="s">
        <v>28</v>
      </c>
      <c r="F263" s="223" t="s">
        <v>604</v>
      </c>
      <c r="G263" s="221"/>
      <c r="H263" s="224">
        <v>2.19</v>
      </c>
      <c r="I263" s="225"/>
      <c r="J263" s="221"/>
      <c r="K263" s="221"/>
      <c r="L263" s="226"/>
      <c r="M263" s="227"/>
      <c r="N263" s="228"/>
      <c r="O263" s="228"/>
      <c r="P263" s="228"/>
      <c r="Q263" s="228"/>
      <c r="R263" s="228"/>
      <c r="S263" s="228"/>
      <c r="T263" s="229"/>
      <c r="AT263" s="230" t="s">
        <v>157</v>
      </c>
      <c r="AU263" s="230" t="s">
        <v>85</v>
      </c>
      <c r="AV263" s="14" t="s">
        <v>85</v>
      </c>
      <c r="AW263" s="14" t="s">
        <v>35</v>
      </c>
      <c r="AX263" s="14" t="s">
        <v>74</v>
      </c>
      <c r="AY263" s="230" t="s">
        <v>146</v>
      </c>
    </row>
    <row r="264" spans="1:65" s="15" customFormat="1" ht="10.199999999999999">
      <c r="B264" s="231"/>
      <c r="C264" s="232"/>
      <c r="D264" s="206" t="s">
        <v>157</v>
      </c>
      <c r="E264" s="233" t="s">
        <v>28</v>
      </c>
      <c r="F264" s="234" t="s">
        <v>181</v>
      </c>
      <c r="G264" s="232"/>
      <c r="H264" s="235">
        <v>124.99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AT264" s="241" t="s">
        <v>157</v>
      </c>
      <c r="AU264" s="241" t="s">
        <v>85</v>
      </c>
      <c r="AV264" s="15" t="s">
        <v>153</v>
      </c>
      <c r="AW264" s="15" t="s">
        <v>35</v>
      </c>
      <c r="AX264" s="15" t="s">
        <v>82</v>
      </c>
      <c r="AY264" s="241" t="s">
        <v>146</v>
      </c>
    </row>
    <row r="265" spans="1:65" s="2" customFormat="1" ht="16.5" customHeight="1">
      <c r="A265" s="34"/>
      <c r="B265" s="35"/>
      <c r="C265" s="193" t="s">
        <v>408</v>
      </c>
      <c r="D265" s="193" t="s">
        <v>148</v>
      </c>
      <c r="E265" s="194" t="s">
        <v>605</v>
      </c>
      <c r="F265" s="195" t="s">
        <v>606</v>
      </c>
      <c r="G265" s="196" t="s">
        <v>239</v>
      </c>
      <c r="H265" s="197">
        <v>2.036</v>
      </c>
      <c r="I265" s="198"/>
      <c r="J265" s="199">
        <f>ROUND(I265*H265,2)</f>
        <v>0</v>
      </c>
      <c r="K265" s="195" t="s">
        <v>28</v>
      </c>
      <c r="L265" s="39"/>
      <c r="M265" s="200" t="s">
        <v>28</v>
      </c>
      <c r="N265" s="201" t="s">
        <v>47</v>
      </c>
      <c r="O265" s="65"/>
      <c r="P265" s="202">
        <f>O265*H265</f>
        <v>0</v>
      </c>
      <c r="Q265" s="202">
        <v>0</v>
      </c>
      <c r="R265" s="202">
        <f>Q265*H265</f>
        <v>0</v>
      </c>
      <c r="S265" s="202">
        <v>0</v>
      </c>
      <c r="T265" s="203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04" t="s">
        <v>153</v>
      </c>
      <c r="AT265" s="204" t="s">
        <v>148</v>
      </c>
      <c r="AU265" s="204" t="s">
        <v>85</v>
      </c>
      <c r="AY265" s="17" t="s">
        <v>146</v>
      </c>
      <c r="BE265" s="205">
        <f>IF(N265="základní",J265,0)</f>
        <v>0</v>
      </c>
      <c r="BF265" s="205">
        <f>IF(N265="snížená",J265,0)</f>
        <v>0</v>
      </c>
      <c r="BG265" s="205">
        <f>IF(N265="zákl. přenesená",J265,0)</f>
        <v>0</v>
      </c>
      <c r="BH265" s="205">
        <f>IF(N265="sníž. přenesená",J265,0)</f>
        <v>0</v>
      </c>
      <c r="BI265" s="205">
        <f>IF(N265="nulová",J265,0)</f>
        <v>0</v>
      </c>
      <c r="BJ265" s="17" t="s">
        <v>153</v>
      </c>
      <c r="BK265" s="205">
        <f>ROUND(I265*H265,2)</f>
        <v>0</v>
      </c>
      <c r="BL265" s="17" t="s">
        <v>153</v>
      </c>
      <c r="BM265" s="204" t="s">
        <v>607</v>
      </c>
    </row>
    <row r="266" spans="1:65" s="2" customFormat="1" ht="10.199999999999999">
      <c r="A266" s="34"/>
      <c r="B266" s="35"/>
      <c r="C266" s="36"/>
      <c r="D266" s="206" t="s">
        <v>155</v>
      </c>
      <c r="E266" s="36"/>
      <c r="F266" s="207" t="s">
        <v>608</v>
      </c>
      <c r="G266" s="36"/>
      <c r="H266" s="36"/>
      <c r="I266" s="116"/>
      <c r="J266" s="36"/>
      <c r="K266" s="36"/>
      <c r="L266" s="39"/>
      <c r="M266" s="208"/>
      <c r="N266" s="209"/>
      <c r="O266" s="65"/>
      <c r="P266" s="65"/>
      <c r="Q266" s="65"/>
      <c r="R266" s="65"/>
      <c r="S266" s="65"/>
      <c r="T266" s="66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155</v>
      </c>
      <c r="AU266" s="17" t="s">
        <v>85</v>
      </c>
    </row>
    <row r="267" spans="1:65" s="13" customFormat="1" ht="10.199999999999999">
      <c r="B267" s="210"/>
      <c r="C267" s="211"/>
      <c r="D267" s="206" t="s">
        <v>157</v>
      </c>
      <c r="E267" s="212" t="s">
        <v>28</v>
      </c>
      <c r="F267" s="213" t="s">
        <v>609</v>
      </c>
      <c r="G267" s="211"/>
      <c r="H267" s="212" t="s">
        <v>28</v>
      </c>
      <c r="I267" s="214"/>
      <c r="J267" s="211"/>
      <c r="K267" s="211"/>
      <c r="L267" s="215"/>
      <c r="M267" s="216"/>
      <c r="N267" s="217"/>
      <c r="O267" s="217"/>
      <c r="P267" s="217"/>
      <c r="Q267" s="217"/>
      <c r="R267" s="217"/>
      <c r="S267" s="217"/>
      <c r="T267" s="218"/>
      <c r="AT267" s="219" t="s">
        <v>157</v>
      </c>
      <c r="AU267" s="219" t="s">
        <v>85</v>
      </c>
      <c r="AV267" s="13" t="s">
        <v>82</v>
      </c>
      <c r="AW267" s="13" t="s">
        <v>35</v>
      </c>
      <c r="AX267" s="13" t="s">
        <v>74</v>
      </c>
      <c r="AY267" s="219" t="s">
        <v>146</v>
      </c>
    </row>
    <row r="268" spans="1:65" s="14" customFormat="1" ht="10.199999999999999">
      <c r="B268" s="220"/>
      <c r="C268" s="221"/>
      <c r="D268" s="206" t="s">
        <v>157</v>
      </c>
      <c r="E268" s="222" t="s">
        <v>28</v>
      </c>
      <c r="F268" s="223" t="s">
        <v>610</v>
      </c>
      <c r="G268" s="221"/>
      <c r="H268" s="224">
        <v>2.036</v>
      </c>
      <c r="I268" s="225"/>
      <c r="J268" s="221"/>
      <c r="K268" s="221"/>
      <c r="L268" s="226"/>
      <c r="M268" s="227"/>
      <c r="N268" s="228"/>
      <c r="O268" s="228"/>
      <c r="P268" s="228"/>
      <c r="Q268" s="228"/>
      <c r="R268" s="228"/>
      <c r="S268" s="228"/>
      <c r="T268" s="229"/>
      <c r="AT268" s="230" t="s">
        <v>157</v>
      </c>
      <c r="AU268" s="230" t="s">
        <v>85</v>
      </c>
      <c r="AV268" s="14" t="s">
        <v>85</v>
      </c>
      <c r="AW268" s="14" t="s">
        <v>35</v>
      </c>
      <c r="AX268" s="14" t="s">
        <v>82</v>
      </c>
      <c r="AY268" s="230" t="s">
        <v>146</v>
      </c>
    </row>
    <row r="269" spans="1:65" s="2" customFormat="1" ht="16.5" customHeight="1">
      <c r="A269" s="34"/>
      <c r="B269" s="35"/>
      <c r="C269" s="193" t="s">
        <v>415</v>
      </c>
      <c r="D269" s="193" t="s">
        <v>148</v>
      </c>
      <c r="E269" s="194" t="s">
        <v>611</v>
      </c>
      <c r="F269" s="195" t="s">
        <v>612</v>
      </c>
      <c r="G269" s="196" t="s">
        <v>239</v>
      </c>
      <c r="H269" s="197">
        <v>3.7879999999999998</v>
      </c>
      <c r="I269" s="198"/>
      <c r="J269" s="199">
        <f>ROUND(I269*H269,2)</f>
        <v>0</v>
      </c>
      <c r="K269" s="195" t="s">
        <v>152</v>
      </c>
      <c r="L269" s="39"/>
      <c r="M269" s="200" t="s">
        <v>28</v>
      </c>
      <c r="N269" s="201" t="s">
        <v>47</v>
      </c>
      <c r="O269" s="65"/>
      <c r="P269" s="202">
        <f>O269*H269</f>
        <v>0</v>
      </c>
      <c r="Q269" s="202">
        <v>0</v>
      </c>
      <c r="R269" s="202">
        <f>Q269*H269</f>
        <v>0</v>
      </c>
      <c r="S269" s="202">
        <v>0</v>
      </c>
      <c r="T269" s="203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04" t="s">
        <v>153</v>
      </c>
      <c r="AT269" s="204" t="s">
        <v>148</v>
      </c>
      <c r="AU269" s="204" t="s">
        <v>85</v>
      </c>
      <c r="AY269" s="17" t="s">
        <v>146</v>
      </c>
      <c r="BE269" s="205">
        <f>IF(N269="základní",J269,0)</f>
        <v>0</v>
      </c>
      <c r="BF269" s="205">
        <f>IF(N269="snížená",J269,0)</f>
        <v>0</v>
      </c>
      <c r="BG269" s="205">
        <f>IF(N269="zákl. přenesená",J269,0)</f>
        <v>0</v>
      </c>
      <c r="BH269" s="205">
        <f>IF(N269="sníž. přenesená",J269,0)</f>
        <v>0</v>
      </c>
      <c r="BI269" s="205">
        <f>IF(N269="nulová",J269,0)</f>
        <v>0</v>
      </c>
      <c r="BJ269" s="17" t="s">
        <v>153</v>
      </c>
      <c r="BK269" s="205">
        <f>ROUND(I269*H269,2)</f>
        <v>0</v>
      </c>
      <c r="BL269" s="17" t="s">
        <v>153</v>
      </c>
      <c r="BM269" s="204" t="s">
        <v>613</v>
      </c>
    </row>
    <row r="270" spans="1:65" s="2" customFormat="1" ht="10.199999999999999">
      <c r="A270" s="34"/>
      <c r="B270" s="35"/>
      <c r="C270" s="36"/>
      <c r="D270" s="206" t="s">
        <v>155</v>
      </c>
      <c r="E270" s="36"/>
      <c r="F270" s="207" t="s">
        <v>614</v>
      </c>
      <c r="G270" s="36"/>
      <c r="H270" s="36"/>
      <c r="I270" s="116"/>
      <c r="J270" s="36"/>
      <c r="K270" s="36"/>
      <c r="L270" s="39"/>
      <c r="M270" s="208"/>
      <c r="N270" s="209"/>
      <c r="O270" s="65"/>
      <c r="P270" s="65"/>
      <c r="Q270" s="65"/>
      <c r="R270" s="65"/>
      <c r="S270" s="65"/>
      <c r="T270" s="66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155</v>
      </c>
      <c r="AU270" s="17" t="s">
        <v>85</v>
      </c>
    </row>
    <row r="271" spans="1:65" s="13" customFormat="1" ht="10.199999999999999">
      <c r="B271" s="210"/>
      <c r="C271" s="211"/>
      <c r="D271" s="206" t="s">
        <v>157</v>
      </c>
      <c r="E271" s="212" t="s">
        <v>28</v>
      </c>
      <c r="F271" s="213" t="s">
        <v>615</v>
      </c>
      <c r="G271" s="211"/>
      <c r="H271" s="212" t="s">
        <v>28</v>
      </c>
      <c r="I271" s="214"/>
      <c r="J271" s="211"/>
      <c r="K271" s="211"/>
      <c r="L271" s="215"/>
      <c r="M271" s="216"/>
      <c r="N271" s="217"/>
      <c r="O271" s="217"/>
      <c r="P271" s="217"/>
      <c r="Q271" s="217"/>
      <c r="R271" s="217"/>
      <c r="S271" s="217"/>
      <c r="T271" s="218"/>
      <c r="AT271" s="219" t="s">
        <v>157</v>
      </c>
      <c r="AU271" s="219" t="s">
        <v>85</v>
      </c>
      <c r="AV271" s="13" t="s">
        <v>82</v>
      </c>
      <c r="AW271" s="13" t="s">
        <v>35</v>
      </c>
      <c r="AX271" s="13" t="s">
        <v>74</v>
      </c>
      <c r="AY271" s="219" t="s">
        <v>146</v>
      </c>
    </row>
    <row r="272" spans="1:65" s="13" customFormat="1" ht="10.199999999999999">
      <c r="B272" s="210"/>
      <c r="C272" s="211"/>
      <c r="D272" s="206" t="s">
        <v>157</v>
      </c>
      <c r="E272" s="212" t="s">
        <v>28</v>
      </c>
      <c r="F272" s="213" t="s">
        <v>571</v>
      </c>
      <c r="G272" s="211"/>
      <c r="H272" s="212" t="s">
        <v>28</v>
      </c>
      <c r="I272" s="214"/>
      <c r="J272" s="211"/>
      <c r="K272" s="211"/>
      <c r="L272" s="215"/>
      <c r="M272" s="216"/>
      <c r="N272" s="217"/>
      <c r="O272" s="217"/>
      <c r="P272" s="217"/>
      <c r="Q272" s="217"/>
      <c r="R272" s="217"/>
      <c r="S272" s="217"/>
      <c r="T272" s="218"/>
      <c r="AT272" s="219" t="s">
        <v>157</v>
      </c>
      <c r="AU272" s="219" t="s">
        <v>85</v>
      </c>
      <c r="AV272" s="13" t="s">
        <v>82</v>
      </c>
      <c r="AW272" s="13" t="s">
        <v>35</v>
      </c>
      <c r="AX272" s="13" t="s">
        <v>74</v>
      </c>
      <c r="AY272" s="219" t="s">
        <v>146</v>
      </c>
    </row>
    <row r="273" spans="1:65" s="14" customFormat="1" ht="10.199999999999999">
      <c r="B273" s="220"/>
      <c r="C273" s="221"/>
      <c r="D273" s="206" t="s">
        <v>157</v>
      </c>
      <c r="E273" s="222" t="s">
        <v>28</v>
      </c>
      <c r="F273" s="223" t="s">
        <v>616</v>
      </c>
      <c r="G273" s="221"/>
      <c r="H273" s="224">
        <v>3.7879999999999998</v>
      </c>
      <c r="I273" s="225"/>
      <c r="J273" s="221"/>
      <c r="K273" s="221"/>
      <c r="L273" s="226"/>
      <c r="M273" s="227"/>
      <c r="N273" s="228"/>
      <c r="O273" s="228"/>
      <c r="P273" s="228"/>
      <c r="Q273" s="228"/>
      <c r="R273" s="228"/>
      <c r="S273" s="228"/>
      <c r="T273" s="229"/>
      <c r="AT273" s="230" t="s">
        <v>157</v>
      </c>
      <c r="AU273" s="230" t="s">
        <v>85</v>
      </c>
      <c r="AV273" s="14" t="s">
        <v>85</v>
      </c>
      <c r="AW273" s="14" t="s">
        <v>35</v>
      </c>
      <c r="AX273" s="14" t="s">
        <v>82</v>
      </c>
      <c r="AY273" s="230" t="s">
        <v>146</v>
      </c>
    </row>
    <row r="274" spans="1:65" s="2" customFormat="1" ht="16.5" customHeight="1">
      <c r="A274" s="34"/>
      <c r="B274" s="35"/>
      <c r="C274" s="193" t="s">
        <v>422</v>
      </c>
      <c r="D274" s="193" t="s">
        <v>148</v>
      </c>
      <c r="E274" s="194" t="s">
        <v>353</v>
      </c>
      <c r="F274" s="195" t="s">
        <v>354</v>
      </c>
      <c r="G274" s="196" t="s">
        <v>239</v>
      </c>
      <c r="H274" s="197">
        <v>85.9</v>
      </c>
      <c r="I274" s="198"/>
      <c r="J274" s="199">
        <f>ROUND(I274*H274,2)</f>
        <v>0</v>
      </c>
      <c r="K274" s="195" t="s">
        <v>152</v>
      </c>
      <c r="L274" s="39"/>
      <c r="M274" s="200" t="s">
        <v>28</v>
      </c>
      <c r="N274" s="201" t="s">
        <v>47</v>
      </c>
      <c r="O274" s="65"/>
      <c r="P274" s="202">
        <f>O274*H274</f>
        <v>0</v>
      </c>
      <c r="Q274" s="202">
        <v>0.21251999999999999</v>
      </c>
      <c r="R274" s="202">
        <f>Q274*H274</f>
        <v>18.255468</v>
      </c>
      <c r="S274" s="202">
        <v>0</v>
      </c>
      <c r="T274" s="20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04" t="s">
        <v>153</v>
      </c>
      <c r="AT274" s="204" t="s">
        <v>148</v>
      </c>
      <c r="AU274" s="204" t="s">
        <v>85</v>
      </c>
      <c r="AY274" s="17" t="s">
        <v>146</v>
      </c>
      <c r="BE274" s="205">
        <f>IF(N274="základní",J274,0)</f>
        <v>0</v>
      </c>
      <c r="BF274" s="205">
        <f>IF(N274="snížená",J274,0)</f>
        <v>0</v>
      </c>
      <c r="BG274" s="205">
        <f>IF(N274="zákl. přenesená",J274,0)</f>
        <v>0</v>
      </c>
      <c r="BH274" s="205">
        <f>IF(N274="sníž. přenesená",J274,0)</f>
        <v>0</v>
      </c>
      <c r="BI274" s="205">
        <f>IF(N274="nulová",J274,0)</f>
        <v>0</v>
      </c>
      <c r="BJ274" s="17" t="s">
        <v>153</v>
      </c>
      <c r="BK274" s="205">
        <f>ROUND(I274*H274,2)</f>
        <v>0</v>
      </c>
      <c r="BL274" s="17" t="s">
        <v>153</v>
      </c>
      <c r="BM274" s="204" t="s">
        <v>355</v>
      </c>
    </row>
    <row r="275" spans="1:65" s="2" customFormat="1" ht="10.199999999999999">
      <c r="A275" s="34"/>
      <c r="B275" s="35"/>
      <c r="C275" s="36"/>
      <c r="D275" s="206" t="s">
        <v>155</v>
      </c>
      <c r="E275" s="36"/>
      <c r="F275" s="207" t="s">
        <v>356</v>
      </c>
      <c r="G275" s="36"/>
      <c r="H275" s="36"/>
      <c r="I275" s="116"/>
      <c r="J275" s="36"/>
      <c r="K275" s="36"/>
      <c r="L275" s="39"/>
      <c r="M275" s="208"/>
      <c r="N275" s="209"/>
      <c r="O275" s="65"/>
      <c r="P275" s="65"/>
      <c r="Q275" s="65"/>
      <c r="R275" s="65"/>
      <c r="S275" s="65"/>
      <c r="T275" s="66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155</v>
      </c>
      <c r="AU275" s="17" t="s">
        <v>85</v>
      </c>
    </row>
    <row r="276" spans="1:65" s="13" customFormat="1" ht="10.199999999999999">
      <c r="B276" s="210"/>
      <c r="C276" s="211"/>
      <c r="D276" s="206" t="s">
        <v>157</v>
      </c>
      <c r="E276" s="212" t="s">
        <v>28</v>
      </c>
      <c r="F276" s="213" t="s">
        <v>617</v>
      </c>
      <c r="G276" s="211"/>
      <c r="H276" s="212" t="s">
        <v>28</v>
      </c>
      <c r="I276" s="214"/>
      <c r="J276" s="211"/>
      <c r="K276" s="211"/>
      <c r="L276" s="215"/>
      <c r="M276" s="216"/>
      <c r="N276" s="217"/>
      <c r="O276" s="217"/>
      <c r="P276" s="217"/>
      <c r="Q276" s="217"/>
      <c r="R276" s="217"/>
      <c r="S276" s="217"/>
      <c r="T276" s="218"/>
      <c r="AT276" s="219" t="s">
        <v>157</v>
      </c>
      <c r="AU276" s="219" t="s">
        <v>85</v>
      </c>
      <c r="AV276" s="13" t="s">
        <v>82</v>
      </c>
      <c r="AW276" s="13" t="s">
        <v>35</v>
      </c>
      <c r="AX276" s="13" t="s">
        <v>74</v>
      </c>
      <c r="AY276" s="219" t="s">
        <v>146</v>
      </c>
    </row>
    <row r="277" spans="1:65" s="13" customFormat="1" ht="10.199999999999999">
      <c r="B277" s="210"/>
      <c r="C277" s="211"/>
      <c r="D277" s="206" t="s">
        <v>157</v>
      </c>
      <c r="E277" s="212" t="s">
        <v>28</v>
      </c>
      <c r="F277" s="213" t="s">
        <v>618</v>
      </c>
      <c r="G277" s="211"/>
      <c r="H277" s="212" t="s">
        <v>28</v>
      </c>
      <c r="I277" s="214"/>
      <c r="J277" s="211"/>
      <c r="K277" s="211"/>
      <c r="L277" s="215"/>
      <c r="M277" s="216"/>
      <c r="N277" s="217"/>
      <c r="O277" s="217"/>
      <c r="P277" s="217"/>
      <c r="Q277" s="217"/>
      <c r="R277" s="217"/>
      <c r="S277" s="217"/>
      <c r="T277" s="218"/>
      <c r="AT277" s="219" t="s">
        <v>157</v>
      </c>
      <c r="AU277" s="219" t="s">
        <v>85</v>
      </c>
      <c r="AV277" s="13" t="s">
        <v>82</v>
      </c>
      <c r="AW277" s="13" t="s">
        <v>35</v>
      </c>
      <c r="AX277" s="13" t="s">
        <v>74</v>
      </c>
      <c r="AY277" s="219" t="s">
        <v>146</v>
      </c>
    </row>
    <row r="278" spans="1:65" s="14" customFormat="1" ht="10.199999999999999">
      <c r="B278" s="220"/>
      <c r="C278" s="221"/>
      <c r="D278" s="206" t="s">
        <v>157</v>
      </c>
      <c r="E278" s="222" t="s">
        <v>28</v>
      </c>
      <c r="F278" s="223" t="s">
        <v>619</v>
      </c>
      <c r="G278" s="221"/>
      <c r="H278" s="224">
        <v>85.9</v>
      </c>
      <c r="I278" s="225"/>
      <c r="J278" s="221"/>
      <c r="K278" s="221"/>
      <c r="L278" s="226"/>
      <c r="M278" s="227"/>
      <c r="N278" s="228"/>
      <c r="O278" s="228"/>
      <c r="P278" s="228"/>
      <c r="Q278" s="228"/>
      <c r="R278" s="228"/>
      <c r="S278" s="228"/>
      <c r="T278" s="229"/>
      <c r="AT278" s="230" t="s">
        <v>157</v>
      </c>
      <c r="AU278" s="230" t="s">
        <v>85</v>
      </c>
      <c r="AV278" s="14" t="s">
        <v>85</v>
      </c>
      <c r="AW278" s="14" t="s">
        <v>35</v>
      </c>
      <c r="AX278" s="14" t="s">
        <v>82</v>
      </c>
      <c r="AY278" s="230" t="s">
        <v>146</v>
      </c>
    </row>
    <row r="279" spans="1:65" s="2" customFormat="1" ht="16.5" customHeight="1">
      <c r="A279" s="34"/>
      <c r="B279" s="35"/>
      <c r="C279" s="193" t="s">
        <v>431</v>
      </c>
      <c r="D279" s="193" t="s">
        <v>148</v>
      </c>
      <c r="E279" s="194" t="s">
        <v>620</v>
      </c>
      <c r="F279" s="195" t="s">
        <v>621</v>
      </c>
      <c r="G279" s="196" t="s">
        <v>239</v>
      </c>
      <c r="H279" s="197">
        <v>24.06</v>
      </c>
      <c r="I279" s="198"/>
      <c r="J279" s="199">
        <f>ROUND(I279*H279,2)</f>
        <v>0</v>
      </c>
      <c r="K279" s="195" t="s">
        <v>152</v>
      </c>
      <c r="L279" s="39"/>
      <c r="M279" s="200" t="s">
        <v>28</v>
      </c>
      <c r="N279" s="201" t="s">
        <v>47</v>
      </c>
      <c r="O279" s="65"/>
      <c r="P279" s="202">
        <f>O279*H279</f>
        <v>0</v>
      </c>
      <c r="Q279" s="202">
        <v>0.20039999999999999</v>
      </c>
      <c r="R279" s="202">
        <f>Q279*H279</f>
        <v>4.8216239999999999</v>
      </c>
      <c r="S279" s="202">
        <v>0</v>
      </c>
      <c r="T279" s="203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04" t="s">
        <v>153</v>
      </c>
      <c r="AT279" s="204" t="s">
        <v>148</v>
      </c>
      <c r="AU279" s="204" t="s">
        <v>85</v>
      </c>
      <c r="AY279" s="17" t="s">
        <v>146</v>
      </c>
      <c r="BE279" s="205">
        <f>IF(N279="základní",J279,0)</f>
        <v>0</v>
      </c>
      <c r="BF279" s="205">
        <f>IF(N279="snížená",J279,0)</f>
        <v>0</v>
      </c>
      <c r="BG279" s="205">
        <f>IF(N279="zákl. přenesená",J279,0)</f>
        <v>0</v>
      </c>
      <c r="BH279" s="205">
        <f>IF(N279="sníž. přenesená",J279,0)</f>
        <v>0</v>
      </c>
      <c r="BI279" s="205">
        <f>IF(N279="nulová",J279,0)</f>
        <v>0</v>
      </c>
      <c r="BJ279" s="17" t="s">
        <v>153</v>
      </c>
      <c r="BK279" s="205">
        <f>ROUND(I279*H279,2)</f>
        <v>0</v>
      </c>
      <c r="BL279" s="17" t="s">
        <v>153</v>
      </c>
      <c r="BM279" s="204" t="s">
        <v>622</v>
      </c>
    </row>
    <row r="280" spans="1:65" s="2" customFormat="1" ht="10.199999999999999">
      <c r="A280" s="34"/>
      <c r="B280" s="35"/>
      <c r="C280" s="36"/>
      <c r="D280" s="206" t="s">
        <v>155</v>
      </c>
      <c r="E280" s="36"/>
      <c r="F280" s="207" t="s">
        <v>623</v>
      </c>
      <c r="G280" s="36"/>
      <c r="H280" s="36"/>
      <c r="I280" s="116"/>
      <c r="J280" s="36"/>
      <c r="K280" s="36"/>
      <c r="L280" s="39"/>
      <c r="M280" s="208"/>
      <c r="N280" s="209"/>
      <c r="O280" s="65"/>
      <c r="P280" s="65"/>
      <c r="Q280" s="65"/>
      <c r="R280" s="65"/>
      <c r="S280" s="65"/>
      <c r="T280" s="66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155</v>
      </c>
      <c r="AU280" s="17" t="s">
        <v>85</v>
      </c>
    </row>
    <row r="281" spans="1:65" s="13" customFormat="1" ht="10.199999999999999">
      <c r="B281" s="210"/>
      <c r="C281" s="211"/>
      <c r="D281" s="206" t="s">
        <v>157</v>
      </c>
      <c r="E281" s="212" t="s">
        <v>28</v>
      </c>
      <c r="F281" s="213" t="s">
        <v>624</v>
      </c>
      <c r="G281" s="211"/>
      <c r="H281" s="212" t="s">
        <v>28</v>
      </c>
      <c r="I281" s="214"/>
      <c r="J281" s="211"/>
      <c r="K281" s="211"/>
      <c r="L281" s="215"/>
      <c r="M281" s="216"/>
      <c r="N281" s="217"/>
      <c r="O281" s="217"/>
      <c r="P281" s="217"/>
      <c r="Q281" s="217"/>
      <c r="R281" s="217"/>
      <c r="S281" s="217"/>
      <c r="T281" s="218"/>
      <c r="AT281" s="219" t="s">
        <v>157</v>
      </c>
      <c r="AU281" s="219" t="s">
        <v>85</v>
      </c>
      <c r="AV281" s="13" t="s">
        <v>82</v>
      </c>
      <c r="AW281" s="13" t="s">
        <v>35</v>
      </c>
      <c r="AX281" s="13" t="s">
        <v>74</v>
      </c>
      <c r="AY281" s="219" t="s">
        <v>146</v>
      </c>
    </row>
    <row r="282" spans="1:65" s="14" customFormat="1" ht="10.199999999999999">
      <c r="B282" s="220"/>
      <c r="C282" s="221"/>
      <c r="D282" s="206" t="s">
        <v>157</v>
      </c>
      <c r="E282" s="222" t="s">
        <v>28</v>
      </c>
      <c r="F282" s="223" t="s">
        <v>625</v>
      </c>
      <c r="G282" s="221"/>
      <c r="H282" s="224">
        <v>24.06</v>
      </c>
      <c r="I282" s="225"/>
      <c r="J282" s="221"/>
      <c r="K282" s="221"/>
      <c r="L282" s="226"/>
      <c r="M282" s="227"/>
      <c r="N282" s="228"/>
      <c r="O282" s="228"/>
      <c r="P282" s="228"/>
      <c r="Q282" s="228"/>
      <c r="R282" s="228"/>
      <c r="S282" s="228"/>
      <c r="T282" s="229"/>
      <c r="AT282" s="230" t="s">
        <v>157</v>
      </c>
      <c r="AU282" s="230" t="s">
        <v>85</v>
      </c>
      <c r="AV282" s="14" t="s">
        <v>85</v>
      </c>
      <c r="AW282" s="14" t="s">
        <v>35</v>
      </c>
      <c r="AX282" s="14" t="s">
        <v>82</v>
      </c>
      <c r="AY282" s="230" t="s">
        <v>146</v>
      </c>
    </row>
    <row r="283" spans="1:65" s="2" customFormat="1" ht="16.5" customHeight="1">
      <c r="A283" s="34"/>
      <c r="B283" s="35"/>
      <c r="C283" s="193" t="s">
        <v>188</v>
      </c>
      <c r="D283" s="193" t="s">
        <v>148</v>
      </c>
      <c r="E283" s="194" t="s">
        <v>626</v>
      </c>
      <c r="F283" s="195" t="s">
        <v>627</v>
      </c>
      <c r="G283" s="196" t="s">
        <v>151</v>
      </c>
      <c r="H283" s="197">
        <v>0.85199999999999998</v>
      </c>
      <c r="I283" s="198"/>
      <c r="J283" s="199">
        <f>ROUND(I283*H283,2)</f>
        <v>0</v>
      </c>
      <c r="K283" s="195" t="s">
        <v>152</v>
      </c>
      <c r="L283" s="39"/>
      <c r="M283" s="200" t="s">
        <v>28</v>
      </c>
      <c r="N283" s="201" t="s">
        <v>47</v>
      </c>
      <c r="O283" s="65"/>
      <c r="P283" s="202">
        <f>O283*H283</f>
        <v>0</v>
      </c>
      <c r="Q283" s="202">
        <v>2.0874999999999999</v>
      </c>
      <c r="R283" s="202">
        <f>Q283*H283</f>
        <v>1.7785499999999999</v>
      </c>
      <c r="S283" s="202">
        <v>0</v>
      </c>
      <c r="T283" s="203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04" t="s">
        <v>153</v>
      </c>
      <c r="AT283" s="204" t="s">
        <v>148</v>
      </c>
      <c r="AU283" s="204" t="s">
        <v>85</v>
      </c>
      <c r="AY283" s="17" t="s">
        <v>146</v>
      </c>
      <c r="BE283" s="205">
        <f>IF(N283="základní",J283,0)</f>
        <v>0</v>
      </c>
      <c r="BF283" s="205">
        <f>IF(N283="snížená",J283,0)</f>
        <v>0</v>
      </c>
      <c r="BG283" s="205">
        <f>IF(N283="zákl. přenesená",J283,0)</f>
        <v>0</v>
      </c>
      <c r="BH283" s="205">
        <f>IF(N283="sníž. přenesená",J283,0)</f>
        <v>0</v>
      </c>
      <c r="BI283" s="205">
        <f>IF(N283="nulová",J283,0)</f>
        <v>0</v>
      </c>
      <c r="BJ283" s="17" t="s">
        <v>153</v>
      </c>
      <c r="BK283" s="205">
        <f>ROUND(I283*H283,2)</f>
        <v>0</v>
      </c>
      <c r="BL283" s="17" t="s">
        <v>153</v>
      </c>
      <c r="BM283" s="204" t="s">
        <v>628</v>
      </c>
    </row>
    <row r="284" spans="1:65" s="2" customFormat="1" ht="19.2">
      <c r="A284" s="34"/>
      <c r="B284" s="35"/>
      <c r="C284" s="36"/>
      <c r="D284" s="206" t="s">
        <v>155</v>
      </c>
      <c r="E284" s="36"/>
      <c r="F284" s="207" t="s">
        <v>629</v>
      </c>
      <c r="G284" s="36"/>
      <c r="H284" s="36"/>
      <c r="I284" s="116"/>
      <c r="J284" s="36"/>
      <c r="K284" s="36"/>
      <c r="L284" s="39"/>
      <c r="M284" s="208"/>
      <c r="N284" s="209"/>
      <c r="O284" s="65"/>
      <c r="P284" s="65"/>
      <c r="Q284" s="65"/>
      <c r="R284" s="65"/>
      <c r="S284" s="65"/>
      <c r="T284" s="66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155</v>
      </c>
      <c r="AU284" s="17" t="s">
        <v>85</v>
      </c>
    </row>
    <row r="285" spans="1:65" s="13" customFormat="1" ht="10.199999999999999">
      <c r="B285" s="210"/>
      <c r="C285" s="211"/>
      <c r="D285" s="206" t="s">
        <v>157</v>
      </c>
      <c r="E285" s="212" t="s">
        <v>28</v>
      </c>
      <c r="F285" s="213" t="s">
        <v>630</v>
      </c>
      <c r="G285" s="211"/>
      <c r="H285" s="212" t="s">
        <v>28</v>
      </c>
      <c r="I285" s="214"/>
      <c r="J285" s="211"/>
      <c r="K285" s="211"/>
      <c r="L285" s="215"/>
      <c r="M285" s="216"/>
      <c r="N285" s="217"/>
      <c r="O285" s="217"/>
      <c r="P285" s="217"/>
      <c r="Q285" s="217"/>
      <c r="R285" s="217"/>
      <c r="S285" s="217"/>
      <c r="T285" s="218"/>
      <c r="AT285" s="219" t="s">
        <v>157</v>
      </c>
      <c r="AU285" s="219" t="s">
        <v>85</v>
      </c>
      <c r="AV285" s="13" t="s">
        <v>82</v>
      </c>
      <c r="AW285" s="13" t="s">
        <v>35</v>
      </c>
      <c r="AX285" s="13" t="s">
        <v>74</v>
      </c>
      <c r="AY285" s="219" t="s">
        <v>146</v>
      </c>
    </row>
    <row r="286" spans="1:65" s="14" customFormat="1" ht="10.199999999999999">
      <c r="B286" s="220"/>
      <c r="C286" s="221"/>
      <c r="D286" s="206" t="s">
        <v>157</v>
      </c>
      <c r="E286" s="222" t="s">
        <v>28</v>
      </c>
      <c r="F286" s="223" t="s">
        <v>631</v>
      </c>
      <c r="G286" s="221"/>
      <c r="H286" s="224">
        <v>0.85199999999999998</v>
      </c>
      <c r="I286" s="225"/>
      <c r="J286" s="221"/>
      <c r="K286" s="221"/>
      <c r="L286" s="226"/>
      <c r="M286" s="227"/>
      <c r="N286" s="228"/>
      <c r="O286" s="228"/>
      <c r="P286" s="228"/>
      <c r="Q286" s="228"/>
      <c r="R286" s="228"/>
      <c r="S286" s="228"/>
      <c r="T286" s="229"/>
      <c r="AT286" s="230" t="s">
        <v>157</v>
      </c>
      <c r="AU286" s="230" t="s">
        <v>85</v>
      </c>
      <c r="AV286" s="14" t="s">
        <v>85</v>
      </c>
      <c r="AW286" s="14" t="s">
        <v>35</v>
      </c>
      <c r="AX286" s="14" t="s">
        <v>82</v>
      </c>
      <c r="AY286" s="230" t="s">
        <v>146</v>
      </c>
    </row>
    <row r="287" spans="1:65" s="2" customFormat="1" ht="16.5" customHeight="1">
      <c r="A287" s="34"/>
      <c r="B287" s="35"/>
      <c r="C287" s="193" t="s">
        <v>632</v>
      </c>
      <c r="D287" s="193" t="s">
        <v>148</v>
      </c>
      <c r="E287" s="194" t="s">
        <v>633</v>
      </c>
      <c r="F287" s="195" t="s">
        <v>634</v>
      </c>
      <c r="G287" s="196" t="s">
        <v>440</v>
      </c>
      <c r="H287" s="197">
        <v>7</v>
      </c>
      <c r="I287" s="198"/>
      <c r="J287" s="199">
        <f>ROUND(I287*H287,2)</f>
        <v>0</v>
      </c>
      <c r="K287" s="195" t="s">
        <v>152</v>
      </c>
      <c r="L287" s="39"/>
      <c r="M287" s="200" t="s">
        <v>28</v>
      </c>
      <c r="N287" s="201" t="s">
        <v>47</v>
      </c>
      <c r="O287" s="65"/>
      <c r="P287" s="202">
        <f>O287*H287</f>
        <v>0</v>
      </c>
      <c r="Q287" s="202">
        <v>1.65E-3</v>
      </c>
      <c r="R287" s="202">
        <f>Q287*H287</f>
        <v>1.155E-2</v>
      </c>
      <c r="S287" s="202">
        <v>0</v>
      </c>
      <c r="T287" s="203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04" t="s">
        <v>153</v>
      </c>
      <c r="AT287" s="204" t="s">
        <v>148</v>
      </c>
      <c r="AU287" s="204" t="s">
        <v>85</v>
      </c>
      <c r="AY287" s="17" t="s">
        <v>146</v>
      </c>
      <c r="BE287" s="205">
        <f>IF(N287="základní",J287,0)</f>
        <v>0</v>
      </c>
      <c r="BF287" s="205">
        <f>IF(N287="snížená",J287,0)</f>
        <v>0</v>
      </c>
      <c r="BG287" s="205">
        <f>IF(N287="zákl. přenesená",J287,0)</f>
        <v>0</v>
      </c>
      <c r="BH287" s="205">
        <f>IF(N287="sníž. přenesená",J287,0)</f>
        <v>0</v>
      </c>
      <c r="BI287" s="205">
        <f>IF(N287="nulová",J287,0)</f>
        <v>0</v>
      </c>
      <c r="BJ287" s="17" t="s">
        <v>153</v>
      </c>
      <c r="BK287" s="205">
        <f>ROUND(I287*H287,2)</f>
        <v>0</v>
      </c>
      <c r="BL287" s="17" t="s">
        <v>153</v>
      </c>
      <c r="BM287" s="204" t="s">
        <v>635</v>
      </c>
    </row>
    <row r="288" spans="1:65" s="2" customFormat="1" ht="10.199999999999999">
      <c r="A288" s="34"/>
      <c r="B288" s="35"/>
      <c r="C288" s="36"/>
      <c r="D288" s="206" t="s">
        <v>155</v>
      </c>
      <c r="E288" s="36"/>
      <c r="F288" s="207" t="s">
        <v>636</v>
      </c>
      <c r="G288" s="36"/>
      <c r="H288" s="36"/>
      <c r="I288" s="116"/>
      <c r="J288" s="36"/>
      <c r="K288" s="36"/>
      <c r="L288" s="39"/>
      <c r="M288" s="208"/>
      <c r="N288" s="209"/>
      <c r="O288" s="65"/>
      <c r="P288" s="65"/>
      <c r="Q288" s="65"/>
      <c r="R288" s="65"/>
      <c r="S288" s="65"/>
      <c r="T288" s="66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155</v>
      </c>
      <c r="AU288" s="17" t="s">
        <v>85</v>
      </c>
    </row>
    <row r="289" spans="1:65" s="13" customFormat="1" ht="10.199999999999999">
      <c r="B289" s="210"/>
      <c r="C289" s="211"/>
      <c r="D289" s="206" t="s">
        <v>157</v>
      </c>
      <c r="E289" s="212" t="s">
        <v>28</v>
      </c>
      <c r="F289" s="213" t="s">
        <v>637</v>
      </c>
      <c r="G289" s="211"/>
      <c r="H289" s="212" t="s">
        <v>28</v>
      </c>
      <c r="I289" s="214"/>
      <c r="J289" s="211"/>
      <c r="K289" s="211"/>
      <c r="L289" s="215"/>
      <c r="M289" s="216"/>
      <c r="N289" s="217"/>
      <c r="O289" s="217"/>
      <c r="P289" s="217"/>
      <c r="Q289" s="217"/>
      <c r="R289" s="217"/>
      <c r="S289" s="217"/>
      <c r="T289" s="218"/>
      <c r="AT289" s="219" t="s">
        <v>157</v>
      </c>
      <c r="AU289" s="219" t="s">
        <v>85</v>
      </c>
      <c r="AV289" s="13" t="s">
        <v>82</v>
      </c>
      <c r="AW289" s="13" t="s">
        <v>35</v>
      </c>
      <c r="AX289" s="13" t="s">
        <v>74</v>
      </c>
      <c r="AY289" s="219" t="s">
        <v>146</v>
      </c>
    </row>
    <row r="290" spans="1:65" s="14" customFormat="1" ht="10.199999999999999">
      <c r="B290" s="220"/>
      <c r="C290" s="221"/>
      <c r="D290" s="206" t="s">
        <v>157</v>
      </c>
      <c r="E290" s="222" t="s">
        <v>28</v>
      </c>
      <c r="F290" s="223" t="s">
        <v>201</v>
      </c>
      <c r="G290" s="221"/>
      <c r="H290" s="224">
        <v>7</v>
      </c>
      <c r="I290" s="225"/>
      <c r="J290" s="221"/>
      <c r="K290" s="221"/>
      <c r="L290" s="226"/>
      <c r="M290" s="227"/>
      <c r="N290" s="228"/>
      <c r="O290" s="228"/>
      <c r="P290" s="228"/>
      <c r="Q290" s="228"/>
      <c r="R290" s="228"/>
      <c r="S290" s="228"/>
      <c r="T290" s="229"/>
      <c r="AT290" s="230" t="s">
        <v>157</v>
      </c>
      <c r="AU290" s="230" t="s">
        <v>85</v>
      </c>
      <c r="AV290" s="14" t="s">
        <v>85</v>
      </c>
      <c r="AW290" s="14" t="s">
        <v>35</v>
      </c>
      <c r="AX290" s="14" t="s">
        <v>82</v>
      </c>
      <c r="AY290" s="230" t="s">
        <v>146</v>
      </c>
    </row>
    <row r="291" spans="1:65" s="2" customFormat="1" ht="16.5" customHeight="1">
      <c r="A291" s="34"/>
      <c r="B291" s="35"/>
      <c r="C291" s="242" t="s">
        <v>638</v>
      </c>
      <c r="D291" s="242" t="s">
        <v>289</v>
      </c>
      <c r="E291" s="243" t="s">
        <v>639</v>
      </c>
      <c r="F291" s="244" t="s">
        <v>640</v>
      </c>
      <c r="G291" s="245" t="s">
        <v>440</v>
      </c>
      <c r="H291" s="246">
        <v>7</v>
      </c>
      <c r="I291" s="247"/>
      <c r="J291" s="248">
        <f>ROUND(I291*H291,2)</f>
        <v>0</v>
      </c>
      <c r="K291" s="244" t="s">
        <v>152</v>
      </c>
      <c r="L291" s="249"/>
      <c r="M291" s="250" t="s">
        <v>28</v>
      </c>
      <c r="N291" s="251" t="s">
        <v>47</v>
      </c>
      <c r="O291" s="65"/>
      <c r="P291" s="202">
        <f>O291*H291</f>
        <v>0</v>
      </c>
      <c r="Q291" s="202">
        <v>0.04</v>
      </c>
      <c r="R291" s="202">
        <f>Q291*H291</f>
        <v>0.28000000000000003</v>
      </c>
      <c r="S291" s="202">
        <v>0</v>
      </c>
      <c r="T291" s="203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04" t="s">
        <v>210</v>
      </c>
      <c r="AT291" s="204" t="s">
        <v>289</v>
      </c>
      <c r="AU291" s="204" t="s">
        <v>85</v>
      </c>
      <c r="AY291" s="17" t="s">
        <v>146</v>
      </c>
      <c r="BE291" s="205">
        <f>IF(N291="základní",J291,0)</f>
        <v>0</v>
      </c>
      <c r="BF291" s="205">
        <f>IF(N291="snížená",J291,0)</f>
        <v>0</v>
      </c>
      <c r="BG291" s="205">
        <f>IF(N291="zákl. přenesená",J291,0)</f>
        <v>0</v>
      </c>
      <c r="BH291" s="205">
        <f>IF(N291="sníž. přenesená",J291,0)</f>
        <v>0</v>
      </c>
      <c r="BI291" s="205">
        <f>IF(N291="nulová",J291,0)</f>
        <v>0</v>
      </c>
      <c r="BJ291" s="17" t="s">
        <v>153</v>
      </c>
      <c r="BK291" s="205">
        <f>ROUND(I291*H291,2)</f>
        <v>0</v>
      </c>
      <c r="BL291" s="17" t="s">
        <v>153</v>
      </c>
      <c r="BM291" s="204" t="s">
        <v>641</v>
      </c>
    </row>
    <row r="292" spans="1:65" s="2" customFormat="1" ht="10.199999999999999">
      <c r="A292" s="34"/>
      <c r="B292" s="35"/>
      <c r="C292" s="36"/>
      <c r="D292" s="206" t="s">
        <v>155</v>
      </c>
      <c r="E292" s="36"/>
      <c r="F292" s="207" t="s">
        <v>640</v>
      </c>
      <c r="G292" s="36"/>
      <c r="H292" s="36"/>
      <c r="I292" s="116"/>
      <c r="J292" s="36"/>
      <c r="K292" s="36"/>
      <c r="L292" s="39"/>
      <c r="M292" s="208"/>
      <c r="N292" s="209"/>
      <c r="O292" s="65"/>
      <c r="P292" s="65"/>
      <c r="Q292" s="65"/>
      <c r="R292" s="65"/>
      <c r="S292" s="65"/>
      <c r="T292" s="66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155</v>
      </c>
      <c r="AU292" s="17" t="s">
        <v>85</v>
      </c>
    </row>
    <row r="293" spans="1:65" s="13" customFormat="1" ht="10.199999999999999">
      <c r="B293" s="210"/>
      <c r="C293" s="211"/>
      <c r="D293" s="206" t="s">
        <v>157</v>
      </c>
      <c r="E293" s="212" t="s">
        <v>28</v>
      </c>
      <c r="F293" s="213" t="s">
        <v>642</v>
      </c>
      <c r="G293" s="211"/>
      <c r="H293" s="212" t="s">
        <v>28</v>
      </c>
      <c r="I293" s="214"/>
      <c r="J293" s="211"/>
      <c r="K293" s="211"/>
      <c r="L293" s="215"/>
      <c r="M293" s="216"/>
      <c r="N293" s="217"/>
      <c r="O293" s="217"/>
      <c r="P293" s="217"/>
      <c r="Q293" s="217"/>
      <c r="R293" s="217"/>
      <c r="S293" s="217"/>
      <c r="T293" s="218"/>
      <c r="AT293" s="219" t="s">
        <v>157</v>
      </c>
      <c r="AU293" s="219" t="s">
        <v>85</v>
      </c>
      <c r="AV293" s="13" t="s">
        <v>82</v>
      </c>
      <c r="AW293" s="13" t="s">
        <v>35</v>
      </c>
      <c r="AX293" s="13" t="s">
        <v>74</v>
      </c>
      <c r="AY293" s="219" t="s">
        <v>146</v>
      </c>
    </row>
    <row r="294" spans="1:65" s="14" customFormat="1" ht="10.199999999999999">
      <c r="B294" s="220"/>
      <c r="C294" s="221"/>
      <c r="D294" s="206" t="s">
        <v>157</v>
      </c>
      <c r="E294" s="222" t="s">
        <v>28</v>
      </c>
      <c r="F294" s="223" t="s">
        <v>201</v>
      </c>
      <c r="G294" s="221"/>
      <c r="H294" s="224">
        <v>7</v>
      </c>
      <c r="I294" s="225"/>
      <c r="J294" s="221"/>
      <c r="K294" s="221"/>
      <c r="L294" s="226"/>
      <c r="M294" s="227"/>
      <c r="N294" s="228"/>
      <c r="O294" s="228"/>
      <c r="P294" s="228"/>
      <c r="Q294" s="228"/>
      <c r="R294" s="228"/>
      <c r="S294" s="228"/>
      <c r="T294" s="229"/>
      <c r="AT294" s="230" t="s">
        <v>157</v>
      </c>
      <c r="AU294" s="230" t="s">
        <v>85</v>
      </c>
      <c r="AV294" s="14" t="s">
        <v>85</v>
      </c>
      <c r="AW294" s="14" t="s">
        <v>35</v>
      </c>
      <c r="AX294" s="14" t="s">
        <v>82</v>
      </c>
      <c r="AY294" s="230" t="s">
        <v>146</v>
      </c>
    </row>
    <row r="295" spans="1:65" s="2" customFormat="1" ht="16.5" customHeight="1">
      <c r="A295" s="34"/>
      <c r="B295" s="35"/>
      <c r="C295" s="193" t="s">
        <v>643</v>
      </c>
      <c r="D295" s="193" t="s">
        <v>148</v>
      </c>
      <c r="E295" s="194" t="s">
        <v>644</v>
      </c>
      <c r="F295" s="195" t="s">
        <v>645</v>
      </c>
      <c r="G295" s="196" t="s">
        <v>151</v>
      </c>
      <c r="H295" s="197">
        <v>9.6449999999999996</v>
      </c>
      <c r="I295" s="198"/>
      <c r="J295" s="199">
        <f>ROUND(I295*H295,2)</f>
        <v>0</v>
      </c>
      <c r="K295" s="195" t="s">
        <v>152</v>
      </c>
      <c r="L295" s="39"/>
      <c r="M295" s="200" t="s">
        <v>28</v>
      </c>
      <c r="N295" s="201" t="s">
        <v>47</v>
      </c>
      <c r="O295" s="65"/>
      <c r="P295" s="202">
        <f>O295*H295</f>
        <v>0</v>
      </c>
      <c r="Q295" s="202">
        <v>2.25</v>
      </c>
      <c r="R295" s="202">
        <f>Q295*H295</f>
        <v>21.701249999999998</v>
      </c>
      <c r="S295" s="202">
        <v>0</v>
      </c>
      <c r="T295" s="203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04" t="s">
        <v>153</v>
      </c>
      <c r="AT295" s="204" t="s">
        <v>148</v>
      </c>
      <c r="AU295" s="204" t="s">
        <v>85</v>
      </c>
      <c r="AY295" s="17" t="s">
        <v>146</v>
      </c>
      <c r="BE295" s="205">
        <f>IF(N295="základní",J295,0)</f>
        <v>0</v>
      </c>
      <c r="BF295" s="205">
        <f>IF(N295="snížená",J295,0)</f>
        <v>0</v>
      </c>
      <c r="BG295" s="205">
        <f>IF(N295="zákl. přenesená",J295,0)</f>
        <v>0</v>
      </c>
      <c r="BH295" s="205">
        <f>IF(N295="sníž. přenesená",J295,0)</f>
        <v>0</v>
      </c>
      <c r="BI295" s="205">
        <f>IF(N295="nulová",J295,0)</f>
        <v>0</v>
      </c>
      <c r="BJ295" s="17" t="s">
        <v>153</v>
      </c>
      <c r="BK295" s="205">
        <f>ROUND(I295*H295,2)</f>
        <v>0</v>
      </c>
      <c r="BL295" s="17" t="s">
        <v>153</v>
      </c>
      <c r="BM295" s="204" t="s">
        <v>363</v>
      </c>
    </row>
    <row r="296" spans="1:65" s="2" customFormat="1" ht="10.199999999999999">
      <c r="A296" s="34"/>
      <c r="B296" s="35"/>
      <c r="C296" s="36"/>
      <c r="D296" s="206" t="s">
        <v>155</v>
      </c>
      <c r="E296" s="36"/>
      <c r="F296" s="207" t="s">
        <v>646</v>
      </c>
      <c r="G296" s="36"/>
      <c r="H296" s="36"/>
      <c r="I296" s="116"/>
      <c r="J296" s="36"/>
      <c r="K296" s="36"/>
      <c r="L296" s="39"/>
      <c r="M296" s="208"/>
      <c r="N296" s="209"/>
      <c r="O296" s="65"/>
      <c r="P296" s="65"/>
      <c r="Q296" s="65"/>
      <c r="R296" s="65"/>
      <c r="S296" s="65"/>
      <c r="T296" s="66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155</v>
      </c>
      <c r="AU296" s="17" t="s">
        <v>85</v>
      </c>
    </row>
    <row r="297" spans="1:65" s="13" customFormat="1" ht="10.199999999999999">
      <c r="B297" s="210"/>
      <c r="C297" s="211"/>
      <c r="D297" s="206" t="s">
        <v>157</v>
      </c>
      <c r="E297" s="212" t="s">
        <v>28</v>
      </c>
      <c r="F297" s="213" t="s">
        <v>647</v>
      </c>
      <c r="G297" s="211"/>
      <c r="H297" s="212" t="s">
        <v>28</v>
      </c>
      <c r="I297" s="214"/>
      <c r="J297" s="211"/>
      <c r="K297" s="211"/>
      <c r="L297" s="215"/>
      <c r="M297" s="216"/>
      <c r="N297" s="217"/>
      <c r="O297" s="217"/>
      <c r="P297" s="217"/>
      <c r="Q297" s="217"/>
      <c r="R297" s="217"/>
      <c r="S297" s="217"/>
      <c r="T297" s="218"/>
      <c r="AT297" s="219" t="s">
        <v>157</v>
      </c>
      <c r="AU297" s="219" t="s">
        <v>85</v>
      </c>
      <c r="AV297" s="13" t="s">
        <v>82</v>
      </c>
      <c r="AW297" s="13" t="s">
        <v>35</v>
      </c>
      <c r="AX297" s="13" t="s">
        <v>74</v>
      </c>
      <c r="AY297" s="219" t="s">
        <v>146</v>
      </c>
    </row>
    <row r="298" spans="1:65" s="14" customFormat="1" ht="10.199999999999999">
      <c r="B298" s="220"/>
      <c r="C298" s="221"/>
      <c r="D298" s="206" t="s">
        <v>157</v>
      </c>
      <c r="E298" s="222" t="s">
        <v>28</v>
      </c>
      <c r="F298" s="223" t="s">
        <v>648</v>
      </c>
      <c r="G298" s="221"/>
      <c r="H298" s="224">
        <v>9.6449999999999996</v>
      </c>
      <c r="I298" s="225"/>
      <c r="J298" s="221"/>
      <c r="K298" s="221"/>
      <c r="L298" s="226"/>
      <c r="M298" s="227"/>
      <c r="N298" s="228"/>
      <c r="O298" s="228"/>
      <c r="P298" s="228"/>
      <c r="Q298" s="228"/>
      <c r="R298" s="228"/>
      <c r="S298" s="228"/>
      <c r="T298" s="229"/>
      <c r="AT298" s="230" t="s">
        <v>157</v>
      </c>
      <c r="AU298" s="230" t="s">
        <v>85</v>
      </c>
      <c r="AV298" s="14" t="s">
        <v>85</v>
      </c>
      <c r="AW298" s="14" t="s">
        <v>35</v>
      </c>
      <c r="AX298" s="14" t="s">
        <v>82</v>
      </c>
      <c r="AY298" s="230" t="s">
        <v>146</v>
      </c>
    </row>
    <row r="299" spans="1:65" s="2" customFormat="1" ht="16.5" customHeight="1">
      <c r="A299" s="34"/>
      <c r="B299" s="35"/>
      <c r="C299" s="193" t="s">
        <v>649</v>
      </c>
      <c r="D299" s="193" t="s">
        <v>148</v>
      </c>
      <c r="E299" s="194" t="s">
        <v>650</v>
      </c>
      <c r="F299" s="195" t="s">
        <v>651</v>
      </c>
      <c r="G299" s="196" t="s">
        <v>151</v>
      </c>
      <c r="H299" s="197">
        <v>9.85</v>
      </c>
      <c r="I299" s="198"/>
      <c r="J299" s="199">
        <f>ROUND(I299*H299,2)</f>
        <v>0</v>
      </c>
      <c r="K299" s="195" t="s">
        <v>152</v>
      </c>
      <c r="L299" s="39"/>
      <c r="M299" s="200" t="s">
        <v>28</v>
      </c>
      <c r="N299" s="201" t="s">
        <v>47</v>
      </c>
      <c r="O299" s="65"/>
      <c r="P299" s="202">
        <f>O299*H299</f>
        <v>0</v>
      </c>
      <c r="Q299" s="202">
        <v>1.87</v>
      </c>
      <c r="R299" s="202">
        <f>Q299*H299</f>
        <v>18.419499999999999</v>
      </c>
      <c r="S299" s="202">
        <v>0</v>
      </c>
      <c r="T299" s="203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04" t="s">
        <v>153</v>
      </c>
      <c r="AT299" s="204" t="s">
        <v>148</v>
      </c>
      <c r="AU299" s="204" t="s">
        <v>85</v>
      </c>
      <c r="AY299" s="17" t="s">
        <v>146</v>
      </c>
      <c r="BE299" s="205">
        <f>IF(N299="základní",J299,0)</f>
        <v>0</v>
      </c>
      <c r="BF299" s="205">
        <f>IF(N299="snížená",J299,0)</f>
        <v>0</v>
      </c>
      <c r="BG299" s="205">
        <f>IF(N299="zákl. přenesená",J299,0)</f>
        <v>0</v>
      </c>
      <c r="BH299" s="205">
        <f>IF(N299="sníž. přenesená",J299,0)</f>
        <v>0</v>
      </c>
      <c r="BI299" s="205">
        <f>IF(N299="nulová",J299,0)</f>
        <v>0</v>
      </c>
      <c r="BJ299" s="17" t="s">
        <v>153</v>
      </c>
      <c r="BK299" s="205">
        <f>ROUND(I299*H299,2)</f>
        <v>0</v>
      </c>
      <c r="BL299" s="17" t="s">
        <v>153</v>
      </c>
      <c r="BM299" s="204" t="s">
        <v>652</v>
      </c>
    </row>
    <row r="300" spans="1:65" s="2" customFormat="1" ht="19.2">
      <c r="A300" s="34"/>
      <c r="B300" s="35"/>
      <c r="C300" s="36"/>
      <c r="D300" s="206" t="s">
        <v>155</v>
      </c>
      <c r="E300" s="36"/>
      <c r="F300" s="207" t="s">
        <v>653</v>
      </c>
      <c r="G300" s="36"/>
      <c r="H300" s="36"/>
      <c r="I300" s="116"/>
      <c r="J300" s="36"/>
      <c r="K300" s="36"/>
      <c r="L300" s="39"/>
      <c r="M300" s="208"/>
      <c r="N300" s="209"/>
      <c r="O300" s="65"/>
      <c r="P300" s="65"/>
      <c r="Q300" s="65"/>
      <c r="R300" s="65"/>
      <c r="S300" s="65"/>
      <c r="T300" s="66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7" t="s">
        <v>155</v>
      </c>
      <c r="AU300" s="17" t="s">
        <v>85</v>
      </c>
    </row>
    <row r="301" spans="1:65" s="13" customFormat="1" ht="10.199999999999999">
      <c r="B301" s="210"/>
      <c r="C301" s="211"/>
      <c r="D301" s="206" t="s">
        <v>157</v>
      </c>
      <c r="E301" s="212" t="s">
        <v>28</v>
      </c>
      <c r="F301" s="213" t="s">
        <v>654</v>
      </c>
      <c r="G301" s="211"/>
      <c r="H301" s="212" t="s">
        <v>28</v>
      </c>
      <c r="I301" s="214"/>
      <c r="J301" s="211"/>
      <c r="K301" s="211"/>
      <c r="L301" s="215"/>
      <c r="M301" s="216"/>
      <c r="N301" s="217"/>
      <c r="O301" s="217"/>
      <c r="P301" s="217"/>
      <c r="Q301" s="217"/>
      <c r="R301" s="217"/>
      <c r="S301" s="217"/>
      <c r="T301" s="218"/>
      <c r="AT301" s="219" t="s">
        <v>157</v>
      </c>
      <c r="AU301" s="219" t="s">
        <v>85</v>
      </c>
      <c r="AV301" s="13" t="s">
        <v>82</v>
      </c>
      <c r="AW301" s="13" t="s">
        <v>35</v>
      </c>
      <c r="AX301" s="13" t="s">
        <v>74</v>
      </c>
      <c r="AY301" s="219" t="s">
        <v>146</v>
      </c>
    </row>
    <row r="302" spans="1:65" s="14" customFormat="1" ht="10.199999999999999">
      <c r="B302" s="220"/>
      <c r="C302" s="221"/>
      <c r="D302" s="206" t="s">
        <v>157</v>
      </c>
      <c r="E302" s="222" t="s">
        <v>28</v>
      </c>
      <c r="F302" s="223" t="s">
        <v>655</v>
      </c>
      <c r="G302" s="221"/>
      <c r="H302" s="224">
        <v>9.85</v>
      </c>
      <c r="I302" s="225"/>
      <c r="J302" s="221"/>
      <c r="K302" s="221"/>
      <c r="L302" s="226"/>
      <c r="M302" s="227"/>
      <c r="N302" s="228"/>
      <c r="O302" s="228"/>
      <c r="P302" s="228"/>
      <c r="Q302" s="228"/>
      <c r="R302" s="228"/>
      <c r="S302" s="228"/>
      <c r="T302" s="229"/>
      <c r="AT302" s="230" t="s">
        <v>157</v>
      </c>
      <c r="AU302" s="230" t="s">
        <v>85</v>
      </c>
      <c r="AV302" s="14" t="s">
        <v>85</v>
      </c>
      <c r="AW302" s="14" t="s">
        <v>35</v>
      </c>
      <c r="AX302" s="14" t="s">
        <v>82</v>
      </c>
      <c r="AY302" s="230" t="s">
        <v>146</v>
      </c>
    </row>
    <row r="303" spans="1:65" s="2" customFormat="1" ht="16.5" customHeight="1">
      <c r="A303" s="34"/>
      <c r="B303" s="35"/>
      <c r="C303" s="193" t="s">
        <v>656</v>
      </c>
      <c r="D303" s="193" t="s">
        <v>148</v>
      </c>
      <c r="E303" s="194" t="s">
        <v>657</v>
      </c>
      <c r="F303" s="195" t="s">
        <v>658</v>
      </c>
      <c r="G303" s="196" t="s">
        <v>239</v>
      </c>
      <c r="H303" s="197">
        <v>22</v>
      </c>
      <c r="I303" s="198"/>
      <c r="J303" s="199">
        <f>ROUND(I303*H303,2)</f>
        <v>0</v>
      </c>
      <c r="K303" s="195" t="s">
        <v>152</v>
      </c>
      <c r="L303" s="39"/>
      <c r="M303" s="200" t="s">
        <v>28</v>
      </c>
      <c r="N303" s="201" t="s">
        <v>47</v>
      </c>
      <c r="O303" s="65"/>
      <c r="P303" s="202">
        <f>O303*H303</f>
        <v>0</v>
      </c>
      <c r="Q303" s="202">
        <v>0</v>
      </c>
      <c r="R303" s="202">
        <f>Q303*H303</f>
        <v>0</v>
      </c>
      <c r="S303" s="202">
        <v>0</v>
      </c>
      <c r="T303" s="203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04" t="s">
        <v>153</v>
      </c>
      <c r="AT303" s="204" t="s">
        <v>148</v>
      </c>
      <c r="AU303" s="204" t="s">
        <v>85</v>
      </c>
      <c r="AY303" s="17" t="s">
        <v>146</v>
      </c>
      <c r="BE303" s="205">
        <f>IF(N303="základní",J303,0)</f>
        <v>0</v>
      </c>
      <c r="BF303" s="205">
        <f>IF(N303="snížená",J303,0)</f>
        <v>0</v>
      </c>
      <c r="BG303" s="205">
        <f>IF(N303="zákl. přenesená",J303,0)</f>
        <v>0</v>
      </c>
      <c r="BH303" s="205">
        <f>IF(N303="sníž. přenesená",J303,0)</f>
        <v>0</v>
      </c>
      <c r="BI303" s="205">
        <f>IF(N303="nulová",J303,0)</f>
        <v>0</v>
      </c>
      <c r="BJ303" s="17" t="s">
        <v>153</v>
      </c>
      <c r="BK303" s="205">
        <f>ROUND(I303*H303,2)</f>
        <v>0</v>
      </c>
      <c r="BL303" s="17" t="s">
        <v>153</v>
      </c>
      <c r="BM303" s="204" t="s">
        <v>659</v>
      </c>
    </row>
    <row r="304" spans="1:65" s="2" customFormat="1" ht="19.2">
      <c r="A304" s="34"/>
      <c r="B304" s="35"/>
      <c r="C304" s="36"/>
      <c r="D304" s="206" t="s">
        <v>155</v>
      </c>
      <c r="E304" s="36"/>
      <c r="F304" s="207" t="s">
        <v>660</v>
      </c>
      <c r="G304" s="36"/>
      <c r="H304" s="36"/>
      <c r="I304" s="116"/>
      <c r="J304" s="36"/>
      <c r="K304" s="36"/>
      <c r="L304" s="39"/>
      <c r="M304" s="208"/>
      <c r="N304" s="209"/>
      <c r="O304" s="65"/>
      <c r="P304" s="65"/>
      <c r="Q304" s="65"/>
      <c r="R304" s="65"/>
      <c r="S304" s="65"/>
      <c r="T304" s="66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155</v>
      </c>
      <c r="AU304" s="17" t="s">
        <v>85</v>
      </c>
    </row>
    <row r="305" spans="1:65" s="13" customFormat="1" ht="10.199999999999999">
      <c r="B305" s="210"/>
      <c r="C305" s="211"/>
      <c r="D305" s="206" t="s">
        <v>157</v>
      </c>
      <c r="E305" s="212" t="s">
        <v>28</v>
      </c>
      <c r="F305" s="213" t="s">
        <v>661</v>
      </c>
      <c r="G305" s="211"/>
      <c r="H305" s="212" t="s">
        <v>28</v>
      </c>
      <c r="I305" s="214"/>
      <c r="J305" s="211"/>
      <c r="K305" s="211"/>
      <c r="L305" s="215"/>
      <c r="M305" s="216"/>
      <c r="N305" s="217"/>
      <c r="O305" s="217"/>
      <c r="P305" s="217"/>
      <c r="Q305" s="217"/>
      <c r="R305" s="217"/>
      <c r="S305" s="217"/>
      <c r="T305" s="218"/>
      <c r="AT305" s="219" t="s">
        <v>157</v>
      </c>
      <c r="AU305" s="219" t="s">
        <v>85</v>
      </c>
      <c r="AV305" s="13" t="s">
        <v>82</v>
      </c>
      <c r="AW305" s="13" t="s">
        <v>35</v>
      </c>
      <c r="AX305" s="13" t="s">
        <v>74</v>
      </c>
      <c r="AY305" s="219" t="s">
        <v>146</v>
      </c>
    </row>
    <row r="306" spans="1:65" s="14" customFormat="1" ht="10.199999999999999">
      <c r="B306" s="220"/>
      <c r="C306" s="221"/>
      <c r="D306" s="206" t="s">
        <v>157</v>
      </c>
      <c r="E306" s="222" t="s">
        <v>28</v>
      </c>
      <c r="F306" s="223" t="s">
        <v>662</v>
      </c>
      <c r="G306" s="221"/>
      <c r="H306" s="224">
        <v>22</v>
      </c>
      <c r="I306" s="225"/>
      <c r="J306" s="221"/>
      <c r="K306" s="221"/>
      <c r="L306" s="226"/>
      <c r="M306" s="227"/>
      <c r="N306" s="228"/>
      <c r="O306" s="228"/>
      <c r="P306" s="228"/>
      <c r="Q306" s="228"/>
      <c r="R306" s="228"/>
      <c r="S306" s="228"/>
      <c r="T306" s="229"/>
      <c r="AT306" s="230" t="s">
        <v>157</v>
      </c>
      <c r="AU306" s="230" t="s">
        <v>85</v>
      </c>
      <c r="AV306" s="14" t="s">
        <v>85</v>
      </c>
      <c r="AW306" s="14" t="s">
        <v>35</v>
      </c>
      <c r="AX306" s="14" t="s">
        <v>82</v>
      </c>
      <c r="AY306" s="230" t="s">
        <v>146</v>
      </c>
    </row>
    <row r="307" spans="1:65" s="2" customFormat="1" ht="16.5" customHeight="1">
      <c r="A307" s="34"/>
      <c r="B307" s="35"/>
      <c r="C307" s="193" t="s">
        <v>663</v>
      </c>
      <c r="D307" s="193" t="s">
        <v>148</v>
      </c>
      <c r="E307" s="194" t="s">
        <v>368</v>
      </c>
      <c r="F307" s="195" t="s">
        <v>369</v>
      </c>
      <c r="G307" s="196" t="s">
        <v>239</v>
      </c>
      <c r="H307" s="197">
        <v>85.9</v>
      </c>
      <c r="I307" s="198"/>
      <c r="J307" s="199">
        <f>ROUND(I307*H307,2)</f>
        <v>0</v>
      </c>
      <c r="K307" s="195" t="s">
        <v>152</v>
      </c>
      <c r="L307" s="39"/>
      <c r="M307" s="200" t="s">
        <v>28</v>
      </c>
      <c r="N307" s="201" t="s">
        <v>47</v>
      </c>
      <c r="O307" s="65"/>
      <c r="P307" s="202">
        <f>O307*H307</f>
        <v>0</v>
      </c>
      <c r="Q307" s="202">
        <v>0.51339999999999997</v>
      </c>
      <c r="R307" s="202">
        <f>Q307*H307</f>
        <v>44.101059999999997</v>
      </c>
      <c r="S307" s="202">
        <v>0</v>
      </c>
      <c r="T307" s="203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04" t="s">
        <v>153</v>
      </c>
      <c r="AT307" s="204" t="s">
        <v>148</v>
      </c>
      <c r="AU307" s="204" t="s">
        <v>85</v>
      </c>
      <c r="AY307" s="17" t="s">
        <v>146</v>
      </c>
      <c r="BE307" s="205">
        <f>IF(N307="základní",J307,0)</f>
        <v>0</v>
      </c>
      <c r="BF307" s="205">
        <f>IF(N307="snížená",J307,0)</f>
        <v>0</v>
      </c>
      <c r="BG307" s="205">
        <f>IF(N307="zákl. přenesená",J307,0)</f>
        <v>0</v>
      </c>
      <c r="BH307" s="205">
        <f>IF(N307="sníž. přenesená",J307,0)</f>
        <v>0</v>
      </c>
      <c r="BI307" s="205">
        <f>IF(N307="nulová",J307,0)</f>
        <v>0</v>
      </c>
      <c r="BJ307" s="17" t="s">
        <v>153</v>
      </c>
      <c r="BK307" s="205">
        <f>ROUND(I307*H307,2)</f>
        <v>0</v>
      </c>
      <c r="BL307" s="17" t="s">
        <v>153</v>
      </c>
      <c r="BM307" s="204" t="s">
        <v>370</v>
      </c>
    </row>
    <row r="308" spans="1:65" s="2" customFormat="1" ht="19.2">
      <c r="A308" s="34"/>
      <c r="B308" s="35"/>
      <c r="C308" s="36"/>
      <c r="D308" s="206" t="s">
        <v>155</v>
      </c>
      <c r="E308" s="36"/>
      <c r="F308" s="207" t="s">
        <v>371</v>
      </c>
      <c r="G308" s="36"/>
      <c r="H308" s="36"/>
      <c r="I308" s="116"/>
      <c r="J308" s="36"/>
      <c r="K308" s="36"/>
      <c r="L308" s="39"/>
      <c r="M308" s="208"/>
      <c r="N308" s="209"/>
      <c r="O308" s="65"/>
      <c r="P308" s="65"/>
      <c r="Q308" s="65"/>
      <c r="R308" s="65"/>
      <c r="S308" s="65"/>
      <c r="T308" s="66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155</v>
      </c>
      <c r="AU308" s="17" t="s">
        <v>85</v>
      </c>
    </row>
    <row r="309" spans="1:65" s="13" customFormat="1" ht="10.199999999999999">
      <c r="B309" s="210"/>
      <c r="C309" s="211"/>
      <c r="D309" s="206" t="s">
        <v>157</v>
      </c>
      <c r="E309" s="212" t="s">
        <v>28</v>
      </c>
      <c r="F309" s="213" t="s">
        <v>664</v>
      </c>
      <c r="G309" s="211"/>
      <c r="H309" s="212" t="s">
        <v>28</v>
      </c>
      <c r="I309" s="214"/>
      <c r="J309" s="211"/>
      <c r="K309" s="211"/>
      <c r="L309" s="215"/>
      <c r="M309" s="216"/>
      <c r="N309" s="217"/>
      <c r="O309" s="217"/>
      <c r="P309" s="217"/>
      <c r="Q309" s="217"/>
      <c r="R309" s="217"/>
      <c r="S309" s="217"/>
      <c r="T309" s="218"/>
      <c r="AT309" s="219" t="s">
        <v>157</v>
      </c>
      <c r="AU309" s="219" t="s">
        <v>85</v>
      </c>
      <c r="AV309" s="13" t="s">
        <v>82</v>
      </c>
      <c r="AW309" s="13" t="s">
        <v>35</v>
      </c>
      <c r="AX309" s="13" t="s">
        <v>74</v>
      </c>
      <c r="AY309" s="219" t="s">
        <v>146</v>
      </c>
    </row>
    <row r="310" spans="1:65" s="13" customFormat="1" ht="10.199999999999999">
      <c r="B310" s="210"/>
      <c r="C310" s="211"/>
      <c r="D310" s="206" t="s">
        <v>157</v>
      </c>
      <c r="E310" s="212" t="s">
        <v>28</v>
      </c>
      <c r="F310" s="213" t="s">
        <v>618</v>
      </c>
      <c r="G310" s="211"/>
      <c r="H310" s="212" t="s">
        <v>28</v>
      </c>
      <c r="I310" s="214"/>
      <c r="J310" s="211"/>
      <c r="K310" s="211"/>
      <c r="L310" s="215"/>
      <c r="M310" s="216"/>
      <c r="N310" s="217"/>
      <c r="O310" s="217"/>
      <c r="P310" s="217"/>
      <c r="Q310" s="217"/>
      <c r="R310" s="217"/>
      <c r="S310" s="217"/>
      <c r="T310" s="218"/>
      <c r="AT310" s="219" t="s">
        <v>157</v>
      </c>
      <c r="AU310" s="219" t="s">
        <v>85</v>
      </c>
      <c r="AV310" s="13" t="s">
        <v>82</v>
      </c>
      <c r="AW310" s="13" t="s">
        <v>35</v>
      </c>
      <c r="AX310" s="13" t="s">
        <v>74</v>
      </c>
      <c r="AY310" s="219" t="s">
        <v>146</v>
      </c>
    </row>
    <row r="311" spans="1:65" s="14" customFormat="1" ht="10.199999999999999">
      <c r="B311" s="220"/>
      <c r="C311" s="221"/>
      <c r="D311" s="206" t="s">
        <v>157</v>
      </c>
      <c r="E311" s="222" t="s">
        <v>28</v>
      </c>
      <c r="F311" s="223" t="s">
        <v>619</v>
      </c>
      <c r="G311" s="221"/>
      <c r="H311" s="224">
        <v>85.9</v>
      </c>
      <c r="I311" s="225"/>
      <c r="J311" s="221"/>
      <c r="K311" s="221"/>
      <c r="L311" s="226"/>
      <c r="M311" s="227"/>
      <c r="N311" s="228"/>
      <c r="O311" s="228"/>
      <c r="P311" s="228"/>
      <c r="Q311" s="228"/>
      <c r="R311" s="228"/>
      <c r="S311" s="228"/>
      <c r="T311" s="229"/>
      <c r="AT311" s="230" t="s">
        <v>157</v>
      </c>
      <c r="AU311" s="230" t="s">
        <v>85</v>
      </c>
      <c r="AV311" s="14" t="s">
        <v>85</v>
      </c>
      <c r="AW311" s="14" t="s">
        <v>35</v>
      </c>
      <c r="AX311" s="14" t="s">
        <v>82</v>
      </c>
      <c r="AY311" s="230" t="s">
        <v>146</v>
      </c>
    </row>
    <row r="312" spans="1:65" s="2" customFormat="1" ht="16.5" customHeight="1">
      <c r="A312" s="34"/>
      <c r="B312" s="35"/>
      <c r="C312" s="193" t="s">
        <v>665</v>
      </c>
      <c r="D312" s="193" t="s">
        <v>148</v>
      </c>
      <c r="E312" s="194" t="s">
        <v>666</v>
      </c>
      <c r="F312" s="195" t="s">
        <v>667</v>
      </c>
      <c r="G312" s="196" t="s">
        <v>239</v>
      </c>
      <c r="H312" s="197">
        <v>10.69</v>
      </c>
      <c r="I312" s="198"/>
      <c r="J312" s="199">
        <f>ROUND(I312*H312,2)</f>
        <v>0</v>
      </c>
      <c r="K312" s="195" t="s">
        <v>152</v>
      </c>
      <c r="L312" s="39"/>
      <c r="M312" s="200" t="s">
        <v>28</v>
      </c>
      <c r="N312" s="201" t="s">
        <v>47</v>
      </c>
      <c r="O312" s="65"/>
      <c r="P312" s="202">
        <f>O312*H312</f>
        <v>0</v>
      </c>
      <c r="Q312" s="202">
        <v>0.82326999999999995</v>
      </c>
      <c r="R312" s="202">
        <f>Q312*H312</f>
        <v>8.8007562999999998</v>
      </c>
      <c r="S312" s="202">
        <v>0</v>
      </c>
      <c r="T312" s="203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04" t="s">
        <v>153</v>
      </c>
      <c r="AT312" s="204" t="s">
        <v>148</v>
      </c>
      <c r="AU312" s="204" t="s">
        <v>85</v>
      </c>
      <c r="AY312" s="17" t="s">
        <v>146</v>
      </c>
      <c r="BE312" s="205">
        <f>IF(N312="základní",J312,0)</f>
        <v>0</v>
      </c>
      <c r="BF312" s="205">
        <f>IF(N312="snížená",J312,0)</f>
        <v>0</v>
      </c>
      <c r="BG312" s="205">
        <f>IF(N312="zákl. přenesená",J312,0)</f>
        <v>0</v>
      </c>
      <c r="BH312" s="205">
        <f>IF(N312="sníž. přenesená",J312,0)</f>
        <v>0</v>
      </c>
      <c r="BI312" s="205">
        <f>IF(N312="nulová",J312,0)</f>
        <v>0</v>
      </c>
      <c r="BJ312" s="17" t="s">
        <v>153</v>
      </c>
      <c r="BK312" s="205">
        <f>ROUND(I312*H312,2)</f>
        <v>0</v>
      </c>
      <c r="BL312" s="17" t="s">
        <v>153</v>
      </c>
      <c r="BM312" s="204" t="s">
        <v>668</v>
      </c>
    </row>
    <row r="313" spans="1:65" s="2" customFormat="1" ht="19.2">
      <c r="A313" s="34"/>
      <c r="B313" s="35"/>
      <c r="C313" s="36"/>
      <c r="D313" s="206" t="s">
        <v>155</v>
      </c>
      <c r="E313" s="36"/>
      <c r="F313" s="207" t="s">
        <v>669</v>
      </c>
      <c r="G313" s="36"/>
      <c r="H313" s="36"/>
      <c r="I313" s="116"/>
      <c r="J313" s="36"/>
      <c r="K313" s="36"/>
      <c r="L313" s="39"/>
      <c r="M313" s="208"/>
      <c r="N313" s="209"/>
      <c r="O313" s="65"/>
      <c r="P313" s="65"/>
      <c r="Q313" s="65"/>
      <c r="R313" s="65"/>
      <c r="S313" s="65"/>
      <c r="T313" s="66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155</v>
      </c>
      <c r="AU313" s="17" t="s">
        <v>85</v>
      </c>
    </row>
    <row r="314" spans="1:65" s="13" customFormat="1" ht="10.199999999999999">
      <c r="B314" s="210"/>
      <c r="C314" s="211"/>
      <c r="D314" s="206" t="s">
        <v>157</v>
      </c>
      <c r="E314" s="212" t="s">
        <v>28</v>
      </c>
      <c r="F314" s="213" t="s">
        <v>670</v>
      </c>
      <c r="G314" s="211"/>
      <c r="H314" s="212" t="s">
        <v>28</v>
      </c>
      <c r="I314" s="214"/>
      <c r="J314" s="211"/>
      <c r="K314" s="211"/>
      <c r="L314" s="215"/>
      <c r="M314" s="216"/>
      <c r="N314" s="217"/>
      <c r="O314" s="217"/>
      <c r="P314" s="217"/>
      <c r="Q314" s="217"/>
      <c r="R314" s="217"/>
      <c r="S314" s="217"/>
      <c r="T314" s="218"/>
      <c r="AT314" s="219" t="s">
        <v>157</v>
      </c>
      <c r="AU314" s="219" t="s">
        <v>85</v>
      </c>
      <c r="AV314" s="13" t="s">
        <v>82</v>
      </c>
      <c r="AW314" s="13" t="s">
        <v>35</v>
      </c>
      <c r="AX314" s="13" t="s">
        <v>74</v>
      </c>
      <c r="AY314" s="219" t="s">
        <v>146</v>
      </c>
    </row>
    <row r="315" spans="1:65" s="13" customFormat="1" ht="10.199999999999999">
      <c r="B315" s="210"/>
      <c r="C315" s="211"/>
      <c r="D315" s="206" t="s">
        <v>157</v>
      </c>
      <c r="E315" s="212" t="s">
        <v>28</v>
      </c>
      <c r="F315" s="213" t="s">
        <v>618</v>
      </c>
      <c r="G315" s="211"/>
      <c r="H315" s="212" t="s">
        <v>28</v>
      </c>
      <c r="I315" s="214"/>
      <c r="J315" s="211"/>
      <c r="K315" s="211"/>
      <c r="L315" s="215"/>
      <c r="M315" s="216"/>
      <c r="N315" s="217"/>
      <c r="O315" s="217"/>
      <c r="P315" s="217"/>
      <c r="Q315" s="217"/>
      <c r="R315" s="217"/>
      <c r="S315" s="217"/>
      <c r="T315" s="218"/>
      <c r="AT315" s="219" t="s">
        <v>157</v>
      </c>
      <c r="AU315" s="219" t="s">
        <v>85</v>
      </c>
      <c r="AV315" s="13" t="s">
        <v>82</v>
      </c>
      <c r="AW315" s="13" t="s">
        <v>35</v>
      </c>
      <c r="AX315" s="13" t="s">
        <v>74</v>
      </c>
      <c r="AY315" s="219" t="s">
        <v>146</v>
      </c>
    </row>
    <row r="316" spans="1:65" s="14" customFormat="1" ht="10.199999999999999">
      <c r="B316" s="220"/>
      <c r="C316" s="221"/>
      <c r="D316" s="206" t="s">
        <v>157</v>
      </c>
      <c r="E316" s="222" t="s">
        <v>28</v>
      </c>
      <c r="F316" s="223" t="s">
        <v>671</v>
      </c>
      <c r="G316" s="221"/>
      <c r="H316" s="224">
        <v>8.5</v>
      </c>
      <c r="I316" s="225"/>
      <c r="J316" s="221"/>
      <c r="K316" s="221"/>
      <c r="L316" s="226"/>
      <c r="M316" s="227"/>
      <c r="N316" s="228"/>
      <c r="O316" s="228"/>
      <c r="P316" s="228"/>
      <c r="Q316" s="228"/>
      <c r="R316" s="228"/>
      <c r="S316" s="228"/>
      <c r="T316" s="229"/>
      <c r="AT316" s="230" t="s">
        <v>157</v>
      </c>
      <c r="AU316" s="230" t="s">
        <v>85</v>
      </c>
      <c r="AV316" s="14" t="s">
        <v>85</v>
      </c>
      <c r="AW316" s="14" t="s">
        <v>35</v>
      </c>
      <c r="AX316" s="14" t="s">
        <v>74</v>
      </c>
      <c r="AY316" s="230" t="s">
        <v>146</v>
      </c>
    </row>
    <row r="317" spans="1:65" s="13" customFormat="1" ht="10.199999999999999">
      <c r="B317" s="210"/>
      <c r="C317" s="211"/>
      <c r="D317" s="206" t="s">
        <v>157</v>
      </c>
      <c r="E317" s="212" t="s">
        <v>28</v>
      </c>
      <c r="F317" s="213" t="s">
        <v>672</v>
      </c>
      <c r="G317" s="211"/>
      <c r="H317" s="212" t="s">
        <v>28</v>
      </c>
      <c r="I317" s="214"/>
      <c r="J317" s="211"/>
      <c r="K317" s="211"/>
      <c r="L317" s="215"/>
      <c r="M317" s="216"/>
      <c r="N317" s="217"/>
      <c r="O317" s="217"/>
      <c r="P317" s="217"/>
      <c r="Q317" s="217"/>
      <c r="R317" s="217"/>
      <c r="S317" s="217"/>
      <c r="T317" s="218"/>
      <c r="AT317" s="219" t="s">
        <v>157</v>
      </c>
      <c r="AU317" s="219" t="s">
        <v>85</v>
      </c>
      <c r="AV317" s="13" t="s">
        <v>82</v>
      </c>
      <c r="AW317" s="13" t="s">
        <v>35</v>
      </c>
      <c r="AX317" s="13" t="s">
        <v>74</v>
      </c>
      <c r="AY317" s="219" t="s">
        <v>146</v>
      </c>
    </row>
    <row r="318" spans="1:65" s="14" customFormat="1" ht="10.199999999999999">
      <c r="B318" s="220"/>
      <c r="C318" s="221"/>
      <c r="D318" s="206" t="s">
        <v>157</v>
      </c>
      <c r="E318" s="222" t="s">
        <v>28</v>
      </c>
      <c r="F318" s="223" t="s">
        <v>604</v>
      </c>
      <c r="G318" s="221"/>
      <c r="H318" s="224">
        <v>2.19</v>
      </c>
      <c r="I318" s="225"/>
      <c r="J318" s="221"/>
      <c r="K318" s="221"/>
      <c r="L318" s="226"/>
      <c r="M318" s="227"/>
      <c r="N318" s="228"/>
      <c r="O318" s="228"/>
      <c r="P318" s="228"/>
      <c r="Q318" s="228"/>
      <c r="R318" s="228"/>
      <c r="S318" s="228"/>
      <c r="T318" s="229"/>
      <c r="AT318" s="230" t="s">
        <v>157</v>
      </c>
      <c r="AU318" s="230" t="s">
        <v>85</v>
      </c>
      <c r="AV318" s="14" t="s">
        <v>85</v>
      </c>
      <c r="AW318" s="14" t="s">
        <v>35</v>
      </c>
      <c r="AX318" s="14" t="s">
        <v>74</v>
      </c>
      <c r="AY318" s="230" t="s">
        <v>146</v>
      </c>
    </row>
    <row r="319" spans="1:65" s="15" customFormat="1" ht="10.199999999999999">
      <c r="B319" s="231"/>
      <c r="C319" s="232"/>
      <c r="D319" s="206" t="s">
        <v>157</v>
      </c>
      <c r="E319" s="233" t="s">
        <v>28</v>
      </c>
      <c r="F319" s="234" t="s">
        <v>181</v>
      </c>
      <c r="G319" s="232"/>
      <c r="H319" s="235">
        <v>10.69</v>
      </c>
      <c r="I319" s="236"/>
      <c r="J319" s="232"/>
      <c r="K319" s="232"/>
      <c r="L319" s="237"/>
      <c r="M319" s="238"/>
      <c r="N319" s="239"/>
      <c r="O319" s="239"/>
      <c r="P319" s="239"/>
      <c r="Q319" s="239"/>
      <c r="R319" s="239"/>
      <c r="S319" s="239"/>
      <c r="T319" s="240"/>
      <c r="AT319" s="241" t="s">
        <v>157</v>
      </c>
      <c r="AU319" s="241" t="s">
        <v>85</v>
      </c>
      <c r="AV319" s="15" t="s">
        <v>153</v>
      </c>
      <c r="AW319" s="15" t="s">
        <v>35</v>
      </c>
      <c r="AX319" s="15" t="s">
        <v>82</v>
      </c>
      <c r="AY319" s="241" t="s">
        <v>146</v>
      </c>
    </row>
    <row r="320" spans="1:65" s="2" customFormat="1" ht="16.5" customHeight="1">
      <c r="A320" s="34"/>
      <c r="B320" s="35"/>
      <c r="C320" s="193" t="s">
        <v>673</v>
      </c>
      <c r="D320" s="193" t="s">
        <v>148</v>
      </c>
      <c r="E320" s="194" t="s">
        <v>674</v>
      </c>
      <c r="F320" s="195" t="s">
        <v>667</v>
      </c>
      <c r="G320" s="196" t="s">
        <v>239</v>
      </c>
      <c r="H320" s="197">
        <v>3.7879999999999998</v>
      </c>
      <c r="I320" s="198"/>
      <c r="J320" s="199">
        <f>ROUND(I320*H320,2)</f>
        <v>0</v>
      </c>
      <c r="K320" s="195" t="s">
        <v>28</v>
      </c>
      <c r="L320" s="39"/>
      <c r="M320" s="200" t="s">
        <v>28</v>
      </c>
      <c r="N320" s="201" t="s">
        <v>47</v>
      </c>
      <c r="O320" s="65"/>
      <c r="P320" s="202">
        <f>O320*H320</f>
        <v>0</v>
      </c>
      <c r="Q320" s="202">
        <v>0.82326999999999995</v>
      </c>
      <c r="R320" s="202">
        <f>Q320*H320</f>
        <v>3.1185467599999996</v>
      </c>
      <c r="S320" s="202">
        <v>0</v>
      </c>
      <c r="T320" s="203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204" t="s">
        <v>153</v>
      </c>
      <c r="AT320" s="204" t="s">
        <v>148</v>
      </c>
      <c r="AU320" s="204" t="s">
        <v>85</v>
      </c>
      <c r="AY320" s="17" t="s">
        <v>146</v>
      </c>
      <c r="BE320" s="205">
        <f>IF(N320="základní",J320,0)</f>
        <v>0</v>
      </c>
      <c r="BF320" s="205">
        <f>IF(N320="snížená",J320,0)</f>
        <v>0</v>
      </c>
      <c r="BG320" s="205">
        <f>IF(N320="zákl. přenesená",J320,0)</f>
        <v>0</v>
      </c>
      <c r="BH320" s="205">
        <f>IF(N320="sníž. přenesená",J320,0)</f>
        <v>0</v>
      </c>
      <c r="BI320" s="205">
        <f>IF(N320="nulová",J320,0)</f>
        <v>0</v>
      </c>
      <c r="BJ320" s="17" t="s">
        <v>153</v>
      </c>
      <c r="BK320" s="205">
        <f>ROUND(I320*H320,2)</f>
        <v>0</v>
      </c>
      <c r="BL320" s="17" t="s">
        <v>153</v>
      </c>
      <c r="BM320" s="204" t="s">
        <v>675</v>
      </c>
    </row>
    <row r="321" spans="1:65" s="2" customFormat="1" ht="19.2">
      <c r="A321" s="34"/>
      <c r="B321" s="35"/>
      <c r="C321" s="36"/>
      <c r="D321" s="206" t="s">
        <v>155</v>
      </c>
      <c r="E321" s="36"/>
      <c r="F321" s="207" t="s">
        <v>669</v>
      </c>
      <c r="G321" s="36"/>
      <c r="H321" s="36"/>
      <c r="I321" s="116"/>
      <c r="J321" s="36"/>
      <c r="K321" s="36"/>
      <c r="L321" s="39"/>
      <c r="M321" s="208"/>
      <c r="N321" s="209"/>
      <c r="O321" s="65"/>
      <c r="P321" s="65"/>
      <c r="Q321" s="65"/>
      <c r="R321" s="65"/>
      <c r="S321" s="65"/>
      <c r="T321" s="66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155</v>
      </c>
      <c r="AU321" s="17" t="s">
        <v>85</v>
      </c>
    </row>
    <row r="322" spans="1:65" s="13" customFormat="1" ht="10.199999999999999">
      <c r="B322" s="210"/>
      <c r="C322" s="211"/>
      <c r="D322" s="206" t="s">
        <v>157</v>
      </c>
      <c r="E322" s="212" t="s">
        <v>28</v>
      </c>
      <c r="F322" s="213" t="s">
        <v>676</v>
      </c>
      <c r="G322" s="211"/>
      <c r="H322" s="212" t="s">
        <v>28</v>
      </c>
      <c r="I322" s="214"/>
      <c r="J322" s="211"/>
      <c r="K322" s="211"/>
      <c r="L322" s="215"/>
      <c r="M322" s="216"/>
      <c r="N322" s="217"/>
      <c r="O322" s="217"/>
      <c r="P322" s="217"/>
      <c r="Q322" s="217"/>
      <c r="R322" s="217"/>
      <c r="S322" s="217"/>
      <c r="T322" s="218"/>
      <c r="AT322" s="219" t="s">
        <v>157</v>
      </c>
      <c r="AU322" s="219" t="s">
        <v>85</v>
      </c>
      <c r="AV322" s="13" t="s">
        <v>82</v>
      </c>
      <c r="AW322" s="13" t="s">
        <v>35</v>
      </c>
      <c r="AX322" s="13" t="s">
        <v>74</v>
      </c>
      <c r="AY322" s="219" t="s">
        <v>146</v>
      </c>
    </row>
    <row r="323" spans="1:65" s="13" customFormat="1" ht="10.199999999999999">
      <c r="B323" s="210"/>
      <c r="C323" s="211"/>
      <c r="D323" s="206" t="s">
        <v>157</v>
      </c>
      <c r="E323" s="212" t="s">
        <v>28</v>
      </c>
      <c r="F323" s="213" t="s">
        <v>571</v>
      </c>
      <c r="G323" s="211"/>
      <c r="H323" s="212" t="s">
        <v>28</v>
      </c>
      <c r="I323" s="214"/>
      <c r="J323" s="211"/>
      <c r="K323" s="211"/>
      <c r="L323" s="215"/>
      <c r="M323" s="216"/>
      <c r="N323" s="217"/>
      <c r="O323" s="217"/>
      <c r="P323" s="217"/>
      <c r="Q323" s="217"/>
      <c r="R323" s="217"/>
      <c r="S323" s="217"/>
      <c r="T323" s="218"/>
      <c r="AT323" s="219" t="s">
        <v>157</v>
      </c>
      <c r="AU323" s="219" t="s">
        <v>85</v>
      </c>
      <c r="AV323" s="13" t="s">
        <v>82</v>
      </c>
      <c r="AW323" s="13" t="s">
        <v>35</v>
      </c>
      <c r="AX323" s="13" t="s">
        <v>74</v>
      </c>
      <c r="AY323" s="219" t="s">
        <v>146</v>
      </c>
    </row>
    <row r="324" spans="1:65" s="14" customFormat="1" ht="10.199999999999999">
      <c r="B324" s="220"/>
      <c r="C324" s="221"/>
      <c r="D324" s="206" t="s">
        <v>157</v>
      </c>
      <c r="E324" s="222" t="s">
        <v>28</v>
      </c>
      <c r="F324" s="223" t="s">
        <v>616</v>
      </c>
      <c r="G324" s="221"/>
      <c r="H324" s="224">
        <v>3.7879999999999998</v>
      </c>
      <c r="I324" s="225"/>
      <c r="J324" s="221"/>
      <c r="K324" s="221"/>
      <c r="L324" s="226"/>
      <c r="M324" s="227"/>
      <c r="N324" s="228"/>
      <c r="O324" s="228"/>
      <c r="P324" s="228"/>
      <c r="Q324" s="228"/>
      <c r="R324" s="228"/>
      <c r="S324" s="228"/>
      <c r="T324" s="229"/>
      <c r="AT324" s="230" t="s">
        <v>157</v>
      </c>
      <c r="AU324" s="230" t="s">
        <v>85</v>
      </c>
      <c r="AV324" s="14" t="s">
        <v>85</v>
      </c>
      <c r="AW324" s="14" t="s">
        <v>35</v>
      </c>
      <c r="AX324" s="14" t="s">
        <v>82</v>
      </c>
      <c r="AY324" s="230" t="s">
        <v>146</v>
      </c>
    </row>
    <row r="325" spans="1:65" s="12" customFormat="1" ht="22.8" customHeight="1">
      <c r="B325" s="177"/>
      <c r="C325" s="178"/>
      <c r="D325" s="179" t="s">
        <v>73</v>
      </c>
      <c r="E325" s="191" t="s">
        <v>182</v>
      </c>
      <c r="F325" s="191" t="s">
        <v>373</v>
      </c>
      <c r="G325" s="178"/>
      <c r="H325" s="178"/>
      <c r="I325" s="181"/>
      <c r="J325" s="192">
        <f>BK325</f>
        <v>0</v>
      </c>
      <c r="K325" s="178"/>
      <c r="L325" s="183"/>
      <c r="M325" s="184"/>
      <c r="N325" s="185"/>
      <c r="O325" s="185"/>
      <c r="P325" s="186">
        <f>SUM(P326:P337)</f>
        <v>0</v>
      </c>
      <c r="Q325" s="185"/>
      <c r="R325" s="186">
        <f>SUM(R326:R337)</f>
        <v>0</v>
      </c>
      <c r="S325" s="185"/>
      <c r="T325" s="187">
        <f>SUM(T326:T337)</f>
        <v>0</v>
      </c>
      <c r="AR325" s="188" t="s">
        <v>82</v>
      </c>
      <c r="AT325" s="189" t="s">
        <v>73</v>
      </c>
      <c r="AU325" s="189" t="s">
        <v>82</v>
      </c>
      <c r="AY325" s="188" t="s">
        <v>146</v>
      </c>
      <c r="BK325" s="190">
        <f>SUM(BK326:BK337)</f>
        <v>0</v>
      </c>
    </row>
    <row r="326" spans="1:65" s="2" customFormat="1" ht="16.5" customHeight="1">
      <c r="A326" s="34"/>
      <c r="B326" s="35"/>
      <c r="C326" s="193" t="s">
        <v>677</v>
      </c>
      <c r="D326" s="193" t="s">
        <v>148</v>
      </c>
      <c r="E326" s="194" t="s">
        <v>678</v>
      </c>
      <c r="F326" s="195" t="s">
        <v>679</v>
      </c>
      <c r="G326" s="196" t="s">
        <v>239</v>
      </c>
      <c r="H326" s="197">
        <v>18.2</v>
      </c>
      <c r="I326" s="198"/>
      <c r="J326" s="199">
        <f>ROUND(I326*H326,2)</f>
        <v>0</v>
      </c>
      <c r="K326" s="195" t="s">
        <v>152</v>
      </c>
      <c r="L326" s="39"/>
      <c r="M326" s="200" t="s">
        <v>28</v>
      </c>
      <c r="N326" s="201" t="s">
        <v>47</v>
      </c>
      <c r="O326" s="65"/>
      <c r="P326" s="202">
        <f>O326*H326</f>
        <v>0</v>
      </c>
      <c r="Q326" s="202">
        <v>0</v>
      </c>
      <c r="R326" s="202">
        <f>Q326*H326</f>
        <v>0</v>
      </c>
      <c r="S326" s="202">
        <v>0</v>
      </c>
      <c r="T326" s="203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204" t="s">
        <v>153</v>
      </c>
      <c r="AT326" s="204" t="s">
        <v>148</v>
      </c>
      <c r="AU326" s="204" t="s">
        <v>85</v>
      </c>
      <c r="AY326" s="17" t="s">
        <v>146</v>
      </c>
      <c r="BE326" s="205">
        <f>IF(N326="základní",J326,0)</f>
        <v>0</v>
      </c>
      <c r="BF326" s="205">
        <f>IF(N326="snížená",J326,0)</f>
        <v>0</v>
      </c>
      <c r="BG326" s="205">
        <f>IF(N326="zákl. přenesená",J326,0)</f>
        <v>0</v>
      </c>
      <c r="BH326" s="205">
        <f>IF(N326="sníž. přenesená",J326,0)</f>
        <v>0</v>
      </c>
      <c r="BI326" s="205">
        <f>IF(N326="nulová",J326,0)</f>
        <v>0</v>
      </c>
      <c r="BJ326" s="17" t="s">
        <v>153</v>
      </c>
      <c r="BK326" s="205">
        <f>ROUND(I326*H326,2)</f>
        <v>0</v>
      </c>
      <c r="BL326" s="17" t="s">
        <v>153</v>
      </c>
      <c r="BM326" s="204" t="s">
        <v>680</v>
      </c>
    </row>
    <row r="327" spans="1:65" s="2" customFormat="1" ht="19.2">
      <c r="A327" s="34"/>
      <c r="B327" s="35"/>
      <c r="C327" s="36"/>
      <c r="D327" s="206" t="s">
        <v>155</v>
      </c>
      <c r="E327" s="36"/>
      <c r="F327" s="207" t="s">
        <v>681</v>
      </c>
      <c r="G327" s="36"/>
      <c r="H327" s="36"/>
      <c r="I327" s="116"/>
      <c r="J327" s="36"/>
      <c r="K327" s="36"/>
      <c r="L327" s="39"/>
      <c r="M327" s="208"/>
      <c r="N327" s="209"/>
      <c r="O327" s="65"/>
      <c r="P327" s="65"/>
      <c r="Q327" s="65"/>
      <c r="R327" s="65"/>
      <c r="S327" s="65"/>
      <c r="T327" s="66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155</v>
      </c>
      <c r="AU327" s="17" t="s">
        <v>85</v>
      </c>
    </row>
    <row r="328" spans="1:65" s="13" customFormat="1" ht="10.199999999999999">
      <c r="B328" s="210"/>
      <c r="C328" s="211"/>
      <c r="D328" s="206" t="s">
        <v>157</v>
      </c>
      <c r="E328" s="212" t="s">
        <v>28</v>
      </c>
      <c r="F328" s="213" t="s">
        <v>682</v>
      </c>
      <c r="G328" s="211"/>
      <c r="H328" s="212" t="s">
        <v>28</v>
      </c>
      <c r="I328" s="214"/>
      <c r="J328" s="211"/>
      <c r="K328" s="211"/>
      <c r="L328" s="215"/>
      <c r="M328" s="216"/>
      <c r="N328" s="217"/>
      <c r="O328" s="217"/>
      <c r="P328" s="217"/>
      <c r="Q328" s="217"/>
      <c r="R328" s="217"/>
      <c r="S328" s="217"/>
      <c r="T328" s="218"/>
      <c r="AT328" s="219" t="s">
        <v>157</v>
      </c>
      <c r="AU328" s="219" t="s">
        <v>85</v>
      </c>
      <c r="AV328" s="13" t="s">
        <v>82</v>
      </c>
      <c r="AW328" s="13" t="s">
        <v>35</v>
      </c>
      <c r="AX328" s="13" t="s">
        <v>74</v>
      </c>
      <c r="AY328" s="219" t="s">
        <v>146</v>
      </c>
    </row>
    <row r="329" spans="1:65" s="14" customFormat="1" ht="10.199999999999999">
      <c r="B329" s="220"/>
      <c r="C329" s="221"/>
      <c r="D329" s="206" t="s">
        <v>157</v>
      </c>
      <c r="E329" s="222" t="s">
        <v>28</v>
      </c>
      <c r="F329" s="223" t="s">
        <v>683</v>
      </c>
      <c r="G329" s="221"/>
      <c r="H329" s="224">
        <v>18.2</v>
      </c>
      <c r="I329" s="225"/>
      <c r="J329" s="221"/>
      <c r="K329" s="221"/>
      <c r="L329" s="226"/>
      <c r="M329" s="227"/>
      <c r="N329" s="228"/>
      <c r="O329" s="228"/>
      <c r="P329" s="228"/>
      <c r="Q329" s="228"/>
      <c r="R329" s="228"/>
      <c r="S329" s="228"/>
      <c r="T329" s="229"/>
      <c r="AT329" s="230" t="s">
        <v>157</v>
      </c>
      <c r="AU329" s="230" t="s">
        <v>85</v>
      </c>
      <c r="AV329" s="14" t="s">
        <v>85</v>
      </c>
      <c r="AW329" s="14" t="s">
        <v>35</v>
      </c>
      <c r="AX329" s="14" t="s">
        <v>82</v>
      </c>
      <c r="AY329" s="230" t="s">
        <v>146</v>
      </c>
    </row>
    <row r="330" spans="1:65" s="2" customFormat="1" ht="16.5" customHeight="1">
      <c r="A330" s="34"/>
      <c r="B330" s="35"/>
      <c r="C330" s="193" t="s">
        <v>684</v>
      </c>
      <c r="D330" s="193" t="s">
        <v>148</v>
      </c>
      <c r="E330" s="194" t="s">
        <v>685</v>
      </c>
      <c r="F330" s="195" t="s">
        <v>686</v>
      </c>
      <c r="G330" s="196" t="s">
        <v>239</v>
      </c>
      <c r="H330" s="197">
        <v>26</v>
      </c>
      <c r="I330" s="198"/>
      <c r="J330" s="199">
        <f>ROUND(I330*H330,2)</f>
        <v>0</v>
      </c>
      <c r="K330" s="195" t="s">
        <v>152</v>
      </c>
      <c r="L330" s="39"/>
      <c r="M330" s="200" t="s">
        <v>28</v>
      </c>
      <c r="N330" s="201" t="s">
        <v>47</v>
      </c>
      <c r="O330" s="65"/>
      <c r="P330" s="202">
        <f>O330*H330</f>
        <v>0</v>
      </c>
      <c r="Q330" s="202">
        <v>0</v>
      </c>
      <c r="R330" s="202">
        <f>Q330*H330</f>
        <v>0</v>
      </c>
      <c r="S330" s="202">
        <v>0</v>
      </c>
      <c r="T330" s="203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204" t="s">
        <v>153</v>
      </c>
      <c r="AT330" s="204" t="s">
        <v>148</v>
      </c>
      <c r="AU330" s="204" t="s">
        <v>85</v>
      </c>
      <c r="AY330" s="17" t="s">
        <v>146</v>
      </c>
      <c r="BE330" s="205">
        <f>IF(N330="základní",J330,0)</f>
        <v>0</v>
      </c>
      <c r="BF330" s="205">
        <f>IF(N330="snížená",J330,0)</f>
        <v>0</v>
      </c>
      <c r="BG330" s="205">
        <f>IF(N330="zákl. přenesená",J330,0)</f>
        <v>0</v>
      </c>
      <c r="BH330" s="205">
        <f>IF(N330="sníž. přenesená",J330,0)</f>
        <v>0</v>
      </c>
      <c r="BI330" s="205">
        <f>IF(N330="nulová",J330,0)</f>
        <v>0</v>
      </c>
      <c r="BJ330" s="17" t="s">
        <v>153</v>
      </c>
      <c r="BK330" s="205">
        <f>ROUND(I330*H330,2)</f>
        <v>0</v>
      </c>
      <c r="BL330" s="17" t="s">
        <v>153</v>
      </c>
      <c r="BM330" s="204" t="s">
        <v>687</v>
      </c>
    </row>
    <row r="331" spans="1:65" s="2" customFormat="1" ht="10.199999999999999">
      <c r="A331" s="34"/>
      <c r="B331" s="35"/>
      <c r="C331" s="36"/>
      <c r="D331" s="206" t="s">
        <v>155</v>
      </c>
      <c r="E331" s="36"/>
      <c r="F331" s="207" t="s">
        <v>688</v>
      </c>
      <c r="G331" s="36"/>
      <c r="H331" s="36"/>
      <c r="I331" s="116"/>
      <c r="J331" s="36"/>
      <c r="K331" s="36"/>
      <c r="L331" s="39"/>
      <c r="M331" s="208"/>
      <c r="N331" s="209"/>
      <c r="O331" s="65"/>
      <c r="P331" s="65"/>
      <c r="Q331" s="65"/>
      <c r="R331" s="65"/>
      <c r="S331" s="65"/>
      <c r="T331" s="66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7" t="s">
        <v>155</v>
      </c>
      <c r="AU331" s="17" t="s">
        <v>85</v>
      </c>
    </row>
    <row r="332" spans="1:65" s="13" customFormat="1" ht="10.199999999999999">
      <c r="B332" s="210"/>
      <c r="C332" s="211"/>
      <c r="D332" s="206" t="s">
        <v>157</v>
      </c>
      <c r="E332" s="212" t="s">
        <v>28</v>
      </c>
      <c r="F332" s="213" t="s">
        <v>682</v>
      </c>
      <c r="G332" s="211"/>
      <c r="H332" s="212" t="s">
        <v>28</v>
      </c>
      <c r="I332" s="214"/>
      <c r="J332" s="211"/>
      <c r="K332" s="211"/>
      <c r="L332" s="215"/>
      <c r="M332" s="216"/>
      <c r="N332" s="217"/>
      <c r="O332" s="217"/>
      <c r="P332" s="217"/>
      <c r="Q332" s="217"/>
      <c r="R332" s="217"/>
      <c r="S332" s="217"/>
      <c r="T332" s="218"/>
      <c r="AT332" s="219" t="s">
        <v>157</v>
      </c>
      <c r="AU332" s="219" t="s">
        <v>85</v>
      </c>
      <c r="AV332" s="13" t="s">
        <v>82</v>
      </c>
      <c r="AW332" s="13" t="s">
        <v>35</v>
      </c>
      <c r="AX332" s="13" t="s">
        <v>74</v>
      </c>
      <c r="AY332" s="219" t="s">
        <v>146</v>
      </c>
    </row>
    <row r="333" spans="1:65" s="14" customFormat="1" ht="10.199999999999999">
      <c r="B333" s="220"/>
      <c r="C333" s="221"/>
      <c r="D333" s="206" t="s">
        <v>157</v>
      </c>
      <c r="E333" s="222" t="s">
        <v>28</v>
      </c>
      <c r="F333" s="223" t="s">
        <v>689</v>
      </c>
      <c r="G333" s="221"/>
      <c r="H333" s="224">
        <v>26</v>
      </c>
      <c r="I333" s="225"/>
      <c r="J333" s="221"/>
      <c r="K333" s="221"/>
      <c r="L333" s="226"/>
      <c r="M333" s="227"/>
      <c r="N333" s="228"/>
      <c r="O333" s="228"/>
      <c r="P333" s="228"/>
      <c r="Q333" s="228"/>
      <c r="R333" s="228"/>
      <c r="S333" s="228"/>
      <c r="T333" s="229"/>
      <c r="AT333" s="230" t="s">
        <v>157</v>
      </c>
      <c r="AU333" s="230" t="s">
        <v>85</v>
      </c>
      <c r="AV333" s="14" t="s">
        <v>85</v>
      </c>
      <c r="AW333" s="14" t="s">
        <v>35</v>
      </c>
      <c r="AX333" s="14" t="s">
        <v>82</v>
      </c>
      <c r="AY333" s="230" t="s">
        <v>146</v>
      </c>
    </row>
    <row r="334" spans="1:65" s="2" customFormat="1" ht="16.5" customHeight="1">
      <c r="A334" s="34"/>
      <c r="B334" s="35"/>
      <c r="C334" s="193" t="s">
        <v>690</v>
      </c>
      <c r="D334" s="193" t="s">
        <v>148</v>
      </c>
      <c r="E334" s="194" t="s">
        <v>691</v>
      </c>
      <c r="F334" s="195" t="s">
        <v>692</v>
      </c>
      <c r="G334" s="196" t="s">
        <v>239</v>
      </c>
      <c r="H334" s="197">
        <v>26</v>
      </c>
      <c r="I334" s="198"/>
      <c r="J334" s="199">
        <f>ROUND(I334*H334,2)</f>
        <v>0</v>
      </c>
      <c r="K334" s="195" t="s">
        <v>152</v>
      </c>
      <c r="L334" s="39"/>
      <c r="M334" s="200" t="s">
        <v>28</v>
      </c>
      <c r="N334" s="201" t="s">
        <v>47</v>
      </c>
      <c r="O334" s="65"/>
      <c r="P334" s="202">
        <f>O334*H334</f>
        <v>0</v>
      </c>
      <c r="Q334" s="202">
        <v>0</v>
      </c>
      <c r="R334" s="202">
        <f>Q334*H334</f>
        <v>0</v>
      </c>
      <c r="S334" s="202">
        <v>0</v>
      </c>
      <c r="T334" s="203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204" t="s">
        <v>153</v>
      </c>
      <c r="AT334" s="204" t="s">
        <v>148</v>
      </c>
      <c r="AU334" s="204" t="s">
        <v>85</v>
      </c>
      <c r="AY334" s="17" t="s">
        <v>146</v>
      </c>
      <c r="BE334" s="205">
        <f>IF(N334="základní",J334,0)</f>
        <v>0</v>
      </c>
      <c r="BF334" s="205">
        <f>IF(N334="snížená",J334,0)</f>
        <v>0</v>
      </c>
      <c r="BG334" s="205">
        <f>IF(N334="zákl. přenesená",J334,0)</f>
        <v>0</v>
      </c>
      <c r="BH334" s="205">
        <f>IF(N334="sníž. přenesená",J334,0)</f>
        <v>0</v>
      </c>
      <c r="BI334" s="205">
        <f>IF(N334="nulová",J334,0)</f>
        <v>0</v>
      </c>
      <c r="BJ334" s="17" t="s">
        <v>153</v>
      </c>
      <c r="BK334" s="205">
        <f>ROUND(I334*H334,2)</f>
        <v>0</v>
      </c>
      <c r="BL334" s="17" t="s">
        <v>153</v>
      </c>
      <c r="BM334" s="204" t="s">
        <v>693</v>
      </c>
    </row>
    <row r="335" spans="1:65" s="2" customFormat="1" ht="19.2">
      <c r="A335" s="34"/>
      <c r="B335" s="35"/>
      <c r="C335" s="36"/>
      <c r="D335" s="206" t="s">
        <v>155</v>
      </c>
      <c r="E335" s="36"/>
      <c r="F335" s="207" t="s">
        <v>694</v>
      </c>
      <c r="G335" s="36"/>
      <c r="H335" s="36"/>
      <c r="I335" s="116"/>
      <c r="J335" s="36"/>
      <c r="K335" s="36"/>
      <c r="L335" s="39"/>
      <c r="M335" s="208"/>
      <c r="N335" s="209"/>
      <c r="O335" s="65"/>
      <c r="P335" s="65"/>
      <c r="Q335" s="65"/>
      <c r="R335" s="65"/>
      <c r="S335" s="65"/>
      <c r="T335" s="66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7" t="s">
        <v>155</v>
      </c>
      <c r="AU335" s="17" t="s">
        <v>85</v>
      </c>
    </row>
    <row r="336" spans="1:65" s="13" customFormat="1" ht="10.199999999999999">
      <c r="B336" s="210"/>
      <c r="C336" s="211"/>
      <c r="D336" s="206" t="s">
        <v>157</v>
      </c>
      <c r="E336" s="212" t="s">
        <v>28</v>
      </c>
      <c r="F336" s="213" t="s">
        <v>695</v>
      </c>
      <c r="G336" s="211"/>
      <c r="H336" s="212" t="s">
        <v>28</v>
      </c>
      <c r="I336" s="214"/>
      <c r="J336" s="211"/>
      <c r="K336" s="211"/>
      <c r="L336" s="215"/>
      <c r="M336" s="216"/>
      <c r="N336" s="217"/>
      <c r="O336" s="217"/>
      <c r="P336" s="217"/>
      <c r="Q336" s="217"/>
      <c r="R336" s="217"/>
      <c r="S336" s="217"/>
      <c r="T336" s="218"/>
      <c r="AT336" s="219" t="s">
        <v>157</v>
      </c>
      <c r="AU336" s="219" t="s">
        <v>85</v>
      </c>
      <c r="AV336" s="13" t="s">
        <v>82</v>
      </c>
      <c r="AW336" s="13" t="s">
        <v>35</v>
      </c>
      <c r="AX336" s="13" t="s">
        <v>74</v>
      </c>
      <c r="AY336" s="219" t="s">
        <v>146</v>
      </c>
    </row>
    <row r="337" spans="1:65" s="14" customFormat="1" ht="10.199999999999999">
      <c r="B337" s="220"/>
      <c r="C337" s="221"/>
      <c r="D337" s="206" t="s">
        <v>157</v>
      </c>
      <c r="E337" s="222" t="s">
        <v>28</v>
      </c>
      <c r="F337" s="223" t="s">
        <v>689</v>
      </c>
      <c r="G337" s="221"/>
      <c r="H337" s="224">
        <v>26</v>
      </c>
      <c r="I337" s="225"/>
      <c r="J337" s="221"/>
      <c r="K337" s="221"/>
      <c r="L337" s="226"/>
      <c r="M337" s="227"/>
      <c r="N337" s="228"/>
      <c r="O337" s="228"/>
      <c r="P337" s="228"/>
      <c r="Q337" s="228"/>
      <c r="R337" s="228"/>
      <c r="S337" s="228"/>
      <c r="T337" s="229"/>
      <c r="AT337" s="230" t="s">
        <v>157</v>
      </c>
      <c r="AU337" s="230" t="s">
        <v>85</v>
      </c>
      <c r="AV337" s="14" t="s">
        <v>85</v>
      </c>
      <c r="AW337" s="14" t="s">
        <v>35</v>
      </c>
      <c r="AX337" s="14" t="s">
        <v>82</v>
      </c>
      <c r="AY337" s="230" t="s">
        <v>146</v>
      </c>
    </row>
    <row r="338" spans="1:65" s="12" customFormat="1" ht="22.8" customHeight="1">
      <c r="B338" s="177"/>
      <c r="C338" s="178"/>
      <c r="D338" s="179" t="s">
        <v>73</v>
      </c>
      <c r="E338" s="191" t="s">
        <v>210</v>
      </c>
      <c r="F338" s="191" t="s">
        <v>387</v>
      </c>
      <c r="G338" s="178"/>
      <c r="H338" s="178"/>
      <c r="I338" s="181"/>
      <c r="J338" s="192">
        <f>BK338</f>
        <v>0</v>
      </c>
      <c r="K338" s="178"/>
      <c r="L338" s="183"/>
      <c r="M338" s="184"/>
      <c r="N338" s="185"/>
      <c r="O338" s="185"/>
      <c r="P338" s="186">
        <f>SUM(P339:P361)</f>
        <v>0</v>
      </c>
      <c r="Q338" s="185"/>
      <c r="R338" s="186">
        <f>SUM(R339:R361)</f>
        <v>0</v>
      </c>
      <c r="S338" s="185"/>
      <c r="T338" s="187">
        <f>SUM(T339:T361)</f>
        <v>2.9849500000000004</v>
      </c>
      <c r="AR338" s="188" t="s">
        <v>82</v>
      </c>
      <c r="AT338" s="189" t="s">
        <v>73</v>
      </c>
      <c r="AU338" s="189" t="s">
        <v>82</v>
      </c>
      <c r="AY338" s="188" t="s">
        <v>146</v>
      </c>
      <c r="BK338" s="190">
        <f>SUM(BK339:BK361)</f>
        <v>0</v>
      </c>
    </row>
    <row r="339" spans="1:65" s="2" customFormat="1" ht="16.5" customHeight="1">
      <c r="A339" s="34"/>
      <c r="B339" s="35"/>
      <c r="C339" s="193" t="s">
        <v>696</v>
      </c>
      <c r="D339" s="193" t="s">
        <v>148</v>
      </c>
      <c r="E339" s="194" t="s">
        <v>697</v>
      </c>
      <c r="F339" s="195" t="s">
        <v>698</v>
      </c>
      <c r="G339" s="196" t="s">
        <v>440</v>
      </c>
      <c r="H339" s="197">
        <v>1</v>
      </c>
      <c r="I339" s="198"/>
      <c r="J339" s="199">
        <f>ROUND(I339*H339,2)</f>
        <v>0</v>
      </c>
      <c r="K339" s="195" t="s">
        <v>152</v>
      </c>
      <c r="L339" s="39"/>
      <c r="M339" s="200" t="s">
        <v>28</v>
      </c>
      <c r="N339" s="201" t="s">
        <v>47</v>
      </c>
      <c r="O339" s="65"/>
      <c r="P339" s="202">
        <f>O339*H339</f>
        <v>0</v>
      </c>
      <c r="Q339" s="202">
        <v>0</v>
      </c>
      <c r="R339" s="202">
        <f>Q339*H339</f>
        <v>0</v>
      </c>
      <c r="S339" s="202">
        <v>0</v>
      </c>
      <c r="T339" s="203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204" t="s">
        <v>153</v>
      </c>
      <c r="AT339" s="204" t="s">
        <v>148</v>
      </c>
      <c r="AU339" s="204" t="s">
        <v>85</v>
      </c>
      <c r="AY339" s="17" t="s">
        <v>146</v>
      </c>
      <c r="BE339" s="205">
        <f>IF(N339="základní",J339,0)</f>
        <v>0</v>
      </c>
      <c r="BF339" s="205">
        <f>IF(N339="snížená",J339,0)</f>
        <v>0</v>
      </c>
      <c r="BG339" s="205">
        <f>IF(N339="zákl. přenesená",J339,0)</f>
        <v>0</v>
      </c>
      <c r="BH339" s="205">
        <f>IF(N339="sníž. přenesená",J339,0)</f>
        <v>0</v>
      </c>
      <c r="BI339" s="205">
        <f>IF(N339="nulová",J339,0)</f>
        <v>0</v>
      </c>
      <c r="BJ339" s="17" t="s">
        <v>153</v>
      </c>
      <c r="BK339" s="205">
        <f>ROUND(I339*H339,2)</f>
        <v>0</v>
      </c>
      <c r="BL339" s="17" t="s">
        <v>153</v>
      </c>
      <c r="BM339" s="204" t="s">
        <v>699</v>
      </c>
    </row>
    <row r="340" spans="1:65" s="2" customFormat="1" ht="10.199999999999999">
      <c r="A340" s="34"/>
      <c r="B340" s="35"/>
      <c r="C340" s="36"/>
      <c r="D340" s="206" t="s">
        <v>155</v>
      </c>
      <c r="E340" s="36"/>
      <c r="F340" s="207" t="s">
        <v>700</v>
      </c>
      <c r="G340" s="36"/>
      <c r="H340" s="36"/>
      <c r="I340" s="116"/>
      <c r="J340" s="36"/>
      <c r="K340" s="36"/>
      <c r="L340" s="39"/>
      <c r="M340" s="208"/>
      <c r="N340" s="209"/>
      <c r="O340" s="65"/>
      <c r="P340" s="65"/>
      <c r="Q340" s="65"/>
      <c r="R340" s="65"/>
      <c r="S340" s="65"/>
      <c r="T340" s="66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7" t="s">
        <v>155</v>
      </c>
      <c r="AU340" s="17" t="s">
        <v>85</v>
      </c>
    </row>
    <row r="341" spans="1:65" s="13" customFormat="1" ht="10.199999999999999">
      <c r="B341" s="210"/>
      <c r="C341" s="211"/>
      <c r="D341" s="206" t="s">
        <v>157</v>
      </c>
      <c r="E341" s="212" t="s">
        <v>28</v>
      </c>
      <c r="F341" s="213" t="s">
        <v>701</v>
      </c>
      <c r="G341" s="211"/>
      <c r="H341" s="212" t="s">
        <v>28</v>
      </c>
      <c r="I341" s="214"/>
      <c r="J341" s="211"/>
      <c r="K341" s="211"/>
      <c r="L341" s="215"/>
      <c r="M341" s="216"/>
      <c r="N341" s="217"/>
      <c r="O341" s="217"/>
      <c r="P341" s="217"/>
      <c r="Q341" s="217"/>
      <c r="R341" s="217"/>
      <c r="S341" s="217"/>
      <c r="T341" s="218"/>
      <c r="AT341" s="219" t="s">
        <v>157</v>
      </c>
      <c r="AU341" s="219" t="s">
        <v>85</v>
      </c>
      <c r="AV341" s="13" t="s">
        <v>82</v>
      </c>
      <c r="AW341" s="13" t="s">
        <v>35</v>
      </c>
      <c r="AX341" s="13" t="s">
        <v>74</v>
      </c>
      <c r="AY341" s="219" t="s">
        <v>146</v>
      </c>
    </row>
    <row r="342" spans="1:65" s="14" customFormat="1" ht="10.199999999999999">
      <c r="B342" s="220"/>
      <c r="C342" s="221"/>
      <c r="D342" s="206" t="s">
        <v>157</v>
      </c>
      <c r="E342" s="222" t="s">
        <v>28</v>
      </c>
      <c r="F342" s="223" t="s">
        <v>82</v>
      </c>
      <c r="G342" s="221"/>
      <c r="H342" s="224">
        <v>1</v>
      </c>
      <c r="I342" s="225"/>
      <c r="J342" s="221"/>
      <c r="K342" s="221"/>
      <c r="L342" s="226"/>
      <c r="M342" s="227"/>
      <c r="N342" s="228"/>
      <c r="O342" s="228"/>
      <c r="P342" s="228"/>
      <c r="Q342" s="228"/>
      <c r="R342" s="228"/>
      <c r="S342" s="228"/>
      <c r="T342" s="229"/>
      <c r="AT342" s="230" t="s">
        <v>157</v>
      </c>
      <c r="AU342" s="230" t="s">
        <v>85</v>
      </c>
      <c r="AV342" s="14" t="s">
        <v>85</v>
      </c>
      <c r="AW342" s="14" t="s">
        <v>35</v>
      </c>
      <c r="AX342" s="14" t="s">
        <v>82</v>
      </c>
      <c r="AY342" s="230" t="s">
        <v>146</v>
      </c>
    </row>
    <row r="343" spans="1:65" s="2" customFormat="1" ht="16.5" customHeight="1">
      <c r="A343" s="34"/>
      <c r="B343" s="35"/>
      <c r="C343" s="193" t="s">
        <v>702</v>
      </c>
      <c r="D343" s="193" t="s">
        <v>148</v>
      </c>
      <c r="E343" s="194" t="s">
        <v>703</v>
      </c>
      <c r="F343" s="195" t="s">
        <v>704</v>
      </c>
      <c r="G343" s="196" t="s">
        <v>440</v>
      </c>
      <c r="H343" s="197">
        <v>1</v>
      </c>
      <c r="I343" s="198"/>
      <c r="J343" s="199">
        <f>ROUND(I343*H343,2)</f>
        <v>0</v>
      </c>
      <c r="K343" s="195" t="s">
        <v>152</v>
      </c>
      <c r="L343" s="39"/>
      <c r="M343" s="200" t="s">
        <v>28</v>
      </c>
      <c r="N343" s="201" t="s">
        <v>47</v>
      </c>
      <c r="O343" s="65"/>
      <c r="P343" s="202">
        <f>O343*H343</f>
        <v>0</v>
      </c>
      <c r="Q343" s="202">
        <v>0</v>
      </c>
      <c r="R343" s="202">
        <f>Q343*H343</f>
        <v>0</v>
      </c>
      <c r="S343" s="202">
        <v>0</v>
      </c>
      <c r="T343" s="203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204" t="s">
        <v>153</v>
      </c>
      <c r="AT343" s="204" t="s">
        <v>148</v>
      </c>
      <c r="AU343" s="204" t="s">
        <v>85</v>
      </c>
      <c r="AY343" s="17" t="s">
        <v>146</v>
      </c>
      <c r="BE343" s="205">
        <f>IF(N343="základní",J343,0)</f>
        <v>0</v>
      </c>
      <c r="BF343" s="205">
        <f>IF(N343="snížená",J343,0)</f>
        <v>0</v>
      </c>
      <c r="BG343" s="205">
        <f>IF(N343="zákl. přenesená",J343,0)</f>
        <v>0</v>
      </c>
      <c r="BH343" s="205">
        <f>IF(N343="sníž. přenesená",J343,0)</f>
        <v>0</v>
      </c>
      <c r="BI343" s="205">
        <f>IF(N343="nulová",J343,0)</f>
        <v>0</v>
      </c>
      <c r="BJ343" s="17" t="s">
        <v>153</v>
      </c>
      <c r="BK343" s="205">
        <f>ROUND(I343*H343,2)</f>
        <v>0</v>
      </c>
      <c r="BL343" s="17" t="s">
        <v>153</v>
      </c>
      <c r="BM343" s="204" t="s">
        <v>705</v>
      </c>
    </row>
    <row r="344" spans="1:65" s="2" customFormat="1" ht="10.199999999999999">
      <c r="A344" s="34"/>
      <c r="B344" s="35"/>
      <c r="C344" s="36"/>
      <c r="D344" s="206" t="s">
        <v>155</v>
      </c>
      <c r="E344" s="36"/>
      <c r="F344" s="207" t="s">
        <v>706</v>
      </c>
      <c r="G344" s="36"/>
      <c r="H344" s="36"/>
      <c r="I344" s="116"/>
      <c r="J344" s="36"/>
      <c r="K344" s="36"/>
      <c r="L344" s="39"/>
      <c r="M344" s="208"/>
      <c r="N344" s="209"/>
      <c r="O344" s="65"/>
      <c r="P344" s="65"/>
      <c r="Q344" s="65"/>
      <c r="R344" s="65"/>
      <c r="S344" s="65"/>
      <c r="T344" s="66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7" t="s">
        <v>155</v>
      </c>
      <c r="AU344" s="17" t="s">
        <v>85</v>
      </c>
    </row>
    <row r="345" spans="1:65" s="13" customFormat="1" ht="10.199999999999999">
      <c r="B345" s="210"/>
      <c r="C345" s="211"/>
      <c r="D345" s="206" t="s">
        <v>157</v>
      </c>
      <c r="E345" s="212" t="s">
        <v>28</v>
      </c>
      <c r="F345" s="213" t="s">
        <v>707</v>
      </c>
      <c r="G345" s="211"/>
      <c r="H345" s="212" t="s">
        <v>28</v>
      </c>
      <c r="I345" s="214"/>
      <c r="J345" s="211"/>
      <c r="K345" s="211"/>
      <c r="L345" s="215"/>
      <c r="M345" s="216"/>
      <c r="N345" s="217"/>
      <c r="O345" s="217"/>
      <c r="P345" s="217"/>
      <c r="Q345" s="217"/>
      <c r="R345" s="217"/>
      <c r="S345" s="217"/>
      <c r="T345" s="218"/>
      <c r="AT345" s="219" t="s">
        <v>157</v>
      </c>
      <c r="AU345" s="219" t="s">
        <v>85</v>
      </c>
      <c r="AV345" s="13" t="s">
        <v>82</v>
      </c>
      <c r="AW345" s="13" t="s">
        <v>35</v>
      </c>
      <c r="AX345" s="13" t="s">
        <v>74</v>
      </c>
      <c r="AY345" s="219" t="s">
        <v>146</v>
      </c>
    </row>
    <row r="346" spans="1:65" s="14" customFormat="1" ht="10.199999999999999">
      <c r="B346" s="220"/>
      <c r="C346" s="221"/>
      <c r="D346" s="206" t="s">
        <v>157</v>
      </c>
      <c r="E346" s="222" t="s">
        <v>28</v>
      </c>
      <c r="F346" s="223" t="s">
        <v>82</v>
      </c>
      <c r="G346" s="221"/>
      <c r="H346" s="224">
        <v>1</v>
      </c>
      <c r="I346" s="225"/>
      <c r="J346" s="221"/>
      <c r="K346" s="221"/>
      <c r="L346" s="226"/>
      <c r="M346" s="227"/>
      <c r="N346" s="228"/>
      <c r="O346" s="228"/>
      <c r="P346" s="228"/>
      <c r="Q346" s="228"/>
      <c r="R346" s="228"/>
      <c r="S346" s="228"/>
      <c r="T346" s="229"/>
      <c r="AT346" s="230" t="s">
        <v>157</v>
      </c>
      <c r="AU346" s="230" t="s">
        <v>85</v>
      </c>
      <c r="AV346" s="14" t="s">
        <v>85</v>
      </c>
      <c r="AW346" s="14" t="s">
        <v>35</v>
      </c>
      <c r="AX346" s="14" t="s">
        <v>82</v>
      </c>
      <c r="AY346" s="230" t="s">
        <v>146</v>
      </c>
    </row>
    <row r="347" spans="1:65" s="2" customFormat="1" ht="16.5" customHeight="1">
      <c r="A347" s="34"/>
      <c r="B347" s="35"/>
      <c r="C347" s="193" t="s">
        <v>708</v>
      </c>
      <c r="D347" s="193" t="s">
        <v>148</v>
      </c>
      <c r="E347" s="194" t="s">
        <v>709</v>
      </c>
      <c r="F347" s="195" t="s">
        <v>710</v>
      </c>
      <c r="G347" s="196" t="s">
        <v>391</v>
      </c>
      <c r="H347" s="197">
        <v>8.75</v>
      </c>
      <c r="I347" s="198"/>
      <c r="J347" s="199">
        <f>ROUND(I347*H347,2)</f>
        <v>0</v>
      </c>
      <c r="K347" s="195" t="s">
        <v>152</v>
      </c>
      <c r="L347" s="39"/>
      <c r="M347" s="200" t="s">
        <v>28</v>
      </c>
      <c r="N347" s="201" t="s">
        <v>47</v>
      </c>
      <c r="O347" s="65"/>
      <c r="P347" s="202">
        <f>O347*H347</f>
        <v>0</v>
      </c>
      <c r="Q347" s="202">
        <v>0</v>
      </c>
      <c r="R347" s="202">
        <f>Q347*H347</f>
        <v>0</v>
      </c>
      <c r="S347" s="202">
        <v>0.32</v>
      </c>
      <c r="T347" s="203">
        <f>S347*H347</f>
        <v>2.8000000000000003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204" t="s">
        <v>153</v>
      </c>
      <c r="AT347" s="204" t="s">
        <v>148</v>
      </c>
      <c r="AU347" s="204" t="s">
        <v>85</v>
      </c>
      <c r="AY347" s="17" t="s">
        <v>146</v>
      </c>
      <c r="BE347" s="205">
        <f>IF(N347="základní",J347,0)</f>
        <v>0</v>
      </c>
      <c r="BF347" s="205">
        <f>IF(N347="snížená",J347,0)</f>
        <v>0</v>
      </c>
      <c r="BG347" s="205">
        <f>IF(N347="zákl. přenesená",J347,0)</f>
        <v>0</v>
      </c>
      <c r="BH347" s="205">
        <f>IF(N347="sníž. přenesená",J347,0)</f>
        <v>0</v>
      </c>
      <c r="BI347" s="205">
        <f>IF(N347="nulová",J347,0)</f>
        <v>0</v>
      </c>
      <c r="BJ347" s="17" t="s">
        <v>153</v>
      </c>
      <c r="BK347" s="205">
        <f>ROUND(I347*H347,2)</f>
        <v>0</v>
      </c>
      <c r="BL347" s="17" t="s">
        <v>153</v>
      </c>
      <c r="BM347" s="204" t="s">
        <v>711</v>
      </c>
    </row>
    <row r="348" spans="1:65" s="2" customFormat="1" ht="10.199999999999999">
      <c r="A348" s="34"/>
      <c r="B348" s="35"/>
      <c r="C348" s="36"/>
      <c r="D348" s="206" t="s">
        <v>155</v>
      </c>
      <c r="E348" s="36"/>
      <c r="F348" s="207" t="s">
        <v>712</v>
      </c>
      <c r="G348" s="36"/>
      <c r="H348" s="36"/>
      <c r="I348" s="116"/>
      <c r="J348" s="36"/>
      <c r="K348" s="36"/>
      <c r="L348" s="39"/>
      <c r="M348" s="208"/>
      <c r="N348" s="209"/>
      <c r="O348" s="65"/>
      <c r="P348" s="65"/>
      <c r="Q348" s="65"/>
      <c r="R348" s="65"/>
      <c r="S348" s="65"/>
      <c r="T348" s="66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155</v>
      </c>
      <c r="AU348" s="17" t="s">
        <v>85</v>
      </c>
    </row>
    <row r="349" spans="1:65" s="13" customFormat="1" ht="10.199999999999999">
      <c r="B349" s="210"/>
      <c r="C349" s="211"/>
      <c r="D349" s="206" t="s">
        <v>157</v>
      </c>
      <c r="E349" s="212" t="s">
        <v>28</v>
      </c>
      <c r="F349" s="213" t="s">
        <v>713</v>
      </c>
      <c r="G349" s="211"/>
      <c r="H349" s="212" t="s">
        <v>28</v>
      </c>
      <c r="I349" s="214"/>
      <c r="J349" s="211"/>
      <c r="K349" s="211"/>
      <c r="L349" s="215"/>
      <c r="M349" s="216"/>
      <c r="N349" s="217"/>
      <c r="O349" s="217"/>
      <c r="P349" s="217"/>
      <c r="Q349" s="217"/>
      <c r="R349" s="217"/>
      <c r="S349" s="217"/>
      <c r="T349" s="218"/>
      <c r="AT349" s="219" t="s">
        <v>157</v>
      </c>
      <c r="AU349" s="219" t="s">
        <v>85</v>
      </c>
      <c r="AV349" s="13" t="s">
        <v>82</v>
      </c>
      <c r="AW349" s="13" t="s">
        <v>35</v>
      </c>
      <c r="AX349" s="13" t="s">
        <v>74</v>
      </c>
      <c r="AY349" s="219" t="s">
        <v>146</v>
      </c>
    </row>
    <row r="350" spans="1:65" s="14" customFormat="1" ht="10.199999999999999">
      <c r="B350" s="220"/>
      <c r="C350" s="221"/>
      <c r="D350" s="206" t="s">
        <v>157</v>
      </c>
      <c r="E350" s="222" t="s">
        <v>28</v>
      </c>
      <c r="F350" s="223" t="s">
        <v>714</v>
      </c>
      <c r="G350" s="221"/>
      <c r="H350" s="224">
        <v>4.0999999999999996</v>
      </c>
      <c r="I350" s="225"/>
      <c r="J350" s="221"/>
      <c r="K350" s="221"/>
      <c r="L350" s="226"/>
      <c r="M350" s="227"/>
      <c r="N350" s="228"/>
      <c r="O350" s="228"/>
      <c r="P350" s="228"/>
      <c r="Q350" s="228"/>
      <c r="R350" s="228"/>
      <c r="S350" s="228"/>
      <c r="T350" s="229"/>
      <c r="AT350" s="230" t="s">
        <v>157</v>
      </c>
      <c r="AU350" s="230" t="s">
        <v>85</v>
      </c>
      <c r="AV350" s="14" t="s">
        <v>85</v>
      </c>
      <c r="AW350" s="14" t="s">
        <v>35</v>
      </c>
      <c r="AX350" s="14" t="s">
        <v>74</v>
      </c>
      <c r="AY350" s="230" t="s">
        <v>146</v>
      </c>
    </row>
    <row r="351" spans="1:65" s="13" customFormat="1" ht="10.199999999999999">
      <c r="B351" s="210"/>
      <c r="C351" s="211"/>
      <c r="D351" s="206" t="s">
        <v>157</v>
      </c>
      <c r="E351" s="212" t="s">
        <v>28</v>
      </c>
      <c r="F351" s="213" t="s">
        <v>715</v>
      </c>
      <c r="G351" s="211"/>
      <c r="H351" s="212" t="s">
        <v>28</v>
      </c>
      <c r="I351" s="214"/>
      <c r="J351" s="211"/>
      <c r="K351" s="211"/>
      <c r="L351" s="215"/>
      <c r="M351" s="216"/>
      <c r="N351" s="217"/>
      <c r="O351" s="217"/>
      <c r="P351" s="217"/>
      <c r="Q351" s="217"/>
      <c r="R351" s="217"/>
      <c r="S351" s="217"/>
      <c r="T351" s="218"/>
      <c r="AT351" s="219" t="s">
        <v>157</v>
      </c>
      <c r="AU351" s="219" t="s">
        <v>85</v>
      </c>
      <c r="AV351" s="13" t="s">
        <v>82</v>
      </c>
      <c r="AW351" s="13" t="s">
        <v>35</v>
      </c>
      <c r="AX351" s="13" t="s">
        <v>74</v>
      </c>
      <c r="AY351" s="219" t="s">
        <v>146</v>
      </c>
    </row>
    <row r="352" spans="1:65" s="14" customFormat="1" ht="10.199999999999999">
      <c r="B352" s="220"/>
      <c r="C352" s="221"/>
      <c r="D352" s="206" t="s">
        <v>157</v>
      </c>
      <c r="E352" s="222" t="s">
        <v>28</v>
      </c>
      <c r="F352" s="223" t="s">
        <v>716</v>
      </c>
      <c r="G352" s="221"/>
      <c r="H352" s="224">
        <v>4.6500000000000004</v>
      </c>
      <c r="I352" s="225"/>
      <c r="J352" s="221"/>
      <c r="K352" s="221"/>
      <c r="L352" s="226"/>
      <c r="M352" s="227"/>
      <c r="N352" s="228"/>
      <c r="O352" s="228"/>
      <c r="P352" s="228"/>
      <c r="Q352" s="228"/>
      <c r="R352" s="228"/>
      <c r="S352" s="228"/>
      <c r="T352" s="229"/>
      <c r="AT352" s="230" t="s">
        <v>157</v>
      </c>
      <c r="AU352" s="230" t="s">
        <v>85</v>
      </c>
      <c r="AV352" s="14" t="s">
        <v>85</v>
      </c>
      <c r="AW352" s="14" t="s">
        <v>35</v>
      </c>
      <c r="AX352" s="14" t="s">
        <v>74</v>
      </c>
      <c r="AY352" s="230" t="s">
        <v>146</v>
      </c>
    </row>
    <row r="353" spans="1:65" s="15" customFormat="1" ht="10.199999999999999">
      <c r="B353" s="231"/>
      <c r="C353" s="232"/>
      <c r="D353" s="206" t="s">
        <v>157</v>
      </c>
      <c r="E353" s="233" t="s">
        <v>28</v>
      </c>
      <c r="F353" s="234" t="s">
        <v>181</v>
      </c>
      <c r="G353" s="232"/>
      <c r="H353" s="235">
        <v>8.75</v>
      </c>
      <c r="I353" s="236"/>
      <c r="J353" s="232"/>
      <c r="K353" s="232"/>
      <c r="L353" s="237"/>
      <c r="M353" s="238"/>
      <c r="N353" s="239"/>
      <c r="O353" s="239"/>
      <c r="P353" s="239"/>
      <c r="Q353" s="239"/>
      <c r="R353" s="239"/>
      <c r="S353" s="239"/>
      <c r="T353" s="240"/>
      <c r="AT353" s="241" t="s">
        <v>157</v>
      </c>
      <c r="AU353" s="241" t="s">
        <v>85</v>
      </c>
      <c r="AV353" s="15" t="s">
        <v>153</v>
      </c>
      <c r="AW353" s="15" t="s">
        <v>35</v>
      </c>
      <c r="AX353" s="15" t="s">
        <v>82</v>
      </c>
      <c r="AY353" s="241" t="s">
        <v>146</v>
      </c>
    </row>
    <row r="354" spans="1:65" s="2" customFormat="1" ht="16.5" customHeight="1">
      <c r="A354" s="34"/>
      <c r="B354" s="35"/>
      <c r="C354" s="193" t="s">
        <v>717</v>
      </c>
      <c r="D354" s="193" t="s">
        <v>148</v>
      </c>
      <c r="E354" s="194" t="s">
        <v>718</v>
      </c>
      <c r="F354" s="195" t="s">
        <v>719</v>
      </c>
      <c r="G354" s="196" t="s">
        <v>440</v>
      </c>
      <c r="H354" s="197">
        <v>2</v>
      </c>
      <c r="I354" s="198"/>
      <c r="J354" s="199">
        <f>ROUND(I354*H354,2)</f>
        <v>0</v>
      </c>
      <c r="K354" s="195" t="s">
        <v>152</v>
      </c>
      <c r="L354" s="39"/>
      <c r="M354" s="200" t="s">
        <v>28</v>
      </c>
      <c r="N354" s="201" t="s">
        <v>47</v>
      </c>
      <c r="O354" s="65"/>
      <c r="P354" s="202">
        <f>O354*H354</f>
        <v>0</v>
      </c>
      <c r="Q354" s="202">
        <v>0</v>
      </c>
      <c r="R354" s="202">
        <f>Q354*H354</f>
        <v>0</v>
      </c>
      <c r="S354" s="202">
        <v>0</v>
      </c>
      <c r="T354" s="203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204" t="s">
        <v>153</v>
      </c>
      <c r="AT354" s="204" t="s">
        <v>148</v>
      </c>
      <c r="AU354" s="204" t="s">
        <v>85</v>
      </c>
      <c r="AY354" s="17" t="s">
        <v>146</v>
      </c>
      <c r="BE354" s="205">
        <f>IF(N354="základní",J354,0)</f>
        <v>0</v>
      </c>
      <c r="BF354" s="205">
        <f>IF(N354="snížená",J354,0)</f>
        <v>0</v>
      </c>
      <c r="BG354" s="205">
        <f>IF(N354="zákl. přenesená",J354,0)</f>
        <v>0</v>
      </c>
      <c r="BH354" s="205">
        <f>IF(N354="sníž. přenesená",J354,0)</f>
        <v>0</v>
      </c>
      <c r="BI354" s="205">
        <f>IF(N354="nulová",J354,0)</f>
        <v>0</v>
      </c>
      <c r="BJ354" s="17" t="s">
        <v>153</v>
      </c>
      <c r="BK354" s="205">
        <f>ROUND(I354*H354,2)</f>
        <v>0</v>
      </c>
      <c r="BL354" s="17" t="s">
        <v>153</v>
      </c>
      <c r="BM354" s="204" t="s">
        <v>720</v>
      </c>
    </row>
    <row r="355" spans="1:65" s="2" customFormat="1" ht="10.199999999999999">
      <c r="A355" s="34"/>
      <c r="B355" s="35"/>
      <c r="C355" s="36"/>
      <c r="D355" s="206" t="s">
        <v>155</v>
      </c>
      <c r="E355" s="36"/>
      <c r="F355" s="207" t="s">
        <v>721</v>
      </c>
      <c r="G355" s="36"/>
      <c r="H355" s="36"/>
      <c r="I355" s="116"/>
      <c r="J355" s="36"/>
      <c r="K355" s="36"/>
      <c r="L355" s="39"/>
      <c r="M355" s="208"/>
      <c r="N355" s="209"/>
      <c r="O355" s="65"/>
      <c r="P355" s="65"/>
      <c r="Q355" s="65"/>
      <c r="R355" s="65"/>
      <c r="S355" s="65"/>
      <c r="T355" s="66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155</v>
      </c>
      <c r="AU355" s="17" t="s">
        <v>85</v>
      </c>
    </row>
    <row r="356" spans="1:65" s="13" customFormat="1" ht="10.199999999999999">
      <c r="B356" s="210"/>
      <c r="C356" s="211"/>
      <c r="D356" s="206" t="s">
        <v>157</v>
      </c>
      <c r="E356" s="212" t="s">
        <v>28</v>
      </c>
      <c r="F356" s="213" t="s">
        <v>722</v>
      </c>
      <c r="G356" s="211"/>
      <c r="H356" s="212" t="s">
        <v>28</v>
      </c>
      <c r="I356" s="214"/>
      <c r="J356" s="211"/>
      <c r="K356" s="211"/>
      <c r="L356" s="215"/>
      <c r="M356" s="216"/>
      <c r="N356" s="217"/>
      <c r="O356" s="217"/>
      <c r="P356" s="217"/>
      <c r="Q356" s="217"/>
      <c r="R356" s="217"/>
      <c r="S356" s="217"/>
      <c r="T356" s="218"/>
      <c r="AT356" s="219" t="s">
        <v>157</v>
      </c>
      <c r="AU356" s="219" t="s">
        <v>85</v>
      </c>
      <c r="AV356" s="13" t="s">
        <v>82</v>
      </c>
      <c r="AW356" s="13" t="s">
        <v>35</v>
      </c>
      <c r="AX356" s="13" t="s">
        <v>74</v>
      </c>
      <c r="AY356" s="219" t="s">
        <v>146</v>
      </c>
    </row>
    <row r="357" spans="1:65" s="14" customFormat="1" ht="10.199999999999999">
      <c r="B357" s="220"/>
      <c r="C357" s="221"/>
      <c r="D357" s="206" t="s">
        <v>157</v>
      </c>
      <c r="E357" s="222" t="s">
        <v>28</v>
      </c>
      <c r="F357" s="223" t="s">
        <v>85</v>
      </c>
      <c r="G357" s="221"/>
      <c r="H357" s="224">
        <v>2</v>
      </c>
      <c r="I357" s="225"/>
      <c r="J357" s="221"/>
      <c r="K357" s="221"/>
      <c r="L357" s="226"/>
      <c r="M357" s="227"/>
      <c r="N357" s="228"/>
      <c r="O357" s="228"/>
      <c r="P357" s="228"/>
      <c r="Q357" s="228"/>
      <c r="R357" s="228"/>
      <c r="S357" s="228"/>
      <c r="T357" s="229"/>
      <c r="AT357" s="230" t="s">
        <v>157</v>
      </c>
      <c r="AU357" s="230" t="s">
        <v>85</v>
      </c>
      <c r="AV357" s="14" t="s">
        <v>85</v>
      </c>
      <c r="AW357" s="14" t="s">
        <v>35</v>
      </c>
      <c r="AX357" s="14" t="s">
        <v>82</v>
      </c>
      <c r="AY357" s="230" t="s">
        <v>146</v>
      </c>
    </row>
    <row r="358" spans="1:65" s="2" customFormat="1" ht="16.5" customHeight="1">
      <c r="A358" s="34"/>
      <c r="B358" s="35"/>
      <c r="C358" s="193" t="s">
        <v>723</v>
      </c>
      <c r="D358" s="193" t="s">
        <v>148</v>
      </c>
      <c r="E358" s="194" t="s">
        <v>724</v>
      </c>
      <c r="F358" s="195" t="s">
        <v>725</v>
      </c>
      <c r="G358" s="196" t="s">
        <v>391</v>
      </c>
      <c r="H358" s="197">
        <v>12.33</v>
      </c>
      <c r="I358" s="198"/>
      <c r="J358" s="199">
        <f>ROUND(I358*H358,2)</f>
        <v>0</v>
      </c>
      <c r="K358" s="195" t="s">
        <v>152</v>
      </c>
      <c r="L358" s="39"/>
      <c r="M358" s="200" t="s">
        <v>28</v>
      </c>
      <c r="N358" s="201" t="s">
        <v>47</v>
      </c>
      <c r="O358" s="65"/>
      <c r="P358" s="202">
        <f>O358*H358</f>
        <v>0</v>
      </c>
      <c r="Q358" s="202">
        <v>0</v>
      </c>
      <c r="R358" s="202">
        <f>Q358*H358</f>
        <v>0</v>
      </c>
      <c r="S358" s="202">
        <v>1.4999999999999999E-2</v>
      </c>
      <c r="T358" s="203">
        <f>S358*H358</f>
        <v>0.18495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204" t="s">
        <v>153</v>
      </c>
      <c r="AT358" s="204" t="s">
        <v>148</v>
      </c>
      <c r="AU358" s="204" t="s">
        <v>85</v>
      </c>
      <c r="AY358" s="17" t="s">
        <v>146</v>
      </c>
      <c r="BE358" s="205">
        <f>IF(N358="základní",J358,0)</f>
        <v>0</v>
      </c>
      <c r="BF358" s="205">
        <f>IF(N358="snížená",J358,0)</f>
        <v>0</v>
      </c>
      <c r="BG358" s="205">
        <f>IF(N358="zákl. přenesená",J358,0)</f>
        <v>0</v>
      </c>
      <c r="BH358" s="205">
        <f>IF(N358="sníž. přenesená",J358,0)</f>
        <v>0</v>
      </c>
      <c r="BI358" s="205">
        <f>IF(N358="nulová",J358,0)</f>
        <v>0</v>
      </c>
      <c r="BJ358" s="17" t="s">
        <v>153</v>
      </c>
      <c r="BK358" s="205">
        <f>ROUND(I358*H358,2)</f>
        <v>0</v>
      </c>
      <c r="BL358" s="17" t="s">
        <v>153</v>
      </c>
      <c r="BM358" s="204" t="s">
        <v>726</v>
      </c>
    </row>
    <row r="359" spans="1:65" s="2" customFormat="1" ht="10.199999999999999">
      <c r="A359" s="34"/>
      <c r="B359" s="35"/>
      <c r="C359" s="36"/>
      <c r="D359" s="206" t="s">
        <v>155</v>
      </c>
      <c r="E359" s="36"/>
      <c r="F359" s="207" t="s">
        <v>727</v>
      </c>
      <c r="G359" s="36"/>
      <c r="H359" s="36"/>
      <c r="I359" s="116"/>
      <c r="J359" s="36"/>
      <c r="K359" s="36"/>
      <c r="L359" s="39"/>
      <c r="M359" s="208"/>
      <c r="N359" s="209"/>
      <c r="O359" s="65"/>
      <c r="P359" s="65"/>
      <c r="Q359" s="65"/>
      <c r="R359" s="65"/>
      <c r="S359" s="65"/>
      <c r="T359" s="66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7" t="s">
        <v>155</v>
      </c>
      <c r="AU359" s="17" t="s">
        <v>85</v>
      </c>
    </row>
    <row r="360" spans="1:65" s="13" customFormat="1" ht="10.199999999999999">
      <c r="B360" s="210"/>
      <c r="C360" s="211"/>
      <c r="D360" s="206" t="s">
        <v>157</v>
      </c>
      <c r="E360" s="212" t="s">
        <v>28</v>
      </c>
      <c r="F360" s="213" t="s">
        <v>728</v>
      </c>
      <c r="G360" s="211"/>
      <c r="H360" s="212" t="s">
        <v>28</v>
      </c>
      <c r="I360" s="214"/>
      <c r="J360" s="211"/>
      <c r="K360" s="211"/>
      <c r="L360" s="215"/>
      <c r="M360" s="216"/>
      <c r="N360" s="217"/>
      <c r="O360" s="217"/>
      <c r="P360" s="217"/>
      <c r="Q360" s="217"/>
      <c r="R360" s="217"/>
      <c r="S360" s="217"/>
      <c r="T360" s="218"/>
      <c r="AT360" s="219" t="s">
        <v>157</v>
      </c>
      <c r="AU360" s="219" t="s">
        <v>85</v>
      </c>
      <c r="AV360" s="13" t="s">
        <v>82</v>
      </c>
      <c r="AW360" s="13" t="s">
        <v>35</v>
      </c>
      <c r="AX360" s="13" t="s">
        <v>74</v>
      </c>
      <c r="AY360" s="219" t="s">
        <v>146</v>
      </c>
    </row>
    <row r="361" spans="1:65" s="14" customFormat="1" ht="10.199999999999999">
      <c r="B361" s="220"/>
      <c r="C361" s="221"/>
      <c r="D361" s="206" t="s">
        <v>157</v>
      </c>
      <c r="E361" s="222" t="s">
        <v>28</v>
      </c>
      <c r="F361" s="223" t="s">
        <v>729</v>
      </c>
      <c r="G361" s="221"/>
      <c r="H361" s="224">
        <v>12.33</v>
      </c>
      <c r="I361" s="225"/>
      <c r="J361" s="221"/>
      <c r="K361" s="221"/>
      <c r="L361" s="226"/>
      <c r="M361" s="227"/>
      <c r="N361" s="228"/>
      <c r="O361" s="228"/>
      <c r="P361" s="228"/>
      <c r="Q361" s="228"/>
      <c r="R361" s="228"/>
      <c r="S361" s="228"/>
      <c r="T361" s="229"/>
      <c r="AT361" s="230" t="s">
        <v>157</v>
      </c>
      <c r="AU361" s="230" t="s">
        <v>85</v>
      </c>
      <c r="AV361" s="14" t="s">
        <v>85</v>
      </c>
      <c r="AW361" s="14" t="s">
        <v>35</v>
      </c>
      <c r="AX361" s="14" t="s">
        <v>82</v>
      </c>
      <c r="AY361" s="230" t="s">
        <v>146</v>
      </c>
    </row>
    <row r="362" spans="1:65" s="12" customFormat="1" ht="22.8" customHeight="1">
      <c r="B362" s="177"/>
      <c r="C362" s="178"/>
      <c r="D362" s="179" t="s">
        <v>73</v>
      </c>
      <c r="E362" s="191" t="s">
        <v>216</v>
      </c>
      <c r="F362" s="191" t="s">
        <v>414</v>
      </c>
      <c r="G362" s="178"/>
      <c r="H362" s="178"/>
      <c r="I362" s="181"/>
      <c r="J362" s="192">
        <f>BK362</f>
        <v>0</v>
      </c>
      <c r="K362" s="178"/>
      <c r="L362" s="183"/>
      <c r="M362" s="184"/>
      <c r="N362" s="185"/>
      <c r="O362" s="185"/>
      <c r="P362" s="186">
        <f>SUM(P363:P404)</f>
        <v>0</v>
      </c>
      <c r="Q362" s="185"/>
      <c r="R362" s="186">
        <f>SUM(R363:R404)</f>
        <v>72.867235710000003</v>
      </c>
      <c r="S362" s="185"/>
      <c r="T362" s="187">
        <f>SUM(T363:T404)</f>
        <v>0</v>
      </c>
      <c r="AR362" s="188" t="s">
        <v>82</v>
      </c>
      <c r="AT362" s="189" t="s">
        <v>73</v>
      </c>
      <c r="AU362" s="189" t="s">
        <v>82</v>
      </c>
      <c r="AY362" s="188" t="s">
        <v>146</v>
      </c>
      <c r="BK362" s="190">
        <f>SUM(BK363:BK404)</f>
        <v>0</v>
      </c>
    </row>
    <row r="363" spans="1:65" s="2" customFormat="1" ht="16.5" customHeight="1">
      <c r="A363" s="34"/>
      <c r="B363" s="35"/>
      <c r="C363" s="193" t="s">
        <v>730</v>
      </c>
      <c r="D363" s="193" t="s">
        <v>148</v>
      </c>
      <c r="E363" s="194" t="s">
        <v>731</v>
      </c>
      <c r="F363" s="195" t="s">
        <v>732</v>
      </c>
      <c r="G363" s="196" t="s">
        <v>391</v>
      </c>
      <c r="H363" s="197">
        <v>20.8</v>
      </c>
      <c r="I363" s="198"/>
      <c r="J363" s="199">
        <f>ROUND(I363*H363,2)</f>
        <v>0</v>
      </c>
      <c r="K363" s="195" t="s">
        <v>152</v>
      </c>
      <c r="L363" s="39"/>
      <c r="M363" s="200" t="s">
        <v>28</v>
      </c>
      <c r="N363" s="201" t="s">
        <v>47</v>
      </c>
      <c r="O363" s="65"/>
      <c r="P363" s="202">
        <f>O363*H363</f>
        <v>0</v>
      </c>
      <c r="Q363" s="202">
        <v>4.4999999999999999E-4</v>
      </c>
      <c r="R363" s="202">
        <f>Q363*H363</f>
        <v>9.3600000000000003E-3</v>
      </c>
      <c r="S363" s="202">
        <v>0</v>
      </c>
      <c r="T363" s="203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204" t="s">
        <v>153</v>
      </c>
      <c r="AT363" s="204" t="s">
        <v>148</v>
      </c>
      <c r="AU363" s="204" t="s">
        <v>85</v>
      </c>
      <c r="AY363" s="17" t="s">
        <v>146</v>
      </c>
      <c r="BE363" s="205">
        <f>IF(N363="základní",J363,0)</f>
        <v>0</v>
      </c>
      <c r="BF363" s="205">
        <f>IF(N363="snížená",J363,0)</f>
        <v>0</v>
      </c>
      <c r="BG363" s="205">
        <f>IF(N363="zákl. přenesená",J363,0)</f>
        <v>0</v>
      </c>
      <c r="BH363" s="205">
        <f>IF(N363="sníž. přenesená",J363,0)</f>
        <v>0</v>
      </c>
      <c r="BI363" s="205">
        <f>IF(N363="nulová",J363,0)</f>
        <v>0</v>
      </c>
      <c r="BJ363" s="17" t="s">
        <v>153</v>
      </c>
      <c r="BK363" s="205">
        <f>ROUND(I363*H363,2)</f>
        <v>0</v>
      </c>
      <c r="BL363" s="17" t="s">
        <v>153</v>
      </c>
      <c r="BM363" s="204" t="s">
        <v>733</v>
      </c>
    </row>
    <row r="364" spans="1:65" s="2" customFormat="1" ht="10.199999999999999">
      <c r="A364" s="34"/>
      <c r="B364" s="35"/>
      <c r="C364" s="36"/>
      <c r="D364" s="206" t="s">
        <v>155</v>
      </c>
      <c r="E364" s="36"/>
      <c r="F364" s="207" t="s">
        <v>734</v>
      </c>
      <c r="G364" s="36"/>
      <c r="H364" s="36"/>
      <c r="I364" s="116"/>
      <c r="J364" s="36"/>
      <c r="K364" s="36"/>
      <c r="L364" s="39"/>
      <c r="M364" s="208"/>
      <c r="N364" s="209"/>
      <c r="O364" s="65"/>
      <c r="P364" s="65"/>
      <c r="Q364" s="65"/>
      <c r="R364" s="65"/>
      <c r="S364" s="65"/>
      <c r="T364" s="66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7" t="s">
        <v>155</v>
      </c>
      <c r="AU364" s="17" t="s">
        <v>85</v>
      </c>
    </row>
    <row r="365" spans="1:65" s="13" customFormat="1" ht="10.199999999999999">
      <c r="B365" s="210"/>
      <c r="C365" s="211"/>
      <c r="D365" s="206" t="s">
        <v>157</v>
      </c>
      <c r="E365" s="212" t="s">
        <v>28</v>
      </c>
      <c r="F365" s="213" t="s">
        <v>735</v>
      </c>
      <c r="G365" s="211"/>
      <c r="H365" s="212" t="s">
        <v>28</v>
      </c>
      <c r="I365" s="214"/>
      <c r="J365" s="211"/>
      <c r="K365" s="211"/>
      <c r="L365" s="215"/>
      <c r="M365" s="216"/>
      <c r="N365" s="217"/>
      <c r="O365" s="217"/>
      <c r="P365" s="217"/>
      <c r="Q365" s="217"/>
      <c r="R365" s="217"/>
      <c r="S365" s="217"/>
      <c r="T365" s="218"/>
      <c r="AT365" s="219" t="s">
        <v>157</v>
      </c>
      <c r="AU365" s="219" t="s">
        <v>85</v>
      </c>
      <c r="AV365" s="13" t="s">
        <v>82</v>
      </c>
      <c r="AW365" s="13" t="s">
        <v>35</v>
      </c>
      <c r="AX365" s="13" t="s">
        <v>74</v>
      </c>
      <c r="AY365" s="219" t="s">
        <v>146</v>
      </c>
    </row>
    <row r="366" spans="1:65" s="14" customFormat="1" ht="10.199999999999999">
      <c r="B366" s="220"/>
      <c r="C366" s="221"/>
      <c r="D366" s="206" t="s">
        <v>157</v>
      </c>
      <c r="E366" s="222" t="s">
        <v>28</v>
      </c>
      <c r="F366" s="223" t="s">
        <v>736</v>
      </c>
      <c r="G366" s="221"/>
      <c r="H366" s="224">
        <v>20.8</v>
      </c>
      <c r="I366" s="225"/>
      <c r="J366" s="221"/>
      <c r="K366" s="221"/>
      <c r="L366" s="226"/>
      <c r="M366" s="227"/>
      <c r="N366" s="228"/>
      <c r="O366" s="228"/>
      <c r="P366" s="228"/>
      <c r="Q366" s="228"/>
      <c r="R366" s="228"/>
      <c r="S366" s="228"/>
      <c r="T366" s="229"/>
      <c r="AT366" s="230" t="s">
        <v>157</v>
      </c>
      <c r="AU366" s="230" t="s">
        <v>85</v>
      </c>
      <c r="AV366" s="14" t="s">
        <v>85</v>
      </c>
      <c r="AW366" s="14" t="s">
        <v>35</v>
      </c>
      <c r="AX366" s="14" t="s">
        <v>82</v>
      </c>
      <c r="AY366" s="230" t="s">
        <v>146</v>
      </c>
    </row>
    <row r="367" spans="1:65" s="2" customFormat="1" ht="16.5" customHeight="1">
      <c r="A367" s="34"/>
      <c r="B367" s="35"/>
      <c r="C367" s="193" t="s">
        <v>737</v>
      </c>
      <c r="D367" s="193" t="s">
        <v>148</v>
      </c>
      <c r="E367" s="194" t="s">
        <v>738</v>
      </c>
      <c r="F367" s="195" t="s">
        <v>739</v>
      </c>
      <c r="G367" s="196" t="s">
        <v>391</v>
      </c>
      <c r="H367" s="197">
        <v>15</v>
      </c>
      <c r="I367" s="198"/>
      <c r="J367" s="199">
        <f>ROUND(I367*H367,2)</f>
        <v>0</v>
      </c>
      <c r="K367" s="195" t="s">
        <v>152</v>
      </c>
      <c r="L367" s="39"/>
      <c r="M367" s="200" t="s">
        <v>28</v>
      </c>
      <c r="N367" s="201" t="s">
        <v>47</v>
      </c>
      <c r="O367" s="65"/>
      <c r="P367" s="202">
        <f>O367*H367</f>
        <v>0</v>
      </c>
      <c r="Q367" s="202">
        <v>1.2246900000000001</v>
      </c>
      <c r="R367" s="202">
        <f>Q367*H367</f>
        <v>18.370350000000002</v>
      </c>
      <c r="S367" s="202">
        <v>0</v>
      </c>
      <c r="T367" s="203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204" t="s">
        <v>153</v>
      </c>
      <c r="AT367" s="204" t="s">
        <v>148</v>
      </c>
      <c r="AU367" s="204" t="s">
        <v>85</v>
      </c>
      <c r="AY367" s="17" t="s">
        <v>146</v>
      </c>
      <c r="BE367" s="205">
        <f>IF(N367="základní",J367,0)</f>
        <v>0</v>
      </c>
      <c r="BF367" s="205">
        <f>IF(N367="snížená",J367,0)</f>
        <v>0</v>
      </c>
      <c r="BG367" s="205">
        <f>IF(N367="zákl. přenesená",J367,0)</f>
        <v>0</v>
      </c>
      <c r="BH367" s="205">
        <f>IF(N367="sníž. přenesená",J367,0)</f>
        <v>0</v>
      </c>
      <c r="BI367" s="205">
        <f>IF(N367="nulová",J367,0)</f>
        <v>0</v>
      </c>
      <c r="BJ367" s="17" t="s">
        <v>153</v>
      </c>
      <c r="BK367" s="205">
        <f>ROUND(I367*H367,2)</f>
        <v>0</v>
      </c>
      <c r="BL367" s="17" t="s">
        <v>153</v>
      </c>
      <c r="BM367" s="204" t="s">
        <v>740</v>
      </c>
    </row>
    <row r="368" spans="1:65" s="2" customFormat="1" ht="10.199999999999999">
      <c r="A368" s="34"/>
      <c r="B368" s="35"/>
      <c r="C368" s="36"/>
      <c r="D368" s="206" t="s">
        <v>155</v>
      </c>
      <c r="E368" s="36"/>
      <c r="F368" s="207" t="s">
        <v>741</v>
      </c>
      <c r="G368" s="36"/>
      <c r="H368" s="36"/>
      <c r="I368" s="116"/>
      <c r="J368" s="36"/>
      <c r="K368" s="36"/>
      <c r="L368" s="39"/>
      <c r="M368" s="208"/>
      <c r="N368" s="209"/>
      <c r="O368" s="65"/>
      <c r="P368" s="65"/>
      <c r="Q368" s="65"/>
      <c r="R368" s="65"/>
      <c r="S368" s="65"/>
      <c r="T368" s="66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7" t="s">
        <v>155</v>
      </c>
      <c r="AU368" s="17" t="s">
        <v>85</v>
      </c>
    </row>
    <row r="369" spans="1:65" s="13" customFormat="1" ht="10.199999999999999">
      <c r="B369" s="210"/>
      <c r="C369" s="211"/>
      <c r="D369" s="206" t="s">
        <v>157</v>
      </c>
      <c r="E369" s="212" t="s">
        <v>28</v>
      </c>
      <c r="F369" s="213" t="s">
        <v>742</v>
      </c>
      <c r="G369" s="211"/>
      <c r="H369" s="212" t="s">
        <v>28</v>
      </c>
      <c r="I369" s="214"/>
      <c r="J369" s="211"/>
      <c r="K369" s="211"/>
      <c r="L369" s="215"/>
      <c r="M369" s="216"/>
      <c r="N369" s="217"/>
      <c r="O369" s="217"/>
      <c r="P369" s="217"/>
      <c r="Q369" s="217"/>
      <c r="R369" s="217"/>
      <c r="S369" s="217"/>
      <c r="T369" s="218"/>
      <c r="AT369" s="219" t="s">
        <v>157</v>
      </c>
      <c r="AU369" s="219" t="s">
        <v>85</v>
      </c>
      <c r="AV369" s="13" t="s">
        <v>82</v>
      </c>
      <c r="AW369" s="13" t="s">
        <v>35</v>
      </c>
      <c r="AX369" s="13" t="s">
        <v>74</v>
      </c>
      <c r="AY369" s="219" t="s">
        <v>146</v>
      </c>
    </row>
    <row r="370" spans="1:65" s="14" customFormat="1" ht="10.199999999999999">
      <c r="B370" s="220"/>
      <c r="C370" s="221"/>
      <c r="D370" s="206" t="s">
        <v>157</v>
      </c>
      <c r="E370" s="222" t="s">
        <v>28</v>
      </c>
      <c r="F370" s="223" t="s">
        <v>743</v>
      </c>
      <c r="G370" s="221"/>
      <c r="H370" s="224">
        <v>15</v>
      </c>
      <c r="I370" s="225"/>
      <c r="J370" s="221"/>
      <c r="K370" s="221"/>
      <c r="L370" s="226"/>
      <c r="M370" s="227"/>
      <c r="N370" s="228"/>
      <c r="O370" s="228"/>
      <c r="P370" s="228"/>
      <c r="Q370" s="228"/>
      <c r="R370" s="228"/>
      <c r="S370" s="228"/>
      <c r="T370" s="229"/>
      <c r="AT370" s="230" t="s">
        <v>157</v>
      </c>
      <c r="AU370" s="230" t="s">
        <v>85</v>
      </c>
      <c r="AV370" s="14" t="s">
        <v>85</v>
      </c>
      <c r="AW370" s="14" t="s">
        <v>35</v>
      </c>
      <c r="AX370" s="14" t="s">
        <v>82</v>
      </c>
      <c r="AY370" s="230" t="s">
        <v>146</v>
      </c>
    </row>
    <row r="371" spans="1:65" s="2" customFormat="1" ht="16.5" customHeight="1">
      <c r="A371" s="34"/>
      <c r="B371" s="35"/>
      <c r="C371" s="242" t="s">
        <v>744</v>
      </c>
      <c r="D371" s="242" t="s">
        <v>289</v>
      </c>
      <c r="E371" s="243" t="s">
        <v>745</v>
      </c>
      <c r="F371" s="244" t="s">
        <v>746</v>
      </c>
      <c r="G371" s="245" t="s">
        <v>391</v>
      </c>
      <c r="H371" s="246">
        <v>15</v>
      </c>
      <c r="I371" s="247"/>
      <c r="J371" s="248">
        <f>ROUND(I371*H371,2)</f>
        <v>0</v>
      </c>
      <c r="K371" s="244" t="s">
        <v>152</v>
      </c>
      <c r="L371" s="249"/>
      <c r="M371" s="250" t="s">
        <v>28</v>
      </c>
      <c r="N371" s="251" t="s">
        <v>47</v>
      </c>
      <c r="O371" s="65"/>
      <c r="P371" s="202">
        <f>O371*H371</f>
        <v>0</v>
      </c>
      <c r="Q371" s="202">
        <v>0.69879999999999998</v>
      </c>
      <c r="R371" s="202">
        <f>Q371*H371</f>
        <v>10.481999999999999</v>
      </c>
      <c r="S371" s="202">
        <v>0</v>
      </c>
      <c r="T371" s="203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204" t="s">
        <v>210</v>
      </c>
      <c r="AT371" s="204" t="s">
        <v>289</v>
      </c>
      <c r="AU371" s="204" t="s">
        <v>85</v>
      </c>
      <c r="AY371" s="17" t="s">
        <v>146</v>
      </c>
      <c r="BE371" s="205">
        <f>IF(N371="základní",J371,0)</f>
        <v>0</v>
      </c>
      <c r="BF371" s="205">
        <f>IF(N371="snížená",J371,0)</f>
        <v>0</v>
      </c>
      <c r="BG371" s="205">
        <f>IF(N371="zákl. přenesená",J371,0)</f>
        <v>0</v>
      </c>
      <c r="BH371" s="205">
        <f>IF(N371="sníž. přenesená",J371,0)</f>
        <v>0</v>
      </c>
      <c r="BI371" s="205">
        <f>IF(N371="nulová",J371,0)</f>
        <v>0</v>
      </c>
      <c r="BJ371" s="17" t="s">
        <v>153</v>
      </c>
      <c r="BK371" s="205">
        <f>ROUND(I371*H371,2)</f>
        <v>0</v>
      </c>
      <c r="BL371" s="17" t="s">
        <v>153</v>
      </c>
      <c r="BM371" s="204" t="s">
        <v>747</v>
      </c>
    </row>
    <row r="372" spans="1:65" s="2" customFormat="1" ht="10.199999999999999">
      <c r="A372" s="34"/>
      <c r="B372" s="35"/>
      <c r="C372" s="36"/>
      <c r="D372" s="206" t="s">
        <v>155</v>
      </c>
      <c r="E372" s="36"/>
      <c r="F372" s="207" t="s">
        <v>746</v>
      </c>
      <c r="G372" s="36"/>
      <c r="H372" s="36"/>
      <c r="I372" s="116"/>
      <c r="J372" s="36"/>
      <c r="K372" s="36"/>
      <c r="L372" s="39"/>
      <c r="M372" s="208"/>
      <c r="N372" s="209"/>
      <c r="O372" s="65"/>
      <c r="P372" s="65"/>
      <c r="Q372" s="65"/>
      <c r="R372" s="65"/>
      <c r="S372" s="65"/>
      <c r="T372" s="66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7" t="s">
        <v>155</v>
      </c>
      <c r="AU372" s="17" t="s">
        <v>85</v>
      </c>
    </row>
    <row r="373" spans="1:65" s="13" customFormat="1" ht="10.199999999999999">
      <c r="B373" s="210"/>
      <c r="C373" s="211"/>
      <c r="D373" s="206" t="s">
        <v>157</v>
      </c>
      <c r="E373" s="212" t="s">
        <v>28</v>
      </c>
      <c r="F373" s="213" t="s">
        <v>748</v>
      </c>
      <c r="G373" s="211"/>
      <c r="H373" s="212" t="s">
        <v>28</v>
      </c>
      <c r="I373" s="214"/>
      <c r="J373" s="211"/>
      <c r="K373" s="211"/>
      <c r="L373" s="215"/>
      <c r="M373" s="216"/>
      <c r="N373" s="217"/>
      <c r="O373" s="217"/>
      <c r="P373" s="217"/>
      <c r="Q373" s="217"/>
      <c r="R373" s="217"/>
      <c r="S373" s="217"/>
      <c r="T373" s="218"/>
      <c r="AT373" s="219" t="s">
        <v>157</v>
      </c>
      <c r="AU373" s="219" t="s">
        <v>85</v>
      </c>
      <c r="AV373" s="13" t="s">
        <v>82</v>
      </c>
      <c r="AW373" s="13" t="s">
        <v>35</v>
      </c>
      <c r="AX373" s="13" t="s">
        <v>74</v>
      </c>
      <c r="AY373" s="219" t="s">
        <v>146</v>
      </c>
    </row>
    <row r="374" spans="1:65" s="14" customFormat="1" ht="10.199999999999999">
      <c r="B374" s="220"/>
      <c r="C374" s="221"/>
      <c r="D374" s="206" t="s">
        <v>157</v>
      </c>
      <c r="E374" s="222" t="s">
        <v>28</v>
      </c>
      <c r="F374" s="223" t="s">
        <v>743</v>
      </c>
      <c r="G374" s="221"/>
      <c r="H374" s="224">
        <v>15</v>
      </c>
      <c r="I374" s="225"/>
      <c r="J374" s="221"/>
      <c r="K374" s="221"/>
      <c r="L374" s="226"/>
      <c r="M374" s="227"/>
      <c r="N374" s="228"/>
      <c r="O374" s="228"/>
      <c r="P374" s="228"/>
      <c r="Q374" s="228"/>
      <c r="R374" s="228"/>
      <c r="S374" s="228"/>
      <c r="T374" s="229"/>
      <c r="AT374" s="230" t="s">
        <v>157</v>
      </c>
      <c r="AU374" s="230" t="s">
        <v>85</v>
      </c>
      <c r="AV374" s="14" t="s">
        <v>85</v>
      </c>
      <c r="AW374" s="14" t="s">
        <v>35</v>
      </c>
      <c r="AX374" s="14" t="s">
        <v>82</v>
      </c>
      <c r="AY374" s="230" t="s">
        <v>146</v>
      </c>
    </row>
    <row r="375" spans="1:65" s="2" customFormat="1" ht="16.5" customHeight="1">
      <c r="A375" s="34"/>
      <c r="B375" s="35"/>
      <c r="C375" s="193" t="s">
        <v>749</v>
      </c>
      <c r="D375" s="193" t="s">
        <v>148</v>
      </c>
      <c r="E375" s="194" t="s">
        <v>416</v>
      </c>
      <c r="F375" s="195" t="s">
        <v>417</v>
      </c>
      <c r="G375" s="196" t="s">
        <v>151</v>
      </c>
      <c r="H375" s="197">
        <v>13.403</v>
      </c>
      <c r="I375" s="198"/>
      <c r="J375" s="199">
        <f>ROUND(I375*H375,2)</f>
        <v>0</v>
      </c>
      <c r="K375" s="195" t="s">
        <v>152</v>
      </c>
      <c r="L375" s="39"/>
      <c r="M375" s="200" t="s">
        <v>28</v>
      </c>
      <c r="N375" s="201" t="s">
        <v>47</v>
      </c>
      <c r="O375" s="65"/>
      <c r="P375" s="202">
        <f>O375*H375</f>
        <v>0</v>
      </c>
      <c r="Q375" s="202">
        <v>2.46367</v>
      </c>
      <c r="R375" s="202">
        <f>Q375*H375</f>
        <v>33.020569010000003</v>
      </c>
      <c r="S375" s="202">
        <v>0</v>
      </c>
      <c r="T375" s="203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204" t="s">
        <v>153</v>
      </c>
      <c r="AT375" s="204" t="s">
        <v>148</v>
      </c>
      <c r="AU375" s="204" t="s">
        <v>85</v>
      </c>
      <c r="AY375" s="17" t="s">
        <v>146</v>
      </c>
      <c r="BE375" s="205">
        <f>IF(N375="základní",J375,0)</f>
        <v>0</v>
      </c>
      <c r="BF375" s="205">
        <f>IF(N375="snížená",J375,0)</f>
        <v>0</v>
      </c>
      <c r="BG375" s="205">
        <f>IF(N375="zákl. přenesená",J375,0)</f>
        <v>0</v>
      </c>
      <c r="BH375" s="205">
        <f>IF(N375="sníž. přenesená",J375,0)</f>
        <v>0</v>
      </c>
      <c r="BI375" s="205">
        <f>IF(N375="nulová",J375,0)</f>
        <v>0</v>
      </c>
      <c r="BJ375" s="17" t="s">
        <v>153</v>
      </c>
      <c r="BK375" s="205">
        <f>ROUND(I375*H375,2)</f>
        <v>0</v>
      </c>
      <c r="BL375" s="17" t="s">
        <v>153</v>
      </c>
      <c r="BM375" s="204" t="s">
        <v>750</v>
      </c>
    </row>
    <row r="376" spans="1:65" s="2" customFormat="1" ht="10.199999999999999">
      <c r="A376" s="34"/>
      <c r="B376" s="35"/>
      <c r="C376" s="36"/>
      <c r="D376" s="206" t="s">
        <v>155</v>
      </c>
      <c r="E376" s="36"/>
      <c r="F376" s="207" t="s">
        <v>419</v>
      </c>
      <c r="G376" s="36"/>
      <c r="H376" s="36"/>
      <c r="I376" s="116"/>
      <c r="J376" s="36"/>
      <c r="K376" s="36"/>
      <c r="L376" s="39"/>
      <c r="M376" s="208"/>
      <c r="N376" s="209"/>
      <c r="O376" s="65"/>
      <c r="P376" s="65"/>
      <c r="Q376" s="65"/>
      <c r="R376" s="65"/>
      <c r="S376" s="65"/>
      <c r="T376" s="66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7" t="s">
        <v>155</v>
      </c>
      <c r="AU376" s="17" t="s">
        <v>85</v>
      </c>
    </row>
    <row r="377" spans="1:65" s="13" customFormat="1" ht="10.199999999999999">
      <c r="B377" s="210"/>
      <c r="C377" s="211"/>
      <c r="D377" s="206" t="s">
        <v>157</v>
      </c>
      <c r="E377" s="212" t="s">
        <v>28</v>
      </c>
      <c r="F377" s="213" t="s">
        <v>751</v>
      </c>
      <c r="G377" s="211"/>
      <c r="H377" s="212" t="s">
        <v>28</v>
      </c>
      <c r="I377" s="214"/>
      <c r="J377" s="211"/>
      <c r="K377" s="211"/>
      <c r="L377" s="215"/>
      <c r="M377" s="216"/>
      <c r="N377" s="217"/>
      <c r="O377" s="217"/>
      <c r="P377" s="217"/>
      <c r="Q377" s="217"/>
      <c r="R377" s="217"/>
      <c r="S377" s="217"/>
      <c r="T377" s="218"/>
      <c r="AT377" s="219" t="s">
        <v>157</v>
      </c>
      <c r="AU377" s="219" t="s">
        <v>85</v>
      </c>
      <c r="AV377" s="13" t="s">
        <v>82</v>
      </c>
      <c r="AW377" s="13" t="s">
        <v>35</v>
      </c>
      <c r="AX377" s="13" t="s">
        <v>74</v>
      </c>
      <c r="AY377" s="219" t="s">
        <v>146</v>
      </c>
    </row>
    <row r="378" spans="1:65" s="14" customFormat="1" ht="10.199999999999999">
      <c r="B378" s="220"/>
      <c r="C378" s="221"/>
      <c r="D378" s="206" t="s">
        <v>157</v>
      </c>
      <c r="E378" s="222" t="s">
        <v>28</v>
      </c>
      <c r="F378" s="223" t="s">
        <v>752</v>
      </c>
      <c r="G378" s="221"/>
      <c r="H378" s="224">
        <v>12.86</v>
      </c>
      <c r="I378" s="225"/>
      <c r="J378" s="221"/>
      <c r="K378" s="221"/>
      <c r="L378" s="226"/>
      <c r="M378" s="227"/>
      <c r="N378" s="228"/>
      <c r="O378" s="228"/>
      <c r="P378" s="228"/>
      <c r="Q378" s="228"/>
      <c r="R378" s="228"/>
      <c r="S378" s="228"/>
      <c r="T378" s="229"/>
      <c r="AT378" s="230" t="s">
        <v>157</v>
      </c>
      <c r="AU378" s="230" t="s">
        <v>85</v>
      </c>
      <c r="AV378" s="14" t="s">
        <v>85</v>
      </c>
      <c r="AW378" s="14" t="s">
        <v>35</v>
      </c>
      <c r="AX378" s="14" t="s">
        <v>74</v>
      </c>
      <c r="AY378" s="230" t="s">
        <v>146</v>
      </c>
    </row>
    <row r="379" spans="1:65" s="13" customFormat="1" ht="10.199999999999999">
      <c r="B379" s="210"/>
      <c r="C379" s="211"/>
      <c r="D379" s="206" t="s">
        <v>157</v>
      </c>
      <c r="E379" s="212" t="s">
        <v>28</v>
      </c>
      <c r="F379" s="213" t="s">
        <v>753</v>
      </c>
      <c r="G379" s="211"/>
      <c r="H379" s="212" t="s">
        <v>28</v>
      </c>
      <c r="I379" s="214"/>
      <c r="J379" s="211"/>
      <c r="K379" s="211"/>
      <c r="L379" s="215"/>
      <c r="M379" s="216"/>
      <c r="N379" s="217"/>
      <c r="O379" s="217"/>
      <c r="P379" s="217"/>
      <c r="Q379" s="217"/>
      <c r="R379" s="217"/>
      <c r="S379" s="217"/>
      <c r="T379" s="218"/>
      <c r="AT379" s="219" t="s">
        <v>157</v>
      </c>
      <c r="AU379" s="219" t="s">
        <v>85</v>
      </c>
      <c r="AV379" s="13" t="s">
        <v>82</v>
      </c>
      <c r="AW379" s="13" t="s">
        <v>35</v>
      </c>
      <c r="AX379" s="13" t="s">
        <v>74</v>
      </c>
      <c r="AY379" s="219" t="s">
        <v>146</v>
      </c>
    </row>
    <row r="380" spans="1:65" s="14" customFormat="1" ht="10.199999999999999">
      <c r="B380" s="220"/>
      <c r="C380" s="221"/>
      <c r="D380" s="206" t="s">
        <v>157</v>
      </c>
      <c r="E380" s="222" t="s">
        <v>28</v>
      </c>
      <c r="F380" s="223" t="s">
        <v>754</v>
      </c>
      <c r="G380" s="221"/>
      <c r="H380" s="224">
        <v>9.2999999999999999E-2</v>
      </c>
      <c r="I380" s="225"/>
      <c r="J380" s="221"/>
      <c r="K380" s="221"/>
      <c r="L380" s="226"/>
      <c r="M380" s="227"/>
      <c r="N380" s="228"/>
      <c r="O380" s="228"/>
      <c r="P380" s="228"/>
      <c r="Q380" s="228"/>
      <c r="R380" s="228"/>
      <c r="S380" s="228"/>
      <c r="T380" s="229"/>
      <c r="AT380" s="230" t="s">
        <v>157</v>
      </c>
      <c r="AU380" s="230" t="s">
        <v>85</v>
      </c>
      <c r="AV380" s="14" t="s">
        <v>85</v>
      </c>
      <c r="AW380" s="14" t="s">
        <v>35</v>
      </c>
      <c r="AX380" s="14" t="s">
        <v>74</v>
      </c>
      <c r="AY380" s="230" t="s">
        <v>146</v>
      </c>
    </row>
    <row r="381" spans="1:65" s="13" customFormat="1" ht="10.199999999999999">
      <c r="B381" s="210"/>
      <c r="C381" s="211"/>
      <c r="D381" s="206" t="s">
        <v>157</v>
      </c>
      <c r="E381" s="212" t="s">
        <v>28</v>
      </c>
      <c r="F381" s="213" t="s">
        <v>755</v>
      </c>
      <c r="G381" s="211"/>
      <c r="H381" s="212" t="s">
        <v>28</v>
      </c>
      <c r="I381" s="214"/>
      <c r="J381" s="211"/>
      <c r="K381" s="211"/>
      <c r="L381" s="215"/>
      <c r="M381" s="216"/>
      <c r="N381" s="217"/>
      <c r="O381" s="217"/>
      <c r="P381" s="217"/>
      <c r="Q381" s="217"/>
      <c r="R381" s="217"/>
      <c r="S381" s="217"/>
      <c r="T381" s="218"/>
      <c r="AT381" s="219" t="s">
        <v>157</v>
      </c>
      <c r="AU381" s="219" t="s">
        <v>85</v>
      </c>
      <c r="AV381" s="13" t="s">
        <v>82</v>
      </c>
      <c r="AW381" s="13" t="s">
        <v>35</v>
      </c>
      <c r="AX381" s="13" t="s">
        <v>74</v>
      </c>
      <c r="AY381" s="219" t="s">
        <v>146</v>
      </c>
    </row>
    <row r="382" spans="1:65" s="14" customFormat="1" ht="10.199999999999999">
      <c r="B382" s="220"/>
      <c r="C382" s="221"/>
      <c r="D382" s="206" t="s">
        <v>157</v>
      </c>
      <c r="E382" s="222" t="s">
        <v>28</v>
      </c>
      <c r="F382" s="223" t="s">
        <v>756</v>
      </c>
      <c r="G382" s="221"/>
      <c r="H382" s="224">
        <v>0.45</v>
      </c>
      <c r="I382" s="225"/>
      <c r="J382" s="221"/>
      <c r="K382" s="221"/>
      <c r="L382" s="226"/>
      <c r="M382" s="227"/>
      <c r="N382" s="228"/>
      <c r="O382" s="228"/>
      <c r="P382" s="228"/>
      <c r="Q382" s="228"/>
      <c r="R382" s="228"/>
      <c r="S382" s="228"/>
      <c r="T382" s="229"/>
      <c r="AT382" s="230" t="s">
        <v>157</v>
      </c>
      <c r="AU382" s="230" t="s">
        <v>85</v>
      </c>
      <c r="AV382" s="14" t="s">
        <v>85</v>
      </c>
      <c r="AW382" s="14" t="s">
        <v>35</v>
      </c>
      <c r="AX382" s="14" t="s">
        <v>74</v>
      </c>
      <c r="AY382" s="230" t="s">
        <v>146</v>
      </c>
    </row>
    <row r="383" spans="1:65" s="15" customFormat="1" ht="10.199999999999999">
      <c r="B383" s="231"/>
      <c r="C383" s="232"/>
      <c r="D383" s="206" t="s">
        <v>157</v>
      </c>
      <c r="E383" s="233" t="s">
        <v>28</v>
      </c>
      <c r="F383" s="234" t="s">
        <v>181</v>
      </c>
      <c r="G383" s="232"/>
      <c r="H383" s="235">
        <v>13.403</v>
      </c>
      <c r="I383" s="236"/>
      <c r="J383" s="232"/>
      <c r="K383" s="232"/>
      <c r="L383" s="237"/>
      <c r="M383" s="238"/>
      <c r="N383" s="239"/>
      <c r="O383" s="239"/>
      <c r="P383" s="239"/>
      <c r="Q383" s="239"/>
      <c r="R383" s="239"/>
      <c r="S383" s="239"/>
      <c r="T383" s="240"/>
      <c r="AT383" s="241" t="s">
        <v>157</v>
      </c>
      <c r="AU383" s="241" t="s">
        <v>85</v>
      </c>
      <c r="AV383" s="15" t="s">
        <v>153</v>
      </c>
      <c r="AW383" s="15" t="s">
        <v>35</v>
      </c>
      <c r="AX383" s="15" t="s">
        <v>82</v>
      </c>
      <c r="AY383" s="241" t="s">
        <v>146</v>
      </c>
    </row>
    <row r="384" spans="1:65" s="2" customFormat="1" ht="16.5" customHeight="1">
      <c r="A384" s="34"/>
      <c r="B384" s="35"/>
      <c r="C384" s="193" t="s">
        <v>757</v>
      </c>
      <c r="D384" s="193" t="s">
        <v>148</v>
      </c>
      <c r="E384" s="194" t="s">
        <v>758</v>
      </c>
      <c r="F384" s="195" t="s">
        <v>759</v>
      </c>
      <c r="G384" s="196" t="s">
        <v>391</v>
      </c>
      <c r="H384" s="197">
        <v>4.6500000000000004</v>
      </c>
      <c r="I384" s="198"/>
      <c r="J384" s="199">
        <f>ROUND(I384*H384,2)</f>
        <v>0</v>
      </c>
      <c r="K384" s="195" t="s">
        <v>152</v>
      </c>
      <c r="L384" s="39"/>
      <c r="M384" s="200" t="s">
        <v>28</v>
      </c>
      <c r="N384" s="201" t="s">
        <v>47</v>
      </c>
      <c r="O384" s="65"/>
      <c r="P384" s="202">
        <f>O384*H384</f>
        <v>0</v>
      </c>
      <c r="Q384" s="202">
        <v>0</v>
      </c>
      <c r="R384" s="202">
        <f>Q384*H384</f>
        <v>0</v>
      </c>
      <c r="S384" s="202">
        <v>0</v>
      </c>
      <c r="T384" s="203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204" t="s">
        <v>153</v>
      </c>
      <c r="AT384" s="204" t="s">
        <v>148</v>
      </c>
      <c r="AU384" s="204" t="s">
        <v>85</v>
      </c>
      <c r="AY384" s="17" t="s">
        <v>146</v>
      </c>
      <c r="BE384" s="205">
        <f>IF(N384="základní",J384,0)</f>
        <v>0</v>
      </c>
      <c r="BF384" s="205">
        <f>IF(N384="snížená",J384,0)</f>
        <v>0</v>
      </c>
      <c r="BG384" s="205">
        <f>IF(N384="zákl. přenesená",J384,0)</f>
        <v>0</v>
      </c>
      <c r="BH384" s="205">
        <f>IF(N384="sníž. přenesená",J384,0)</f>
        <v>0</v>
      </c>
      <c r="BI384" s="205">
        <f>IF(N384="nulová",J384,0)</f>
        <v>0</v>
      </c>
      <c r="BJ384" s="17" t="s">
        <v>153</v>
      </c>
      <c r="BK384" s="205">
        <f>ROUND(I384*H384,2)</f>
        <v>0</v>
      </c>
      <c r="BL384" s="17" t="s">
        <v>153</v>
      </c>
      <c r="BM384" s="204" t="s">
        <v>760</v>
      </c>
    </row>
    <row r="385" spans="1:65" s="2" customFormat="1" ht="10.199999999999999">
      <c r="A385" s="34"/>
      <c r="B385" s="35"/>
      <c r="C385" s="36"/>
      <c r="D385" s="206" t="s">
        <v>155</v>
      </c>
      <c r="E385" s="36"/>
      <c r="F385" s="207" t="s">
        <v>761</v>
      </c>
      <c r="G385" s="36"/>
      <c r="H385" s="36"/>
      <c r="I385" s="116"/>
      <c r="J385" s="36"/>
      <c r="K385" s="36"/>
      <c r="L385" s="39"/>
      <c r="M385" s="208"/>
      <c r="N385" s="209"/>
      <c r="O385" s="65"/>
      <c r="P385" s="65"/>
      <c r="Q385" s="65"/>
      <c r="R385" s="65"/>
      <c r="S385" s="65"/>
      <c r="T385" s="66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7" t="s">
        <v>155</v>
      </c>
      <c r="AU385" s="17" t="s">
        <v>85</v>
      </c>
    </row>
    <row r="386" spans="1:65" s="13" customFormat="1" ht="10.199999999999999">
      <c r="B386" s="210"/>
      <c r="C386" s="211"/>
      <c r="D386" s="206" t="s">
        <v>157</v>
      </c>
      <c r="E386" s="212" t="s">
        <v>28</v>
      </c>
      <c r="F386" s="213" t="s">
        <v>762</v>
      </c>
      <c r="G386" s="211"/>
      <c r="H386" s="212" t="s">
        <v>28</v>
      </c>
      <c r="I386" s="214"/>
      <c r="J386" s="211"/>
      <c r="K386" s="211"/>
      <c r="L386" s="215"/>
      <c r="M386" s="216"/>
      <c r="N386" s="217"/>
      <c r="O386" s="217"/>
      <c r="P386" s="217"/>
      <c r="Q386" s="217"/>
      <c r="R386" s="217"/>
      <c r="S386" s="217"/>
      <c r="T386" s="218"/>
      <c r="AT386" s="219" t="s">
        <v>157</v>
      </c>
      <c r="AU386" s="219" t="s">
        <v>85</v>
      </c>
      <c r="AV386" s="13" t="s">
        <v>82</v>
      </c>
      <c r="AW386" s="13" t="s">
        <v>35</v>
      </c>
      <c r="AX386" s="13" t="s">
        <v>74</v>
      </c>
      <c r="AY386" s="219" t="s">
        <v>146</v>
      </c>
    </row>
    <row r="387" spans="1:65" s="14" customFormat="1" ht="10.199999999999999">
      <c r="B387" s="220"/>
      <c r="C387" s="221"/>
      <c r="D387" s="206" t="s">
        <v>157</v>
      </c>
      <c r="E387" s="222" t="s">
        <v>28</v>
      </c>
      <c r="F387" s="223" t="s">
        <v>716</v>
      </c>
      <c r="G387" s="221"/>
      <c r="H387" s="224">
        <v>4.6500000000000004</v>
      </c>
      <c r="I387" s="225"/>
      <c r="J387" s="221"/>
      <c r="K387" s="221"/>
      <c r="L387" s="226"/>
      <c r="M387" s="227"/>
      <c r="N387" s="228"/>
      <c r="O387" s="228"/>
      <c r="P387" s="228"/>
      <c r="Q387" s="228"/>
      <c r="R387" s="228"/>
      <c r="S387" s="228"/>
      <c r="T387" s="229"/>
      <c r="AT387" s="230" t="s">
        <v>157</v>
      </c>
      <c r="AU387" s="230" t="s">
        <v>85</v>
      </c>
      <c r="AV387" s="14" t="s">
        <v>85</v>
      </c>
      <c r="AW387" s="14" t="s">
        <v>35</v>
      </c>
      <c r="AX387" s="14" t="s">
        <v>82</v>
      </c>
      <c r="AY387" s="230" t="s">
        <v>146</v>
      </c>
    </row>
    <row r="388" spans="1:65" s="2" customFormat="1" ht="16.5" customHeight="1">
      <c r="A388" s="34"/>
      <c r="B388" s="35"/>
      <c r="C388" s="242" t="s">
        <v>763</v>
      </c>
      <c r="D388" s="242" t="s">
        <v>289</v>
      </c>
      <c r="E388" s="243" t="s">
        <v>764</v>
      </c>
      <c r="F388" s="244" t="s">
        <v>765</v>
      </c>
      <c r="G388" s="245" t="s">
        <v>391</v>
      </c>
      <c r="H388" s="246">
        <v>4.72</v>
      </c>
      <c r="I388" s="247"/>
      <c r="J388" s="248">
        <f>ROUND(I388*H388,2)</f>
        <v>0</v>
      </c>
      <c r="K388" s="244" t="s">
        <v>152</v>
      </c>
      <c r="L388" s="249"/>
      <c r="M388" s="250" t="s">
        <v>28</v>
      </c>
      <c r="N388" s="251" t="s">
        <v>47</v>
      </c>
      <c r="O388" s="65"/>
      <c r="P388" s="202">
        <f>O388*H388</f>
        <v>0</v>
      </c>
      <c r="Q388" s="202">
        <v>2.4830000000000001E-2</v>
      </c>
      <c r="R388" s="202">
        <f>Q388*H388</f>
        <v>0.1171976</v>
      </c>
      <c r="S388" s="202">
        <v>0</v>
      </c>
      <c r="T388" s="203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204" t="s">
        <v>210</v>
      </c>
      <c r="AT388" s="204" t="s">
        <v>289</v>
      </c>
      <c r="AU388" s="204" t="s">
        <v>85</v>
      </c>
      <c r="AY388" s="17" t="s">
        <v>146</v>
      </c>
      <c r="BE388" s="205">
        <f>IF(N388="základní",J388,0)</f>
        <v>0</v>
      </c>
      <c r="BF388" s="205">
        <f>IF(N388="snížená",J388,0)</f>
        <v>0</v>
      </c>
      <c r="BG388" s="205">
        <f>IF(N388="zákl. přenesená",J388,0)</f>
        <v>0</v>
      </c>
      <c r="BH388" s="205">
        <f>IF(N388="sníž. přenesená",J388,0)</f>
        <v>0</v>
      </c>
      <c r="BI388" s="205">
        <f>IF(N388="nulová",J388,0)</f>
        <v>0</v>
      </c>
      <c r="BJ388" s="17" t="s">
        <v>153</v>
      </c>
      <c r="BK388" s="205">
        <f>ROUND(I388*H388,2)</f>
        <v>0</v>
      </c>
      <c r="BL388" s="17" t="s">
        <v>153</v>
      </c>
      <c r="BM388" s="204" t="s">
        <v>766</v>
      </c>
    </row>
    <row r="389" spans="1:65" s="2" customFormat="1" ht="10.199999999999999">
      <c r="A389" s="34"/>
      <c r="B389" s="35"/>
      <c r="C389" s="36"/>
      <c r="D389" s="206" t="s">
        <v>155</v>
      </c>
      <c r="E389" s="36"/>
      <c r="F389" s="207" t="s">
        <v>765</v>
      </c>
      <c r="G389" s="36"/>
      <c r="H389" s="36"/>
      <c r="I389" s="116"/>
      <c r="J389" s="36"/>
      <c r="K389" s="36"/>
      <c r="L389" s="39"/>
      <c r="M389" s="208"/>
      <c r="N389" s="209"/>
      <c r="O389" s="65"/>
      <c r="P389" s="65"/>
      <c r="Q389" s="65"/>
      <c r="R389" s="65"/>
      <c r="S389" s="65"/>
      <c r="T389" s="66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T389" s="17" t="s">
        <v>155</v>
      </c>
      <c r="AU389" s="17" t="s">
        <v>85</v>
      </c>
    </row>
    <row r="390" spans="1:65" s="13" customFormat="1" ht="10.199999999999999">
      <c r="B390" s="210"/>
      <c r="C390" s="211"/>
      <c r="D390" s="206" t="s">
        <v>157</v>
      </c>
      <c r="E390" s="212" t="s">
        <v>28</v>
      </c>
      <c r="F390" s="213" t="s">
        <v>767</v>
      </c>
      <c r="G390" s="211"/>
      <c r="H390" s="212" t="s">
        <v>28</v>
      </c>
      <c r="I390" s="214"/>
      <c r="J390" s="211"/>
      <c r="K390" s="211"/>
      <c r="L390" s="215"/>
      <c r="M390" s="216"/>
      <c r="N390" s="217"/>
      <c r="O390" s="217"/>
      <c r="P390" s="217"/>
      <c r="Q390" s="217"/>
      <c r="R390" s="217"/>
      <c r="S390" s="217"/>
      <c r="T390" s="218"/>
      <c r="AT390" s="219" t="s">
        <v>157</v>
      </c>
      <c r="AU390" s="219" t="s">
        <v>85</v>
      </c>
      <c r="AV390" s="13" t="s">
        <v>82</v>
      </c>
      <c r="AW390" s="13" t="s">
        <v>35</v>
      </c>
      <c r="AX390" s="13" t="s">
        <v>74</v>
      </c>
      <c r="AY390" s="219" t="s">
        <v>146</v>
      </c>
    </row>
    <row r="391" spans="1:65" s="14" customFormat="1" ht="10.199999999999999">
      <c r="B391" s="220"/>
      <c r="C391" s="221"/>
      <c r="D391" s="206" t="s">
        <v>157</v>
      </c>
      <c r="E391" s="222" t="s">
        <v>28</v>
      </c>
      <c r="F391" s="223" t="s">
        <v>716</v>
      </c>
      <c r="G391" s="221"/>
      <c r="H391" s="224">
        <v>4.6500000000000004</v>
      </c>
      <c r="I391" s="225"/>
      <c r="J391" s="221"/>
      <c r="K391" s="221"/>
      <c r="L391" s="226"/>
      <c r="M391" s="227"/>
      <c r="N391" s="228"/>
      <c r="O391" s="228"/>
      <c r="P391" s="228"/>
      <c r="Q391" s="228"/>
      <c r="R391" s="228"/>
      <c r="S391" s="228"/>
      <c r="T391" s="229"/>
      <c r="AT391" s="230" t="s">
        <v>157</v>
      </c>
      <c r="AU391" s="230" t="s">
        <v>85</v>
      </c>
      <c r="AV391" s="14" t="s">
        <v>85</v>
      </c>
      <c r="AW391" s="14" t="s">
        <v>35</v>
      </c>
      <c r="AX391" s="14" t="s">
        <v>82</v>
      </c>
      <c r="AY391" s="230" t="s">
        <v>146</v>
      </c>
    </row>
    <row r="392" spans="1:65" s="14" customFormat="1" ht="10.199999999999999">
      <c r="B392" s="220"/>
      <c r="C392" s="221"/>
      <c r="D392" s="206" t="s">
        <v>157</v>
      </c>
      <c r="E392" s="221"/>
      <c r="F392" s="223" t="s">
        <v>768</v>
      </c>
      <c r="G392" s="221"/>
      <c r="H392" s="224">
        <v>4.72</v>
      </c>
      <c r="I392" s="225"/>
      <c r="J392" s="221"/>
      <c r="K392" s="221"/>
      <c r="L392" s="226"/>
      <c r="M392" s="227"/>
      <c r="N392" s="228"/>
      <c r="O392" s="228"/>
      <c r="P392" s="228"/>
      <c r="Q392" s="228"/>
      <c r="R392" s="228"/>
      <c r="S392" s="228"/>
      <c r="T392" s="229"/>
      <c r="AT392" s="230" t="s">
        <v>157</v>
      </c>
      <c r="AU392" s="230" t="s">
        <v>85</v>
      </c>
      <c r="AV392" s="14" t="s">
        <v>85</v>
      </c>
      <c r="AW392" s="14" t="s">
        <v>4</v>
      </c>
      <c r="AX392" s="14" t="s">
        <v>82</v>
      </c>
      <c r="AY392" s="230" t="s">
        <v>146</v>
      </c>
    </row>
    <row r="393" spans="1:65" s="2" customFormat="1" ht="16.5" customHeight="1">
      <c r="A393" s="34"/>
      <c r="B393" s="35"/>
      <c r="C393" s="193" t="s">
        <v>769</v>
      </c>
      <c r="D393" s="193" t="s">
        <v>148</v>
      </c>
      <c r="E393" s="194" t="s">
        <v>770</v>
      </c>
      <c r="F393" s="195" t="s">
        <v>771</v>
      </c>
      <c r="G393" s="196" t="s">
        <v>391</v>
      </c>
      <c r="H393" s="197">
        <v>132.85</v>
      </c>
      <c r="I393" s="198"/>
      <c r="J393" s="199">
        <f>ROUND(I393*H393,2)</f>
        <v>0</v>
      </c>
      <c r="K393" s="195" t="s">
        <v>28</v>
      </c>
      <c r="L393" s="39"/>
      <c r="M393" s="200" t="s">
        <v>28</v>
      </c>
      <c r="N393" s="201" t="s">
        <v>47</v>
      </c>
      <c r="O393" s="65"/>
      <c r="P393" s="202">
        <f>O393*H393</f>
        <v>0</v>
      </c>
      <c r="Q393" s="202">
        <v>7.326E-3</v>
      </c>
      <c r="R393" s="202">
        <f>Q393*H393</f>
        <v>0.97325909999999993</v>
      </c>
      <c r="S393" s="202">
        <v>0</v>
      </c>
      <c r="T393" s="203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204" t="s">
        <v>153</v>
      </c>
      <c r="AT393" s="204" t="s">
        <v>148</v>
      </c>
      <c r="AU393" s="204" t="s">
        <v>85</v>
      </c>
      <c r="AY393" s="17" t="s">
        <v>146</v>
      </c>
      <c r="BE393" s="205">
        <f>IF(N393="základní",J393,0)</f>
        <v>0</v>
      </c>
      <c r="BF393" s="205">
        <f>IF(N393="snížená",J393,0)</f>
        <v>0</v>
      </c>
      <c r="BG393" s="205">
        <f>IF(N393="zákl. přenesená",J393,0)</f>
        <v>0</v>
      </c>
      <c r="BH393" s="205">
        <f>IF(N393="sníž. přenesená",J393,0)</f>
        <v>0</v>
      </c>
      <c r="BI393" s="205">
        <f>IF(N393="nulová",J393,0)</f>
        <v>0</v>
      </c>
      <c r="BJ393" s="17" t="s">
        <v>153</v>
      </c>
      <c r="BK393" s="205">
        <f>ROUND(I393*H393,2)</f>
        <v>0</v>
      </c>
      <c r="BL393" s="17" t="s">
        <v>153</v>
      </c>
      <c r="BM393" s="204" t="s">
        <v>772</v>
      </c>
    </row>
    <row r="394" spans="1:65" s="2" customFormat="1" ht="19.2">
      <c r="A394" s="34"/>
      <c r="B394" s="35"/>
      <c r="C394" s="36"/>
      <c r="D394" s="206" t="s">
        <v>155</v>
      </c>
      <c r="E394" s="36"/>
      <c r="F394" s="207" t="s">
        <v>773</v>
      </c>
      <c r="G394" s="36"/>
      <c r="H394" s="36"/>
      <c r="I394" s="116"/>
      <c r="J394" s="36"/>
      <c r="K394" s="36"/>
      <c r="L394" s="39"/>
      <c r="M394" s="208"/>
      <c r="N394" s="209"/>
      <c r="O394" s="65"/>
      <c r="P394" s="65"/>
      <c r="Q394" s="65"/>
      <c r="R394" s="65"/>
      <c r="S394" s="65"/>
      <c r="T394" s="66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7" t="s">
        <v>155</v>
      </c>
      <c r="AU394" s="17" t="s">
        <v>85</v>
      </c>
    </row>
    <row r="395" spans="1:65" s="13" customFormat="1" ht="10.199999999999999">
      <c r="B395" s="210"/>
      <c r="C395" s="211"/>
      <c r="D395" s="206" t="s">
        <v>157</v>
      </c>
      <c r="E395" s="212" t="s">
        <v>28</v>
      </c>
      <c r="F395" s="213" t="s">
        <v>774</v>
      </c>
      <c r="G395" s="211"/>
      <c r="H395" s="212" t="s">
        <v>28</v>
      </c>
      <c r="I395" s="214"/>
      <c r="J395" s="211"/>
      <c r="K395" s="211"/>
      <c r="L395" s="215"/>
      <c r="M395" s="216"/>
      <c r="N395" s="217"/>
      <c r="O395" s="217"/>
      <c r="P395" s="217"/>
      <c r="Q395" s="217"/>
      <c r="R395" s="217"/>
      <c r="S395" s="217"/>
      <c r="T395" s="218"/>
      <c r="AT395" s="219" t="s">
        <v>157</v>
      </c>
      <c r="AU395" s="219" t="s">
        <v>85</v>
      </c>
      <c r="AV395" s="13" t="s">
        <v>82</v>
      </c>
      <c r="AW395" s="13" t="s">
        <v>35</v>
      </c>
      <c r="AX395" s="13" t="s">
        <v>74</v>
      </c>
      <c r="AY395" s="219" t="s">
        <v>146</v>
      </c>
    </row>
    <row r="396" spans="1:65" s="14" customFormat="1" ht="10.199999999999999">
      <c r="B396" s="220"/>
      <c r="C396" s="221"/>
      <c r="D396" s="206" t="s">
        <v>157</v>
      </c>
      <c r="E396" s="222" t="s">
        <v>28</v>
      </c>
      <c r="F396" s="223" t="s">
        <v>775</v>
      </c>
      <c r="G396" s="221"/>
      <c r="H396" s="224">
        <v>132.85</v>
      </c>
      <c r="I396" s="225"/>
      <c r="J396" s="221"/>
      <c r="K396" s="221"/>
      <c r="L396" s="226"/>
      <c r="M396" s="227"/>
      <c r="N396" s="228"/>
      <c r="O396" s="228"/>
      <c r="P396" s="228"/>
      <c r="Q396" s="228"/>
      <c r="R396" s="228"/>
      <c r="S396" s="228"/>
      <c r="T396" s="229"/>
      <c r="AT396" s="230" t="s">
        <v>157</v>
      </c>
      <c r="AU396" s="230" t="s">
        <v>85</v>
      </c>
      <c r="AV396" s="14" t="s">
        <v>85</v>
      </c>
      <c r="AW396" s="14" t="s">
        <v>35</v>
      </c>
      <c r="AX396" s="14" t="s">
        <v>82</v>
      </c>
      <c r="AY396" s="230" t="s">
        <v>146</v>
      </c>
    </row>
    <row r="397" spans="1:65" s="2" customFormat="1" ht="16.5" customHeight="1">
      <c r="A397" s="34"/>
      <c r="B397" s="35"/>
      <c r="C397" s="242" t="s">
        <v>776</v>
      </c>
      <c r="D397" s="242" t="s">
        <v>289</v>
      </c>
      <c r="E397" s="243" t="s">
        <v>777</v>
      </c>
      <c r="F397" s="244" t="s">
        <v>778</v>
      </c>
      <c r="G397" s="245" t="s">
        <v>391</v>
      </c>
      <c r="H397" s="246">
        <v>87.5</v>
      </c>
      <c r="I397" s="247"/>
      <c r="J397" s="248">
        <f>ROUND(I397*H397,2)</f>
        <v>0</v>
      </c>
      <c r="K397" s="244" t="s">
        <v>28</v>
      </c>
      <c r="L397" s="249"/>
      <c r="M397" s="250" t="s">
        <v>28</v>
      </c>
      <c r="N397" s="251" t="s">
        <v>47</v>
      </c>
      <c r="O397" s="65"/>
      <c r="P397" s="202">
        <f>O397*H397</f>
        <v>0</v>
      </c>
      <c r="Q397" s="202">
        <v>6.7000000000000004E-2</v>
      </c>
      <c r="R397" s="202">
        <f>Q397*H397</f>
        <v>5.8625000000000007</v>
      </c>
      <c r="S397" s="202">
        <v>0</v>
      </c>
      <c r="T397" s="203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204" t="s">
        <v>210</v>
      </c>
      <c r="AT397" s="204" t="s">
        <v>289</v>
      </c>
      <c r="AU397" s="204" t="s">
        <v>85</v>
      </c>
      <c r="AY397" s="17" t="s">
        <v>146</v>
      </c>
      <c r="BE397" s="205">
        <f>IF(N397="základní",J397,0)</f>
        <v>0</v>
      </c>
      <c r="BF397" s="205">
        <f>IF(N397="snížená",J397,0)</f>
        <v>0</v>
      </c>
      <c r="BG397" s="205">
        <f>IF(N397="zákl. přenesená",J397,0)</f>
        <v>0</v>
      </c>
      <c r="BH397" s="205">
        <f>IF(N397="sníž. přenesená",J397,0)</f>
        <v>0</v>
      </c>
      <c r="BI397" s="205">
        <f>IF(N397="nulová",J397,0)</f>
        <v>0</v>
      </c>
      <c r="BJ397" s="17" t="s">
        <v>153</v>
      </c>
      <c r="BK397" s="205">
        <f>ROUND(I397*H397,2)</f>
        <v>0</v>
      </c>
      <c r="BL397" s="17" t="s">
        <v>153</v>
      </c>
      <c r="BM397" s="204" t="s">
        <v>779</v>
      </c>
    </row>
    <row r="398" spans="1:65" s="2" customFormat="1" ht="10.199999999999999">
      <c r="A398" s="34"/>
      <c r="B398" s="35"/>
      <c r="C398" s="36"/>
      <c r="D398" s="206" t="s">
        <v>155</v>
      </c>
      <c r="E398" s="36"/>
      <c r="F398" s="207" t="s">
        <v>778</v>
      </c>
      <c r="G398" s="36"/>
      <c r="H398" s="36"/>
      <c r="I398" s="116"/>
      <c r="J398" s="36"/>
      <c r="K398" s="36"/>
      <c r="L398" s="39"/>
      <c r="M398" s="208"/>
      <c r="N398" s="209"/>
      <c r="O398" s="65"/>
      <c r="P398" s="65"/>
      <c r="Q398" s="65"/>
      <c r="R398" s="65"/>
      <c r="S398" s="65"/>
      <c r="T398" s="66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7" t="s">
        <v>155</v>
      </c>
      <c r="AU398" s="17" t="s">
        <v>85</v>
      </c>
    </row>
    <row r="399" spans="1:65" s="13" customFormat="1" ht="10.199999999999999">
      <c r="B399" s="210"/>
      <c r="C399" s="211"/>
      <c r="D399" s="206" t="s">
        <v>157</v>
      </c>
      <c r="E399" s="212" t="s">
        <v>28</v>
      </c>
      <c r="F399" s="213" t="s">
        <v>780</v>
      </c>
      <c r="G399" s="211"/>
      <c r="H399" s="212" t="s">
        <v>28</v>
      </c>
      <c r="I399" s="214"/>
      <c r="J399" s="211"/>
      <c r="K399" s="211"/>
      <c r="L399" s="215"/>
      <c r="M399" s="216"/>
      <c r="N399" s="217"/>
      <c r="O399" s="217"/>
      <c r="P399" s="217"/>
      <c r="Q399" s="217"/>
      <c r="R399" s="217"/>
      <c r="S399" s="217"/>
      <c r="T399" s="218"/>
      <c r="AT399" s="219" t="s">
        <v>157</v>
      </c>
      <c r="AU399" s="219" t="s">
        <v>85</v>
      </c>
      <c r="AV399" s="13" t="s">
        <v>82</v>
      </c>
      <c r="AW399" s="13" t="s">
        <v>35</v>
      </c>
      <c r="AX399" s="13" t="s">
        <v>74</v>
      </c>
      <c r="AY399" s="219" t="s">
        <v>146</v>
      </c>
    </row>
    <row r="400" spans="1:65" s="14" customFormat="1" ht="10.199999999999999">
      <c r="B400" s="220"/>
      <c r="C400" s="221"/>
      <c r="D400" s="206" t="s">
        <v>157</v>
      </c>
      <c r="E400" s="222" t="s">
        <v>28</v>
      </c>
      <c r="F400" s="223" t="s">
        <v>781</v>
      </c>
      <c r="G400" s="221"/>
      <c r="H400" s="224">
        <v>87.5</v>
      </c>
      <c r="I400" s="225"/>
      <c r="J400" s="221"/>
      <c r="K400" s="221"/>
      <c r="L400" s="226"/>
      <c r="M400" s="227"/>
      <c r="N400" s="228"/>
      <c r="O400" s="228"/>
      <c r="P400" s="228"/>
      <c r="Q400" s="228"/>
      <c r="R400" s="228"/>
      <c r="S400" s="228"/>
      <c r="T400" s="229"/>
      <c r="AT400" s="230" t="s">
        <v>157</v>
      </c>
      <c r="AU400" s="230" t="s">
        <v>85</v>
      </c>
      <c r="AV400" s="14" t="s">
        <v>85</v>
      </c>
      <c r="AW400" s="14" t="s">
        <v>35</v>
      </c>
      <c r="AX400" s="14" t="s">
        <v>82</v>
      </c>
      <c r="AY400" s="230" t="s">
        <v>146</v>
      </c>
    </row>
    <row r="401" spans="1:65" s="2" customFormat="1" ht="16.5" customHeight="1">
      <c r="A401" s="34"/>
      <c r="B401" s="35"/>
      <c r="C401" s="242" t="s">
        <v>782</v>
      </c>
      <c r="D401" s="242" t="s">
        <v>289</v>
      </c>
      <c r="E401" s="243" t="s">
        <v>783</v>
      </c>
      <c r="F401" s="244" t="s">
        <v>784</v>
      </c>
      <c r="G401" s="245" t="s">
        <v>391</v>
      </c>
      <c r="H401" s="246">
        <v>48</v>
      </c>
      <c r="I401" s="247"/>
      <c r="J401" s="248">
        <f>ROUND(I401*H401,2)</f>
        <v>0</v>
      </c>
      <c r="K401" s="244" t="s">
        <v>28</v>
      </c>
      <c r="L401" s="249"/>
      <c r="M401" s="250" t="s">
        <v>28</v>
      </c>
      <c r="N401" s="251" t="s">
        <v>47</v>
      </c>
      <c r="O401" s="65"/>
      <c r="P401" s="202">
        <f>O401*H401</f>
        <v>0</v>
      </c>
      <c r="Q401" s="202">
        <v>8.4000000000000005E-2</v>
      </c>
      <c r="R401" s="202">
        <f>Q401*H401</f>
        <v>4.032</v>
      </c>
      <c r="S401" s="202">
        <v>0</v>
      </c>
      <c r="T401" s="203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204" t="s">
        <v>210</v>
      </c>
      <c r="AT401" s="204" t="s">
        <v>289</v>
      </c>
      <c r="AU401" s="204" t="s">
        <v>85</v>
      </c>
      <c r="AY401" s="17" t="s">
        <v>146</v>
      </c>
      <c r="BE401" s="205">
        <f>IF(N401="základní",J401,0)</f>
        <v>0</v>
      </c>
      <c r="BF401" s="205">
        <f>IF(N401="snížená",J401,0)</f>
        <v>0</v>
      </c>
      <c r="BG401" s="205">
        <f>IF(N401="zákl. přenesená",J401,0)</f>
        <v>0</v>
      </c>
      <c r="BH401" s="205">
        <f>IF(N401="sníž. přenesená",J401,0)</f>
        <v>0</v>
      </c>
      <c r="BI401" s="205">
        <f>IF(N401="nulová",J401,0)</f>
        <v>0</v>
      </c>
      <c r="BJ401" s="17" t="s">
        <v>153</v>
      </c>
      <c r="BK401" s="205">
        <f>ROUND(I401*H401,2)</f>
        <v>0</v>
      </c>
      <c r="BL401" s="17" t="s">
        <v>153</v>
      </c>
      <c r="BM401" s="204" t="s">
        <v>785</v>
      </c>
    </row>
    <row r="402" spans="1:65" s="2" customFormat="1" ht="10.199999999999999">
      <c r="A402" s="34"/>
      <c r="B402" s="35"/>
      <c r="C402" s="36"/>
      <c r="D402" s="206" t="s">
        <v>155</v>
      </c>
      <c r="E402" s="36"/>
      <c r="F402" s="207" t="s">
        <v>784</v>
      </c>
      <c r="G402" s="36"/>
      <c r="H402" s="36"/>
      <c r="I402" s="116"/>
      <c r="J402" s="36"/>
      <c r="K402" s="36"/>
      <c r="L402" s="39"/>
      <c r="M402" s="208"/>
      <c r="N402" s="209"/>
      <c r="O402" s="65"/>
      <c r="P402" s="65"/>
      <c r="Q402" s="65"/>
      <c r="R402" s="65"/>
      <c r="S402" s="65"/>
      <c r="T402" s="66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T402" s="17" t="s">
        <v>155</v>
      </c>
      <c r="AU402" s="17" t="s">
        <v>85</v>
      </c>
    </row>
    <row r="403" spans="1:65" s="13" customFormat="1" ht="10.199999999999999">
      <c r="B403" s="210"/>
      <c r="C403" s="211"/>
      <c r="D403" s="206" t="s">
        <v>157</v>
      </c>
      <c r="E403" s="212" t="s">
        <v>28</v>
      </c>
      <c r="F403" s="213" t="s">
        <v>786</v>
      </c>
      <c r="G403" s="211"/>
      <c r="H403" s="212" t="s">
        <v>28</v>
      </c>
      <c r="I403" s="214"/>
      <c r="J403" s="211"/>
      <c r="K403" s="211"/>
      <c r="L403" s="215"/>
      <c r="M403" s="216"/>
      <c r="N403" s="217"/>
      <c r="O403" s="217"/>
      <c r="P403" s="217"/>
      <c r="Q403" s="217"/>
      <c r="R403" s="217"/>
      <c r="S403" s="217"/>
      <c r="T403" s="218"/>
      <c r="AT403" s="219" t="s">
        <v>157</v>
      </c>
      <c r="AU403" s="219" t="s">
        <v>85</v>
      </c>
      <c r="AV403" s="13" t="s">
        <v>82</v>
      </c>
      <c r="AW403" s="13" t="s">
        <v>35</v>
      </c>
      <c r="AX403" s="13" t="s">
        <v>74</v>
      </c>
      <c r="AY403" s="219" t="s">
        <v>146</v>
      </c>
    </row>
    <row r="404" spans="1:65" s="14" customFormat="1" ht="10.199999999999999">
      <c r="B404" s="220"/>
      <c r="C404" s="221"/>
      <c r="D404" s="206" t="s">
        <v>157</v>
      </c>
      <c r="E404" s="222" t="s">
        <v>28</v>
      </c>
      <c r="F404" s="223" t="s">
        <v>787</v>
      </c>
      <c r="G404" s="221"/>
      <c r="H404" s="224">
        <v>48</v>
      </c>
      <c r="I404" s="225"/>
      <c r="J404" s="221"/>
      <c r="K404" s="221"/>
      <c r="L404" s="226"/>
      <c r="M404" s="227"/>
      <c r="N404" s="228"/>
      <c r="O404" s="228"/>
      <c r="P404" s="228"/>
      <c r="Q404" s="228"/>
      <c r="R404" s="228"/>
      <c r="S404" s="228"/>
      <c r="T404" s="229"/>
      <c r="AT404" s="230" t="s">
        <v>157</v>
      </c>
      <c r="AU404" s="230" t="s">
        <v>85</v>
      </c>
      <c r="AV404" s="14" t="s">
        <v>85</v>
      </c>
      <c r="AW404" s="14" t="s">
        <v>35</v>
      </c>
      <c r="AX404" s="14" t="s">
        <v>82</v>
      </c>
      <c r="AY404" s="230" t="s">
        <v>146</v>
      </c>
    </row>
    <row r="405" spans="1:65" s="12" customFormat="1" ht="22.8" customHeight="1">
      <c r="B405" s="177"/>
      <c r="C405" s="178"/>
      <c r="D405" s="179" t="s">
        <v>73</v>
      </c>
      <c r="E405" s="191" t="s">
        <v>788</v>
      </c>
      <c r="F405" s="191" t="s">
        <v>789</v>
      </c>
      <c r="G405" s="178"/>
      <c r="H405" s="178"/>
      <c r="I405" s="181"/>
      <c r="J405" s="192">
        <f>BK405</f>
        <v>0</v>
      </c>
      <c r="K405" s="178"/>
      <c r="L405" s="183"/>
      <c r="M405" s="184"/>
      <c r="N405" s="185"/>
      <c r="O405" s="185"/>
      <c r="P405" s="186">
        <f>SUM(P406:P430)</f>
        <v>0</v>
      </c>
      <c r="Q405" s="185"/>
      <c r="R405" s="186">
        <f>SUM(R406:R430)</f>
        <v>0</v>
      </c>
      <c r="S405" s="185"/>
      <c r="T405" s="187">
        <f>SUM(T406:T430)</f>
        <v>0</v>
      </c>
      <c r="AR405" s="188" t="s">
        <v>82</v>
      </c>
      <c r="AT405" s="189" t="s">
        <v>73</v>
      </c>
      <c r="AU405" s="189" t="s">
        <v>82</v>
      </c>
      <c r="AY405" s="188" t="s">
        <v>146</v>
      </c>
      <c r="BK405" s="190">
        <f>SUM(BK406:BK430)</f>
        <v>0</v>
      </c>
    </row>
    <row r="406" spans="1:65" s="2" customFormat="1" ht="16.5" customHeight="1">
      <c r="A406" s="34"/>
      <c r="B406" s="35"/>
      <c r="C406" s="193" t="s">
        <v>790</v>
      </c>
      <c r="D406" s="193" t="s">
        <v>148</v>
      </c>
      <c r="E406" s="194" t="s">
        <v>791</v>
      </c>
      <c r="F406" s="195" t="s">
        <v>792</v>
      </c>
      <c r="G406" s="196" t="s">
        <v>325</v>
      </c>
      <c r="H406" s="197">
        <v>6.8140000000000001</v>
      </c>
      <c r="I406" s="198"/>
      <c r="J406" s="199">
        <f>ROUND(I406*H406,2)</f>
        <v>0</v>
      </c>
      <c r="K406" s="195" t="s">
        <v>28</v>
      </c>
      <c r="L406" s="39"/>
      <c r="M406" s="200" t="s">
        <v>28</v>
      </c>
      <c r="N406" s="201" t="s">
        <v>47</v>
      </c>
      <c r="O406" s="65"/>
      <c r="P406" s="202">
        <f>O406*H406</f>
        <v>0</v>
      </c>
      <c r="Q406" s="202">
        <v>0</v>
      </c>
      <c r="R406" s="202">
        <f>Q406*H406</f>
        <v>0</v>
      </c>
      <c r="S406" s="202">
        <v>0</v>
      </c>
      <c r="T406" s="203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204" t="s">
        <v>153</v>
      </c>
      <c r="AT406" s="204" t="s">
        <v>148</v>
      </c>
      <c r="AU406" s="204" t="s">
        <v>85</v>
      </c>
      <c r="AY406" s="17" t="s">
        <v>146</v>
      </c>
      <c r="BE406" s="205">
        <f>IF(N406="základní",J406,0)</f>
        <v>0</v>
      </c>
      <c r="BF406" s="205">
        <f>IF(N406="snížená",J406,0)</f>
        <v>0</v>
      </c>
      <c r="BG406" s="205">
        <f>IF(N406="zákl. přenesená",J406,0)</f>
        <v>0</v>
      </c>
      <c r="BH406" s="205">
        <f>IF(N406="sníž. přenesená",J406,0)</f>
        <v>0</v>
      </c>
      <c r="BI406" s="205">
        <f>IF(N406="nulová",J406,0)</f>
        <v>0</v>
      </c>
      <c r="BJ406" s="17" t="s">
        <v>153</v>
      </c>
      <c r="BK406" s="205">
        <f>ROUND(I406*H406,2)</f>
        <v>0</v>
      </c>
      <c r="BL406" s="17" t="s">
        <v>153</v>
      </c>
      <c r="BM406" s="204" t="s">
        <v>793</v>
      </c>
    </row>
    <row r="407" spans="1:65" s="2" customFormat="1" ht="10.199999999999999">
      <c r="A407" s="34"/>
      <c r="B407" s="35"/>
      <c r="C407" s="36"/>
      <c r="D407" s="206" t="s">
        <v>155</v>
      </c>
      <c r="E407" s="36"/>
      <c r="F407" s="207" t="s">
        <v>794</v>
      </c>
      <c r="G407" s="36"/>
      <c r="H407" s="36"/>
      <c r="I407" s="116"/>
      <c r="J407" s="36"/>
      <c r="K407" s="36"/>
      <c r="L407" s="39"/>
      <c r="M407" s="208"/>
      <c r="N407" s="209"/>
      <c r="O407" s="65"/>
      <c r="P407" s="65"/>
      <c r="Q407" s="65"/>
      <c r="R407" s="65"/>
      <c r="S407" s="65"/>
      <c r="T407" s="66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7" t="s">
        <v>155</v>
      </c>
      <c r="AU407" s="17" t="s">
        <v>85</v>
      </c>
    </row>
    <row r="408" spans="1:65" s="13" customFormat="1" ht="10.199999999999999">
      <c r="B408" s="210"/>
      <c r="C408" s="211"/>
      <c r="D408" s="206" t="s">
        <v>157</v>
      </c>
      <c r="E408" s="212" t="s">
        <v>28</v>
      </c>
      <c r="F408" s="213" t="s">
        <v>795</v>
      </c>
      <c r="G408" s="211"/>
      <c r="H408" s="212" t="s">
        <v>28</v>
      </c>
      <c r="I408" s="214"/>
      <c r="J408" s="211"/>
      <c r="K408" s="211"/>
      <c r="L408" s="215"/>
      <c r="M408" s="216"/>
      <c r="N408" s="217"/>
      <c r="O408" s="217"/>
      <c r="P408" s="217"/>
      <c r="Q408" s="217"/>
      <c r="R408" s="217"/>
      <c r="S408" s="217"/>
      <c r="T408" s="218"/>
      <c r="AT408" s="219" t="s">
        <v>157</v>
      </c>
      <c r="AU408" s="219" t="s">
        <v>85</v>
      </c>
      <c r="AV408" s="13" t="s">
        <v>82</v>
      </c>
      <c r="AW408" s="13" t="s">
        <v>35</v>
      </c>
      <c r="AX408" s="13" t="s">
        <v>74</v>
      </c>
      <c r="AY408" s="219" t="s">
        <v>146</v>
      </c>
    </row>
    <row r="409" spans="1:65" s="13" customFormat="1" ht="10.199999999999999">
      <c r="B409" s="210"/>
      <c r="C409" s="211"/>
      <c r="D409" s="206" t="s">
        <v>157</v>
      </c>
      <c r="E409" s="212" t="s">
        <v>28</v>
      </c>
      <c r="F409" s="213" t="s">
        <v>796</v>
      </c>
      <c r="G409" s="211"/>
      <c r="H409" s="212" t="s">
        <v>28</v>
      </c>
      <c r="I409" s="214"/>
      <c r="J409" s="211"/>
      <c r="K409" s="211"/>
      <c r="L409" s="215"/>
      <c r="M409" s="216"/>
      <c r="N409" s="217"/>
      <c r="O409" s="217"/>
      <c r="P409" s="217"/>
      <c r="Q409" s="217"/>
      <c r="R409" s="217"/>
      <c r="S409" s="217"/>
      <c r="T409" s="218"/>
      <c r="AT409" s="219" t="s">
        <v>157</v>
      </c>
      <c r="AU409" s="219" t="s">
        <v>85</v>
      </c>
      <c r="AV409" s="13" t="s">
        <v>82</v>
      </c>
      <c r="AW409" s="13" t="s">
        <v>35</v>
      </c>
      <c r="AX409" s="13" t="s">
        <v>74</v>
      </c>
      <c r="AY409" s="219" t="s">
        <v>146</v>
      </c>
    </row>
    <row r="410" spans="1:65" s="14" customFormat="1" ht="10.199999999999999">
      <c r="B410" s="220"/>
      <c r="C410" s="221"/>
      <c r="D410" s="206" t="s">
        <v>157</v>
      </c>
      <c r="E410" s="222" t="s">
        <v>28</v>
      </c>
      <c r="F410" s="223" t="s">
        <v>797</v>
      </c>
      <c r="G410" s="221"/>
      <c r="H410" s="224">
        <v>4.4000000000000004</v>
      </c>
      <c r="I410" s="225"/>
      <c r="J410" s="221"/>
      <c r="K410" s="221"/>
      <c r="L410" s="226"/>
      <c r="M410" s="227"/>
      <c r="N410" s="228"/>
      <c r="O410" s="228"/>
      <c r="P410" s="228"/>
      <c r="Q410" s="228"/>
      <c r="R410" s="228"/>
      <c r="S410" s="228"/>
      <c r="T410" s="229"/>
      <c r="AT410" s="230" t="s">
        <v>157</v>
      </c>
      <c r="AU410" s="230" t="s">
        <v>85</v>
      </c>
      <c r="AV410" s="14" t="s">
        <v>85</v>
      </c>
      <c r="AW410" s="14" t="s">
        <v>35</v>
      </c>
      <c r="AX410" s="14" t="s">
        <v>74</v>
      </c>
      <c r="AY410" s="230" t="s">
        <v>146</v>
      </c>
    </row>
    <row r="411" spans="1:65" s="13" customFormat="1" ht="10.199999999999999">
      <c r="B411" s="210"/>
      <c r="C411" s="211"/>
      <c r="D411" s="206" t="s">
        <v>157</v>
      </c>
      <c r="E411" s="212" t="s">
        <v>28</v>
      </c>
      <c r="F411" s="213" t="s">
        <v>798</v>
      </c>
      <c r="G411" s="211"/>
      <c r="H411" s="212" t="s">
        <v>28</v>
      </c>
      <c r="I411" s="214"/>
      <c r="J411" s="211"/>
      <c r="K411" s="211"/>
      <c r="L411" s="215"/>
      <c r="M411" s="216"/>
      <c r="N411" s="217"/>
      <c r="O411" s="217"/>
      <c r="P411" s="217"/>
      <c r="Q411" s="217"/>
      <c r="R411" s="217"/>
      <c r="S411" s="217"/>
      <c r="T411" s="218"/>
      <c r="AT411" s="219" t="s">
        <v>157</v>
      </c>
      <c r="AU411" s="219" t="s">
        <v>85</v>
      </c>
      <c r="AV411" s="13" t="s">
        <v>82</v>
      </c>
      <c r="AW411" s="13" t="s">
        <v>35</v>
      </c>
      <c r="AX411" s="13" t="s">
        <v>74</v>
      </c>
      <c r="AY411" s="219" t="s">
        <v>146</v>
      </c>
    </row>
    <row r="412" spans="1:65" s="14" customFormat="1" ht="10.199999999999999">
      <c r="B412" s="220"/>
      <c r="C412" s="221"/>
      <c r="D412" s="206" t="s">
        <v>157</v>
      </c>
      <c r="E412" s="222" t="s">
        <v>28</v>
      </c>
      <c r="F412" s="223" t="s">
        <v>799</v>
      </c>
      <c r="G412" s="221"/>
      <c r="H412" s="224">
        <v>0.81200000000000006</v>
      </c>
      <c r="I412" s="225"/>
      <c r="J412" s="221"/>
      <c r="K412" s="221"/>
      <c r="L412" s="226"/>
      <c r="M412" s="227"/>
      <c r="N412" s="228"/>
      <c r="O412" s="228"/>
      <c r="P412" s="228"/>
      <c r="Q412" s="228"/>
      <c r="R412" s="228"/>
      <c r="S412" s="228"/>
      <c r="T412" s="229"/>
      <c r="AT412" s="230" t="s">
        <v>157</v>
      </c>
      <c r="AU412" s="230" t="s">
        <v>85</v>
      </c>
      <c r="AV412" s="14" t="s">
        <v>85</v>
      </c>
      <c r="AW412" s="14" t="s">
        <v>35</v>
      </c>
      <c r="AX412" s="14" t="s">
        <v>74</v>
      </c>
      <c r="AY412" s="230" t="s">
        <v>146</v>
      </c>
    </row>
    <row r="413" spans="1:65" s="13" customFormat="1" ht="10.199999999999999">
      <c r="B413" s="210"/>
      <c r="C413" s="211"/>
      <c r="D413" s="206" t="s">
        <v>157</v>
      </c>
      <c r="E413" s="212" t="s">
        <v>28</v>
      </c>
      <c r="F413" s="213" t="s">
        <v>800</v>
      </c>
      <c r="G413" s="211"/>
      <c r="H413" s="212" t="s">
        <v>28</v>
      </c>
      <c r="I413" s="214"/>
      <c r="J413" s="211"/>
      <c r="K413" s="211"/>
      <c r="L413" s="215"/>
      <c r="M413" s="216"/>
      <c r="N413" s="217"/>
      <c r="O413" s="217"/>
      <c r="P413" s="217"/>
      <c r="Q413" s="217"/>
      <c r="R413" s="217"/>
      <c r="S413" s="217"/>
      <c r="T413" s="218"/>
      <c r="AT413" s="219" t="s">
        <v>157</v>
      </c>
      <c r="AU413" s="219" t="s">
        <v>85</v>
      </c>
      <c r="AV413" s="13" t="s">
        <v>82</v>
      </c>
      <c r="AW413" s="13" t="s">
        <v>35</v>
      </c>
      <c r="AX413" s="13" t="s">
        <v>74</v>
      </c>
      <c r="AY413" s="219" t="s">
        <v>146</v>
      </c>
    </row>
    <row r="414" spans="1:65" s="14" customFormat="1" ht="10.199999999999999">
      <c r="B414" s="220"/>
      <c r="C414" s="221"/>
      <c r="D414" s="206" t="s">
        <v>157</v>
      </c>
      <c r="E414" s="222" t="s">
        <v>28</v>
      </c>
      <c r="F414" s="223" t="s">
        <v>801</v>
      </c>
      <c r="G414" s="221"/>
      <c r="H414" s="224">
        <v>1.5</v>
      </c>
      <c r="I414" s="225"/>
      <c r="J414" s="221"/>
      <c r="K414" s="221"/>
      <c r="L414" s="226"/>
      <c r="M414" s="227"/>
      <c r="N414" s="228"/>
      <c r="O414" s="228"/>
      <c r="P414" s="228"/>
      <c r="Q414" s="228"/>
      <c r="R414" s="228"/>
      <c r="S414" s="228"/>
      <c r="T414" s="229"/>
      <c r="AT414" s="230" t="s">
        <v>157</v>
      </c>
      <c r="AU414" s="230" t="s">
        <v>85</v>
      </c>
      <c r="AV414" s="14" t="s">
        <v>85</v>
      </c>
      <c r="AW414" s="14" t="s">
        <v>35</v>
      </c>
      <c r="AX414" s="14" t="s">
        <v>74</v>
      </c>
      <c r="AY414" s="230" t="s">
        <v>146</v>
      </c>
    </row>
    <row r="415" spans="1:65" s="13" customFormat="1" ht="10.199999999999999">
      <c r="B415" s="210"/>
      <c r="C415" s="211"/>
      <c r="D415" s="206" t="s">
        <v>157</v>
      </c>
      <c r="E415" s="212" t="s">
        <v>28</v>
      </c>
      <c r="F415" s="213" t="s">
        <v>802</v>
      </c>
      <c r="G415" s="211"/>
      <c r="H415" s="212" t="s">
        <v>28</v>
      </c>
      <c r="I415" s="214"/>
      <c r="J415" s="211"/>
      <c r="K415" s="211"/>
      <c r="L415" s="215"/>
      <c r="M415" s="216"/>
      <c r="N415" s="217"/>
      <c r="O415" s="217"/>
      <c r="P415" s="217"/>
      <c r="Q415" s="217"/>
      <c r="R415" s="217"/>
      <c r="S415" s="217"/>
      <c r="T415" s="218"/>
      <c r="AT415" s="219" t="s">
        <v>157</v>
      </c>
      <c r="AU415" s="219" t="s">
        <v>85</v>
      </c>
      <c r="AV415" s="13" t="s">
        <v>82</v>
      </c>
      <c r="AW415" s="13" t="s">
        <v>35</v>
      </c>
      <c r="AX415" s="13" t="s">
        <v>74</v>
      </c>
      <c r="AY415" s="219" t="s">
        <v>146</v>
      </c>
    </row>
    <row r="416" spans="1:65" s="13" customFormat="1" ht="10.199999999999999">
      <c r="B416" s="210"/>
      <c r="C416" s="211"/>
      <c r="D416" s="206" t="s">
        <v>157</v>
      </c>
      <c r="E416" s="212" t="s">
        <v>28</v>
      </c>
      <c r="F416" s="213" t="s">
        <v>803</v>
      </c>
      <c r="G416" s="211"/>
      <c r="H416" s="212" t="s">
        <v>28</v>
      </c>
      <c r="I416" s="214"/>
      <c r="J416" s="211"/>
      <c r="K416" s="211"/>
      <c r="L416" s="215"/>
      <c r="M416" s="216"/>
      <c r="N416" s="217"/>
      <c r="O416" s="217"/>
      <c r="P416" s="217"/>
      <c r="Q416" s="217"/>
      <c r="R416" s="217"/>
      <c r="S416" s="217"/>
      <c r="T416" s="218"/>
      <c r="AT416" s="219" t="s">
        <v>157</v>
      </c>
      <c r="AU416" s="219" t="s">
        <v>85</v>
      </c>
      <c r="AV416" s="13" t="s">
        <v>82</v>
      </c>
      <c r="AW416" s="13" t="s">
        <v>35</v>
      </c>
      <c r="AX416" s="13" t="s">
        <v>74</v>
      </c>
      <c r="AY416" s="219" t="s">
        <v>146</v>
      </c>
    </row>
    <row r="417" spans="1:65" s="14" customFormat="1" ht="10.199999999999999">
      <c r="B417" s="220"/>
      <c r="C417" s="221"/>
      <c r="D417" s="206" t="s">
        <v>157</v>
      </c>
      <c r="E417" s="222" t="s">
        <v>28</v>
      </c>
      <c r="F417" s="223" t="s">
        <v>804</v>
      </c>
      <c r="G417" s="221"/>
      <c r="H417" s="224">
        <v>0.10199999999999999</v>
      </c>
      <c r="I417" s="225"/>
      <c r="J417" s="221"/>
      <c r="K417" s="221"/>
      <c r="L417" s="226"/>
      <c r="M417" s="227"/>
      <c r="N417" s="228"/>
      <c r="O417" s="228"/>
      <c r="P417" s="228"/>
      <c r="Q417" s="228"/>
      <c r="R417" s="228"/>
      <c r="S417" s="228"/>
      <c r="T417" s="229"/>
      <c r="AT417" s="230" t="s">
        <v>157</v>
      </c>
      <c r="AU417" s="230" t="s">
        <v>85</v>
      </c>
      <c r="AV417" s="14" t="s">
        <v>85</v>
      </c>
      <c r="AW417" s="14" t="s">
        <v>35</v>
      </c>
      <c r="AX417" s="14" t="s">
        <v>74</v>
      </c>
      <c r="AY417" s="230" t="s">
        <v>146</v>
      </c>
    </row>
    <row r="418" spans="1:65" s="15" customFormat="1" ht="10.199999999999999">
      <c r="B418" s="231"/>
      <c r="C418" s="232"/>
      <c r="D418" s="206" t="s">
        <v>157</v>
      </c>
      <c r="E418" s="233" t="s">
        <v>28</v>
      </c>
      <c r="F418" s="234" t="s">
        <v>181</v>
      </c>
      <c r="G418" s="232"/>
      <c r="H418" s="235">
        <v>6.8140000000000009</v>
      </c>
      <c r="I418" s="236"/>
      <c r="J418" s="232"/>
      <c r="K418" s="232"/>
      <c r="L418" s="237"/>
      <c r="M418" s="238"/>
      <c r="N418" s="239"/>
      <c r="O418" s="239"/>
      <c r="P418" s="239"/>
      <c r="Q418" s="239"/>
      <c r="R418" s="239"/>
      <c r="S418" s="239"/>
      <c r="T418" s="240"/>
      <c r="AT418" s="241" t="s">
        <v>157</v>
      </c>
      <c r="AU418" s="241" t="s">
        <v>85</v>
      </c>
      <c r="AV418" s="15" t="s">
        <v>153</v>
      </c>
      <c r="AW418" s="15" t="s">
        <v>35</v>
      </c>
      <c r="AX418" s="15" t="s">
        <v>82</v>
      </c>
      <c r="AY418" s="241" t="s">
        <v>146</v>
      </c>
    </row>
    <row r="419" spans="1:65" s="2" customFormat="1" ht="16.5" customHeight="1">
      <c r="A419" s="34"/>
      <c r="B419" s="35"/>
      <c r="C419" s="193" t="s">
        <v>805</v>
      </c>
      <c r="D419" s="193" t="s">
        <v>148</v>
      </c>
      <c r="E419" s="194" t="s">
        <v>806</v>
      </c>
      <c r="F419" s="195" t="s">
        <v>807</v>
      </c>
      <c r="G419" s="196" t="s">
        <v>325</v>
      </c>
      <c r="H419" s="197">
        <v>1.75</v>
      </c>
      <c r="I419" s="198"/>
      <c r="J419" s="199">
        <f>ROUND(I419*H419,2)</f>
        <v>0</v>
      </c>
      <c r="K419" s="195" t="s">
        <v>28</v>
      </c>
      <c r="L419" s="39"/>
      <c r="M419" s="200" t="s">
        <v>28</v>
      </c>
      <c r="N419" s="201" t="s">
        <v>47</v>
      </c>
      <c r="O419" s="65"/>
      <c r="P419" s="202">
        <f>O419*H419</f>
        <v>0</v>
      </c>
      <c r="Q419" s="202">
        <v>0</v>
      </c>
      <c r="R419" s="202">
        <f>Q419*H419</f>
        <v>0</v>
      </c>
      <c r="S419" s="202">
        <v>0</v>
      </c>
      <c r="T419" s="203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204" t="s">
        <v>153</v>
      </c>
      <c r="AT419" s="204" t="s">
        <v>148</v>
      </c>
      <c r="AU419" s="204" t="s">
        <v>85</v>
      </c>
      <c r="AY419" s="17" t="s">
        <v>146</v>
      </c>
      <c r="BE419" s="205">
        <f>IF(N419="základní",J419,0)</f>
        <v>0</v>
      </c>
      <c r="BF419" s="205">
        <f>IF(N419="snížená",J419,0)</f>
        <v>0</v>
      </c>
      <c r="BG419" s="205">
        <f>IF(N419="zákl. přenesená",J419,0)</f>
        <v>0</v>
      </c>
      <c r="BH419" s="205">
        <f>IF(N419="sníž. přenesená",J419,0)</f>
        <v>0</v>
      </c>
      <c r="BI419" s="205">
        <f>IF(N419="nulová",J419,0)</f>
        <v>0</v>
      </c>
      <c r="BJ419" s="17" t="s">
        <v>153</v>
      </c>
      <c r="BK419" s="205">
        <f>ROUND(I419*H419,2)</f>
        <v>0</v>
      </c>
      <c r="BL419" s="17" t="s">
        <v>153</v>
      </c>
      <c r="BM419" s="204" t="s">
        <v>808</v>
      </c>
    </row>
    <row r="420" spans="1:65" s="2" customFormat="1" ht="10.199999999999999">
      <c r="A420" s="34"/>
      <c r="B420" s="35"/>
      <c r="C420" s="36"/>
      <c r="D420" s="206" t="s">
        <v>155</v>
      </c>
      <c r="E420" s="36"/>
      <c r="F420" s="207" t="s">
        <v>809</v>
      </c>
      <c r="G420" s="36"/>
      <c r="H420" s="36"/>
      <c r="I420" s="116"/>
      <c r="J420" s="36"/>
      <c r="K420" s="36"/>
      <c r="L420" s="39"/>
      <c r="M420" s="208"/>
      <c r="N420" s="209"/>
      <c r="O420" s="65"/>
      <c r="P420" s="65"/>
      <c r="Q420" s="65"/>
      <c r="R420" s="65"/>
      <c r="S420" s="65"/>
      <c r="T420" s="66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T420" s="17" t="s">
        <v>155</v>
      </c>
      <c r="AU420" s="17" t="s">
        <v>85</v>
      </c>
    </row>
    <row r="421" spans="1:65" s="13" customFormat="1" ht="10.199999999999999">
      <c r="B421" s="210"/>
      <c r="C421" s="211"/>
      <c r="D421" s="206" t="s">
        <v>157</v>
      </c>
      <c r="E421" s="212" t="s">
        <v>28</v>
      </c>
      <c r="F421" s="213" t="s">
        <v>810</v>
      </c>
      <c r="G421" s="211"/>
      <c r="H421" s="212" t="s">
        <v>28</v>
      </c>
      <c r="I421" s="214"/>
      <c r="J421" s="211"/>
      <c r="K421" s="211"/>
      <c r="L421" s="215"/>
      <c r="M421" s="216"/>
      <c r="N421" s="217"/>
      <c r="O421" s="217"/>
      <c r="P421" s="217"/>
      <c r="Q421" s="217"/>
      <c r="R421" s="217"/>
      <c r="S421" s="217"/>
      <c r="T421" s="218"/>
      <c r="AT421" s="219" t="s">
        <v>157</v>
      </c>
      <c r="AU421" s="219" t="s">
        <v>85</v>
      </c>
      <c r="AV421" s="13" t="s">
        <v>82</v>
      </c>
      <c r="AW421" s="13" t="s">
        <v>35</v>
      </c>
      <c r="AX421" s="13" t="s">
        <v>74</v>
      </c>
      <c r="AY421" s="219" t="s">
        <v>146</v>
      </c>
    </row>
    <row r="422" spans="1:65" s="14" customFormat="1" ht="10.199999999999999">
      <c r="B422" s="220"/>
      <c r="C422" s="221"/>
      <c r="D422" s="206" t="s">
        <v>157</v>
      </c>
      <c r="E422" s="222" t="s">
        <v>28</v>
      </c>
      <c r="F422" s="223" t="s">
        <v>811</v>
      </c>
      <c r="G422" s="221"/>
      <c r="H422" s="224">
        <v>1.75</v>
      </c>
      <c r="I422" s="225"/>
      <c r="J422" s="221"/>
      <c r="K422" s="221"/>
      <c r="L422" s="226"/>
      <c r="M422" s="227"/>
      <c r="N422" s="228"/>
      <c r="O422" s="228"/>
      <c r="P422" s="228"/>
      <c r="Q422" s="228"/>
      <c r="R422" s="228"/>
      <c r="S422" s="228"/>
      <c r="T422" s="229"/>
      <c r="AT422" s="230" t="s">
        <v>157</v>
      </c>
      <c r="AU422" s="230" t="s">
        <v>85</v>
      </c>
      <c r="AV422" s="14" t="s">
        <v>85</v>
      </c>
      <c r="AW422" s="14" t="s">
        <v>35</v>
      </c>
      <c r="AX422" s="14" t="s">
        <v>82</v>
      </c>
      <c r="AY422" s="230" t="s">
        <v>146</v>
      </c>
    </row>
    <row r="423" spans="1:65" s="2" customFormat="1" ht="16.5" customHeight="1">
      <c r="A423" s="34"/>
      <c r="B423" s="35"/>
      <c r="C423" s="193" t="s">
        <v>812</v>
      </c>
      <c r="D423" s="193" t="s">
        <v>148</v>
      </c>
      <c r="E423" s="194" t="s">
        <v>813</v>
      </c>
      <c r="F423" s="195" t="s">
        <v>814</v>
      </c>
      <c r="G423" s="196" t="s">
        <v>325</v>
      </c>
      <c r="H423" s="197">
        <v>7.2729999999999997</v>
      </c>
      <c r="I423" s="198"/>
      <c r="J423" s="199">
        <f>ROUND(I423*H423,2)</f>
        <v>0</v>
      </c>
      <c r="K423" s="195" t="s">
        <v>28</v>
      </c>
      <c r="L423" s="39"/>
      <c r="M423" s="200" t="s">
        <v>28</v>
      </c>
      <c r="N423" s="201" t="s">
        <v>47</v>
      </c>
      <c r="O423" s="65"/>
      <c r="P423" s="202">
        <f>O423*H423</f>
        <v>0</v>
      </c>
      <c r="Q423" s="202">
        <v>0</v>
      </c>
      <c r="R423" s="202">
        <f>Q423*H423</f>
        <v>0</v>
      </c>
      <c r="S423" s="202">
        <v>0</v>
      </c>
      <c r="T423" s="203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204" t="s">
        <v>153</v>
      </c>
      <c r="AT423" s="204" t="s">
        <v>148</v>
      </c>
      <c r="AU423" s="204" t="s">
        <v>85</v>
      </c>
      <c r="AY423" s="17" t="s">
        <v>146</v>
      </c>
      <c r="BE423" s="205">
        <f>IF(N423="základní",J423,0)</f>
        <v>0</v>
      </c>
      <c r="BF423" s="205">
        <f>IF(N423="snížená",J423,0)</f>
        <v>0</v>
      </c>
      <c r="BG423" s="205">
        <f>IF(N423="zákl. přenesená",J423,0)</f>
        <v>0</v>
      </c>
      <c r="BH423" s="205">
        <f>IF(N423="sníž. přenesená",J423,0)</f>
        <v>0</v>
      </c>
      <c r="BI423" s="205">
        <f>IF(N423="nulová",J423,0)</f>
        <v>0</v>
      </c>
      <c r="BJ423" s="17" t="s">
        <v>153</v>
      </c>
      <c r="BK423" s="205">
        <f>ROUND(I423*H423,2)</f>
        <v>0</v>
      </c>
      <c r="BL423" s="17" t="s">
        <v>153</v>
      </c>
      <c r="BM423" s="204" t="s">
        <v>815</v>
      </c>
    </row>
    <row r="424" spans="1:65" s="2" customFormat="1" ht="10.199999999999999">
      <c r="A424" s="34"/>
      <c r="B424" s="35"/>
      <c r="C424" s="36"/>
      <c r="D424" s="206" t="s">
        <v>155</v>
      </c>
      <c r="E424" s="36"/>
      <c r="F424" s="207" t="s">
        <v>816</v>
      </c>
      <c r="G424" s="36"/>
      <c r="H424" s="36"/>
      <c r="I424" s="116"/>
      <c r="J424" s="36"/>
      <c r="K424" s="36"/>
      <c r="L424" s="39"/>
      <c r="M424" s="208"/>
      <c r="N424" s="209"/>
      <c r="O424" s="65"/>
      <c r="P424" s="65"/>
      <c r="Q424" s="65"/>
      <c r="R424" s="65"/>
      <c r="S424" s="65"/>
      <c r="T424" s="66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T424" s="17" t="s">
        <v>155</v>
      </c>
      <c r="AU424" s="17" t="s">
        <v>85</v>
      </c>
    </row>
    <row r="425" spans="1:65" s="13" customFormat="1" ht="10.199999999999999">
      <c r="B425" s="210"/>
      <c r="C425" s="211"/>
      <c r="D425" s="206" t="s">
        <v>157</v>
      </c>
      <c r="E425" s="212" t="s">
        <v>28</v>
      </c>
      <c r="F425" s="213" t="s">
        <v>817</v>
      </c>
      <c r="G425" s="211"/>
      <c r="H425" s="212" t="s">
        <v>28</v>
      </c>
      <c r="I425" s="214"/>
      <c r="J425" s="211"/>
      <c r="K425" s="211"/>
      <c r="L425" s="215"/>
      <c r="M425" s="216"/>
      <c r="N425" s="217"/>
      <c r="O425" s="217"/>
      <c r="P425" s="217"/>
      <c r="Q425" s="217"/>
      <c r="R425" s="217"/>
      <c r="S425" s="217"/>
      <c r="T425" s="218"/>
      <c r="AT425" s="219" t="s">
        <v>157</v>
      </c>
      <c r="AU425" s="219" t="s">
        <v>85</v>
      </c>
      <c r="AV425" s="13" t="s">
        <v>82</v>
      </c>
      <c r="AW425" s="13" t="s">
        <v>35</v>
      </c>
      <c r="AX425" s="13" t="s">
        <v>74</v>
      </c>
      <c r="AY425" s="219" t="s">
        <v>146</v>
      </c>
    </row>
    <row r="426" spans="1:65" s="14" customFormat="1" ht="10.199999999999999">
      <c r="B426" s="220"/>
      <c r="C426" s="221"/>
      <c r="D426" s="206" t="s">
        <v>157</v>
      </c>
      <c r="E426" s="222" t="s">
        <v>28</v>
      </c>
      <c r="F426" s="223" t="s">
        <v>818</v>
      </c>
      <c r="G426" s="221"/>
      <c r="H426" s="224">
        <v>7.2729999999999997</v>
      </c>
      <c r="I426" s="225"/>
      <c r="J426" s="221"/>
      <c r="K426" s="221"/>
      <c r="L426" s="226"/>
      <c r="M426" s="227"/>
      <c r="N426" s="228"/>
      <c r="O426" s="228"/>
      <c r="P426" s="228"/>
      <c r="Q426" s="228"/>
      <c r="R426" s="228"/>
      <c r="S426" s="228"/>
      <c r="T426" s="229"/>
      <c r="AT426" s="230" t="s">
        <v>157</v>
      </c>
      <c r="AU426" s="230" t="s">
        <v>85</v>
      </c>
      <c r="AV426" s="14" t="s">
        <v>85</v>
      </c>
      <c r="AW426" s="14" t="s">
        <v>35</v>
      </c>
      <c r="AX426" s="14" t="s">
        <v>82</v>
      </c>
      <c r="AY426" s="230" t="s">
        <v>146</v>
      </c>
    </row>
    <row r="427" spans="1:65" s="2" customFormat="1" ht="16.5" customHeight="1">
      <c r="A427" s="34"/>
      <c r="B427" s="35"/>
      <c r="C427" s="193" t="s">
        <v>819</v>
      </c>
      <c r="D427" s="193" t="s">
        <v>148</v>
      </c>
      <c r="E427" s="194" t="s">
        <v>820</v>
      </c>
      <c r="F427" s="195" t="s">
        <v>821</v>
      </c>
      <c r="G427" s="196" t="s">
        <v>325</v>
      </c>
      <c r="H427" s="197">
        <v>1.1000000000000001</v>
      </c>
      <c r="I427" s="198"/>
      <c r="J427" s="199">
        <f>ROUND(I427*H427,2)</f>
        <v>0</v>
      </c>
      <c r="K427" s="195" t="s">
        <v>28</v>
      </c>
      <c r="L427" s="39"/>
      <c r="M427" s="200" t="s">
        <v>28</v>
      </c>
      <c r="N427" s="201" t="s">
        <v>47</v>
      </c>
      <c r="O427" s="65"/>
      <c r="P427" s="202">
        <f>O427*H427</f>
        <v>0</v>
      </c>
      <c r="Q427" s="202">
        <v>0</v>
      </c>
      <c r="R427" s="202">
        <f>Q427*H427</f>
        <v>0</v>
      </c>
      <c r="S427" s="202">
        <v>0</v>
      </c>
      <c r="T427" s="203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204" t="s">
        <v>153</v>
      </c>
      <c r="AT427" s="204" t="s">
        <v>148</v>
      </c>
      <c r="AU427" s="204" t="s">
        <v>85</v>
      </c>
      <c r="AY427" s="17" t="s">
        <v>146</v>
      </c>
      <c r="BE427" s="205">
        <f>IF(N427="základní",J427,0)</f>
        <v>0</v>
      </c>
      <c r="BF427" s="205">
        <f>IF(N427="snížená",J427,0)</f>
        <v>0</v>
      </c>
      <c r="BG427" s="205">
        <f>IF(N427="zákl. přenesená",J427,0)</f>
        <v>0</v>
      </c>
      <c r="BH427" s="205">
        <f>IF(N427="sníž. přenesená",J427,0)</f>
        <v>0</v>
      </c>
      <c r="BI427" s="205">
        <f>IF(N427="nulová",J427,0)</f>
        <v>0</v>
      </c>
      <c r="BJ427" s="17" t="s">
        <v>153</v>
      </c>
      <c r="BK427" s="205">
        <f>ROUND(I427*H427,2)</f>
        <v>0</v>
      </c>
      <c r="BL427" s="17" t="s">
        <v>153</v>
      </c>
      <c r="BM427" s="204" t="s">
        <v>822</v>
      </c>
    </row>
    <row r="428" spans="1:65" s="2" customFormat="1" ht="10.199999999999999">
      <c r="A428" s="34"/>
      <c r="B428" s="35"/>
      <c r="C428" s="36"/>
      <c r="D428" s="206" t="s">
        <v>155</v>
      </c>
      <c r="E428" s="36"/>
      <c r="F428" s="207" t="s">
        <v>823</v>
      </c>
      <c r="G428" s="36"/>
      <c r="H428" s="36"/>
      <c r="I428" s="116"/>
      <c r="J428" s="36"/>
      <c r="K428" s="36"/>
      <c r="L428" s="39"/>
      <c r="M428" s="208"/>
      <c r="N428" s="209"/>
      <c r="O428" s="65"/>
      <c r="P428" s="65"/>
      <c r="Q428" s="65"/>
      <c r="R428" s="65"/>
      <c r="S428" s="65"/>
      <c r="T428" s="66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7" t="s">
        <v>155</v>
      </c>
      <c r="AU428" s="17" t="s">
        <v>85</v>
      </c>
    </row>
    <row r="429" spans="1:65" s="13" customFormat="1" ht="10.199999999999999">
      <c r="B429" s="210"/>
      <c r="C429" s="211"/>
      <c r="D429" s="206" t="s">
        <v>157</v>
      </c>
      <c r="E429" s="212" t="s">
        <v>28</v>
      </c>
      <c r="F429" s="213" t="s">
        <v>824</v>
      </c>
      <c r="G429" s="211"/>
      <c r="H429" s="212" t="s">
        <v>28</v>
      </c>
      <c r="I429" s="214"/>
      <c r="J429" s="211"/>
      <c r="K429" s="211"/>
      <c r="L429" s="215"/>
      <c r="M429" s="216"/>
      <c r="N429" s="217"/>
      <c r="O429" s="217"/>
      <c r="P429" s="217"/>
      <c r="Q429" s="217"/>
      <c r="R429" s="217"/>
      <c r="S429" s="217"/>
      <c r="T429" s="218"/>
      <c r="AT429" s="219" t="s">
        <v>157</v>
      </c>
      <c r="AU429" s="219" t="s">
        <v>85</v>
      </c>
      <c r="AV429" s="13" t="s">
        <v>82</v>
      </c>
      <c r="AW429" s="13" t="s">
        <v>35</v>
      </c>
      <c r="AX429" s="13" t="s">
        <v>74</v>
      </c>
      <c r="AY429" s="219" t="s">
        <v>146</v>
      </c>
    </row>
    <row r="430" spans="1:65" s="14" customFormat="1" ht="10.199999999999999">
      <c r="B430" s="220"/>
      <c r="C430" s="221"/>
      <c r="D430" s="206" t="s">
        <v>157</v>
      </c>
      <c r="E430" s="222" t="s">
        <v>28</v>
      </c>
      <c r="F430" s="223" t="s">
        <v>825</v>
      </c>
      <c r="G430" s="221"/>
      <c r="H430" s="224">
        <v>1.1000000000000001</v>
      </c>
      <c r="I430" s="225"/>
      <c r="J430" s="221"/>
      <c r="K430" s="221"/>
      <c r="L430" s="226"/>
      <c r="M430" s="227"/>
      <c r="N430" s="228"/>
      <c r="O430" s="228"/>
      <c r="P430" s="228"/>
      <c r="Q430" s="228"/>
      <c r="R430" s="228"/>
      <c r="S430" s="228"/>
      <c r="T430" s="229"/>
      <c r="AT430" s="230" t="s">
        <v>157</v>
      </c>
      <c r="AU430" s="230" t="s">
        <v>85</v>
      </c>
      <c r="AV430" s="14" t="s">
        <v>85</v>
      </c>
      <c r="AW430" s="14" t="s">
        <v>35</v>
      </c>
      <c r="AX430" s="14" t="s">
        <v>82</v>
      </c>
      <c r="AY430" s="230" t="s">
        <v>146</v>
      </c>
    </row>
    <row r="431" spans="1:65" s="12" customFormat="1" ht="22.8" customHeight="1">
      <c r="B431" s="177"/>
      <c r="C431" s="178"/>
      <c r="D431" s="179" t="s">
        <v>73</v>
      </c>
      <c r="E431" s="191" t="s">
        <v>429</v>
      </c>
      <c r="F431" s="191" t="s">
        <v>430</v>
      </c>
      <c r="G431" s="178"/>
      <c r="H431" s="178"/>
      <c r="I431" s="181"/>
      <c r="J431" s="192">
        <f>BK431</f>
        <v>0</v>
      </c>
      <c r="K431" s="178"/>
      <c r="L431" s="183"/>
      <c r="M431" s="184"/>
      <c r="N431" s="185"/>
      <c r="O431" s="185"/>
      <c r="P431" s="186">
        <f>SUM(P432:P433)</f>
        <v>0</v>
      </c>
      <c r="Q431" s="185"/>
      <c r="R431" s="186">
        <f>SUM(R432:R433)</f>
        <v>0</v>
      </c>
      <c r="S431" s="185"/>
      <c r="T431" s="187">
        <f>SUM(T432:T433)</f>
        <v>0</v>
      </c>
      <c r="AR431" s="188" t="s">
        <v>82</v>
      </c>
      <c r="AT431" s="189" t="s">
        <v>73</v>
      </c>
      <c r="AU431" s="189" t="s">
        <v>82</v>
      </c>
      <c r="AY431" s="188" t="s">
        <v>146</v>
      </c>
      <c r="BK431" s="190">
        <f>SUM(BK432:BK433)</f>
        <v>0</v>
      </c>
    </row>
    <row r="432" spans="1:65" s="2" customFormat="1" ht="16.5" customHeight="1">
      <c r="A432" s="34"/>
      <c r="B432" s="35"/>
      <c r="C432" s="193" t="s">
        <v>826</v>
      </c>
      <c r="D432" s="193" t="s">
        <v>148</v>
      </c>
      <c r="E432" s="194" t="s">
        <v>432</v>
      </c>
      <c r="F432" s="195" t="s">
        <v>433</v>
      </c>
      <c r="G432" s="196" t="s">
        <v>325</v>
      </c>
      <c r="H432" s="197">
        <v>194.98599999999999</v>
      </c>
      <c r="I432" s="198"/>
      <c r="J432" s="199">
        <f>ROUND(I432*H432,2)</f>
        <v>0</v>
      </c>
      <c r="K432" s="195" t="s">
        <v>152</v>
      </c>
      <c r="L432" s="39"/>
      <c r="M432" s="200" t="s">
        <v>28</v>
      </c>
      <c r="N432" s="201" t="s">
        <v>47</v>
      </c>
      <c r="O432" s="65"/>
      <c r="P432" s="202">
        <f>O432*H432</f>
        <v>0</v>
      </c>
      <c r="Q432" s="202">
        <v>0</v>
      </c>
      <c r="R432" s="202">
        <f>Q432*H432</f>
        <v>0</v>
      </c>
      <c r="S432" s="202">
        <v>0</v>
      </c>
      <c r="T432" s="203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204" t="s">
        <v>153</v>
      </c>
      <c r="AT432" s="204" t="s">
        <v>148</v>
      </c>
      <c r="AU432" s="204" t="s">
        <v>85</v>
      </c>
      <c r="AY432" s="17" t="s">
        <v>146</v>
      </c>
      <c r="BE432" s="205">
        <f>IF(N432="základní",J432,0)</f>
        <v>0</v>
      </c>
      <c r="BF432" s="205">
        <f>IF(N432="snížená",J432,0)</f>
        <v>0</v>
      </c>
      <c r="BG432" s="205">
        <f>IF(N432="zákl. přenesená",J432,0)</f>
        <v>0</v>
      </c>
      <c r="BH432" s="205">
        <f>IF(N432="sníž. přenesená",J432,0)</f>
        <v>0</v>
      </c>
      <c r="BI432" s="205">
        <f>IF(N432="nulová",J432,0)</f>
        <v>0</v>
      </c>
      <c r="BJ432" s="17" t="s">
        <v>153</v>
      </c>
      <c r="BK432" s="205">
        <f>ROUND(I432*H432,2)</f>
        <v>0</v>
      </c>
      <c r="BL432" s="17" t="s">
        <v>153</v>
      </c>
      <c r="BM432" s="204" t="s">
        <v>434</v>
      </c>
    </row>
    <row r="433" spans="1:47" s="2" customFormat="1" ht="10.199999999999999">
      <c r="A433" s="34"/>
      <c r="B433" s="35"/>
      <c r="C433" s="36"/>
      <c r="D433" s="206" t="s">
        <v>155</v>
      </c>
      <c r="E433" s="36"/>
      <c r="F433" s="207" t="s">
        <v>435</v>
      </c>
      <c r="G433" s="36"/>
      <c r="H433" s="36"/>
      <c r="I433" s="116"/>
      <c r="J433" s="36"/>
      <c r="K433" s="36"/>
      <c r="L433" s="39"/>
      <c r="M433" s="252"/>
      <c r="N433" s="253"/>
      <c r="O433" s="254"/>
      <c r="P433" s="254"/>
      <c r="Q433" s="254"/>
      <c r="R433" s="254"/>
      <c r="S433" s="254"/>
      <c r="T433" s="255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T433" s="17" t="s">
        <v>155</v>
      </c>
      <c r="AU433" s="17" t="s">
        <v>85</v>
      </c>
    </row>
    <row r="434" spans="1:47" s="2" customFormat="1" ht="6.9" customHeight="1">
      <c r="A434" s="34"/>
      <c r="B434" s="48"/>
      <c r="C434" s="49"/>
      <c r="D434" s="49"/>
      <c r="E434" s="49"/>
      <c r="F434" s="49"/>
      <c r="G434" s="49"/>
      <c r="H434" s="49"/>
      <c r="I434" s="143"/>
      <c r="J434" s="49"/>
      <c r="K434" s="49"/>
      <c r="L434" s="39"/>
      <c r="M434" s="34"/>
      <c r="O434" s="34"/>
      <c r="P434" s="34"/>
      <c r="Q434" s="34"/>
      <c r="R434" s="34"/>
      <c r="S434" s="34"/>
      <c r="T434" s="34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</row>
  </sheetData>
  <sheetProtection algorithmName="SHA-512" hashValue="DvY5f3t7inlQQX2Fg+DcIhDuFdv57Gj9U9czZaq4NdvjVyrfVFPCMd5L9/CMEpEStroz04A1LLqVfJD7KHrSog==" saltValue="b3JeQzOr9oJaQ3wrbSNBPA/2XZVsOm8pqw8639YeW4VCXReWL7xAvnCsmlmZeHNbswtPIt6mfPhSK+qaPkRcHg==" spinCount="100000" sheet="1" objects="1" scenarios="1" formatColumns="0" formatRows="0" autoFilter="0"/>
  <autoFilter ref="C89:K433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0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9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9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7" t="s">
        <v>96</v>
      </c>
    </row>
    <row r="3" spans="1:46" s="1" customFormat="1" ht="6.9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0"/>
      <c r="AT3" s="17" t="s">
        <v>85</v>
      </c>
    </row>
    <row r="4" spans="1:46" s="1" customFormat="1" ht="24.9" customHeight="1">
      <c r="B4" s="20"/>
      <c r="D4" s="113" t="s">
        <v>112</v>
      </c>
      <c r="I4" s="109"/>
      <c r="L4" s="20"/>
      <c r="M4" s="114" t="s">
        <v>10</v>
      </c>
      <c r="AT4" s="17" t="s">
        <v>35</v>
      </c>
    </row>
    <row r="5" spans="1:46" s="1" customFormat="1" ht="6.9" customHeight="1">
      <c r="B5" s="20"/>
      <c r="I5" s="109"/>
      <c r="L5" s="20"/>
    </row>
    <row r="6" spans="1:46" s="1" customFormat="1" ht="12" customHeight="1">
      <c r="B6" s="20"/>
      <c r="D6" s="115" t="s">
        <v>16</v>
      </c>
      <c r="I6" s="109"/>
      <c r="L6" s="20"/>
    </row>
    <row r="7" spans="1:46" s="1" customFormat="1" ht="16.5" customHeight="1">
      <c r="B7" s="20"/>
      <c r="E7" s="303" t="str">
        <f>'Rekapitulace stavby'!K6</f>
        <v>Výsadba větrolamu a výstavba mělkého průlehu na KN 1613 v k. ú. Svinčany</v>
      </c>
      <c r="F7" s="304"/>
      <c r="G7" s="304"/>
      <c r="H7" s="304"/>
      <c r="I7" s="109"/>
      <c r="L7" s="20"/>
    </row>
    <row r="8" spans="1:46" s="1" customFormat="1" ht="12" customHeight="1">
      <c r="B8" s="20"/>
      <c r="D8" s="115" t="s">
        <v>113</v>
      </c>
      <c r="I8" s="109"/>
      <c r="L8" s="20"/>
    </row>
    <row r="9" spans="1:46" s="2" customFormat="1" ht="16.5" customHeight="1">
      <c r="A9" s="34"/>
      <c r="B9" s="39"/>
      <c r="C9" s="34"/>
      <c r="D9" s="34"/>
      <c r="E9" s="303" t="s">
        <v>827</v>
      </c>
      <c r="F9" s="306"/>
      <c r="G9" s="306"/>
      <c r="H9" s="306"/>
      <c r="I9" s="116"/>
      <c r="J9" s="34"/>
      <c r="K9" s="34"/>
      <c r="L9" s="11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5" t="s">
        <v>828</v>
      </c>
      <c r="E10" s="34"/>
      <c r="F10" s="34"/>
      <c r="G10" s="34"/>
      <c r="H10" s="34"/>
      <c r="I10" s="116"/>
      <c r="J10" s="34"/>
      <c r="K10" s="34"/>
      <c r="L10" s="11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05" t="s">
        <v>829</v>
      </c>
      <c r="F11" s="306"/>
      <c r="G11" s="306"/>
      <c r="H11" s="306"/>
      <c r="I11" s="116"/>
      <c r="J11" s="34"/>
      <c r="K11" s="34"/>
      <c r="L11" s="11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0.199999999999999">
      <c r="A12" s="34"/>
      <c r="B12" s="39"/>
      <c r="C12" s="34"/>
      <c r="D12" s="34"/>
      <c r="E12" s="34"/>
      <c r="F12" s="34"/>
      <c r="G12" s="34"/>
      <c r="H12" s="34"/>
      <c r="I12" s="116"/>
      <c r="J12" s="34"/>
      <c r="K12" s="34"/>
      <c r="L12" s="11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5" t="s">
        <v>18</v>
      </c>
      <c r="E13" s="34"/>
      <c r="F13" s="104" t="s">
        <v>92</v>
      </c>
      <c r="G13" s="34"/>
      <c r="H13" s="34"/>
      <c r="I13" s="118" t="s">
        <v>20</v>
      </c>
      <c r="J13" s="104" t="s">
        <v>115</v>
      </c>
      <c r="K13" s="34"/>
      <c r="L13" s="11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5" t="s">
        <v>22</v>
      </c>
      <c r="E14" s="34"/>
      <c r="F14" s="104" t="s">
        <v>23</v>
      </c>
      <c r="G14" s="34"/>
      <c r="H14" s="34"/>
      <c r="I14" s="118" t="s">
        <v>24</v>
      </c>
      <c r="J14" s="119" t="str">
        <f>'Rekapitulace stavby'!AN8</f>
        <v>8. 8. 2019</v>
      </c>
      <c r="K14" s="34"/>
      <c r="L14" s="11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customHeight="1">
      <c r="A15" s="34"/>
      <c r="B15" s="39"/>
      <c r="C15" s="34"/>
      <c r="D15" s="34"/>
      <c r="E15" s="34"/>
      <c r="F15" s="34"/>
      <c r="G15" s="34"/>
      <c r="H15" s="34"/>
      <c r="I15" s="116"/>
      <c r="J15" s="34"/>
      <c r="K15" s="34"/>
      <c r="L15" s="11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5" t="s">
        <v>26</v>
      </c>
      <c r="E16" s="34"/>
      <c r="F16" s="34"/>
      <c r="G16" s="34"/>
      <c r="H16" s="34"/>
      <c r="I16" s="118" t="s">
        <v>27</v>
      </c>
      <c r="J16" s="104" t="s">
        <v>28</v>
      </c>
      <c r="K16" s="34"/>
      <c r="L16" s="11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4" t="s">
        <v>29</v>
      </c>
      <c r="F17" s="34"/>
      <c r="G17" s="34"/>
      <c r="H17" s="34"/>
      <c r="I17" s="118" t="s">
        <v>30</v>
      </c>
      <c r="J17" s="104" t="s">
        <v>28</v>
      </c>
      <c r="K17" s="34"/>
      <c r="L17" s="11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9"/>
      <c r="C18" s="34"/>
      <c r="D18" s="34"/>
      <c r="E18" s="34"/>
      <c r="F18" s="34"/>
      <c r="G18" s="34"/>
      <c r="H18" s="34"/>
      <c r="I18" s="116"/>
      <c r="J18" s="34"/>
      <c r="K18" s="34"/>
      <c r="L18" s="11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5" t="s">
        <v>31</v>
      </c>
      <c r="E19" s="34"/>
      <c r="F19" s="34"/>
      <c r="G19" s="34"/>
      <c r="H19" s="34"/>
      <c r="I19" s="118" t="s">
        <v>27</v>
      </c>
      <c r="J19" s="30" t="str">
        <f>'Rekapitulace stavby'!AN13</f>
        <v>Vyplň údaj</v>
      </c>
      <c r="K19" s="34"/>
      <c r="L19" s="11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7" t="str">
        <f>'Rekapitulace stavby'!E14</f>
        <v>Vyplň údaj</v>
      </c>
      <c r="F20" s="308"/>
      <c r="G20" s="308"/>
      <c r="H20" s="308"/>
      <c r="I20" s="118" t="s">
        <v>30</v>
      </c>
      <c r="J20" s="30" t="str">
        <f>'Rekapitulace stavby'!AN14</f>
        <v>Vyplň údaj</v>
      </c>
      <c r="K20" s="34"/>
      <c r="L20" s="11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9"/>
      <c r="C21" s="34"/>
      <c r="D21" s="34"/>
      <c r="E21" s="34"/>
      <c r="F21" s="34"/>
      <c r="G21" s="34"/>
      <c r="H21" s="34"/>
      <c r="I21" s="116"/>
      <c r="J21" s="34"/>
      <c r="K21" s="34"/>
      <c r="L21" s="11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5" t="s">
        <v>33</v>
      </c>
      <c r="E22" s="34"/>
      <c r="F22" s="34"/>
      <c r="G22" s="34"/>
      <c r="H22" s="34"/>
      <c r="I22" s="118" t="s">
        <v>27</v>
      </c>
      <c r="J22" s="104" t="s">
        <v>28</v>
      </c>
      <c r="K22" s="34"/>
      <c r="L22" s="11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4" t="s">
        <v>34</v>
      </c>
      <c r="F23" s="34"/>
      <c r="G23" s="34"/>
      <c r="H23" s="34"/>
      <c r="I23" s="118" t="s">
        <v>30</v>
      </c>
      <c r="J23" s="104" t="s">
        <v>28</v>
      </c>
      <c r="K23" s="34"/>
      <c r="L23" s="11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9"/>
      <c r="C24" s="34"/>
      <c r="D24" s="34"/>
      <c r="E24" s="34"/>
      <c r="F24" s="34"/>
      <c r="G24" s="34"/>
      <c r="H24" s="34"/>
      <c r="I24" s="116"/>
      <c r="J24" s="34"/>
      <c r="K24" s="34"/>
      <c r="L24" s="11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5" t="s">
        <v>36</v>
      </c>
      <c r="E25" s="34"/>
      <c r="F25" s="34"/>
      <c r="G25" s="34"/>
      <c r="H25" s="34"/>
      <c r="I25" s="118" t="s">
        <v>27</v>
      </c>
      <c r="J25" s="104" t="s">
        <v>28</v>
      </c>
      <c r="K25" s="34"/>
      <c r="L25" s="11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4" t="s">
        <v>37</v>
      </c>
      <c r="F26" s="34"/>
      <c r="G26" s="34"/>
      <c r="H26" s="34"/>
      <c r="I26" s="118" t="s">
        <v>30</v>
      </c>
      <c r="J26" s="104" t="s">
        <v>28</v>
      </c>
      <c r="K26" s="34"/>
      <c r="L26" s="11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34"/>
      <c r="E27" s="34"/>
      <c r="F27" s="34"/>
      <c r="G27" s="34"/>
      <c r="H27" s="34"/>
      <c r="I27" s="116"/>
      <c r="J27" s="34"/>
      <c r="K27" s="34"/>
      <c r="L27" s="11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5" t="s">
        <v>38</v>
      </c>
      <c r="E28" s="34"/>
      <c r="F28" s="34"/>
      <c r="G28" s="34"/>
      <c r="H28" s="34"/>
      <c r="I28" s="116"/>
      <c r="J28" s="34"/>
      <c r="K28" s="34"/>
      <c r="L28" s="11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25.5" customHeight="1">
      <c r="A29" s="120"/>
      <c r="B29" s="121"/>
      <c r="C29" s="120"/>
      <c r="D29" s="120"/>
      <c r="E29" s="309" t="s">
        <v>116</v>
      </c>
      <c r="F29" s="309"/>
      <c r="G29" s="309"/>
      <c r="H29" s="309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" customHeight="1">
      <c r="A30" s="34"/>
      <c r="B30" s="39"/>
      <c r="C30" s="34"/>
      <c r="D30" s="34"/>
      <c r="E30" s="34"/>
      <c r="F30" s="34"/>
      <c r="G30" s="34"/>
      <c r="H30" s="34"/>
      <c r="I30" s="116"/>
      <c r="J30" s="34"/>
      <c r="K30" s="34"/>
      <c r="L30" s="11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4"/>
      <c r="E31" s="124"/>
      <c r="F31" s="124"/>
      <c r="G31" s="124"/>
      <c r="H31" s="124"/>
      <c r="I31" s="125"/>
      <c r="J31" s="124"/>
      <c r="K31" s="124"/>
      <c r="L31" s="11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6" t="s">
        <v>40</v>
      </c>
      <c r="E32" s="34"/>
      <c r="F32" s="34"/>
      <c r="G32" s="34"/>
      <c r="H32" s="34"/>
      <c r="I32" s="116"/>
      <c r="J32" s="127">
        <f>ROUND(J88, 2)</f>
        <v>0</v>
      </c>
      <c r="K32" s="34"/>
      <c r="L32" s="11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9"/>
      <c r="C33" s="34"/>
      <c r="D33" s="124"/>
      <c r="E33" s="124"/>
      <c r="F33" s="124"/>
      <c r="G33" s="124"/>
      <c r="H33" s="124"/>
      <c r="I33" s="125"/>
      <c r="J33" s="124"/>
      <c r="K33" s="124"/>
      <c r="L33" s="11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28" t="s">
        <v>42</v>
      </c>
      <c r="G34" s="34"/>
      <c r="H34" s="34"/>
      <c r="I34" s="129" t="s">
        <v>41</v>
      </c>
      <c r="J34" s="128" t="s">
        <v>43</v>
      </c>
      <c r="K34" s="34"/>
      <c r="L34" s="11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130" t="s">
        <v>44</v>
      </c>
      <c r="E35" s="115" t="s">
        <v>45</v>
      </c>
      <c r="F35" s="131">
        <f>ROUND((SUM(BE88:BE109)),  2)</f>
        <v>0</v>
      </c>
      <c r="G35" s="34"/>
      <c r="H35" s="34"/>
      <c r="I35" s="132">
        <v>0.21</v>
      </c>
      <c r="J35" s="131">
        <f>ROUND(((SUM(BE88:BE109))*I35),  2)</f>
        <v>0</v>
      </c>
      <c r="K35" s="34"/>
      <c r="L35" s="11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15" t="s">
        <v>46</v>
      </c>
      <c r="F36" s="131">
        <f>ROUND((SUM(BF88:BF109)),  2)</f>
        <v>0</v>
      </c>
      <c r="G36" s="34"/>
      <c r="H36" s="34"/>
      <c r="I36" s="132">
        <v>0.15</v>
      </c>
      <c r="J36" s="131">
        <f>ROUND(((SUM(BF88:BF109))*I36),  2)</f>
        <v>0</v>
      </c>
      <c r="K36" s="34"/>
      <c r="L36" s="11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customHeight="1">
      <c r="A37" s="34"/>
      <c r="B37" s="39"/>
      <c r="C37" s="34"/>
      <c r="D37" s="115" t="s">
        <v>44</v>
      </c>
      <c r="E37" s="115" t="s">
        <v>47</v>
      </c>
      <c r="F37" s="131">
        <f>ROUND((SUM(BG88:BG109)),  2)</f>
        <v>0</v>
      </c>
      <c r="G37" s="34"/>
      <c r="H37" s="34"/>
      <c r="I37" s="132">
        <v>0.21</v>
      </c>
      <c r="J37" s="131">
        <f>0</f>
        <v>0</v>
      </c>
      <c r="K37" s="34"/>
      <c r="L37" s="11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customHeight="1">
      <c r="A38" s="34"/>
      <c r="B38" s="39"/>
      <c r="C38" s="34"/>
      <c r="D38" s="34"/>
      <c r="E38" s="115" t="s">
        <v>48</v>
      </c>
      <c r="F38" s="131">
        <f>ROUND((SUM(BH88:BH109)),  2)</f>
        <v>0</v>
      </c>
      <c r="G38" s="34"/>
      <c r="H38" s="34"/>
      <c r="I38" s="132">
        <v>0.15</v>
      </c>
      <c r="J38" s="131">
        <f>0</f>
        <v>0</v>
      </c>
      <c r="K38" s="34"/>
      <c r="L38" s="11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15" t="s">
        <v>49</v>
      </c>
      <c r="F39" s="131">
        <f>ROUND((SUM(BI88:BI109)),  2)</f>
        <v>0</v>
      </c>
      <c r="G39" s="34"/>
      <c r="H39" s="34"/>
      <c r="I39" s="132">
        <v>0</v>
      </c>
      <c r="J39" s="131">
        <f>0</f>
        <v>0</v>
      </c>
      <c r="K39" s="34"/>
      <c r="L39" s="11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9"/>
      <c r="C40" s="34"/>
      <c r="D40" s="34"/>
      <c r="E40" s="34"/>
      <c r="F40" s="34"/>
      <c r="G40" s="34"/>
      <c r="H40" s="34"/>
      <c r="I40" s="116"/>
      <c r="J40" s="34"/>
      <c r="K40" s="34"/>
      <c r="L40" s="11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50</v>
      </c>
      <c r="E41" s="135"/>
      <c r="F41" s="135"/>
      <c r="G41" s="136" t="s">
        <v>51</v>
      </c>
      <c r="H41" s="137" t="s">
        <v>52</v>
      </c>
      <c r="I41" s="138"/>
      <c r="J41" s="139">
        <f>SUM(J32:J39)</f>
        <v>0</v>
      </c>
      <c r="K41" s="140"/>
      <c r="L41" s="11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" customHeight="1">
      <c r="A46" s="34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" customHeight="1">
      <c r="A47" s="34"/>
      <c r="B47" s="35"/>
      <c r="C47" s="23" t="s">
        <v>117</v>
      </c>
      <c r="D47" s="36"/>
      <c r="E47" s="36"/>
      <c r="F47" s="36"/>
      <c r="G47" s="36"/>
      <c r="H47" s="36"/>
      <c r="I47" s="116"/>
      <c r="J47" s="36"/>
      <c r="K47" s="36"/>
      <c r="L47" s="11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" customHeight="1">
      <c r="A48" s="34"/>
      <c r="B48" s="35"/>
      <c r="C48" s="36"/>
      <c r="D48" s="36"/>
      <c r="E48" s="36"/>
      <c r="F48" s="36"/>
      <c r="G48" s="36"/>
      <c r="H48" s="36"/>
      <c r="I48" s="116"/>
      <c r="J48" s="36"/>
      <c r="K48" s="36"/>
      <c r="L48" s="11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116"/>
      <c r="J49" s="36"/>
      <c r="K49" s="36"/>
      <c r="L49" s="11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0" t="str">
        <f>E7</f>
        <v>Výsadba větrolamu a výstavba mělkého průlehu na KN 1613 v k. ú. Svinčany</v>
      </c>
      <c r="F50" s="311"/>
      <c r="G50" s="311"/>
      <c r="H50" s="311"/>
      <c r="I50" s="116"/>
      <c r="J50" s="36"/>
      <c r="K50" s="36"/>
      <c r="L50" s="11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113</v>
      </c>
      <c r="D51" s="22"/>
      <c r="E51" s="22"/>
      <c r="F51" s="22"/>
      <c r="G51" s="22"/>
      <c r="H51" s="22"/>
      <c r="I51" s="109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10" t="s">
        <v>827</v>
      </c>
      <c r="F52" s="312"/>
      <c r="G52" s="312"/>
      <c r="H52" s="312"/>
      <c r="I52" s="116"/>
      <c r="J52" s="36"/>
      <c r="K52" s="36"/>
      <c r="L52" s="11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828</v>
      </c>
      <c r="D53" s="36"/>
      <c r="E53" s="36"/>
      <c r="F53" s="36"/>
      <c r="G53" s="36"/>
      <c r="H53" s="36"/>
      <c r="I53" s="116"/>
      <c r="J53" s="36"/>
      <c r="K53" s="36"/>
      <c r="L53" s="11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279" t="str">
        <f>E11</f>
        <v>3.1 - SO 03.1 Kácení</v>
      </c>
      <c r="F54" s="312"/>
      <c r="G54" s="312"/>
      <c r="H54" s="312"/>
      <c r="I54" s="116"/>
      <c r="J54" s="36"/>
      <c r="K54" s="36"/>
      <c r="L54" s="11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" customHeight="1">
      <c r="A55" s="34"/>
      <c r="B55" s="35"/>
      <c r="C55" s="36"/>
      <c r="D55" s="36"/>
      <c r="E55" s="36"/>
      <c r="F55" s="36"/>
      <c r="G55" s="36"/>
      <c r="H55" s="36"/>
      <c r="I55" s="116"/>
      <c r="J55" s="36"/>
      <c r="K55" s="36"/>
      <c r="L55" s="11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22</v>
      </c>
      <c r="D56" s="36"/>
      <c r="E56" s="36"/>
      <c r="F56" s="27" t="str">
        <f>F14</f>
        <v>Svinčany</v>
      </c>
      <c r="G56" s="36"/>
      <c r="H56" s="36"/>
      <c r="I56" s="118" t="s">
        <v>24</v>
      </c>
      <c r="J56" s="60" t="str">
        <f>IF(J14="","",J14)</f>
        <v>8. 8. 2019</v>
      </c>
      <c r="K56" s="36"/>
      <c r="L56" s="11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" customHeight="1">
      <c r="A57" s="34"/>
      <c r="B57" s="35"/>
      <c r="C57" s="36"/>
      <c r="D57" s="36"/>
      <c r="E57" s="36"/>
      <c r="F57" s="36"/>
      <c r="G57" s="36"/>
      <c r="H57" s="36"/>
      <c r="I57" s="116"/>
      <c r="J57" s="36"/>
      <c r="K57" s="36"/>
      <c r="L57" s="11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3.05" customHeight="1">
      <c r="A58" s="34"/>
      <c r="B58" s="35"/>
      <c r="C58" s="29" t="s">
        <v>26</v>
      </c>
      <c r="D58" s="36"/>
      <c r="E58" s="36"/>
      <c r="F58" s="27" t="str">
        <f>E17</f>
        <v>Obec Svinčany</v>
      </c>
      <c r="G58" s="36"/>
      <c r="H58" s="36"/>
      <c r="I58" s="118" t="s">
        <v>33</v>
      </c>
      <c r="J58" s="32" t="str">
        <f>E23</f>
        <v>Povodí Labe, státní podnik, OIČ, Hradec Králové</v>
      </c>
      <c r="K58" s="36"/>
      <c r="L58" s="11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15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118" t="s">
        <v>36</v>
      </c>
      <c r="J59" s="32" t="str">
        <f>E26</f>
        <v>Ing. Eva Morkesová</v>
      </c>
      <c r="K59" s="36"/>
      <c r="L59" s="11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116"/>
      <c r="J60" s="36"/>
      <c r="K60" s="36"/>
      <c r="L60" s="11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47" t="s">
        <v>118</v>
      </c>
      <c r="D61" s="148"/>
      <c r="E61" s="148"/>
      <c r="F61" s="148"/>
      <c r="G61" s="148"/>
      <c r="H61" s="148"/>
      <c r="I61" s="149"/>
      <c r="J61" s="150" t="s">
        <v>119</v>
      </c>
      <c r="K61" s="148"/>
      <c r="L61" s="11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116"/>
      <c r="J62" s="36"/>
      <c r="K62" s="36"/>
      <c r="L62" s="11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8" customHeight="1">
      <c r="A63" s="34"/>
      <c r="B63" s="35"/>
      <c r="C63" s="151" t="s">
        <v>72</v>
      </c>
      <c r="D63" s="36"/>
      <c r="E63" s="36"/>
      <c r="F63" s="36"/>
      <c r="G63" s="36"/>
      <c r="H63" s="36"/>
      <c r="I63" s="116"/>
      <c r="J63" s="78">
        <f>J88</f>
        <v>0</v>
      </c>
      <c r="K63" s="36"/>
      <c r="L63" s="11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120</v>
      </c>
    </row>
    <row r="64" spans="1:47" s="9" customFormat="1" ht="24.9" customHeight="1">
      <c r="B64" s="152"/>
      <c r="C64" s="153"/>
      <c r="D64" s="154" t="s">
        <v>121</v>
      </c>
      <c r="E64" s="155"/>
      <c r="F64" s="155"/>
      <c r="G64" s="155"/>
      <c r="H64" s="155"/>
      <c r="I64" s="156"/>
      <c r="J64" s="157">
        <f>J89</f>
        <v>0</v>
      </c>
      <c r="K64" s="153"/>
      <c r="L64" s="158"/>
    </row>
    <row r="65" spans="1:31" s="10" customFormat="1" ht="19.95" customHeight="1">
      <c r="B65" s="159"/>
      <c r="C65" s="98"/>
      <c r="D65" s="160" t="s">
        <v>122</v>
      </c>
      <c r="E65" s="161"/>
      <c r="F65" s="161"/>
      <c r="G65" s="161"/>
      <c r="H65" s="161"/>
      <c r="I65" s="162"/>
      <c r="J65" s="163">
        <f>J90</f>
        <v>0</v>
      </c>
      <c r="K65" s="98"/>
      <c r="L65" s="164"/>
    </row>
    <row r="66" spans="1:31" s="10" customFormat="1" ht="19.95" customHeight="1">
      <c r="B66" s="159"/>
      <c r="C66" s="98"/>
      <c r="D66" s="160" t="s">
        <v>130</v>
      </c>
      <c r="E66" s="161"/>
      <c r="F66" s="161"/>
      <c r="G66" s="161"/>
      <c r="H66" s="161"/>
      <c r="I66" s="162"/>
      <c r="J66" s="163">
        <f>J107</f>
        <v>0</v>
      </c>
      <c r="K66" s="98"/>
      <c r="L66" s="164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116"/>
      <c r="J67" s="36"/>
      <c r="K67" s="36"/>
      <c r="L67" s="117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" customHeight="1">
      <c r="A68" s="34"/>
      <c r="B68" s="48"/>
      <c r="C68" s="49"/>
      <c r="D68" s="49"/>
      <c r="E68" s="49"/>
      <c r="F68" s="49"/>
      <c r="G68" s="49"/>
      <c r="H68" s="49"/>
      <c r="I68" s="143"/>
      <c r="J68" s="49"/>
      <c r="K68" s="49"/>
      <c r="L68" s="117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" customHeight="1">
      <c r="A72" s="34"/>
      <c r="B72" s="50"/>
      <c r="C72" s="51"/>
      <c r="D72" s="51"/>
      <c r="E72" s="51"/>
      <c r="F72" s="51"/>
      <c r="G72" s="51"/>
      <c r="H72" s="51"/>
      <c r="I72" s="146"/>
      <c r="J72" s="51"/>
      <c r="K72" s="51"/>
      <c r="L72" s="117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" customHeight="1">
      <c r="A73" s="34"/>
      <c r="B73" s="35"/>
      <c r="C73" s="23" t="s">
        <v>131</v>
      </c>
      <c r="D73" s="36"/>
      <c r="E73" s="36"/>
      <c r="F73" s="36"/>
      <c r="G73" s="36"/>
      <c r="H73" s="36"/>
      <c r="I73" s="116"/>
      <c r="J73" s="36"/>
      <c r="K73" s="36"/>
      <c r="L73" s="11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" customHeight="1">
      <c r="A74" s="34"/>
      <c r="B74" s="35"/>
      <c r="C74" s="36"/>
      <c r="D74" s="36"/>
      <c r="E74" s="36"/>
      <c r="F74" s="36"/>
      <c r="G74" s="36"/>
      <c r="H74" s="36"/>
      <c r="I74" s="116"/>
      <c r="J74" s="36"/>
      <c r="K74" s="36"/>
      <c r="L74" s="11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116"/>
      <c r="J75" s="36"/>
      <c r="K75" s="36"/>
      <c r="L75" s="11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10" t="str">
        <f>E7</f>
        <v>Výsadba větrolamu a výstavba mělkého průlehu na KN 1613 v k. ú. Svinčany</v>
      </c>
      <c r="F76" s="311"/>
      <c r="G76" s="311"/>
      <c r="H76" s="311"/>
      <c r="I76" s="116"/>
      <c r="J76" s="36"/>
      <c r="K76" s="36"/>
      <c r="L76" s="11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113</v>
      </c>
      <c r="D77" s="22"/>
      <c r="E77" s="22"/>
      <c r="F77" s="22"/>
      <c r="G77" s="22"/>
      <c r="H77" s="22"/>
      <c r="I77" s="109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10" t="s">
        <v>827</v>
      </c>
      <c r="F78" s="312"/>
      <c r="G78" s="312"/>
      <c r="H78" s="312"/>
      <c r="I78" s="116"/>
      <c r="J78" s="36"/>
      <c r="K78" s="36"/>
      <c r="L78" s="11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828</v>
      </c>
      <c r="D79" s="36"/>
      <c r="E79" s="36"/>
      <c r="F79" s="36"/>
      <c r="G79" s="36"/>
      <c r="H79" s="36"/>
      <c r="I79" s="116"/>
      <c r="J79" s="36"/>
      <c r="K79" s="36"/>
      <c r="L79" s="11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279" t="str">
        <f>E11</f>
        <v>3.1 - SO 03.1 Kácení</v>
      </c>
      <c r="F80" s="312"/>
      <c r="G80" s="312"/>
      <c r="H80" s="312"/>
      <c r="I80" s="116"/>
      <c r="J80" s="36"/>
      <c r="K80" s="36"/>
      <c r="L80" s="11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" customHeight="1">
      <c r="A81" s="34"/>
      <c r="B81" s="35"/>
      <c r="C81" s="36"/>
      <c r="D81" s="36"/>
      <c r="E81" s="36"/>
      <c r="F81" s="36"/>
      <c r="G81" s="36"/>
      <c r="H81" s="36"/>
      <c r="I81" s="116"/>
      <c r="J81" s="36"/>
      <c r="K81" s="36"/>
      <c r="L81" s="11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22</v>
      </c>
      <c r="D82" s="36"/>
      <c r="E82" s="36"/>
      <c r="F82" s="27" t="str">
        <f>F14</f>
        <v>Svinčany</v>
      </c>
      <c r="G82" s="36"/>
      <c r="H82" s="36"/>
      <c r="I82" s="118" t="s">
        <v>24</v>
      </c>
      <c r="J82" s="60" t="str">
        <f>IF(J14="","",J14)</f>
        <v>8. 8. 2019</v>
      </c>
      <c r="K82" s="36"/>
      <c r="L82" s="11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116"/>
      <c r="J83" s="36"/>
      <c r="K83" s="36"/>
      <c r="L83" s="11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43.05" customHeight="1">
      <c r="A84" s="34"/>
      <c r="B84" s="35"/>
      <c r="C84" s="29" t="s">
        <v>26</v>
      </c>
      <c r="D84" s="36"/>
      <c r="E84" s="36"/>
      <c r="F84" s="27" t="str">
        <f>E17</f>
        <v>Obec Svinčany</v>
      </c>
      <c r="G84" s="36"/>
      <c r="H84" s="36"/>
      <c r="I84" s="118" t="s">
        <v>33</v>
      </c>
      <c r="J84" s="32" t="str">
        <f>E23</f>
        <v>Povodí Labe, státní podnik, OIČ, Hradec Králové</v>
      </c>
      <c r="K84" s="36"/>
      <c r="L84" s="11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15" customHeight="1">
      <c r="A85" s="34"/>
      <c r="B85" s="35"/>
      <c r="C85" s="29" t="s">
        <v>31</v>
      </c>
      <c r="D85" s="36"/>
      <c r="E85" s="36"/>
      <c r="F85" s="27" t="str">
        <f>IF(E20="","",E20)</f>
        <v>Vyplň údaj</v>
      </c>
      <c r="G85" s="36"/>
      <c r="H85" s="36"/>
      <c r="I85" s="118" t="s">
        <v>36</v>
      </c>
      <c r="J85" s="32" t="str">
        <f>E26</f>
        <v>Ing. Eva Morkesová</v>
      </c>
      <c r="K85" s="36"/>
      <c r="L85" s="11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116"/>
      <c r="J86" s="36"/>
      <c r="K86" s="36"/>
      <c r="L86" s="11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65"/>
      <c r="B87" s="166"/>
      <c r="C87" s="167" t="s">
        <v>132</v>
      </c>
      <c r="D87" s="168" t="s">
        <v>59</v>
      </c>
      <c r="E87" s="168" t="s">
        <v>55</v>
      </c>
      <c r="F87" s="168" t="s">
        <v>56</v>
      </c>
      <c r="G87" s="168" t="s">
        <v>133</v>
      </c>
      <c r="H87" s="168" t="s">
        <v>134</v>
      </c>
      <c r="I87" s="169" t="s">
        <v>135</v>
      </c>
      <c r="J87" s="168" t="s">
        <v>119</v>
      </c>
      <c r="K87" s="170" t="s">
        <v>136</v>
      </c>
      <c r="L87" s="171"/>
      <c r="M87" s="69" t="s">
        <v>28</v>
      </c>
      <c r="N87" s="70" t="s">
        <v>44</v>
      </c>
      <c r="O87" s="70" t="s">
        <v>137</v>
      </c>
      <c r="P87" s="70" t="s">
        <v>138</v>
      </c>
      <c r="Q87" s="70" t="s">
        <v>139</v>
      </c>
      <c r="R87" s="70" t="s">
        <v>140</v>
      </c>
      <c r="S87" s="70" t="s">
        <v>141</v>
      </c>
      <c r="T87" s="71" t="s">
        <v>142</v>
      </c>
      <c r="U87" s="165"/>
      <c r="V87" s="165"/>
      <c r="W87" s="165"/>
      <c r="X87" s="165"/>
      <c r="Y87" s="165"/>
      <c r="Z87" s="165"/>
      <c r="AA87" s="165"/>
      <c r="AB87" s="165"/>
      <c r="AC87" s="165"/>
      <c r="AD87" s="165"/>
      <c r="AE87" s="165"/>
    </row>
    <row r="88" spans="1:65" s="2" customFormat="1" ht="22.8" customHeight="1">
      <c r="A88" s="34"/>
      <c r="B88" s="35"/>
      <c r="C88" s="76" t="s">
        <v>143</v>
      </c>
      <c r="D88" s="36"/>
      <c r="E88" s="36"/>
      <c r="F88" s="36"/>
      <c r="G88" s="36"/>
      <c r="H88" s="36"/>
      <c r="I88" s="116"/>
      <c r="J88" s="172">
        <f>BK88</f>
        <v>0</v>
      </c>
      <c r="K88" s="36"/>
      <c r="L88" s="39"/>
      <c r="M88" s="72"/>
      <c r="N88" s="173"/>
      <c r="O88" s="73"/>
      <c r="P88" s="174">
        <f>P89</f>
        <v>0</v>
      </c>
      <c r="Q88" s="73"/>
      <c r="R88" s="174">
        <f>R89</f>
        <v>1.5400000000000001E-3</v>
      </c>
      <c r="S88" s="73"/>
      <c r="T88" s="175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73</v>
      </c>
      <c r="AU88" s="17" t="s">
        <v>120</v>
      </c>
      <c r="BK88" s="176">
        <f>BK89</f>
        <v>0</v>
      </c>
    </row>
    <row r="89" spans="1:65" s="12" customFormat="1" ht="25.95" customHeight="1">
      <c r="B89" s="177"/>
      <c r="C89" s="178"/>
      <c r="D89" s="179" t="s">
        <v>73</v>
      </c>
      <c r="E89" s="180" t="s">
        <v>144</v>
      </c>
      <c r="F89" s="180" t="s">
        <v>145</v>
      </c>
      <c r="G89" s="178"/>
      <c r="H89" s="178"/>
      <c r="I89" s="181"/>
      <c r="J89" s="182">
        <f>BK89</f>
        <v>0</v>
      </c>
      <c r="K89" s="178"/>
      <c r="L89" s="183"/>
      <c r="M89" s="184"/>
      <c r="N89" s="185"/>
      <c r="O89" s="185"/>
      <c r="P89" s="186">
        <f>P90+P107</f>
        <v>0</v>
      </c>
      <c r="Q89" s="185"/>
      <c r="R89" s="186">
        <f>R90+R107</f>
        <v>1.5400000000000001E-3</v>
      </c>
      <c r="S89" s="185"/>
      <c r="T89" s="187">
        <f>T90+T107</f>
        <v>0</v>
      </c>
      <c r="AR89" s="188" t="s">
        <v>82</v>
      </c>
      <c r="AT89" s="189" t="s">
        <v>73</v>
      </c>
      <c r="AU89" s="189" t="s">
        <v>74</v>
      </c>
      <c r="AY89" s="188" t="s">
        <v>146</v>
      </c>
      <c r="BK89" s="190">
        <f>BK90+BK107</f>
        <v>0</v>
      </c>
    </row>
    <row r="90" spans="1:65" s="12" customFormat="1" ht="22.8" customHeight="1">
      <c r="B90" s="177"/>
      <c r="C90" s="178"/>
      <c r="D90" s="179" t="s">
        <v>73</v>
      </c>
      <c r="E90" s="191" t="s">
        <v>82</v>
      </c>
      <c r="F90" s="191" t="s">
        <v>147</v>
      </c>
      <c r="G90" s="178"/>
      <c r="H90" s="178"/>
      <c r="I90" s="181"/>
      <c r="J90" s="192">
        <f>BK90</f>
        <v>0</v>
      </c>
      <c r="K90" s="178"/>
      <c r="L90" s="183"/>
      <c r="M90" s="184"/>
      <c r="N90" s="185"/>
      <c r="O90" s="185"/>
      <c r="P90" s="186">
        <f>SUM(P91:P106)</f>
        <v>0</v>
      </c>
      <c r="Q90" s="185"/>
      <c r="R90" s="186">
        <f>SUM(R91:R106)</f>
        <v>1.5400000000000001E-3</v>
      </c>
      <c r="S90" s="185"/>
      <c r="T90" s="187">
        <f>SUM(T91:T106)</f>
        <v>0</v>
      </c>
      <c r="AR90" s="188" t="s">
        <v>82</v>
      </c>
      <c r="AT90" s="189" t="s">
        <v>73</v>
      </c>
      <c r="AU90" s="189" t="s">
        <v>82</v>
      </c>
      <c r="AY90" s="188" t="s">
        <v>146</v>
      </c>
      <c r="BK90" s="190">
        <f>SUM(BK91:BK106)</f>
        <v>0</v>
      </c>
    </row>
    <row r="91" spans="1:65" s="2" customFormat="1" ht="16.5" customHeight="1">
      <c r="A91" s="34"/>
      <c r="B91" s="35"/>
      <c r="C91" s="193" t="s">
        <v>82</v>
      </c>
      <c r="D91" s="193" t="s">
        <v>148</v>
      </c>
      <c r="E91" s="194" t="s">
        <v>830</v>
      </c>
      <c r="F91" s="195" t="s">
        <v>831</v>
      </c>
      <c r="G91" s="196" t="s">
        <v>440</v>
      </c>
      <c r="H91" s="197">
        <v>14</v>
      </c>
      <c r="I91" s="198"/>
      <c r="J91" s="199">
        <f>ROUND(I91*H91,2)</f>
        <v>0</v>
      </c>
      <c r="K91" s="195" t="s">
        <v>152</v>
      </c>
      <c r="L91" s="39"/>
      <c r="M91" s="200" t="s">
        <v>28</v>
      </c>
      <c r="N91" s="201" t="s">
        <v>47</v>
      </c>
      <c r="O91" s="65"/>
      <c r="P91" s="202">
        <f>O91*H91</f>
        <v>0</v>
      </c>
      <c r="Q91" s="202">
        <v>6.0000000000000002E-5</v>
      </c>
      <c r="R91" s="202">
        <f>Q91*H91</f>
        <v>8.4000000000000003E-4</v>
      </c>
      <c r="S91" s="202">
        <v>0</v>
      </c>
      <c r="T91" s="20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204" t="s">
        <v>153</v>
      </c>
      <c r="AT91" s="204" t="s">
        <v>148</v>
      </c>
      <c r="AU91" s="204" t="s">
        <v>85</v>
      </c>
      <c r="AY91" s="17" t="s">
        <v>146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7" t="s">
        <v>153</v>
      </c>
      <c r="BK91" s="205">
        <f>ROUND(I91*H91,2)</f>
        <v>0</v>
      </c>
      <c r="BL91" s="17" t="s">
        <v>153</v>
      </c>
      <c r="BM91" s="204" t="s">
        <v>832</v>
      </c>
    </row>
    <row r="92" spans="1:65" s="2" customFormat="1" ht="10.199999999999999">
      <c r="A92" s="34"/>
      <c r="B92" s="35"/>
      <c r="C92" s="36"/>
      <c r="D92" s="206" t="s">
        <v>155</v>
      </c>
      <c r="E92" s="36"/>
      <c r="F92" s="207" t="s">
        <v>833</v>
      </c>
      <c r="G92" s="36"/>
      <c r="H92" s="36"/>
      <c r="I92" s="116"/>
      <c r="J92" s="36"/>
      <c r="K92" s="36"/>
      <c r="L92" s="39"/>
      <c r="M92" s="208"/>
      <c r="N92" s="209"/>
      <c r="O92" s="65"/>
      <c r="P92" s="65"/>
      <c r="Q92" s="65"/>
      <c r="R92" s="65"/>
      <c r="S92" s="65"/>
      <c r="T92" s="66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155</v>
      </c>
      <c r="AU92" s="17" t="s">
        <v>85</v>
      </c>
    </row>
    <row r="93" spans="1:65" s="13" customFormat="1" ht="10.199999999999999">
      <c r="B93" s="210"/>
      <c r="C93" s="211"/>
      <c r="D93" s="206" t="s">
        <v>157</v>
      </c>
      <c r="E93" s="212" t="s">
        <v>28</v>
      </c>
      <c r="F93" s="213" t="s">
        <v>834</v>
      </c>
      <c r="G93" s="211"/>
      <c r="H93" s="212" t="s">
        <v>28</v>
      </c>
      <c r="I93" s="214"/>
      <c r="J93" s="211"/>
      <c r="K93" s="211"/>
      <c r="L93" s="215"/>
      <c r="M93" s="216"/>
      <c r="N93" s="217"/>
      <c r="O93" s="217"/>
      <c r="P93" s="217"/>
      <c r="Q93" s="217"/>
      <c r="R93" s="217"/>
      <c r="S93" s="217"/>
      <c r="T93" s="218"/>
      <c r="AT93" s="219" t="s">
        <v>157</v>
      </c>
      <c r="AU93" s="219" t="s">
        <v>85</v>
      </c>
      <c r="AV93" s="13" t="s">
        <v>82</v>
      </c>
      <c r="AW93" s="13" t="s">
        <v>35</v>
      </c>
      <c r="AX93" s="13" t="s">
        <v>74</v>
      </c>
      <c r="AY93" s="219" t="s">
        <v>146</v>
      </c>
    </row>
    <row r="94" spans="1:65" s="14" customFormat="1" ht="10.199999999999999">
      <c r="B94" s="220"/>
      <c r="C94" s="221"/>
      <c r="D94" s="206" t="s">
        <v>157</v>
      </c>
      <c r="E94" s="222" t="s">
        <v>28</v>
      </c>
      <c r="F94" s="223" t="s">
        <v>835</v>
      </c>
      <c r="G94" s="221"/>
      <c r="H94" s="224">
        <v>14</v>
      </c>
      <c r="I94" s="225"/>
      <c r="J94" s="221"/>
      <c r="K94" s="221"/>
      <c r="L94" s="226"/>
      <c r="M94" s="227"/>
      <c r="N94" s="228"/>
      <c r="O94" s="228"/>
      <c r="P94" s="228"/>
      <c r="Q94" s="228"/>
      <c r="R94" s="228"/>
      <c r="S94" s="228"/>
      <c r="T94" s="229"/>
      <c r="AT94" s="230" t="s">
        <v>157</v>
      </c>
      <c r="AU94" s="230" t="s">
        <v>85</v>
      </c>
      <c r="AV94" s="14" t="s">
        <v>85</v>
      </c>
      <c r="AW94" s="14" t="s">
        <v>35</v>
      </c>
      <c r="AX94" s="14" t="s">
        <v>82</v>
      </c>
      <c r="AY94" s="230" t="s">
        <v>146</v>
      </c>
    </row>
    <row r="95" spans="1:65" s="2" customFormat="1" ht="16.5" customHeight="1">
      <c r="A95" s="34"/>
      <c r="B95" s="35"/>
      <c r="C95" s="193" t="s">
        <v>85</v>
      </c>
      <c r="D95" s="193" t="s">
        <v>148</v>
      </c>
      <c r="E95" s="194" t="s">
        <v>836</v>
      </c>
      <c r="F95" s="195" t="s">
        <v>837</v>
      </c>
      <c r="G95" s="196" t="s">
        <v>440</v>
      </c>
      <c r="H95" s="197">
        <v>14</v>
      </c>
      <c r="I95" s="198"/>
      <c r="J95" s="199">
        <f>ROUND(I95*H95,2)</f>
        <v>0</v>
      </c>
      <c r="K95" s="195" t="s">
        <v>152</v>
      </c>
      <c r="L95" s="39"/>
      <c r="M95" s="200" t="s">
        <v>28</v>
      </c>
      <c r="N95" s="201" t="s">
        <v>47</v>
      </c>
      <c r="O95" s="65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204" t="s">
        <v>153</v>
      </c>
      <c r="AT95" s="204" t="s">
        <v>148</v>
      </c>
      <c r="AU95" s="204" t="s">
        <v>85</v>
      </c>
      <c r="AY95" s="17" t="s">
        <v>146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7" t="s">
        <v>153</v>
      </c>
      <c r="BK95" s="205">
        <f>ROUND(I95*H95,2)</f>
        <v>0</v>
      </c>
      <c r="BL95" s="17" t="s">
        <v>153</v>
      </c>
      <c r="BM95" s="204" t="s">
        <v>838</v>
      </c>
    </row>
    <row r="96" spans="1:65" s="2" customFormat="1" ht="10.199999999999999">
      <c r="A96" s="34"/>
      <c r="B96" s="35"/>
      <c r="C96" s="36"/>
      <c r="D96" s="206" t="s">
        <v>155</v>
      </c>
      <c r="E96" s="36"/>
      <c r="F96" s="207" t="s">
        <v>839</v>
      </c>
      <c r="G96" s="36"/>
      <c r="H96" s="36"/>
      <c r="I96" s="116"/>
      <c r="J96" s="36"/>
      <c r="K96" s="36"/>
      <c r="L96" s="39"/>
      <c r="M96" s="208"/>
      <c r="N96" s="209"/>
      <c r="O96" s="65"/>
      <c r="P96" s="65"/>
      <c r="Q96" s="65"/>
      <c r="R96" s="65"/>
      <c r="S96" s="65"/>
      <c r="T96" s="66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155</v>
      </c>
      <c r="AU96" s="17" t="s">
        <v>85</v>
      </c>
    </row>
    <row r="97" spans="1:65" s="13" customFormat="1" ht="10.199999999999999">
      <c r="B97" s="210"/>
      <c r="C97" s="211"/>
      <c r="D97" s="206" t="s">
        <v>157</v>
      </c>
      <c r="E97" s="212" t="s">
        <v>28</v>
      </c>
      <c r="F97" s="213" t="s">
        <v>840</v>
      </c>
      <c r="G97" s="211"/>
      <c r="H97" s="212" t="s">
        <v>28</v>
      </c>
      <c r="I97" s="214"/>
      <c r="J97" s="211"/>
      <c r="K97" s="211"/>
      <c r="L97" s="215"/>
      <c r="M97" s="216"/>
      <c r="N97" s="217"/>
      <c r="O97" s="217"/>
      <c r="P97" s="217"/>
      <c r="Q97" s="217"/>
      <c r="R97" s="217"/>
      <c r="S97" s="217"/>
      <c r="T97" s="218"/>
      <c r="AT97" s="219" t="s">
        <v>157</v>
      </c>
      <c r="AU97" s="219" t="s">
        <v>85</v>
      </c>
      <c r="AV97" s="13" t="s">
        <v>82</v>
      </c>
      <c r="AW97" s="13" t="s">
        <v>35</v>
      </c>
      <c r="AX97" s="13" t="s">
        <v>74</v>
      </c>
      <c r="AY97" s="219" t="s">
        <v>146</v>
      </c>
    </row>
    <row r="98" spans="1:65" s="14" customFormat="1" ht="10.199999999999999">
      <c r="B98" s="220"/>
      <c r="C98" s="221"/>
      <c r="D98" s="206" t="s">
        <v>157</v>
      </c>
      <c r="E98" s="222" t="s">
        <v>28</v>
      </c>
      <c r="F98" s="223" t="s">
        <v>835</v>
      </c>
      <c r="G98" s="221"/>
      <c r="H98" s="224">
        <v>14</v>
      </c>
      <c r="I98" s="225"/>
      <c r="J98" s="221"/>
      <c r="K98" s="221"/>
      <c r="L98" s="226"/>
      <c r="M98" s="227"/>
      <c r="N98" s="228"/>
      <c r="O98" s="228"/>
      <c r="P98" s="228"/>
      <c r="Q98" s="228"/>
      <c r="R98" s="228"/>
      <c r="S98" s="228"/>
      <c r="T98" s="229"/>
      <c r="AT98" s="230" t="s">
        <v>157</v>
      </c>
      <c r="AU98" s="230" t="s">
        <v>85</v>
      </c>
      <c r="AV98" s="14" t="s">
        <v>85</v>
      </c>
      <c r="AW98" s="14" t="s">
        <v>35</v>
      </c>
      <c r="AX98" s="14" t="s">
        <v>82</v>
      </c>
      <c r="AY98" s="230" t="s">
        <v>146</v>
      </c>
    </row>
    <row r="99" spans="1:65" s="2" customFormat="1" ht="16.5" customHeight="1">
      <c r="A99" s="34"/>
      <c r="B99" s="35"/>
      <c r="C99" s="193" t="s">
        <v>166</v>
      </c>
      <c r="D99" s="193" t="s">
        <v>148</v>
      </c>
      <c r="E99" s="194" t="s">
        <v>438</v>
      </c>
      <c r="F99" s="195" t="s">
        <v>439</v>
      </c>
      <c r="G99" s="196" t="s">
        <v>440</v>
      </c>
      <c r="H99" s="197">
        <v>14</v>
      </c>
      <c r="I99" s="198"/>
      <c r="J99" s="199">
        <f>ROUND(I99*H99,2)</f>
        <v>0</v>
      </c>
      <c r="K99" s="195" t="s">
        <v>152</v>
      </c>
      <c r="L99" s="39"/>
      <c r="M99" s="200" t="s">
        <v>28</v>
      </c>
      <c r="N99" s="201" t="s">
        <v>47</v>
      </c>
      <c r="O99" s="65"/>
      <c r="P99" s="202">
        <f>O99*H99</f>
        <v>0</v>
      </c>
      <c r="Q99" s="202">
        <v>5.0000000000000002E-5</v>
      </c>
      <c r="R99" s="202">
        <f>Q99*H99</f>
        <v>6.9999999999999999E-4</v>
      </c>
      <c r="S99" s="202">
        <v>0</v>
      </c>
      <c r="T99" s="203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204" t="s">
        <v>153</v>
      </c>
      <c r="AT99" s="204" t="s">
        <v>148</v>
      </c>
      <c r="AU99" s="204" t="s">
        <v>85</v>
      </c>
      <c r="AY99" s="17" t="s">
        <v>146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7" t="s">
        <v>153</v>
      </c>
      <c r="BK99" s="205">
        <f>ROUND(I99*H99,2)</f>
        <v>0</v>
      </c>
      <c r="BL99" s="17" t="s">
        <v>153</v>
      </c>
      <c r="BM99" s="204" t="s">
        <v>841</v>
      </c>
    </row>
    <row r="100" spans="1:65" s="2" customFormat="1" ht="10.199999999999999">
      <c r="A100" s="34"/>
      <c r="B100" s="35"/>
      <c r="C100" s="36"/>
      <c r="D100" s="206" t="s">
        <v>155</v>
      </c>
      <c r="E100" s="36"/>
      <c r="F100" s="207" t="s">
        <v>442</v>
      </c>
      <c r="G100" s="36"/>
      <c r="H100" s="36"/>
      <c r="I100" s="116"/>
      <c r="J100" s="36"/>
      <c r="K100" s="36"/>
      <c r="L100" s="39"/>
      <c r="M100" s="208"/>
      <c r="N100" s="209"/>
      <c r="O100" s="65"/>
      <c r="P100" s="65"/>
      <c r="Q100" s="65"/>
      <c r="R100" s="65"/>
      <c r="S100" s="65"/>
      <c r="T100" s="66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155</v>
      </c>
      <c r="AU100" s="17" t="s">
        <v>85</v>
      </c>
    </row>
    <row r="101" spans="1:65" s="13" customFormat="1" ht="10.199999999999999">
      <c r="B101" s="210"/>
      <c r="C101" s="211"/>
      <c r="D101" s="206" t="s">
        <v>157</v>
      </c>
      <c r="E101" s="212" t="s">
        <v>28</v>
      </c>
      <c r="F101" s="213" t="s">
        <v>842</v>
      </c>
      <c r="G101" s="211"/>
      <c r="H101" s="212" t="s">
        <v>28</v>
      </c>
      <c r="I101" s="214"/>
      <c r="J101" s="211"/>
      <c r="K101" s="211"/>
      <c r="L101" s="215"/>
      <c r="M101" s="216"/>
      <c r="N101" s="217"/>
      <c r="O101" s="217"/>
      <c r="P101" s="217"/>
      <c r="Q101" s="217"/>
      <c r="R101" s="217"/>
      <c r="S101" s="217"/>
      <c r="T101" s="218"/>
      <c r="AT101" s="219" t="s">
        <v>157</v>
      </c>
      <c r="AU101" s="219" t="s">
        <v>85</v>
      </c>
      <c r="AV101" s="13" t="s">
        <v>82</v>
      </c>
      <c r="AW101" s="13" t="s">
        <v>35</v>
      </c>
      <c r="AX101" s="13" t="s">
        <v>74</v>
      </c>
      <c r="AY101" s="219" t="s">
        <v>146</v>
      </c>
    </row>
    <row r="102" spans="1:65" s="14" customFormat="1" ht="10.199999999999999">
      <c r="B102" s="220"/>
      <c r="C102" s="221"/>
      <c r="D102" s="206" t="s">
        <v>157</v>
      </c>
      <c r="E102" s="222" t="s">
        <v>28</v>
      </c>
      <c r="F102" s="223" t="s">
        <v>835</v>
      </c>
      <c r="G102" s="221"/>
      <c r="H102" s="224">
        <v>14</v>
      </c>
      <c r="I102" s="225"/>
      <c r="J102" s="221"/>
      <c r="K102" s="221"/>
      <c r="L102" s="226"/>
      <c r="M102" s="227"/>
      <c r="N102" s="228"/>
      <c r="O102" s="228"/>
      <c r="P102" s="228"/>
      <c r="Q102" s="228"/>
      <c r="R102" s="228"/>
      <c r="S102" s="228"/>
      <c r="T102" s="229"/>
      <c r="AT102" s="230" t="s">
        <v>157</v>
      </c>
      <c r="AU102" s="230" t="s">
        <v>85</v>
      </c>
      <c r="AV102" s="14" t="s">
        <v>85</v>
      </c>
      <c r="AW102" s="14" t="s">
        <v>35</v>
      </c>
      <c r="AX102" s="14" t="s">
        <v>82</v>
      </c>
      <c r="AY102" s="230" t="s">
        <v>146</v>
      </c>
    </row>
    <row r="103" spans="1:65" s="2" customFormat="1" ht="16.5" customHeight="1">
      <c r="A103" s="34"/>
      <c r="B103" s="35"/>
      <c r="C103" s="193" t="s">
        <v>153</v>
      </c>
      <c r="D103" s="193" t="s">
        <v>148</v>
      </c>
      <c r="E103" s="194" t="s">
        <v>507</v>
      </c>
      <c r="F103" s="195" t="s">
        <v>508</v>
      </c>
      <c r="G103" s="196" t="s">
        <v>440</v>
      </c>
      <c r="H103" s="197">
        <v>14</v>
      </c>
      <c r="I103" s="198"/>
      <c r="J103" s="199">
        <f>ROUND(I103*H103,2)</f>
        <v>0</v>
      </c>
      <c r="K103" s="195" t="s">
        <v>152</v>
      </c>
      <c r="L103" s="39"/>
      <c r="M103" s="200" t="s">
        <v>28</v>
      </c>
      <c r="N103" s="201" t="s">
        <v>47</v>
      </c>
      <c r="O103" s="65"/>
      <c r="P103" s="202">
        <f>O103*H103</f>
        <v>0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204" t="s">
        <v>153</v>
      </c>
      <c r="AT103" s="204" t="s">
        <v>148</v>
      </c>
      <c r="AU103" s="204" t="s">
        <v>85</v>
      </c>
      <c r="AY103" s="17" t="s">
        <v>146</v>
      </c>
      <c r="BE103" s="205">
        <f>IF(N103="základní",J103,0)</f>
        <v>0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17" t="s">
        <v>153</v>
      </c>
      <c r="BK103" s="205">
        <f>ROUND(I103*H103,2)</f>
        <v>0</v>
      </c>
      <c r="BL103" s="17" t="s">
        <v>153</v>
      </c>
      <c r="BM103" s="204" t="s">
        <v>843</v>
      </c>
    </row>
    <row r="104" spans="1:65" s="2" customFormat="1" ht="19.2">
      <c r="A104" s="34"/>
      <c r="B104" s="35"/>
      <c r="C104" s="36"/>
      <c r="D104" s="206" t="s">
        <v>155</v>
      </c>
      <c r="E104" s="36"/>
      <c r="F104" s="207" t="s">
        <v>510</v>
      </c>
      <c r="G104" s="36"/>
      <c r="H104" s="36"/>
      <c r="I104" s="116"/>
      <c r="J104" s="36"/>
      <c r="K104" s="36"/>
      <c r="L104" s="39"/>
      <c r="M104" s="208"/>
      <c r="N104" s="209"/>
      <c r="O104" s="65"/>
      <c r="P104" s="65"/>
      <c r="Q104" s="65"/>
      <c r="R104" s="65"/>
      <c r="S104" s="65"/>
      <c r="T104" s="66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155</v>
      </c>
      <c r="AU104" s="17" t="s">
        <v>85</v>
      </c>
    </row>
    <row r="105" spans="1:65" s="13" customFormat="1" ht="10.199999999999999">
      <c r="B105" s="210"/>
      <c r="C105" s="211"/>
      <c r="D105" s="206" t="s">
        <v>157</v>
      </c>
      <c r="E105" s="212" t="s">
        <v>28</v>
      </c>
      <c r="F105" s="213" t="s">
        <v>844</v>
      </c>
      <c r="G105" s="211"/>
      <c r="H105" s="212" t="s">
        <v>28</v>
      </c>
      <c r="I105" s="214"/>
      <c r="J105" s="211"/>
      <c r="K105" s="211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157</v>
      </c>
      <c r="AU105" s="219" t="s">
        <v>85</v>
      </c>
      <c r="AV105" s="13" t="s">
        <v>82</v>
      </c>
      <c r="AW105" s="13" t="s">
        <v>35</v>
      </c>
      <c r="AX105" s="13" t="s">
        <v>74</v>
      </c>
      <c r="AY105" s="219" t="s">
        <v>146</v>
      </c>
    </row>
    <row r="106" spans="1:65" s="14" customFormat="1" ht="10.199999999999999">
      <c r="B106" s="220"/>
      <c r="C106" s="221"/>
      <c r="D106" s="206" t="s">
        <v>157</v>
      </c>
      <c r="E106" s="222" t="s">
        <v>28</v>
      </c>
      <c r="F106" s="223" t="s">
        <v>835</v>
      </c>
      <c r="G106" s="221"/>
      <c r="H106" s="224">
        <v>14</v>
      </c>
      <c r="I106" s="225"/>
      <c r="J106" s="221"/>
      <c r="K106" s="221"/>
      <c r="L106" s="226"/>
      <c r="M106" s="227"/>
      <c r="N106" s="228"/>
      <c r="O106" s="228"/>
      <c r="P106" s="228"/>
      <c r="Q106" s="228"/>
      <c r="R106" s="228"/>
      <c r="S106" s="228"/>
      <c r="T106" s="229"/>
      <c r="AT106" s="230" t="s">
        <v>157</v>
      </c>
      <c r="AU106" s="230" t="s">
        <v>85</v>
      </c>
      <c r="AV106" s="14" t="s">
        <v>85</v>
      </c>
      <c r="AW106" s="14" t="s">
        <v>35</v>
      </c>
      <c r="AX106" s="14" t="s">
        <v>82</v>
      </c>
      <c r="AY106" s="230" t="s">
        <v>146</v>
      </c>
    </row>
    <row r="107" spans="1:65" s="12" customFormat="1" ht="22.8" customHeight="1">
      <c r="B107" s="177"/>
      <c r="C107" s="178"/>
      <c r="D107" s="179" t="s">
        <v>73</v>
      </c>
      <c r="E107" s="191" t="s">
        <v>429</v>
      </c>
      <c r="F107" s="191" t="s">
        <v>430</v>
      </c>
      <c r="G107" s="178"/>
      <c r="H107" s="178"/>
      <c r="I107" s="181"/>
      <c r="J107" s="192">
        <f>BK107</f>
        <v>0</v>
      </c>
      <c r="K107" s="178"/>
      <c r="L107" s="183"/>
      <c r="M107" s="184"/>
      <c r="N107" s="185"/>
      <c r="O107" s="185"/>
      <c r="P107" s="186">
        <f>SUM(P108:P109)</f>
        <v>0</v>
      </c>
      <c r="Q107" s="185"/>
      <c r="R107" s="186">
        <f>SUM(R108:R109)</f>
        <v>0</v>
      </c>
      <c r="S107" s="185"/>
      <c r="T107" s="187">
        <f>SUM(T108:T109)</f>
        <v>0</v>
      </c>
      <c r="AR107" s="188" t="s">
        <v>82</v>
      </c>
      <c r="AT107" s="189" t="s">
        <v>73</v>
      </c>
      <c r="AU107" s="189" t="s">
        <v>82</v>
      </c>
      <c r="AY107" s="188" t="s">
        <v>146</v>
      </c>
      <c r="BK107" s="190">
        <f>SUM(BK108:BK109)</f>
        <v>0</v>
      </c>
    </row>
    <row r="108" spans="1:65" s="2" customFormat="1" ht="16.5" customHeight="1">
      <c r="A108" s="34"/>
      <c r="B108" s="35"/>
      <c r="C108" s="193" t="s">
        <v>182</v>
      </c>
      <c r="D108" s="193" t="s">
        <v>148</v>
      </c>
      <c r="E108" s="194" t="s">
        <v>845</v>
      </c>
      <c r="F108" s="195" t="s">
        <v>846</v>
      </c>
      <c r="G108" s="196" t="s">
        <v>325</v>
      </c>
      <c r="H108" s="197">
        <v>2E-3</v>
      </c>
      <c r="I108" s="198"/>
      <c r="J108" s="199">
        <f>ROUND(I108*H108,2)</f>
        <v>0</v>
      </c>
      <c r="K108" s="195" t="s">
        <v>152</v>
      </c>
      <c r="L108" s="39"/>
      <c r="M108" s="200" t="s">
        <v>28</v>
      </c>
      <c r="N108" s="201" t="s">
        <v>47</v>
      </c>
      <c r="O108" s="65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204" t="s">
        <v>153</v>
      </c>
      <c r="AT108" s="204" t="s">
        <v>148</v>
      </c>
      <c r="AU108" s="204" t="s">
        <v>85</v>
      </c>
      <c r="AY108" s="17" t="s">
        <v>146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7" t="s">
        <v>153</v>
      </c>
      <c r="BK108" s="205">
        <f>ROUND(I108*H108,2)</f>
        <v>0</v>
      </c>
      <c r="BL108" s="17" t="s">
        <v>153</v>
      </c>
      <c r="BM108" s="204" t="s">
        <v>847</v>
      </c>
    </row>
    <row r="109" spans="1:65" s="2" customFormat="1" ht="10.199999999999999">
      <c r="A109" s="34"/>
      <c r="B109" s="35"/>
      <c r="C109" s="36"/>
      <c r="D109" s="206" t="s">
        <v>155</v>
      </c>
      <c r="E109" s="36"/>
      <c r="F109" s="207" t="s">
        <v>848</v>
      </c>
      <c r="G109" s="36"/>
      <c r="H109" s="36"/>
      <c r="I109" s="116"/>
      <c r="J109" s="36"/>
      <c r="K109" s="36"/>
      <c r="L109" s="39"/>
      <c r="M109" s="252"/>
      <c r="N109" s="253"/>
      <c r="O109" s="254"/>
      <c r="P109" s="254"/>
      <c r="Q109" s="254"/>
      <c r="R109" s="254"/>
      <c r="S109" s="254"/>
      <c r="T109" s="25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155</v>
      </c>
      <c r="AU109" s="17" t="s">
        <v>85</v>
      </c>
    </row>
    <row r="110" spans="1:65" s="2" customFormat="1" ht="6.9" customHeight="1">
      <c r="A110" s="34"/>
      <c r="B110" s="48"/>
      <c r="C110" s="49"/>
      <c r="D110" s="49"/>
      <c r="E110" s="49"/>
      <c r="F110" s="49"/>
      <c r="G110" s="49"/>
      <c r="H110" s="49"/>
      <c r="I110" s="143"/>
      <c r="J110" s="49"/>
      <c r="K110" s="49"/>
      <c r="L110" s="39"/>
      <c r="M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</sheetData>
  <sheetProtection algorithmName="SHA-512" hashValue="ua+xfrFjB5ImUcEcVoXpLCrHy3hqhUX/Y5EqIBsmSkfYH7YBtKDXIFvImqF5KpkfcblUrVIHEXsOJMGAoUyVbw==" saltValue="EJGzPfpdPFuvflcojr0s/bjcjCHL+f+2uBlGpRlFH+Auahbc4jJ+Ljbz0O27aZ0om1CcfhzXRmmHR71gqqnf2w==" spinCount="100000" sheet="1" objects="1" scenarios="1" formatColumns="0" formatRows="0" autoFilter="0"/>
  <autoFilter ref="C87:K109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4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9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9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7" t="s">
        <v>99</v>
      </c>
    </row>
    <row r="3" spans="1:46" s="1" customFormat="1" ht="6.9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0"/>
      <c r="AT3" s="17" t="s">
        <v>85</v>
      </c>
    </row>
    <row r="4" spans="1:46" s="1" customFormat="1" ht="24.9" customHeight="1">
      <c r="B4" s="20"/>
      <c r="D4" s="113" t="s">
        <v>112</v>
      </c>
      <c r="I4" s="109"/>
      <c r="L4" s="20"/>
      <c r="M4" s="114" t="s">
        <v>10</v>
      </c>
      <c r="AT4" s="17" t="s">
        <v>35</v>
      </c>
    </row>
    <row r="5" spans="1:46" s="1" customFormat="1" ht="6.9" customHeight="1">
      <c r="B5" s="20"/>
      <c r="I5" s="109"/>
      <c r="L5" s="20"/>
    </row>
    <row r="6" spans="1:46" s="1" customFormat="1" ht="12" customHeight="1">
      <c r="B6" s="20"/>
      <c r="D6" s="115" t="s">
        <v>16</v>
      </c>
      <c r="I6" s="109"/>
      <c r="L6" s="20"/>
    </row>
    <row r="7" spans="1:46" s="1" customFormat="1" ht="16.5" customHeight="1">
      <c r="B7" s="20"/>
      <c r="E7" s="303" t="str">
        <f>'Rekapitulace stavby'!K6</f>
        <v>Výsadba větrolamu a výstavba mělkého průlehu na KN 1613 v k. ú. Svinčany</v>
      </c>
      <c r="F7" s="304"/>
      <c r="G7" s="304"/>
      <c r="H7" s="304"/>
      <c r="I7" s="109"/>
      <c r="L7" s="20"/>
    </row>
    <row r="8" spans="1:46" s="1" customFormat="1" ht="12" customHeight="1">
      <c r="B8" s="20"/>
      <c r="D8" s="115" t="s">
        <v>113</v>
      </c>
      <c r="I8" s="109"/>
      <c r="L8" s="20"/>
    </row>
    <row r="9" spans="1:46" s="2" customFormat="1" ht="16.5" customHeight="1">
      <c r="A9" s="34"/>
      <c r="B9" s="39"/>
      <c r="C9" s="34"/>
      <c r="D9" s="34"/>
      <c r="E9" s="303" t="s">
        <v>827</v>
      </c>
      <c r="F9" s="306"/>
      <c r="G9" s="306"/>
      <c r="H9" s="306"/>
      <c r="I9" s="116"/>
      <c r="J9" s="34"/>
      <c r="K9" s="34"/>
      <c r="L9" s="11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5" t="s">
        <v>828</v>
      </c>
      <c r="E10" s="34"/>
      <c r="F10" s="34"/>
      <c r="G10" s="34"/>
      <c r="H10" s="34"/>
      <c r="I10" s="116"/>
      <c r="J10" s="34"/>
      <c r="K10" s="34"/>
      <c r="L10" s="11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05" t="s">
        <v>849</v>
      </c>
      <c r="F11" s="306"/>
      <c r="G11" s="306"/>
      <c r="H11" s="306"/>
      <c r="I11" s="116"/>
      <c r="J11" s="34"/>
      <c r="K11" s="34"/>
      <c r="L11" s="11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0.199999999999999">
      <c r="A12" s="34"/>
      <c r="B12" s="39"/>
      <c r="C12" s="34"/>
      <c r="D12" s="34"/>
      <c r="E12" s="34"/>
      <c r="F12" s="34"/>
      <c r="G12" s="34"/>
      <c r="H12" s="34"/>
      <c r="I12" s="116"/>
      <c r="J12" s="34"/>
      <c r="K12" s="34"/>
      <c r="L12" s="11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5" t="s">
        <v>18</v>
      </c>
      <c r="E13" s="34"/>
      <c r="F13" s="104" t="s">
        <v>92</v>
      </c>
      <c r="G13" s="34"/>
      <c r="H13" s="34"/>
      <c r="I13" s="118" t="s">
        <v>20</v>
      </c>
      <c r="J13" s="104" t="s">
        <v>115</v>
      </c>
      <c r="K13" s="34"/>
      <c r="L13" s="11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5" t="s">
        <v>22</v>
      </c>
      <c r="E14" s="34"/>
      <c r="F14" s="104" t="s">
        <v>23</v>
      </c>
      <c r="G14" s="34"/>
      <c r="H14" s="34"/>
      <c r="I14" s="118" t="s">
        <v>24</v>
      </c>
      <c r="J14" s="119" t="str">
        <f>'Rekapitulace stavby'!AN8</f>
        <v>8. 8. 2019</v>
      </c>
      <c r="K14" s="34"/>
      <c r="L14" s="11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customHeight="1">
      <c r="A15" s="34"/>
      <c r="B15" s="39"/>
      <c r="C15" s="34"/>
      <c r="D15" s="34"/>
      <c r="E15" s="34"/>
      <c r="F15" s="34"/>
      <c r="G15" s="34"/>
      <c r="H15" s="34"/>
      <c r="I15" s="116"/>
      <c r="J15" s="34"/>
      <c r="K15" s="34"/>
      <c r="L15" s="11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5" t="s">
        <v>26</v>
      </c>
      <c r="E16" s="34"/>
      <c r="F16" s="34"/>
      <c r="G16" s="34"/>
      <c r="H16" s="34"/>
      <c r="I16" s="118" t="s">
        <v>27</v>
      </c>
      <c r="J16" s="104" t="s">
        <v>28</v>
      </c>
      <c r="K16" s="34"/>
      <c r="L16" s="11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4" t="s">
        <v>29</v>
      </c>
      <c r="F17" s="34"/>
      <c r="G17" s="34"/>
      <c r="H17" s="34"/>
      <c r="I17" s="118" t="s">
        <v>30</v>
      </c>
      <c r="J17" s="104" t="s">
        <v>28</v>
      </c>
      <c r="K17" s="34"/>
      <c r="L17" s="11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9"/>
      <c r="C18" s="34"/>
      <c r="D18" s="34"/>
      <c r="E18" s="34"/>
      <c r="F18" s="34"/>
      <c r="G18" s="34"/>
      <c r="H18" s="34"/>
      <c r="I18" s="116"/>
      <c r="J18" s="34"/>
      <c r="K18" s="34"/>
      <c r="L18" s="11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5" t="s">
        <v>31</v>
      </c>
      <c r="E19" s="34"/>
      <c r="F19" s="34"/>
      <c r="G19" s="34"/>
      <c r="H19" s="34"/>
      <c r="I19" s="118" t="s">
        <v>27</v>
      </c>
      <c r="J19" s="30" t="str">
        <f>'Rekapitulace stavby'!AN13</f>
        <v>Vyplň údaj</v>
      </c>
      <c r="K19" s="34"/>
      <c r="L19" s="11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7" t="str">
        <f>'Rekapitulace stavby'!E14</f>
        <v>Vyplň údaj</v>
      </c>
      <c r="F20" s="308"/>
      <c r="G20" s="308"/>
      <c r="H20" s="308"/>
      <c r="I20" s="118" t="s">
        <v>30</v>
      </c>
      <c r="J20" s="30" t="str">
        <f>'Rekapitulace stavby'!AN14</f>
        <v>Vyplň údaj</v>
      </c>
      <c r="K20" s="34"/>
      <c r="L20" s="11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9"/>
      <c r="C21" s="34"/>
      <c r="D21" s="34"/>
      <c r="E21" s="34"/>
      <c r="F21" s="34"/>
      <c r="G21" s="34"/>
      <c r="H21" s="34"/>
      <c r="I21" s="116"/>
      <c r="J21" s="34"/>
      <c r="K21" s="34"/>
      <c r="L21" s="11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5" t="s">
        <v>33</v>
      </c>
      <c r="E22" s="34"/>
      <c r="F22" s="34"/>
      <c r="G22" s="34"/>
      <c r="H22" s="34"/>
      <c r="I22" s="118" t="s">
        <v>27</v>
      </c>
      <c r="J22" s="104" t="s">
        <v>28</v>
      </c>
      <c r="K22" s="34"/>
      <c r="L22" s="11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4" t="s">
        <v>34</v>
      </c>
      <c r="F23" s="34"/>
      <c r="G23" s="34"/>
      <c r="H23" s="34"/>
      <c r="I23" s="118" t="s">
        <v>30</v>
      </c>
      <c r="J23" s="104" t="s">
        <v>28</v>
      </c>
      <c r="K23" s="34"/>
      <c r="L23" s="11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9"/>
      <c r="C24" s="34"/>
      <c r="D24" s="34"/>
      <c r="E24" s="34"/>
      <c r="F24" s="34"/>
      <c r="G24" s="34"/>
      <c r="H24" s="34"/>
      <c r="I24" s="116"/>
      <c r="J24" s="34"/>
      <c r="K24" s="34"/>
      <c r="L24" s="11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5" t="s">
        <v>36</v>
      </c>
      <c r="E25" s="34"/>
      <c r="F25" s="34"/>
      <c r="G25" s="34"/>
      <c r="H25" s="34"/>
      <c r="I25" s="118" t="s">
        <v>27</v>
      </c>
      <c r="J25" s="104" t="s">
        <v>28</v>
      </c>
      <c r="K25" s="34"/>
      <c r="L25" s="11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4" t="s">
        <v>37</v>
      </c>
      <c r="F26" s="34"/>
      <c r="G26" s="34"/>
      <c r="H26" s="34"/>
      <c r="I26" s="118" t="s">
        <v>30</v>
      </c>
      <c r="J26" s="104" t="s">
        <v>28</v>
      </c>
      <c r="K26" s="34"/>
      <c r="L26" s="11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34"/>
      <c r="E27" s="34"/>
      <c r="F27" s="34"/>
      <c r="G27" s="34"/>
      <c r="H27" s="34"/>
      <c r="I27" s="116"/>
      <c r="J27" s="34"/>
      <c r="K27" s="34"/>
      <c r="L27" s="11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5" t="s">
        <v>38</v>
      </c>
      <c r="E28" s="34"/>
      <c r="F28" s="34"/>
      <c r="G28" s="34"/>
      <c r="H28" s="34"/>
      <c r="I28" s="116"/>
      <c r="J28" s="34"/>
      <c r="K28" s="34"/>
      <c r="L28" s="11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25.5" customHeight="1">
      <c r="A29" s="120"/>
      <c r="B29" s="121"/>
      <c r="C29" s="120"/>
      <c r="D29" s="120"/>
      <c r="E29" s="309" t="s">
        <v>116</v>
      </c>
      <c r="F29" s="309"/>
      <c r="G29" s="309"/>
      <c r="H29" s="309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" customHeight="1">
      <c r="A30" s="34"/>
      <c r="B30" s="39"/>
      <c r="C30" s="34"/>
      <c r="D30" s="34"/>
      <c r="E30" s="34"/>
      <c r="F30" s="34"/>
      <c r="G30" s="34"/>
      <c r="H30" s="34"/>
      <c r="I30" s="116"/>
      <c r="J30" s="34"/>
      <c r="K30" s="34"/>
      <c r="L30" s="11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4"/>
      <c r="E31" s="124"/>
      <c r="F31" s="124"/>
      <c r="G31" s="124"/>
      <c r="H31" s="124"/>
      <c r="I31" s="125"/>
      <c r="J31" s="124"/>
      <c r="K31" s="124"/>
      <c r="L31" s="11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6" t="s">
        <v>40</v>
      </c>
      <c r="E32" s="34"/>
      <c r="F32" s="34"/>
      <c r="G32" s="34"/>
      <c r="H32" s="34"/>
      <c r="I32" s="116"/>
      <c r="J32" s="127">
        <f>ROUND(J89, 2)</f>
        <v>0</v>
      </c>
      <c r="K32" s="34"/>
      <c r="L32" s="11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9"/>
      <c r="C33" s="34"/>
      <c r="D33" s="124"/>
      <c r="E33" s="124"/>
      <c r="F33" s="124"/>
      <c r="G33" s="124"/>
      <c r="H33" s="124"/>
      <c r="I33" s="125"/>
      <c r="J33" s="124"/>
      <c r="K33" s="124"/>
      <c r="L33" s="11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28" t="s">
        <v>42</v>
      </c>
      <c r="G34" s="34"/>
      <c r="H34" s="34"/>
      <c r="I34" s="129" t="s">
        <v>41</v>
      </c>
      <c r="J34" s="128" t="s">
        <v>43</v>
      </c>
      <c r="K34" s="34"/>
      <c r="L34" s="11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130" t="s">
        <v>44</v>
      </c>
      <c r="E35" s="115" t="s">
        <v>45</v>
      </c>
      <c r="F35" s="131">
        <f>ROUND((SUM(BE89:BE233)),  2)</f>
        <v>0</v>
      </c>
      <c r="G35" s="34"/>
      <c r="H35" s="34"/>
      <c r="I35" s="132">
        <v>0.21</v>
      </c>
      <c r="J35" s="131">
        <f>ROUND(((SUM(BE89:BE233))*I35),  2)</f>
        <v>0</v>
      </c>
      <c r="K35" s="34"/>
      <c r="L35" s="11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15" t="s">
        <v>46</v>
      </c>
      <c r="F36" s="131">
        <f>ROUND((SUM(BF89:BF233)),  2)</f>
        <v>0</v>
      </c>
      <c r="G36" s="34"/>
      <c r="H36" s="34"/>
      <c r="I36" s="132">
        <v>0.15</v>
      </c>
      <c r="J36" s="131">
        <f>ROUND(((SUM(BF89:BF233))*I36),  2)</f>
        <v>0</v>
      </c>
      <c r="K36" s="34"/>
      <c r="L36" s="11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customHeight="1">
      <c r="A37" s="34"/>
      <c r="B37" s="39"/>
      <c r="C37" s="34"/>
      <c r="D37" s="115" t="s">
        <v>44</v>
      </c>
      <c r="E37" s="115" t="s">
        <v>47</v>
      </c>
      <c r="F37" s="131">
        <f>ROUND((SUM(BG89:BG233)),  2)</f>
        <v>0</v>
      </c>
      <c r="G37" s="34"/>
      <c r="H37" s="34"/>
      <c r="I37" s="132">
        <v>0.21</v>
      </c>
      <c r="J37" s="131">
        <f>0</f>
        <v>0</v>
      </c>
      <c r="K37" s="34"/>
      <c r="L37" s="11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customHeight="1">
      <c r="A38" s="34"/>
      <c r="B38" s="39"/>
      <c r="C38" s="34"/>
      <c r="D38" s="34"/>
      <c r="E38" s="115" t="s">
        <v>48</v>
      </c>
      <c r="F38" s="131">
        <f>ROUND((SUM(BH89:BH233)),  2)</f>
        <v>0</v>
      </c>
      <c r="G38" s="34"/>
      <c r="H38" s="34"/>
      <c r="I38" s="132">
        <v>0.15</v>
      </c>
      <c r="J38" s="131">
        <f>0</f>
        <v>0</v>
      </c>
      <c r="K38" s="34"/>
      <c r="L38" s="11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15" t="s">
        <v>49</v>
      </c>
      <c r="F39" s="131">
        <f>ROUND((SUM(BI89:BI233)),  2)</f>
        <v>0</v>
      </c>
      <c r="G39" s="34"/>
      <c r="H39" s="34"/>
      <c r="I39" s="132">
        <v>0</v>
      </c>
      <c r="J39" s="131">
        <f>0</f>
        <v>0</v>
      </c>
      <c r="K39" s="34"/>
      <c r="L39" s="11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9"/>
      <c r="C40" s="34"/>
      <c r="D40" s="34"/>
      <c r="E40" s="34"/>
      <c r="F40" s="34"/>
      <c r="G40" s="34"/>
      <c r="H40" s="34"/>
      <c r="I40" s="116"/>
      <c r="J40" s="34"/>
      <c r="K40" s="34"/>
      <c r="L40" s="11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50</v>
      </c>
      <c r="E41" s="135"/>
      <c r="F41" s="135"/>
      <c r="G41" s="136" t="s">
        <v>51</v>
      </c>
      <c r="H41" s="137" t="s">
        <v>52</v>
      </c>
      <c r="I41" s="138"/>
      <c r="J41" s="139">
        <f>SUM(J32:J39)</f>
        <v>0</v>
      </c>
      <c r="K41" s="140"/>
      <c r="L41" s="11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" customHeight="1">
      <c r="A46" s="34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" customHeight="1">
      <c r="A47" s="34"/>
      <c r="B47" s="35"/>
      <c r="C47" s="23" t="s">
        <v>117</v>
      </c>
      <c r="D47" s="36"/>
      <c r="E47" s="36"/>
      <c r="F47" s="36"/>
      <c r="G47" s="36"/>
      <c r="H47" s="36"/>
      <c r="I47" s="116"/>
      <c r="J47" s="36"/>
      <c r="K47" s="36"/>
      <c r="L47" s="11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" customHeight="1">
      <c r="A48" s="34"/>
      <c r="B48" s="35"/>
      <c r="C48" s="36"/>
      <c r="D48" s="36"/>
      <c r="E48" s="36"/>
      <c r="F48" s="36"/>
      <c r="G48" s="36"/>
      <c r="H48" s="36"/>
      <c r="I48" s="116"/>
      <c r="J48" s="36"/>
      <c r="K48" s="36"/>
      <c r="L48" s="11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116"/>
      <c r="J49" s="36"/>
      <c r="K49" s="36"/>
      <c r="L49" s="11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0" t="str">
        <f>E7</f>
        <v>Výsadba větrolamu a výstavba mělkého průlehu na KN 1613 v k. ú. Svinčany</v>
      </c>
      <c r="F50" s="311"/>
      <c r="G50" s="311"/>
      <c r="H50" s="311"/>
      <c r="I50" s="116"/>
      <c r="J50" s="36"/>
      <c r="K50" s="36"/>
      <c r="L50" s="11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113</v>
      </c>
      <c r="D51" s="22"/>
      <c r="E51" s="22"/>
      <c r="F51" s="22"/>
      <c r="G51" s="22"/>
      <c r="H51" s="22"/>
      <c r="I51" s="109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10" t="s">
        <v>827</v>
      </c>
      <c r="F52" s="312"/>
      <c r="G52" s="312"/>
      <c r="H52" s="312"/>
      <c r="I52" s="116"/>
      <c r="J52" s="36"/>
      <c r="K52" s="36"/>
      <c r="L52" s="11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828</v>
      </c>
      <c r="D53" s="36"/>
      <c r="E53" s="36"/>
      <c r="F53" s="36"/>
      <c r="G53" s="36"/>
      <c r="H53" s="36"/>
      <c r="I53" s="116"/>
      <c r="J53" s="36"/>
      <c r="K53" s="36"/>
      <c r="L53" s="11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279" t="str">
        <f>E11</f>
        <v>3.2 - SO 03.2 Výsadba</v>
      </c>
      <c r="F54" s="312"/>
      <c r="G54" s="312"/>
      <c r="H54" s="312"/>
      <c r="I54" s="116"/>
      <c r="J54" s="36"/>
      <c r="K54" s="36"/>
      <c r="L54" s="11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" customHeight="1">
      <c r="A55" s="34"/>
      <c r="B55" s="35"/>
      <c r="C55" s="36"/>
      <c r="D55" s="36"/>
      <c r="E55" s="36"/>
      <c r="F55" s="36"/>
      <c r="G55" s="36"/>
      <c r="H55" s="36"/>
      <c r="I55" s="116"/>
      <c r="J55" s="36"/>
      <c r="K55" s="36"/>
      <c r="L55" s="11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22</v>
      </c>
      <c r="D56" s="36"/>
      <c r="E56" s="36"/>
      <c r="F56" s="27" t="str">
        <f>F14</f>
        <v>Svinčany</v>
      </c>
      <c r="G56" s="36"/>
      <c r="H56" s="36"/>
      <c r="I56" s="118" t="s">
        <v>24</v>
      </c>
      <c r="J56" s="60" t="str">
        <f>IF(J14="","",J14)</f>
        <v>8. 8. 2019</v>
      </c>
      <c r="K56" s="36"/>
      <c r="L56" s="11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" customHeight="1">
      <c r="A57" s="34"/>
      <c r="B57" s="35"/>
      <c r="C57" s="36"/>
      <c r="D57" s="36"/>
      <c r="E57" s="36"/>
      <c r="F57" s="36"/>
      <c r="G57" s="36"/>
      <c r="H57" s="36"/>
      <c r="I57" s="116"/>
      <c r="J57" s="36"/>
      <c r="K57" s="36"/>
      <c r="L57" s="11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3.05" customHeight="1">
      <c r="A58" s="34"/>
      <c r="B58" s="35"/>
      <c r="C58" s="29" t="s">
        <v>26</v>
      </c>
      <c r="D58" s="36"/>
      <c r="E58" s="36"/>
      <c r="F58" s="27" t="str">
        <f>E17</f>
        <v>Obec Svinčany</v>
      </c>
      <c r="G58" s="36"/>
      <c r="H58" s="36"/>
      <c r="I58" s="118" t="s">
        <v>33</v>
      </c>
      <c r="J58" s="32" t="str">
        <f>E23</f>
        <v>Povodí Labe, státní podnik, OIČ, Hradec Králové</v>
      </c>
      <c r="K58" s="36"/>
      <c r="L58" s="11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15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118" t="s">
        <v>36</v>
      </c>
      <c r="J59" s="32" t="str">
        <f>E26</f>
        <v>Ing. Eva Morkesová</v>
      </c>
      <c r="K59" s="36"/>
      <c r="L59" s="11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116"/>
      <c r="J60" s="36"/>
      <c r="K60" s="36"/>
      <c r="L60" s="11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47" t="s">
        <v>118</v>
      </c>
      <c r="D61" s="148"/>
      <c r="E61" s="148"/>
      <c r="F61" s="148"/>
      <c r="G61" s="148"/>
      <c r="H61" s="148"/>
      <c r="I61" s="149"/>
      <c r="J61" s="150" t="s">
        <v>119</v>
      </c>
      <c r="K61" s="148"/>
      <c r="L61" s="11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116"/>
      <c r="J62" s="36"/>
      <c r="K62" s="36"/>
      <c r="L62" s="11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8" customHeight="1">
      <c r="A63" s="34"/>
      <c r="B63" s="35"/>
      <c r="C63" s="151" t="s">
        <v>72</v>
      </c>
      <c r="D63" s="36"/>
      <c r="E63" s="36"/>
      <c r="F63" s="36"/>
      <c r="G63" s="36"/>
      <c r="H63" s="36"/>
      <c r="I63" s="116"/>
      <c r="J63" s="78">
        <f>J89</f>
        <v>0</v>
      </c>
      <c r="K63" s="36"/>
      <c r="L63" s="11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120</v>
      </c>
    </row>
    <row r="64" spans="1:47" s="9" customFormat="1" ht="24.9" customHeight="1">
      <c r="B64" s="152"/>
      <c r="C64" s="153"/>
      <c r="D64" s="154" t="s">
        <v>121</v>
      </c>
      <c r="E64" s="155"/>
      <c r="F64" s="155"/>
      <c r="G64" s="155"/>
      <c r="H64" s="155"/>
      <c r="I64" s="156"/>
      <c r="J64" s="157">
        <f>J90</f>
        <v>0</v>
      </c>
      <c r="K64" s="153"/>
      <c r="L64" s="158"/>
    </row>
    <row r="65" spans="1:31" s="10" customFormat="1" ht="19.95" customHeight="1">
      <c r="B65" s="159"/>
      <c r="C65" s="98"/>
      <c r="D65" s="160" t="s">
        <v>122</v>
      </c>
      <c r="E65" s="161"/>
      <c r="F65" s="161"/>
      <c r="G65" s="161"/>
      <c r="H65" s="161"/>
      <c r="I65" s="162"/>
      <c r="J65" s="163">
        <f>J91</f>
        <v>0</v>
      </c>
      <c r="K65" s="98"/>
      <c r="L65" s="164"/>
    </row>
    <row r="66" spans="1:31" s="10" customFormat="1" ht="19.95" customHeight="1">
      <c r="B66" s="159"/>
      <c r="C66" s="98"/>
      <c r="D66" s="160" t="s">
        <v>125</v>
      </c>
      <c r="E66" s="161"/>
      <c r="F66" s="161"/>
      <c r="G66" s="161"/>
      <c r="H66" s="161"/>
      <c r="I66" s="162"/>
      <c r="J66" s="163">
        <f>J215</f>
        <v>0</v>
      </c>
      <c r="K66" s="98"/>
      <c r="L66" s="164"/>
    </row>
    <row r="67" spans="1:31" s="10" customFormat="1" ht="19.95" customHeight="1">
      <c r="B67" s="159"/>
      <c r="C67" s="98"/>
      <c r="D67" s="160" t="s">
        <v>850</v>
      </c>
      <c r="E67" s="161"/>
      <c r="F67" s="161"/>
      <c r="G67" s="161"/>
      <c r="H67" s="161"/>
      <c r="I67" s="162"/>
      <c r="J67" s="163">
        <f>J231</f>
        <v>0</v>
      </c>
      <c r="K67" s="98"/>
      <c r="L67" s="164"/>
    </row>
    <row r="68" spans="1:31" s="2" customFormat="1" ht="21.75" customHeight="1">
      <c r="A68" s="34"/>
      <c r="B68" s="35"/>
      <c r="C68" s="36"/>
      <c r="D68" s="36"/>
      <c r="E68" s="36"/>
      <c r="F68" s="36"/>
      <c r="G68" s="36"/>
      <c r="H68" s="36"/>
      <c r="I68" s="116"/>
      <c r="J68" s="36"/>
      <c r="K68" s="36"/>
      <c r="L68" s="117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" customHeight="1">
      <c r="A69" s="34"/>
      <c r="B69" s="48"/>
      <c r="C69" s="49"/>
      <c r="D69" s="49"/>
      <c r="E69" s="49"/>
      <c r="F69" s="49"/>
      <c r="G69" s="49"/>
      <c r="H69" s="49"/>
      <c r="I69" s="143"/>
      <c r="J69" s="49"/>
      <c r="K69" s="49"/>
      <c r="L69" s="117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" customHeight="1">
      <c r="A73" s="34"/>
      <c r="B73" s="50"/>
      <c r="C73" s="51"/>
      <c r="D73" s="51"/>
      <c r="E73" s="51"/>
      <c r="F73" s="51"/>
      <c r="G73" s="51"/>
      <c r="H73" s="51"/>
      <c r="I73" s="146"/>
      <c r="J73" s="51"/>
      <c r="K73" s="51"/>
      <c r="L73" s="11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" customHeight="1">
      <c r="A74" s="34"/>
      <c r="B74" s="35"/>
      <c r="C74" s="23" t="s">
        <v>131</v>
      </c>
      <c r="D74" s="36"/>
      <c r="E74" s="36"/>
      <c r="F74" s="36"/>
      <c r="G74" s="36"/>
      <c r="H74" s="36"/>
      <c r="I74" s="116"/>
      <c r="J74" s="36"/>
      <c r="K74" s="36"/>
      <c r="L74" s="11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" customHeight="1">
      <c r="A75" s="34"/>
      <c r="B75" s="35"/>
      <c r="C75" s="36"/>
      <c r="D75" s="36"/>
      <c r="E75" s="36"/>
      <c r="F75" s="36"/>
      <c r="G75" s="36"/>
      <c r="H75" s="36"/>
      <c r="I75" s="116"/>
      <c r="J75" s="36"/>
      <c r="K75" s="36"/>
      <c r="L75" s="11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16</v>
      </c>
      <c r="D76" s="36"/>
      <c r="E76" s="36"/>
      <c r="F76" s="36"/>
      <c r="G76" s="36"/>
      <c r="H76" s="36"/>
      <c r="I76" s="116"/>
      <c r="J76" s="36"/>
      <c r="K76" s="36"/>
      <c r="L76" s="11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310" t="str">
        <f>E7</f>
        <v>Výsadba větrolamu a výstavba mělkého průlehu na KN 1613 v k. ú. Svinčany</v>
      </c>
      <c r="F77" s="311"/>
      <c r="G77" s="311"/>
      <c r="H77" s="311"/>
      <c r="I77" s="116"/>
      <c r="J77" s="36"/>
      <c r="K77" s="36"/>
      <c r="L77" s="11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1" customFormat="1" ht="12" customHeight="1">
      <c r="B78" s="21"/>
      <c r="C78" s="29" t="s">
        <v>113</v>
      </c>
      <c r="D78" s="22"/>
      <c r="E78" s="22"/>
      <c r="F78" s="22"/>
      <c r="G78" s="22"/>
      <c r="H78" s="22"/>
      <c r="I78" s="109"/>
      <c r="J78" s="22"/>
      <c r="K78" s="22"/>
      <c r="L78" s="20"/>
    </row>
    <row r="79" spans="1:31" s="2" customFormat="1" ht="16.5" customHeight="1">
      <c r="A79" s="34"/>
      <c r="B79" s="35"/>
      <c r="C79" s="36"/>
      <c r="D79" s="36"/>
      <c r="E79" s="310" t="s">
        <v>827</v>
      </c>
      <c r="F79" s="312"/>
      <c r="G79" s="312"/>
      <c r="H79" s="312"/>
      <c r="I79" s="116"/>
      <c r="J79" s="36"/>
      <c r="K79" s="36"/>
      <c r="L79" s="11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828</v>
      </c>
      <c r="D80" s="36"/>
      <c r="E80" s="36"/>
      <c r="F80" s="36"/>
      <c r="G80" s="36"/>
      <c r="H80" s="36"/>
      <c r="I80" s="116"/>
      <c r="J80" s="36"/>
      <c r="K80" s="36"/>
      <c r="L80" s="11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6"/>
      <c r="D81" s="36"/>
      <c r="E81" s="279" t="str">
        <f>E11</f>
        <v>3.2 - SO 03.2 Výsadba</v>
      </c>
      <c r="F81" s="312"/>
      <c r="G81" s="312"/>
      <c r="H81" s="312"/>
      <c r="I81" s="116"/>
      <c r="J81" s="36"/>
      <c r="K81" s="36"/>
      <c r="L81" s="11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" customHeight="1">
      <c r="A82" s="34"/>
      <c r="B82" s="35"/>
      <c r="C82" s="36"/>
      <c r="D82" s="36"/>
      <c r="E82" s="36"/>
      <c r="F82" s="36"/>
      <c r="G82" s="36"/>
      <c r="H82" s="36"/>
      <c r="I82" s="116"/>
      <c r="J82" s="36"/>
      <c r="K82" s="36"/>
      <c r="L82" s="11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9" t="s">
        <v>22</v>
      </c>
      <c r="D83" s="36"/>
      <c r="E83" s="36"/>
      <c r="F83" s="27" t="str">
        <f>F14</f>
        <v>Svinčany</v>
      </c>
      <c r="G83" s="36"/>
      <c r="H83" s="36"/>
      <c r="I83" s="118" t="s">
        <v>24</v>
      </c>
      <c r="J83" s="60" t="str">
        <f>IF(J14="","",J14)</f>
        <v>8. 8. 2019</v>
      </c>
      <c r="K83" s="36"/>
      <c r="L83" s="11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" customHeight="1">
      <c r="A84" s="34"/>
      <c r="B84" s="35"/>
      <c r="C84" s="36"/>
      <c r="D84" s="36"/>
      <c r="E84" s="36"/>
      <c r="F84" s="36"/>
      <c r="G84" s="36"/>
      <c r="H84" s="36"/>
      <c r="I84" s="116"/>
      <c r="J84" s="36"/>
      <c r="K84" s="36"/>
      <c r="L84" s="11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43.05" customHeight="1">
      <c r="A85" s="34"/>
      <c r="B85" s="35"/>
      <c r="C85" s="29" t="s">
        <v>26</v>
      </c>
      <c r="D85" s="36"/>
      <c r="E85" s="36"/>
      <c r="F85" s="27" t="str">
        <f>E17</f>
        <v>Obec Svinčany</v>
      </c>
      <c r="G85" s="36"/>
      <c r="H85" s="36"/>
      <c r="I85" s="118" t="s">
        <v>33</v>
      </c>
      <c r="J85" s="32" t="str">
        <f>E23</f>
        <v>Povodí Labe, státní podnik, OIČ, Hradec Králové</v>
      </c>
      <c r="K85" s="36"/>
      <c r="L85" s="11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5.15" customHeight="1">
      <c r="A86" s="34"/>
      <c r="B86" s="35"/>
      <c r="C86" s="29" t="s">
        <v>31</v>
      </c>
      <c r="D86" s="36"/>
      <c r="E86" s="36"/>
      <c r="F86" s="27" t="str">
        <f>IF(E20="","",E20)</f>
        <v>Vyplň údaj</v>
      </c>
      <c r="G86" s="36"/>
      <c r="H86" s="36"/>
      <c r="I86" s="118" t="s">
        <v>36</v>
      </c>
      <c r="J86" s="32" t="str">
        <f>E26</f>
        <v>Ing. Eva Morkesová</v>
      </c>
      <c r="K86" s="36"/>
      <c r="L86" s="11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0.35" customHeight="1">
      <c r="A87" s="34"/>
      <c r="B87" s="35"/>
      <c r="C87" s="36"/>
      <c r="D87" s="36"/>
      <c r="E87" s="36"/>
      <c r="F87" s="36"/>
      <c r="G87" s="36"/>
      <c r="H87" s="36"/>
      <c r="I87" s="116"/>
      <c r="J87" s="36"/>
      <c r="K87" s="36"/>
      <c r="L87" s="117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11" customFormat="1" ht="29.25" customHeight="1">
      <c r="A88" s="165"/>
      <c r="B88" s="166"/>
      <c r="C88" s="167" t="s">
        <v>132</v>
      </c>
      <c r="D88" s="168" t="s">
        <v>59</v>
      </c>
      <c r="E88" s="168" t="s">
        <v>55</v>
      </c>
      <c r="F88" s="168" t="s">
        <v>56</v>
      </c>
      <c r="G88" s="168" t="s">
        <v>133</v>
      </c>
      <c r="H88" s="168" t="s">
        <v>134</v>
      </c>
      <c r="I88" s="169" t="s">
        <v>135</v>
      </c>
      <c r="J88" s="168" t="s">
        <v>119</v>
      </c>
      <c r="K88" s="170" t="s">
        <v>136</v>
      </c>
      <c r="L88" s="171"/>
      <c r="M88" s="69" t="s">
        <v>28</v>
      </c>
      <c r="N88" s="70" t="s">
        <v>44</v>
      </c>
      <c r="O88" s="70" t="s">
        <v>137</v>
      </c>
      <c r="P88" s="70" t="s">
        <v>138</v>
      </c>
      <c r="Q88" s="70" t="s">
        <v>139</v>
      </c>
      <c r="R88" s="70" t="s">
        <v>140</v>
      </c>
      <c r="S88" s="70" t="s">
        <v>141</v>
      </c>
      <c r="T88" s="71" t="s">
        <v>142</v>
      </c>
      <c r="U88" s="165"/>
      <c r="V88" s="165"/>
      <c r="W88" s="165"/>
      <c r="X88" s="165"/>
      <c r="Y88" s="165"/>
      <c r="Z88" s="165"/>
      <c r="AA88" s="165"/>
      <c r="AB88" s="165"/>
      <c r="AC88" s="165"/>
      <c r="AD88" s="165"/>
      <c r="AE88" s="165"/>
    </row>
    <row r="89" spans="1:65" s="2" customFormat="1" ht="22.8" customHeight="1">
      <c r="A89" s="34"/>
      <c r="B89" s="35"/>
      <c r="C89" s="76" t="s">
        <v>143</v>
      </c>
      <c r="D89" s="36"/>
      <c r="E89" s="36"/>
      <c r="F89" s="36"/>
      <c r="G89" s="36"/>
      <c r="H89" s="36"/>
      <c r="I89" s="116"/>
      <c r="J89" s="172">
        <f>BK89</f>
        <v>0</v>
      </c>
      <c r="K89" s="36"/>
      <c r="L89" s="39"/>
      <c r="M89" s="72"/>
      <c r="N89" s="173"/>
      <c r="O89" s="73"/>
      <c r="P89" s="174">
        <f>P90</f>
        <v>0</v>
      </c>
      <c r="Q89" s="73"/>
      <c r="R89" s="174">
        <f>R90</f>
        <v>7.3702400000000008</v>
      </c>
      <c r="S89" s="73"/>
      <c r="T89" s="175">
        <f>T90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73</v>
      </c>
      <c r="AU89" s="17" t="s">
        <v>120</v>
      </c>
      <c r="BK89" s="176">
        <f>BK90</f>
        <v>0</v>
      </c>
    </row>
    <row r="90" spans="1:65" s="12" customFormat="1" ht="25.95" customHeight="1">
      <c r="B90" s="177"/>
      <c r="C90" s="178"/>
      <c r="D90" s="179" t="s">
        <v>73</v>
      </c>
      <c r="E90" s="180" t="s">
        <v>144</v>
      </c>
      <c r="F90" s="180" t="s">
        <v>145</v>
      </c>
      <c r="G90" s="178"/>
      <c r="H90" s="178"/>
      <c r="I90" s="181"/>
      <c r="J90" s="182">
        <f>BK90</f>
        <v>0</v>
      </c>
      <c r="K90" s="178"/>
      <c r="L90" s="183"/>
      <c r="M90" s="184"/>
      <c r="N90" s="185"/>
      <c r="O90" s="185"/>
      <c r="P90" s="186">
        <f>P91+P215+P231</f>
        <v>0</v>
      </c>
      <c r="Q90" s="185"/>
      <c r="R90" s="186">
        <f>R91+R215+R231</f>
        <v>7.3702400000000008</v>
      </c>
      <c r="S90" s="185"/>
      <c r="T90" s="187">
        <f>T91+T215+T231</f>
        <v>0</v>
      </c>
      <c r="AR90" s="188" t="s">
        <v>82</v>
      </c>
      <c r="AT90" s="189" t="s">
        <v>73</v>
      </c>
      <c r="AU90" s="189" t="s">
        <v>74</v>
      </c>
      <c r="AY90" s="188" t="s">
        <v>146</v>
      </c>
      <c r="BK90" s="190">
        <f>BK91+BK215+BK231</f>
        <v>0</v>
      </c>
    </row>
    <row r="91" spans="1:65" s="12" customFormat="1" ht="22.8" customHeight="1">
      <c r="B91" s="177"/>
      <c r="C91" s="178"/>
      <c r="D91" s="179" t="s">
        <v>73</v>
      </c>
      <c r="E91" s="191" t="s">
        <v>82</v>
      </c>
      <c r="F91" s="191" t="s">
        <v>147</v>
      </c>
      <c r="G91" s="178"/>
      <c r="H91" s="178"/>
      <c r="I91" s="181"/>
      <c r="J91" s="192">
        <f>BK91</f>
        <v>0</v>
      </c>
      <c r="K91" s="178"/>
      <c r="L91" s="183"/>
      <c r="M91" s="184"/>
      <c r="N91" s="185"/>
      <c r="O91" s="185"/>
      <c r="P91" s="186">
        <f>SUM(P92:P214)</f>
        <v>0</v>
      </c>
      <c r="Q91" s="185"/>
      <c r="R91" s="186">
        <f>SUM(R92:R214)</f>
        <v>5.5053400000000012</v>
      </c>
      <c r="S91" s="185"/>
      <c r="T91" s="187">
        <f>SUM(T92:T214)</f>
        <v>0</v>
      </c>
      <c r="AR91" s="188" t="s">
        <v>82</v>
      </c>
      <c r="AT91" s="189" t="s">
        <v>73</v>
      </c>
      <c r="AU91" s="189" t="s">
        <v>82</v>
      </c>
      <c r="AY91" s="188" t="s">
        <v>146</v>
      </c>
      <c r="BK91" s="190">
        <f>SUM(BK92:BK214)</f>
        <v>0</v>
      </c>
    </row>
    <row r="92" spans="1:65" s="2" customFormat="1" ht="16.5" customHeight="1">
      <c r="A92" s="34"/>
      <c r="B92" s="35"/>
      <c r="C92" s="193" t="s">
        <v>82</v>
      </c>
      <c r="D92" s="193" t="s">
        <v>148</v>
      </c>
      <c r="E92" s="194" t="s">
        <v>851</v>
      </c>
      <c r="F92" s="195" t="s">
        <v>852</v>
      </c>
      <c r="G92" s="196" t="s">
        <v>440</v>
      </c>
      <c r="H92" s="197">
        <v>45</v>
      </c>
      <c r="I92" s="198"/>
      <c r="J92" s="199">
        <f>ROUND(I92*H92,2)</f>
        <v>0</v>
      </c>
      <c r="K92" s="195" t="s">
        <v>152</v>
      </c>
      <c r="L92" s="39"/>
      <c r="M92" s="200" t="s">
        <v>28</v>
      </c>
      <c r="N92" s="201" t="s">
        <v>47</v>
      </c>
      <c r="O92" s="65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204" t="s">
        <v>153</v>
      </c>
      <c r="AT92" s="204" t="s">
        <v>148</v>
      </c>
      <c r="AU92" s="204" t="s">
        <v>85</v>
      </c>
      <c r="AY92" s="17" t="s">
        <v>146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7" t="s">
        <v>153</v>
      </c>
      <c r="BK92" s="205">
        <f>ROUND(I92*H92,2)</f>
        <v>0</v>
      </c>
      <c r="BL92" s="17" t="s">
        <v>153</v>
      </c>
      <c r="BM92" s="204" t="s">
        <v>853</v>
      </c>
    </row>
    <row r="93" spans="1:65" s="2" customFormat="1" ht="19.2">
      <c r="A93" s="34"/>
      <c r="B93" s="35"/>
      <c r="C93" s="36"/>
      <c r="D93" s="206" t="s">
        <v>155</v>
      </c>
      <c r="E93" s="36"/>
      <c r="F93" s="207" t="s">
        <v>854</v>
      </c>
      <c r="G93" s="36"/>
      <c r="H93" s="36"/>
      <c r="I93" s="116"/>
      <c r="J93" s="36"/>
      <c r="K93" s="36"/>
      <c r="L93" s="39"/>
      <c r="M93" s="208"/>
      <c r="N93" s="209"/>
      <c r="O93" s="65"/>
      <c r="P93" s="65"/>
      <c r="Q93" s="65"/>
      <c r="R93" s="65"/>
      <c r="S93" s="65"/>
      <c r="T93" s="66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155</v>
      </c>
      <c r="AU93" s="17" t="s">
        <v>85</v>
      </c>
    </row>
    <row r="94" spans="1:65" s="13" customFormat="1" ht="10.199999999999999">
      <c r="B94" s="210"/>
      <c r="C94" s="211"/>
      <c r="D94" s="206" t="s">
        <v>157</v>
      </c>
      <c r="E94" s="212" t="s">
        <v>28</v>
      </c>
      <c r="F94" s="213" t="s">
        <v>855</v>
      </c>
      <c r="G94" s="211"/>
      <c r="H94" s="212" t="s">
        <v>28</v>
      </c>
      <c r="I94" s="214"/>
      <c r="J94" s="211"/>
      <c r="K94" s="211"/>
      <c r="L94" s="215"/>
      <c r="M94" s="216"/>
      <c r="N94" s="217"/>
      <c r="O94" s="217"/>
      <c r="P94" s="217"/>
      <c r="Q94" s="217"/>
      <c r="R94" s="217"/>
      <c r="S94" s="217"/>
      <c r="T94" s="218"/>
      <c r="AT94" s="219" t="s">
        <v>157</v>
      </c>
      <c r="AU94" s="219" t="s">
        <v>85</v>
      </c>
      <c r="AV94" s="13" t="s">
        <v>82</v>
      </c>
      <c r="AW94" s="13" t="s">
        <v>35</v>
      </c>
      <c r="AX94" s="13" t="s">
        <v>74</v>
      </c>
      <c r="AY94" s="219" t="s">
        <v>146</v>
      </c>
    </row>
    <row r="95" spans="1:65" s="14" customFormat="1" ht="10.199999999999999">
      <c r="B95" s="220"/>
      <c r="C95" s="221"/>
      <c r="D95" s="206" t="s">
        <v>157</v>
      </c>
      <c r="E95" s="222" t="s">
        <v>28</v>
      </c>
      <c r="F95" s="223" t="s">
        <v>663</v>
      </c>
      <c r="G95" s="221"/>
      <c r="H95" s="224">
        <v>45</v>
      </c>
      <c r="I95" s="225"/>
      <c r="J95" s="221"/>
      <c r="K95" s="221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157</v>
      </c>
      <c r="AU95" s="230" t="s">
        <v>85</v>
      </c>
      <c r="AV95" s="14" t="s">
        <v>85</v>
      </c>
      <c r="AW95" s="14" t="s">
        <v>35</v>
      </c>
      <c r="AX95" s="14" t="s">
        <v>82</v>
      </c>
      <c r="AY95" s="230" t="s">
        <v>146</v>
      </c>
    </row>
    <row r="96" spans="1:65" s="2" customFormat="1" ht="16.5" customHeight="1">
      <c r="A96" s="34"/>
      <c r="B96" s="35"/>
      <c r="C96" s="193" t="s">
        <v>85</v>
      </c>
      <c r="D96" s="193" t="s">
        <v>148</v>
      </c>
      <c r="E96" s="194" t="s">
        <v>856</v>
      </c>
      <c r="F96" s="195" t="s">
        <v>857</v>
      </c>
      <c r="G96" s="196" t="s">
        <v>440</v>
      </c>
      <c r="H96" s="197">
        <v>100</v>
      </c>
      <c r="I96" s="198"/>
      <c r="J96" s="199">
        <f>ROUND(I96*H96,2)</f>
        <v>0</v>
      </c>
      <c r="K96" s="195" t="s">
        <v>152</v>
      </c>
      <c r="L96" s="39"/>
      <c r="M96" s="200" t="s">
        <v>28</v>
      </c>
      <c r="N96" s="201" t="s">
        <v>47</v>
      </c>
      <c r="O96" s="65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204" t="s">
        <v>153</v>
      </c>
      <c r="AT96" s="204" t="s">
        <v>148</v>
      </c>
      <c r="AU96" s="204" t="s">
        <v>85</v>
      </c>
      <c r="AY96" s="17" t="s">
        <v>146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7" t="s">
        <v>153</v>
      </c>
      <c r="BK96" s="205">
        <f>ROUND(I96*H96,2)</f>
        <v>0</v>
      </c>
      <c r="BL96" s="17" t="s">
        <v>153</v>
      </c>
      <c r="BM96" s="204" t="s">
        <v>858</v>
      </c>
    </row>
    <row r="97" spans="1:65" s="2" customFormat="1" ht="19.2">
      <c r="A97" s="34"/>
      <c r="B97" s="35"/>
      <c r="C97" s="36"/>
      <c r="D97" s="206" t="s">
        <v>155</v>
      </c>
      <c r="E97" s="36"/>
      <c r="F97" s="207" t="s">
        <v>859</v>
      </c>
      <c r="G97" s="36"/>
      <c r="H97" s="36"/>
      <c r="I97" s="116"/>
      <c r="J97" s="36"/>
      <c r="K97" s="36"/>
      <c r="L97" s="39"/>
      <c r="M97" s="208"/>
      <c r="N97" s="209"/>
      <c r="O97" s="65"/>
      <c r="P97" s="65"/>
      <c r="Q97" s="65"/>
      <c r="R97" s="65"/>
      <c r="S97" s="65"/>
      <c r="T97" s="66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155</v>
      </c>
      <c r="AU97" s="17" t="s">
        <v>85</v>
      </c>
    </row>
    <row r="98" spans="1:65" s="13" customFormat="1" ht="10.199999999999999">
      <c r="B98" s="210"/>
      <c r="C98" s="211"/>
      <c r="D98" s="206" t="s">
        <v>157</v>
      </c>
      <c r="E98" s="212" t="s">
        <v>28</v>
      </c>
      <c r="F98" s="213" t="s">
        <v>860</v>
      </c>
      <c r="G98" s="211"/>
      <c r="H98" s="212" t="s">
        <v>28</v>
      </c>
      <c r="I98" s="214"/>
      <c r="J98" s="211"/>
      <c r="K98" s="211"/>
      <c r="L98" s="215"/>
      <c r="M98" s="216"/>
      <c r="N98" s="217"/>
      <c r="O98" s="217"/>
      <c r="P98" s="217"/>
      <c r="Q98" s="217"/>
      <c r="R98" s="217"/>
      <c r="S98" s="217"/>
      <c r="T98" s="218"/>
      <c r="AT98" s="219" t="s">
        <v>157</v>
      </c>
      <c r="AU98" s="219" t="s">
        <v>85</v>
      </c>
      <c r="AV98" s="13" t="s">
        <v>82</v>
      </c>
      <c r="AW98" s="13" t="s">
        <v>35</v>
      </c>
      <c r="AX98" s="13" t="s">
        <v>74</v>
      </c>
      <c r="AY98" s="219" t="s">
        <v>146</v>
      </c>
    </row>
    <row r="99" spans="1:65" s="14" customFormat="1" ht="10.199999999999999">
      <c r="B99" s="220"/>
      <c r="C99" s="221"/>
      <c r="D99" s="206" t="s">
        <v>157</v>
      </c>
      <c r="E99" s="222" t="s">
        <v>28</v>
      </c>
      <c r="F99" s="223" t="s">
        <v>861</v>
      </c>
      <c r="G99" s="221"/>
      <c r="H99" s="224">
        <v>100</v>
      </c>
      <c r="I99" s="225"/>
      <c r="J99" s="221"/>
      <c r="K99" s="221"/>
      <c r="L99" s="226"/>
      <c r="M99" s="227"/>
      <c r="N99" s="228"/>
      <c r="O99" s="228"/>
      <c r="P99" s="228"/>
      <c r="Q99" s="228"/>
      <c r="R99" s="228"/>
      <c r="S99" s="228"/>
      <c r="T99" s="229"/>
      <c r="AT99" s="230" t="s">
        <v>157</v>
      </c>
      <c r="AU99" s="230" t="s">
        <v>85</v>
      </c>
      <c r="AV99" s="14" t="s">
        <v>85</v>
      </c>
      <c r="AW99" s="14" t="s">
        <v>35</v>
      </c>
      <c r="AX99" s="14" t="s">
        <v>82</v>
      </c>
      <c r="AY99" s="230" t="s">
        <v>146</v>
      </c>
    </row>
    <row r="100" spans="1:65" s="2" customFormat="1" ht="16.5" customHeight="1">
      <c r="A100" s="34"/>
      <c r="B100" s="35"/>
      <c r="C100" s="193" t="s">
        <v>166</v>
      </c>
      <c r="D100" s="193" t="s">
        <v>148</v>
      </c>
      <c r="E100" s="194" t="s">
        <v>862</v>
      </c>
      <c r="F100" s="195" t="s">
        <v>863</v>
      </c>
      <c r="G100" s="196" t="s">
        <v>440</v>
      </c>
      <c r="H100" s="197">
        <v>100</v>
      </c>
      <c r="I100" s="198"/>
      <c r="J100" s="199">
        <f>ROUND(I100*H100,2)</f>
        <v>0</v>
      </c>
      <c r="K100" s="195" t="s">
        <v>152</v>
      </c>
      <c r="L100" s="39"/>
      <c r="M100" s="200" t="s">
        <v>28</v>
      </c>
      <c r="N100" s="201" t="s">
        <v>47</v>
      </c>
      <c r="O100" s="65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204" t="s">
        <v>153</v>
      </c>
      <c r="AT100" s="204" t="s">
        <v>148</v>
      </c>
      <c r="AU100" s="204" t="s">
        <v>85</v>
      </c>
      <c r="AY100" s="17" t="s">
        <v>146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7" t="s">
        <v>153</v>
      </c>
      <c r="BK100" s="205">
        <f>ROUND(I100*H100,2)</f>
        <v>0</v>
      </c>
      <c r="BL100" s="17" t="s">
        <v>153</v>
      </c>
      <c r="BM100" s="204" t="s">
        <v>864</v>
      </c>
    </row>
    <row r="101" spans="1:65" s="2" customFormat="1" ht="19.2">
      <c r="A101" s="34"/>
      <c r="B101" s="35"/>
      <c r="C101" s="36"/>
      <c r="D101" s="206" t="s">
        <v>155</v>
      </c>
      <c r="E101" s="36"/>
      <c r="F101" s="207" t="s">
        <v>865</v>
      </c>
      <c r="G101" s="36"/>
      <c r="H101" s="36"/>
      <c r="I101" s="116"/>
      <c r="J101" s="36"/>
      <c r="K101" s="36"/>
      <c r="L101" s="39"/>
      <c r="M101" s="208"/>
      <c r="N101" s="209"/>
      <c r="O101" s="65"/>
      <c r="P101" s="65"/>
      <c r="Q101" s="65"/>
      <c r="R101" s="65"/>
      <c r="S101" s="65"/>
      <c r="T101" s="6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155</v>
      </c>
      <c r="AU101" s="17" t="s">
        <v>85</v>
      </c>
    </row>
    <row r="102" spans="1:65" s="13" customFormat="1" ht="10.199999999999999">
      <c r="B102" s="210"/>
      <c r="C102" s="211"/>
      <c r="D102" s="206" t="s">
        <v>157</v>
      </c>
      <c r="E102" s="212" t="s">
        <v>28</v>
      </c>
      <c r="F102" s="213" t="s">
        <v>866</v>
      </c>
      <c r="G102" s="211"/>
      <c r="H102" s="212" t="s">
        <v>28</v>
      </c>
      <c r="I102" s="214"/>
      <c r="J102" s="211"/>
      <c r="K102" s="211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157</v>
      </c>
      <c r="AU102" s="219" t="s">
        <v>85</v>
      </c>
      <c r="AV102" s="13" t="s">
        <v>82</v>
      </c>
      <c r="AW102" s="13" t="s">
        <v>35</v>
      </c>
      <c r="AX102" s="13" t="s">
        <v>74</v>
      </c>
      <c r="AY102" s="219" t="s">
        <v>146</v>
      </c>
    </row>
    <row r="103" spans="1:65" s="13" customFormat="1" ht="10.199999999999999">
      <c r="B103" s="210"/>
      <c r="C103" s="211"/>
      <c r="D103" s="206" t="s">
        <v>157</v>
      </c>
      <c r="E103" s="212" t="s">
        <v>28</v>
      </c>
      <c r="F103" s="213" t="s">
        <v>867</v>
      </c>
      <c r="G103" s="211"/>
      <c r="H103" s="212" t="s">
        <v>28</v>
      </c>
      <c r="I103" s="214"/>
      <c r="J103" s="211"/>
      <c r="K103" s="211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157</v>
      </c>
      <c r="AU103" s="219" t="s">
        <v>85</v>
      </c>
      <c r="AV103" s="13" t="s">
        <v>82</v>
      </c>
      <c r="AW103" s="13" t="s">
        <v>35</v>
      </c>
      <c r="AX103" s="13" t="s">
        <v>74</v>
      </c>
      <c r="AY103" s="219" t="s">
        <v>146</v>
      </c>
    </row>
    <row r="104" spans="1:65" s="14" customFormat="1" ht="10.199999999999999">
      <c r="B104" s="220"/>
      <c r="C104" s="221"/>
      <c r="D104" s="206" t="s">
        <v>157</v>
      </c>
      <c r="E104" s="222" t="s">
        <v>28</v>
      </c>
      <c r="F104" s="223" t="s">
        <v>322</v>
      </c>
      <c r="G104" s="221"/>
      <c r="H104" s="224">
        <v>23</v>
      </c>
      <c r="I104" s="225"/>
      <c r="J104" s="221"/>
      <c r="K104" s="221"/>
      <c r="L104" s="226"/>
      <c r="M104" s="227"/>
      <c r="N104" s="228"/>
      <c r="O104" s="228"/>
      <c r="P104" s="228"/>
      <c r="Q104" s="228"/>
      <c r="R104" s="228"/>
      <c r="S104" s="228"/>
      <c r="T104" s="229"/>
      <c r="AT104" s="230" t="s">
        <v>157</v>
      </c>
      <c r="AU104" s="230" t="s">
        <v>85</v>
      </c>
      <c r="AV104" s="14" t="s">
        <v>85</v>
      </c>
      <c r="AW104" s="14" t="s">
        <v>35</v>
      </c>
      <c r="AX104" s="14" t="s">
        <v>74</v>
      </c>
      <c r="AY104" s="230" t="s">
        <v>146</v>
      </c>
    </row>
    <row r="105" spans="1:65" s="13" customFormat="1" ht="10.199999999999999">
      <c r="B105" s="210"/>
      <c r="C105" s="211"/>
      <c r="D105" s="206" t="s">
        <v>157</v>
      </c>
      <c r="E105" s="212" t="s">
        <v>28</v>
      </c>
      <c r="F105" s="213" t="s">
        <v>868</v>
      </c>
      <c r="G105" s="211"/>
      <c r="H105" s="212" t="s">
        <v>28</v>
      </c>
      <c r="I105" s="214"/>
      <c r="J105" s="211"/>
      <c r="K105" s="211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157</v>
      </c>
      <c r="AU105" s="219" t="s">
        <v>85</v>
      </c>
      <c r="AV105" s="13" t="s">
        <v>82</v>
      </c>
      <c r="AW105" s="13" t="s">
        <v>35</v>
      </c>
      <c r="AX105" s="13" t="s">
        <v>74</v>
      </c>
      <c r="AY105" s="219" t="s">
        <v>146</v>
      </c>
    </row>
    <row r="106" spans="1:65" s="14" customFormat="1" ht="10.199999999999999">
      <c r="B106" s="220"/>
      <c r="C106" s="221"/>
      <c r="D106" s="206" t="s">
        <v>157</v>
      </c>
      <c r="E106" s="222" t="s">
        <v>28</v>
      </c>
      <c r="F106" s="223" t="s">
        <v>869</v>
      </c>
      <c r="G106" s="221"/>
      <c r="H106" s="224">
        <v>77</v>
      </c>
      <c r="I106" s="225"/>
      <c r="J106" s="221"/>
      <c r="K106" s="221"/>
      <c r="L106" s="226"/>
      <c r="M106" s="227"/>
      <c r="N106" s="228"/>
      <c r="O106" s="228"/>
      <c r="P106" s="228"/>
      <c r="Q106" s="228"/>
      <c r="R106" s="228"/>
      <c r="S106" s="228"/>
      <c r="T106" s="229"/>
      <c r="AT106" s="230" t="s">
        <v>157</v>
      </c>
      <c r="AU106" s="230" t="s">
        <v>85</v>
      </c>
      <c r="AV106" s="14" t="s">
        <v>85</v>
      </c>
      <c r="AW106" s="14" t="s">
        <v>35</v>
      </c>
      <c r="AX106" s="14" t="s">
        <v>74</v>
      </c>
      <c r="AY106" s="230" t="s">
        <v>146</v>
      </c>
    </row>
    <row r="107" spans="1:65" s="15" customFormat="1" ht="10.199999999999999">
      <c r="B107" s="231"/>
      <c r="C107" s="232"/>
      <c r="D107" s="206" t="s">
        <v>157</v>
      </c>
      <c r="E107" s="233" t="s">
        <v>28</v>
      </c>
      <c r="F107" s="234" t="s">
        <v>181</v>
      </c>
      <c r="G107" s="232"/>
      <c r="H107" s="235">
        <v>100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AT107" s="241" t="s">
        <v>157</v>
      </c>
      <c r="AU107" s="241" t="s">
        <v>85</v>
      </c>
      <c r="AV107" s="15" t="s">
        <v>153</v>
      </c>
      <c r="AW107" s="15" t="s">
        <v>35</v>
      </c>
      <c r="AX107" s="15" t="s">
        <v>82</v>
      </c>
      <c r="AY107" s="241" t="s">
        <v>146</v>
      </c>
    </row>
    <row r="108" spans="1:65" s="2" customFormat="1" ht="16.5" customHeight="1">
      <c r="A108" s="34"/>
      <c r="B108" s="35"/>
      <c r="C108" s="193" t="s">
        <v>153</v>
      </c>
      <c r="D108" s="193" t="s">
        <v>148</v>
      </c>
      <c r="E108" s="194" t="s">
        <v>870</v>
      </c>
      <c r="F108" s="195" t="s">
        <v>871</v>
      </c>
      <c r="G108" s="196" t="s">
        <v>440</v>
      </c>
      <c r="H108" s="197">
        <v>45</v>
      </c>
      <c r="I108" s="198"/>
      <c r="J108" s="199">
        <f>ROUND(I108*H108,2)</f>
        <v>0</v>
      </c>
      <c r="K108" s="195" t="s">
        <v>152</v>
      </c>
      <c r="L108" s="39"/>
      <c r="M108" s="200" t="s">
        <v>28</v>
      </c>
      <c r="N108" s="201" t="s">
        <v>47</v>
      </c>
      <c r="O108" s="65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204" t="s">
        <v>153</v>
      </c>
      <c r="AT108" s="204" t="s">
        <v>148</v>
      </c>
      <c r="AU108" s="204" t="s">
        <v>85</v>
      </c>
      <c r="AY108" s="17" t="s">
        <v>146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7" t="s">
        <v>153</v>
      </c>
      <c r="BK108" s="205">
        <f>ROUND(I108*H108,2)</f>
        <v>0</v>
      </c>
      <c r="BL108" s="17" t="s">
        <v>153</v>
      </c>
      <c r="BM108" s="204" t="s">
        <v>872</v>
      </c>
    </row>
    <row r="109" spans="1:65" s="2" customFormat="1" ht="19.2">
      <c r="A109" s="34"/>
      <c r="B109" s="35"/>
      <c r="C109" s="36"/>
      <c r="D109" s="206" t="s">
        <v>155</v>
      </c>
      <c r="E109" s="36"/>
      <c r="F109" s="207" t="s">
        <v>873</v>
      </c>
      <c r="G109" s="36"/>
      <c r="H109" s="36"/>
      <c r="I109" s="116"/>
      <c r="J109" s="36"/>
      <c r="K109" s="36"/>
      <c r="L109" s="39"/>
      <c r="M109" s="208"/>
      <c r="N109" s="209"/>
      <c r="O109" s="65"/>
      <c r="P109" s="65"/>
      <c r="Q109" s="65"/>
      <c r="R109" s="65"/>
      <c r="S109" s="65"/>
      <c r="T109" s="66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155</v>
      </c>
      <c r="AU109" s="17" t="s">
        <v>85</v>
      </c>
    </row>
    <row r="110" spans="1:65" s="13" customFormat="1" ht="10.199999999999999">
      <c r="B110" s="210"/>
      <c r="C110" s="211"/>
      <c r="D110" s="206" t="s">
        <v>157</v>
      </c>
      <c r="E110" s="212" t="s">
        <v>28</v>
      </c>
      <c r="F110" s="213" t="s">
        <v>874</v>
      </c>
      <c r="G110" s="211"/>
      <c r="H110" s="212" t="s">
        <v>28</v>
      </c>
      <c r="I110" s="214"/>
      <c r="J110" s="211"/>
      <c r="K110" s="211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157</v>
      </c>
      <c r="AU110" s="219" t="s">
        <v>85</v>
      </c>
      <c r="AV110" s="13" t="s">
        <v>82</v>
      </c>
      <c r="AW110" s="13" t="s">
        <v>35</v>
      </c>
      <c r="AX110" s="13" t="s">
        <v>74</v>
      </c>
      <c r="AY110" s="219" t="s">
        <v>146</v>
      </c>
    </row>
    <row r="111" spans="1:65" s="14" customFormat="1" ht="10.199999999999999">
      <c r="B111" s="220"/>
      <c r="C111" s="221"/>
      <c r="D111" s="206" t="s">
        <v>157</v>
      </c>
      <c r="E111" s="222" t="s">
        <v>28</v>
      </c>
      <c r="F111" s="223" t="s">
        <v>663</v>
      </c>
      <c r="G111" s="221"/>
      <c r="H111" s="224">
        <v>45</v>
      </c>
      <c r="I111" s="225"/>
      <c r="J111" s="221"/>
      <c r="K111" s="221"/>
      <c r="L111" s="226"/>
      <c r="M111" s="227"/>
      <c r="N111" s="228"/>
      <c r="O111" s="228"/>
      <c r="P111" s="228"/>
      <c r="Q111" s="228"/>
      <c r="R111" s="228"/>
      <c r="S111" s="228"/>
      <c r="T111" s="229"/>
      <c r="AT111" s="230" t="s">
        <v>157</v>
      </c>
      <c r="AU111" s="230" t="s">
        <v>85</v>
      </c>
      <c r="AV111" s="14" t="s">
        <v>85</v>
      </c>
      <c r="AW111" s="14" t="s">
        <v>35</v>
      </c>
      <c r="AX111" s="14" t="s">
        <v>82</v>
      </c>
      <c r="AY111" s="230" t="s">
        <v>146</v>
      </c>
    </row>
    <row r="112" spans="1:65" s="2" customFormat="1" ht="16.5" customHeight="1">
      <c r="A112" s="34"/>
      <c r="B112" s="35"/>
      <c r="C112" s="242" t="s">
        <v>182</v>
      </c>
      <c r="D112" s="242" t="s">
        <v>289</v>
      </c>
      <c r="E112" s="243" t="s">
        <v>875</v>
      </c>
      <c r="F112" s="244" t="s">
        <v>876</v>
      </c>
      <c r="G112" s="245" t="s">
        <v>440</v>
      </c>
      <c r="H112" s="246">
        <v>45</v>
      </c>
      <c r="I112" s="247"/>
      <c r="J112" s="248">
        <f>ROUND(I112*H112,2)</f>
        <v>0</v>
      </c>
      <c r="K112" s="244" t="s">
        <v>28</v>
      </c>
      <c r="L112" s="249"/>
      <c r="M112" s="250" t="s">
        <v>28</v>
      </c>
      <c r="N112" s="251" t="s">
        <v>47</v>
      </c>
      <c r="O112" s="65"/>
      <c r="P112" s="202">
        <f>O112*H112</f>
        <v>0</v>
      </c>
      <c r="Q112" s="202">
        <v>2.7E-2</v>
      </c>
      <c r="R112" s="202">
        <f>Q112*H112</f>
        <v>1.2150000000000001</v>
      </c>
      <c r="S112" s="202">
        <v>0</v>
      </c>
      <c r="T112" s="20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204" t="s">
        <v>210</v>
      </c>
      <c r="AT112" s="204" t="s">
        <v>289</v>
      </c>
      <c r="AU112" s="204" t="s">
        <v>85</v>
      </c>
      <c r="AY112" s="17" t="s">
        <v>146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7" t="s">
        <v>153</v>
      </c>
      <c r="BK112" s="205">
        <f>ROUND(I112*H112,2)</f>
        <v>0</v>
      </c>
      <c r="BL112" s="17" t="s">
        <v>153</v>
      </c>
      <c r="BM112" s="204" t="s">
        <v>877</v>
      </c>
    </row>
    <row r="113" spans="1:65" s="2" customFormat="1" ht="10.199999999999999">
      <c r="A113" s="34"/>
      <c r="B113" s="35"/>
      <c r="C113" s="36"/>
      <c r="D113" s="206" t="s">
        <v>155</v>
      </c>
      <c r="E113" s="36"/>
      <c r="F113" s="207" t="s">
        <v>876</v>
      </c>
      <c r="G113" s="36"/>
      <c r="H113" s="36"/>
      <c r="I113" s="116"/>
      <c r="J113" s="36"/>
      <c r="K113" s="36"/>
      <c r="L113" s="39"/>
      <c r="M113" s="208"/>
      <c r="N113" s="209"/>
      <c r="O113" s="65"/>
      <c r="P113" s="65"/>
      <c r="Q113" s="65"/>
      <c r="R113" s="65"/>
      <c r="S113" s="65"/>
      <c r="T113" s="66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155</v>
      </c>
      <c r="AU113" s="17" t="s">
        <v>85</v>
      </c>
    </row>
    <row r="114" spans="1:65" s="13" customFormat="1" ht="10.199999999999999">
      <c r="B114" s="210"/>
      <c r="C114" s="211"/>
      <c r="D114" s="206" t="s">
        <v>157</v>
      </c>
      <c r="E114" s="212" t="s">
        <v>28</v>
      </c>
      <c r="F114" s="213" t="s">
        <v>878</v>
      </c>
      <c r="G114" s="211"/>
      <c r="H114" s="212" t="s">
        <v>28</v>
      </c>
      <c r="I114" s="214"/>
      <c r="J114" s="211"/>
      <c r="K114" s="211"/>
      <c r="L114" s="215"/>
      <c r="M114" s="216"/>
      <c r="N114" s="217"/>
      <c r="O114" s="217"/>
      <c r="P114" s="217"/>
      <c r="Q114" s="217"/>
      <c r="R114" s="217"/>
      <c r="S114" s="217"/>
      <c r="T114" s="218"/>
      <c r="AT114" s="219" t="s">
        <v>157</v>
      </c>
      <c r="AU114" s="219" t="s">
        <v>85</v>
      </c>
      <c r="AV114" s="13" t="s">
        <v>82</v>
      </c>
      <c r="AW114" s="13" t="s">
        <v>35</v>
      </c>
      <c r="AX114" s="13" t="s">
        <v>74</v>
      </c>
      <c r="AY114" s="219" t="s">
        <v>146</v>
      </c>
    </row>
    <row r="115" spans="1:65" s="14" customFormat="1" ht="10.199999999999999">
      <c r="B115" s="220"/>
      <c r="C115" s="221"/>
      <c r="D115" s="206" t="s">
        <v>157</v>
      </c>
      <c r="E115" s="222" t="s">
        <v>28</v>
      </c>
      <c r="F115" s="223" t="s">
        <v>663</v>
      </c>
      <c r="G115" s="221"/>
      <c r="H115" s="224">
        <v>45</v>
      </c>
      <c r="I115" s="225"/>
      <c r="J115" s="221"/>
      <c r="K115" s="221"/>
      <c r="L115" s="226"/>
      <c r="M115" s="227"/>
      <c r="N115" s="228"/>
      <c r="O115" s="228"/>
      <c r="P115" s="228"/>
      <c r="Q115" s="228"/>
      <c r="R115" s="228"/>
      <c r="S115" s="228"/>
      <c r="T115" s="229"/>
      <c r="AT115" s="230" t="s">
        <v>157</v>
      </c>
      <c r="AU115" s="230" t="s">
        <v>85</v>
      </c>
      <c r="AV115" s="14" t="s">
        <v>85</v>
      </c>
      <c r="AW115" s="14" t="s">
        <v>35</v>
      </c>
      <c r="AX115" s="14" t="s">
        <v>82</v>
      </c>
      <c r="AY115" s="230" t="s">
        <v>146</v>
      </c>
    </row>
    <row r="116" spans="1:65" s="2" customFormat="1" ht="16.5" customHeight="1">
      <c r="A116" s="34"/>
      <c r="B116" s="35"/>
      <c r="C116" s="242" t="s">
        <v>195</v>
      </c>
      <c r="D116" s="242" t="s">
        <v>289</v>
      </c>
      <c r="E116" s="243" t="s">
        <v>879</v>
      </c>
      <c r="F116" s="244" t="s">
        <v>880</v>
      </c>
      <c r="G116" s="245" t="s">
        <v>440</v>
      </c>
      <c r="H116" s="246">
        <v>23</v>
      </c>
      <c r="I116" s="247"/>
      <c r="J116" s="248">
        <f>ROUND(I116*H116,2)</f>
        <v>0</v>
      </c>
      <c r="K116" s="244" t="s">
        <v>28</v>
      </c>
      <c r="L116" s="249"/>
      <c r="M116" s="250" t="s">
        <v>28</v>
      </c>
      <c r="N116" s="251" t="s">
        <v>47</v>
      </c>
      <c r="O116" s="65"/>
      <c r="P116" s="202">
        <f>O116*H116</f>
        <v>0</v>
      </c>
      <c r="Q116" s="202">
        <v>2.7E-2</v>
      </c>
      <c r="R116" s="202">
        <f>Q116*H116</f>
        <v>0.621</v>
      </c>
      <c r="S116" s="202">
        <v>0</v>
      </c>
      <c r="T116" s="20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204" t="s">
        <v>210</v>
      </c>
      <c r="AT116" s="204" t="s">
        <v>289</v>
      </c>
      <c r="AU116" s="204" t="s">
        <v>85</v>
      </c>
      <c r="AY116" s="17" t="s">
        <v>146</v>
      </c>
      <c r="BE116" s="205">
        <f>IF(N116="základní",J116,0)</f>
        <v>0</v>
      </c>
      <c r="BF116" s="205">
        <f>IF(N116="snížená",J116,0)</f>
        <v>0</v>
      </c>
      <c r="BG116" s="205">
        <f>IF(N116="zákl. přenesená",J116,0)</f>
        <v>0</v>
      </c>
      <c r="BH116" s="205">
        <f>IF(N116="sníž. přenesená",J116,0)</f>
        <v>0</v>
      </c>
      <c r="BI116" s="205">
        <f>IF(N116="nulová",J116,0)</f>
        <v>0</v>
      </c>
      <c r="BJ116" s="17" t="s">
        <v>153</v>
      </c>
      <c r="BK116" s="205">
        <f>ROUND(I116*H116,2)</f>
        <v>0</v>
      </c>
      <c r="BL116" s="17" t="s">
        <v>153</v>
      </c>
      <c r="BM116" s="204" t="s">
        <v>881</v>
      </c>
    </row>
    <row r="117" spans="1:65" s="2" customFormat="1" ht="10.199999999999999">
      <c r="A117" s="34"/>
      <c r="B117" s="35"/>
      <c r="C117" s="36"/>
      <c r="D117" s="206" t="s">
        <v>155</v>
      </c>
      <c r="E117" s="36"/>
      <c r="F117" s="207" t="s">
        <v>880</v>
      </c>
      <c r="G117" s="36"/>
      <c r="H117" s="36"/>
      <c r="I117" s="116"/>
      <c r="J117" s="36"/>
      <c r="K117" s="36"/>
      <c r="L117" s="39"/>
      <c r="M117" s="208"/>
      <c r="N117" s="209"/>
      <c r="O117" s="65"/>
      <c r="P117" s="65"/>
      <c r="Q117" s="65"/>
      <c r="R117" s="65"/>
      <c r="S117" s="65"/>
      <c r="T117" s="66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155</v>
      </c>
      <c r="AU117" s="17" t="s">
        <v>85</v>
      </c>
    </row>
    <row r="118" spans="1:65" s="13" customFormat="1" ht="10.199999999999999">
      <c r="B118" s="210"/>
      <c r="C118" s="211"/>
      <c r="D118" s="206" t="s">
        <v>157</v>
      </c>
      <c r="E118" s="212" t="s">
        <v>28</v>
      </c>
      <c r="F118" s="213" t="s">
        <v>882</v>
      </c>
      <c r="G118" s="211"/>
      <c r="H118" s="212" t="s">
        <v>28</v>
      </c>
      <c r="I118" s="214"/>
      <c r="J118" s="211"/>
      <c r="K118" s="211"/>
      <c r="L118" s="215"/>
      <c r="M118" s="216"/>
      <c r="N118" s="217"/>
      <c r="O118" s="217"/>
      <c r="P118" s="217"/>
      <c r="Q118" s="217"/>
      <c r="R118" s="217"/>
      <c r="S118" s="217"/>
      <c r="T118" s="218"/>
      <c r="AT118" s="219" t="s">
        <v>157</v>
      </c>
      <c r="AU118" s="219" t="s">
        <v>85</v>
      </c>
      <c r="AV118" s="13" t="s">
        <v>82</v>
      </c>
      <c r="AW118" s="13" t="s">
        <v>35</v>
      </c>
      <c r="AX118" s="13" t="s">
        <v>74</v>
      </c>
      <c r="AY118" s="219" t="s">
        <v>146</v>
      </c>
    </row>
    <row r="119" spans="1:65" s="14" customFormat="1" ht="10.199999999999999">
      <c r="B119" s="220"/>
      <c r="C119" s="221"/>
      <c r="D119" s="206" t="s">
        <v>157</v>
      </c>
      <c r="E119" s="222" t="s">
        <v>28</v>
      </c>
      <c r="F119" s="223" t="s">
        <v>322</v>
      </c>
      <c r="G119" s="221"/>
      <c r="H119" s="224">
        <v>23</v>
      </c>
      <c r="I119" s="225"/>
      <c r="J119" s="221"/>
      <c r="K119" s="221"/>
      <c r="L119" s="226"/>
      <c r="M119" s="227"/>
      <c r="N119" s="228"/>
      <c r="O119" s="228"/>
      <c r="P119" s="228"/>
      <c r="Q119" s="228"/>
      <c r="R119" s="228"/>
      <c r="S119" s="228"/>
      <c r="T119" s="229"/>
      <c r="AT119" s="230" t="s">
        <v>157</v>
      </c>
      <c r="AU119" s="230" t="s">
        <v>85</v>
      </c>
      <c r="AV119" s="14" t="s">
        <v>85</v>
      </c>
      <c r="AW119" s="14" t="s">
        <v>35</v>
      </c>
      <c r="AX119" s="14" t="s">
        <v>82</v>
      </c>
      <c r="AY119" s="230" t="s">
        <v>146</v>
      </c>
    </row>
    <row r="120" spans="1:65" s="2" customFormat="1" ht="16.5" customHeight="1">
      <c r="A120" s="34"/>
      <c r="B120" s="35"/>
      <c r="C120" s="242" t="s">
        <v>201</v>
      </c>
      <c r="D120" s="242" t="s">
        <v>289</v>
      </c>
      <c r="E120" s="243" t="s">
        <v>883</v>
      </c>
      <c r="F120" s="244" t="s">
        <v>884</v>
      </c>
      <c r="G120" s="245" t="s">
        <v>440</v>
      </c>
      <c r="H120" s="246">
        <v>77</v>
      </c>
      <c r="I120" s="247"/>
      <c r="J120" s="248">
        <f>ROUND(I120*H120,2)</f>
        <v>0</v>
      </c>
      <c r="K120" s="244" t="s">
        <v>28</v>
      </c>
      <c r="L120" s="249"/>
      <c r="M120" s="250" t="s">
        <v>28</v>
      </c>
      <c r="N120" s="251" t="s">
        <v>47</v>
      </c>
      <c r="O120" s="65"/>
      <c r="P120" s="202">
        <f>O120*H120</f>
        <v>0</v>
      </c>
      <c r="Q120" s="202">
        <v>2.7E-2</v>
      </c>
      <c r="R120" s="202">
        <f>Q120*H120</f>
        <v>2.0790000000000002</v>
      </c>
      <c r="S120" s="202">
        <v>0</v>
      </c>
      <c r="T120" s="20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04" t="s">
        <v>210</v>
      </c>
      <c r="AT120" s="204" t="s">
        <v>289</v>
      </c>
      <c r="AU120" s="204" t="s">
        <v>85</v>
      </c>
      <c r="AY120" s="17" t="s">
        <v>146</v>
      </c>
      <c r="BE120" s="205">
        <f>IF(N120="základní",J120,0)</f>
        <v>0</v>
      </c>
      <c r="BF120" s="205">
        <f>IF(N120="snížená",J120,0)</f>
        <v>0</v>
      </c>
      <c r="BG120" s="205">
        <f>IF(N120="zákl. přenesená",J120,0)</f>
        <v>0</v>
      </c>
      <c r="BH120" s="205">
        <f>IF(N120="sníž. přenesená",J120,0)</f>
        <v>0</v>
      </c>
      <c r="BI120" s="205">
        <f>IF(N120="nulová",J120,0)</f>
        <v>0</v>
      </c>
      <c r="BJ120" s="17" t="s">
        <v>153</v>
      </c>
      <c r="BK120" s="205">
        <f>ROUND(I120*H120,2)</f>
        <v>0</v>
      </c>
      <c r="BL120" s="17" t="s">
        <v>153</v>
      </c>
      <c r="BM120" s="204" t="s">
        <v>885</v>
      </c>
    </row>
    <row r="121" spans="1:65" s="2" customFormat="1" ht="10.199999999999999">
      <c r="A121" s="34"/>
      <c r="B121" s="35"/>
      <c r="C121" s="36"/>
      <c r="D121" s="206" t="s">
        <v>155</v>
      </c>
      <c r="E121" s="36"/>
      <c r="F121" s="207" t="s">
        <v>884</v>
      </c>
      <c r="G121" s="36"/>
      <c r="H121" s="36"/>
      <c r="I121" s="116"/>
      <c r="J121" s="36"/>
      <c r="K121" s="36"/>
      <c r="L121" s="39"/>
      <c r="M121" s="208"/>
      <c r="N121" s="209"/>
      <c r="O121" s="65"/>
      <c r="P121" s="65"/>
      <c r="Q121" s="65"/>
      <c r="R121" s="65"/>
      <c r="S121" s="65"/>
      <c r="T121" s="66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155</v>
      </c>
      <c r="AU121" s="17" t="s">
        <v>85</v>
      </c>
    </row>
    <row r="122" spans="1:65" s="13" customFormat="1" ht="10.199999999999999">
      <c r="B122" s="210"/>
      <c r="C122" s="211"/>
      <c r="D122" s="206" t="s">
        <v>157</v>
      </c>
      <c r="E122" s="212" t="s">
        <v>28</v>
      </c>
      <c r="F122" s="213" t="s">
        <v>886</v>
      </c>
      <c r="G122" s="211"/>
      <c r="H122" s="212" t="s">
        <v>28</v>
      </c>
      <c r="I122" s="214"/>
      <c r="J122" s="211"/>
      <c r="K122" s="211"/>
      <c r="L122" s="215"/>
      <c r="M122" s="216"/>
      <c r="N122" s="217"/>
      <c r="O122" s="217"/>
      <c r="P122" s="217"/>
      <c r="Q122" s="217"/>
      <c r="R122" s="217"/>
      <c r="S122" s="217"/>
      <c r="T122" s="218"/>
      <c r="AT122" s="219" t="s">
        <v>157</v>
      </c>
      <c r="AU122" s="219" t="s">
        <v>85</v>
      </c>
      <c r="AV122" s="13" t="s">
        <v>82</v>
      </c>
      <c r="AW122" s="13" t="s">
        <v>35</v>
      </c>
      <c r="AX122" s="13" t="s">
        <v>74</v>
      </c>
      <c r="AY122" s="219" t="s">
        <v>146</v>
      </c>
    </row>
    <row r="123" spans="1:65" s="14" customFormat="1" ht="10.199999999999999">
      <c r="B123" s="220"/>
      <c r="C123" s="221"/>
      <c r="D123" s="206" t="s">
        <v>157</v>
      </c>
      <c r="E123" s="222" t="s">
        <v>28</v>
      </c>
      <c r="F123" s="223" t="s">
        <v>869</v>
      </c>
      <c r="G123" s="221"/>
      <c r="H123" s="224">
        <v>77</v>
      </c>
      <c r="I123" s="225"/>
      <c r="J123" s="221"/>
      <c r="K123" s="221"/>
      <c r="L123" s="226"/>
      <c r="M123" s="227"/>
      <c r="N123" s="228"/>
      <c r="O123" s="228"/>
      <c r="P123" s="228"/>
      <c r="Q123" s="228"/>
      <c r="R123" s="228"/>
      <c r="S123" s="228"/>
      <c r="T123" s="229"/>
      <c r="AT123" s="230" t="s">
        <v>157</v>
      </c>
      <c r="AU123" s="230" t="s">
        <v>85</v>
      </c>
      <c r="AV123" s="14" t="s">
        <v>85</v>
      </c>
      <c r="AW123" s="14" t="s">
        <v>35</v>
      </c>
      <c r="AX123" s="14" t="s">
        <v>82</v>
      </c>
      <c r="AY123" s="230" t="s">
        <v>146</v>
      </c>
    </row>
    <row r="124" spans="1:65" s="2" customFormat="1" ht="16.5" customHeight="1">
      <c r="A124" s="34"/>
      <c r="B124" s="35"/>
      <c r="C124" s="193" t="s">
        <v>210</v>
      </c>
      <c r="D124" s="193" t="s">
        <v>148</v>
      </c>
      <c r="E124" s="194" t="s">
        <v>887</v>
      </c>
      <c r="F124" s="195" t="s">
        <v>888</v>
      </c>
      <c r="G124" s="196" t="s">
        <v>440</v>
      </c>
      <c r="H124" s="197">
        <v>20</v>
      </c>
      <c r="I124" s="198"/>
      <c r="J124" s="199">
        <f>ROUND(I124*H124,2)</f>
        <v>0</v>
      </c>
      <c r="K124" s="195" t="s">
        <v>28</v>
      </c>
      <c r="L124" s="39"/>
      <c r="M124" s="200" t="s">
        <v>28</v>
      </c>
      <c r="N124" s="201" t="s">
        <v>47</v>
      </c>
      <c r="O124" s="65"/>
      <c r="P124" s="202">
        <f>O124*H124</f>
        <v>0</v>
      </c>
      <c r="Q124" s="202">
        <v>5.0000000000000002E-5</v>
      </c>
      <c r="R124" s="202">
        <f>Q124*H124</f>
        <v>1E-3</v>
      </c>
      <c r="S124" s="202">
        <v>0</v>
      </c>
      <c r="T124" s="20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4" t="s">
        <v>153</v>
      </c>
      <c r="AT124" s="204" t="s">
        <v>148</v>
      </c>
      <c r="AU124" s="204" t="s">
        <v>85</v>
      </c>
      <c r="AY124" s="17" t="s">
        <v>146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7" t="s">
        <v>153</v>
      </c>
      <c r="BK124" s="205">
        <f>ROUND(I124*H124,2)</f>
        <v>0</v>
      </c>
      <c r="BL124" s="17" t="s">
        <v>153</v>
      </c>
      <c r="BM124" s="204" t="s">
        <v>889</v>
      </c>
    </row>
    <row r="125" spans="1:65" s="2" customFormat="1" ht="10.199999999999999">
      <c r="A125" s="34"/>
      <c r="B125" s="35"/>
      <c r="C125" s="36"/>
      <c r="D125" s="206" t="s">
        <v>155</v>
      </c>
      <c r="E125" s="36"/>
      <c r="F125" s="207" t="s">
        <v>888</v>
      </c>
      <c r="G125" s="36"/>
      <c r="H125" s="36"/>
      <c r="I125" s="116"/>
      <c r="J125" s="36"/>
      <c r="K125" s="36"/>
      <c r="L125" s="39"/>
      <c r="M125" s="208"/>
      <c r="N125" s="209"/>
      <c r="O125" s="65"/>
      <c r="P125" s="65"/>
      <c r="Q125" s="65"/>
      <c r="R125" s="65"/>
      <c r="S125" s="65"/>
      <c r="T125" s="66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155</v>
      </c>
      <c r="AU125" s="17" t="s">
        <v>85</v>
      </c>
    </row>
    <row r="126" spans="1:65" s="13" customFormat="1" ht="10.199999999999999">
      <c r="B126" s="210"/>
      <c r="C126" s="211"/>
      <c r="D126" s="206" t="s">
        <v>157</v>
      </c>
      <c r="E126" s="212" t="s">
        <v>28</v>
      </c>
      <c r="F126" s="213" t="s">
        <v>890</v>
      </c>
      <c r="G126" s="211"/>
      <c r="H126" s="212" t="s">
        <v>28</v>
      </c>
      <c r="I126" s="214"/>
      <c r="J126" s="211"/>
      <c r="K126" s="211"/>
      <c r="L126" s="215"/>
      <c r="M126" s="216"/>
      <c r="N126" s="217"/>
      <c r="O126" s="217"/>
      <c r="P126" s="217"/>
      <c r="Q126" s="217"/>
      <c r="R126" s="217"/>
      <c r="S126" s="217"/>
      <c r="T126" s="218"/>
      <c r="AT126" s="219" t="s">
        <v>157</v>
      </c>
      <c r="AU126" s="219" t="s">
        <v>85</v>
      </c>
      <c r="AV126" s="13" t="s">
        <v>82</v>
      </c>
      <c r="AW126" s="13" t="s">
        <v>35</v>
      </c>
      <c r="AX126" s="13" t="s">
        <v>74</v>
      </c>
      <c r="AY126" s="219" t="s">
        <v>146</v>
      </c>
    </row>
    <row r="127" spans="1:65" s="14" customFormat="1" ht="10.199999999999999">
      <c r="B127" s="220"/>
      <c r="C127" s="221"/>
      <c r="D127" s="206" t="s">
        <v>157</v>
      </c>
      <c r="E127" s="222" t="s">
        <v>28</v>
      </c>
      <c r="F127" s="223" t="s">
        <v>891</v>
      </c>
      <c r="G127" s="221"/>
      <c r="H127" s="224">
        <v>20</v>
      </c>
      <c r="I127" s="225"/>
      <c r="J127" s="221"/>
      <c r="K127" s="221"/>
      <c r="L127" s="226"/>
      <c r="M127" s="227"/>
      <c r="N127" s="228"/>
      <c r="O127" s="228"/>
      <c r="P127" s="228"/>
      <c r="Q127" s="228"/>
      <c r="R127" s="228"/>
      <c r="S127" s="228"/>
      <c r="T127" s="229"/>
      <c r="AT127" s="230" t="s">
        <v>157</v>
      </c>
      <c r="AU127" s="230" t="s">
        <v>85</v>
      </c>
      <c r="AV127" s="14" t="s">
        <v>85</v>
      </c>
      <c r="AW127" s="14" t="s">
        <v>35</v>
      </c>
      <c r="AX127" s="14" t="s">
        <v>82</v>
      </c>
      <c r="AY127" s="230" t="s">
        <v>146</v>
      </c>
    </row>
    <row r="128" spans="1:65" s="2" customFormat="1" ht="16.5" customHeight="1">
      <c r="A128" s="34"/>
      <c r="B128" s="35"/>
      <c r="C128" s="242" t="s">
        <v>216</v>
      </c>
      <c r="D128" s="242" t="s">
        <v>289</v>
      </c>
      <c r="E128" s="243" t="s">
        <v>892</v>
      </c>
      <c r="F128" s="244" t="s">
        <v>893</v>
      </c>
      <c r="G128" s="245" t="s">
        <v>440</v>
      </c>
      <c r="H128" s="246">
        <v>20</v>
      </c>
      <c r="I128" s="247"/>
      <c r="J128" s="248">
        <f>ROUND(I128*H128,2)</f>
        <v>0</v>
      </c>
      <c r="K128" s="244" t="s">
        <v>152</v>
      </c>
      <c r="L128" s="249"/>
      <c r="M128" s="250" t="s">
        <v>28</v>
      </c>
      <c r="N128" s="251" t="s">
        <v>47</v>
      </c>
      <c r="O128" s="65"/>
      <c r="P128" s="202">
        <f>O128*H128</f>
        <v>0</v>
      </c>
      <c r="Q128" s="202">
        <v>3.5400000000000002E-3</v>
      </c>
      <c r="R128" s="202">
        <f>Q128*H128</f>
        <v>7.0800000000000002E-2</v>
      </c>
      <c r="S128" s="202">
        <v>0</v>
      </c>
      <c r="T128" s="20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4" t="s">
        <v>210</v>
      </c>
      <c r="AT128" s="204" t="s">
        <v>289</v>
      </c>
      <c r="AU128" s="204" t="s">
        <v>85</v>
      </c>
      <c r="AY128" s="17" t="s">
        <v>146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7" t="s">
        <v>153</v>
      </c>
      <c r="BK128" s="205">
        <f>ROUND(I128*H128,2)</f>
        <v>0</v>
      </c>
      <c r="BL128" s="17" t="s">
        <v>153</v>
      </c>
      <c r="BM128" s="204" t="s">
        <v>894</v>
      </c>
    </row>
    <row r="129" spans="1:65" s="2" customFormat="1" ht="10.199999999999999">
      <c r="A129" s="34"/>
      <c r="B129" s="35"/>
      <c r="C129" s="36"/>
      <c r="D129" s="206" t="s">
        <v>155</v>
      </c>
      <c r="E129" s="36"/>
      <c r="F129" s="207" t="s">
        <v>893</v>
      </c>
      <c r="G129" s="36"/>
      <c r="H129" s="36"/>
      <c r="I129" s="116"/>
      <c r="J129" s="36"/>
      <c r="K129" s="36"/>
      <c r="L129" s="39"/>
      <c r="M129" s="208"/>
      <c r="N129" s="209"/>
      <c r="O129" s="65"/>
      <c r="P129" s="65"/>
      <c r="Q129" s="65"/>
      <c r="R129" s="65"/>
      <c r="S129" s="65"/>
      <c r="T129" s="66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155</v>
      </c>
      <c r="AU129" s="17" t="s">
        <v>85</v>
      </c>
    </row>
    <row r="130" spans="1:65" s="13" customFormat="1" ht="10.199999999999999">
      <c r="B130" s="210"/>
      <c r="C130" s="211"/>
      <c r="D130" s="206" t="s">
        <v>157</v>
      </c>
      <c r="E130" s="212" t="s">
        <v>28</v>
      </c>
      <c r="F130" s="213" t="s">
        <v>895</v>
      </c>
      <c r="G130" s="211"/>
      <c r="H130" s="212" t="s">
        <v>28</v>
      </c>
      <c r="I130" s="214"/>
      <c r="J130" s="211"/>
      <c r="K130" s="211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157</v>
      </c>
      <c r="AU130" s="219" t="s">
        <v>85</v>
      </c>
      <c r="AV130" s="13" t="s">
        <v>82</v>
      </c>
      <c r="AW130" s="13" t="s">
        <v>35</v>
      </c>
      <c r="AX130" s="13" t="s">
        <v>74</v>
      </c>
      <c r="AY130" s="219" t="s">
        <v>146</v>
      </c>
    </row>
    <row r="131" spans="1:65" s="14" customFormat="1" ht="10.199999999999999">
      <c r="B131" s="220"/>
      <c r="C131" s="221"/>
      <c r="D131" s="206" t="s">
        <v>157</v>
      </c>
      <c r="E131" s="222" t="s">
        <v>28</v>
      </c>
      <c r="F131" s="223" t="s">
        <v>891</v>
      </c>
      <c r="G131" s="221"/>
      <c r="H131" s="224">
        <v>20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157</v>
      </c>
      <c r="AU131" s="230" t="s">
        <v>85</v>
      </c>
      <c r="AV131" s="14" t="s">
        <v>85</v>
      </c>
      <c r="AW131" s="14" t="s">
        <v>35</v>
      </c>
      <c r="AX131" s="14" t="s">
        <v>82</v>
      </c>
      <c r="AY131" s="230" t="s">
        <v>146</v>
      </c>
    </row>
    <row r="132" spans="1:65" s="2" customFormat="1" ht="16.5" customHeight="1">
      <c r="A132" s="34"/>
      <c r="B132" s="35"/>
      <c r="C132" s="193" t="s">
        <v>223</v>
      </c>
      <c r="D132" s="193" t="s">
        <v>148</v>
      </c>
      <c r="E132" s="194" t="s">
        <v>896</v>
      </c>
      <c r="F132" s="195" t="s">
        <v>897</v>
      </c>
      <c r="G132" s="196" t="s">
        <v>440</v>
      </c>
      <c r="H132" s="197">
        <v>45</v>
      </c>
      <c r="I132" s="198"/>
      <c r="J132" s="199">
        <f>ROUND(I132*H132,2)</f>
        <v>0</v>
      </c>
      <c r="K132" s="195" t="s">
        <v>28</v>
      </c>
      <c r="L132" s="39"/>
      <c r="M132" s="200" t="s">
        <v>28</v>
      </c>
      <c r="N132" s="201" t="s">
        <v>47</v>
      </c>
      <c r="O132" s="65"/>
      <c r="P132" s="202">
        <f>O132*H132</f>
        <v>0</v>
      </c>
      <c r="Q132" s="202">
        <v>6.0000000000000002E-5</v>
      </c>
      <c r="R132" s="202">
        <f>Q132*H132</f>
        <v>2.7000000000000001E-3</v>
      </c>
      <c r="S132" s="202">
        <v>0</v>
      </c>
      <c r="T132" s="20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4" t="s">
        <v>153</v>
      </c>
      <c r="AT132" s="204" t="s">
        <v>148</v>
      </c>
      <c r="AU132" s="204" t="s">
        <v>85</v>
      </c>
      <c r="AY132" s="17" t="s">
        <v>146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7" t="s">
        <v>153</v>
      </c>
      <c r="BK132" s="205">
        <f>ROUND(I132*H132,2)</f>
        <v>0</v>
      </c>
      <c r="BL132" s="17" t="s">
        <v>153</v>
      </c>
      <c r="BM132" s="204" t="s">
        <v>898</v>
      </c>
    </row>
    <row r="133" spans="1:65" s="2" customFormat="1" ht="10.199999999999999">
      <c r="A133" s="34"/>
      <c r="B133" s="35"/>
      <c r="C133" s="36"/>
      <c r="D133" s="206" t="s">
        <v>155</v>
      </c>
      <c r="E133" s="36"/>
      <c r="F133" s="207" t="s">
        <v>899</v>
      </c>
      <c r="G133" s="36"/>
      <c r="H133" s="36"/>
      <c r="I133" s="116"/>
      <c r="J133" s="36"/>
      <c r="K133" s="36"/>
      <c r="L133" s="39"/>
      <c r="M133" s="208"/>
      <c r="N133" s="209"/>
      <c r="O133" s="65"/>
      <c r="P133" s="65"/>
      <c r="Q133" s="65"/>
      <c r="R133" s="65"/>
      <c r="S133" s="65"/>
      <c r="T133" s="66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155</v>
      </c>
      <c r="AU133" s="17" t="s">
        <v>85</v>
      </c>
    </row>
    <row r="134" spans="1:65" s="13" customFormat="1" ht="10.199999999999999">
      <c r="B134" s="210"/>
      <c r="C134" s="211"/>
      <c r="D134" s="206" t="s">
        <v>157</v>
      </c>
      <c r="E134" s="212" t="s">
        <v>28</v>
      </c>
      <c r="F134" s="213" t="s">
        <v>900</v>
      </c>
      <c r="G134" s="211"/>
      <c r="H134" s="212" t="s">
        <v>28</v>
      </c>
      <c r="I134" s="214"/>
      <c r="J134" s="211"/>
      <c r="K134" s="211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157</v>
      </c>
      <c r="AU134" s="219" t="s">
        <v>85</v>
      </c>
      <c r="AV134" s="13" t="s">
        <v>82</v>
      </c>
      <c r="AW134" s="13" t="s">
        <v>35</v>
      </c>
      <c r="AX134" s="13" t="s">
        <v>74</v>
      </c>
      <c r="AY134" s="219" t="s">
        <v>146</v>
      </c>
    </row>
    <row r="135" spans="1:65" s="14" customFormat="1" ht="10.199999999999999">
      <c r="B135" s="220"/>
      <c r="C135" s="221"/>
      <c r="D135" s="206" t="s">
        <v>157</v>
      </c>
      <c r="E135" s="222" t="s">
        <v>28</v>
      </c>
      <c r="F135" s="223" t="s">
        <v>663</v>
      </c>
      <c r="G135" s="221"/>
      <c r="H135" s="224">
        <v>45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157</v>
      </c>
      <c r="AU135" s="230" t="s">
        <v>85</v>
      </c>
      <c r="AV135" s="14" t="s">
        <v>85</v>
      </c>
      <c r="AW135" s="14" t="s">
        <v>35</v>
      </c>
      <c r="AX135" s="14" t="s">
        <v>82</v>
      </c>
      <c r="AY135" s="230" t="s">
        <v>146</v>
      </c>
    </row>
    <row r="136" spans="1:65" s="2" customFormat="1" ht="16.5" customHeight="1">
      <c r="A136" s="34"/>
      <c r="B136" s="35"/>
      <c r="C136" s="242" t="s">
        <v>229</v>
      </c>
      <c r="D136" s="242" t="s">
        <v>289</v>
      </c>
      <c r="E136" s="243" t="s">
        <v>901</v>
      </c>
      <c r="F136" s="244" t="s">
        <v>902</v>
      </c>
      <c r="G136" s="245" t="s">
        <v>440</v>
      </c>
      <c r="H136" s="246">
        <v>135</v>
      </c>
      <c r="I136" s="247"/>
      <c r="J136" s="248">
        <f>ROUND(I136*H136,2)</f>
        <v>0</v>
      </c>
      <c r="K136" s="244" t="s">
        <v>152</v>
      </c>
      <c r="L136" s="249"/>
      <c r="M136" s="250" t="s">
        <v>28</v>
      </c>
      <c r="N136" s="251" t="s">
        <v>47</v>
      </c>
      <c r="O136" s="65"/>
      <c r="P136" s="202">
        <f>O136*H136</f>
        <v>0</v>
      </c>
      <c r="Q136" s="202">
        <v>7.0899999999999999E-3</v>
      </c>
      <c r="R136" s="202">
        <f>Q136*H136</f>
        <v>0.95714999999999995</v>
      </c>
      <c r="S136" s="202">
        <v>0</v>
      </c>
      <c r="T136" s="20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4" t="s">
        <v>210</v>
      </c>
      <c r="AT136" s="204" t="s">
        <v>289</v>
      </c>
      <c r="AU136" s="204" t="s">
        <v>85</v>
      </c>
      <c r="AY136" s="17" t="s">
        <v>146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7" t="s">
        <v>153</v>
      </c>
      <c r="BK136" s="205">
        <f>ROUND(I136*H136,2)</f>
        <v>0</v>
      </c>
      <c r="BL136" s="17" t="s">
        <v>153</v>
      </c>
      <c r="BM136" s="204" t="s">
        <v>903</v>
      </c>
    </row>
    <row r="137" spans="1:65" s="2" customFormat="1" ht="10.199999999999999">
      <c r="A137" s="34"/>
      <c r="B137" s="35"/>
      <c r="C137" s="36"/>
      <c r="D137" s="206" t="s">
        <v>155</v>
      </c>
      <c r="E137" s="36"/>
      <c r="F137" s="207" t="s">
        <v>902</v>
      </c>
      <c r="G137" s="36"/>
      <c r="H137" s="36"/>
      <c r="I137" s="116"/>
      <c r="J137" s="36"/>
      <c r="K137" s="36"/>
      <c r="L137" s="39"/>
      <c r="M137" s="208"/>
      <c r="N137" s="209"/>
      <c r="O137" s="65"/>
      <c r="P137" s="65"/>
      <c r="Q137" s="65"/>
      <c r="R137" s="65"/>
      <c r="S137" s="65"/>
      <c r="T137" s="6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155</v>
      </c>
      <c r="AU137" s="17" t="s">
        <v>85</v>
      </c>
    </row>
    <row r="138" spans="1:65" s="13" customFormat="1" ht="10.199999999999999">
      <c r="B138" s="210"/>
      <c r="C138" s="211"/>
      <c r="D138" s="206" t="s">
        <v>157</v>
      </c>
      <c r="E138" s="212" t="s">
        <v>28</v>
      </c>
      <c r="F138" s="213" t="s">
        <v>904</v>
      </c>
      <c r="G138" s="211"/>
      <c r="H138" s="212" t="s">
        <v>28</v>
      </c>
      <c r="I138" s="214"/>
      <c r="J138" s="211"/>
      <c r="K138" s="211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157</v>
      </c>
      <c r="AU138" s="219" t="s">
        <v>85</v>
      </c>
      <c r="AV138" s="13" t="s">
        <v>82</v>
      </c>
      <c r="AW138" s="13" t="s">
        <v>35</v>
      </c>
      <c r="AX138" s="13" t="s">
        <v>74</v>
      </c>
      <c r="AY138" s="219" t="s">
        <v>146</v>
      </c>
    </row>
    <row r="139" spans="1:65" s="14" customFormat="1" ht="10.199999999999999">
      <c r="B139" s="220"/>
      <c r="C139" s="221"/>
      <c r="D139" s="206" t="s">
        <v>157</v>
      </c>
      <c r="E139" s="222" t="s">
        <v>28</v>
      </c>
      <c r="F139" s="223" t="s">
        <v>905</v>
      </c>
      <c r="G139" s="221"/>
      <c r="H139" s="224">
        <v>135</v>
      </c>
      <c r="I139" s="225"/>
      <c r="J139" s="221"/>
      <c r="K139" s="221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157</v>
      </c>
      <c r="AU139" s="230" t="s">
        <v>85</v>
      </c>
      <c r="AV139" s="14" t="s">
        <v>85</v>
      </c>
      <c r="AW139" s="14" t="s">
        <v>35</v>
      </c>
      <c r="AX139" s="14" t="s">
        <v>82</v>
      </c>
      <c r="AY139" s="230" t="s">
        <v>146</v>
      </c>
    </row>
    <row r="140" spans="1:65" s="2" customFormat="1" ht="16.5" customHeight="1">
      <c r="A140" s="34"/>
      <c r="B140" s="35"/>
      <c r="C140" s="193" t="s">
        <v>236</v>
      </c>
      <c r="D140" s="193" t="s">
        <v>148</v>
      </c>
      <c r="E140" s="194" t="s">
        <v>906</v>
      </c>
      <c r="F140" s="195" t="s">
        <v>907</v>
      </c>
      <c r="G140" s="196" t="s">
        <v>440</v>
      </c>
      <c r="H140" s="197">
        <v>45</v>
      </c>
      <c r="I140" s="198"/>
      <c r="J140" s="199">
        <f>ROUND(I140*H140,2)</f>
        <v>0</v>
      </c>
      <c r="K140" s="195" t="s">
        <v>152</v>
      </c>
      <c r="L140" s="39"/>
      <c r="M140" s="200" t="s">
        <v>28</v>
      </c>
      <c r="N140" s="201" t="s">
        <v>47</v>
      </c>
      <c r="O140" s="65"/>
      <c r="P140" s="202">
        <f>O140*H140</f>
        <v>0</v>
      </c>
      <c r="Q140" s="202">
        <v>2.0799999999999998E-3</v>
      </c>
      <c r="R140" s="202">
        <f>Q140*H140</f>
        <v>9.3599999999999989E-2</v>
      </c>
      <c r="S140" s="202">
        <v>0</v>
      </c>
      <c r="T140" s="20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4" t="s">
        <v>153</v>
      </c>
      <c r="AT140" s="204" t="s">
        <v>148</v>
      </c>
      <c r="AU140" s="204" t="s">
        <v>85</v>
      </c>
      <c r="AY140" s="17" t="s">
        <v>146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7" t="s">
        <v>153</v>
      </c>
      <c r="BK140" s="205">
        <f>ROUND(I140*H140,2)</f>
        <v>0</v>
      </c>
      <c r="BL140" s="17" t="s">
        <v>153</v>
      </c>
      <c r="BM140" s="204" t="s">
        <v>908</v>
      </c>
    </row>
    <row r="141" spans="1:65" s="2" customFormat="1" ht="10.199999999999999">
      <c r="A141" s="34"/>
      <c r="B141" s="35"/>
      <c r="C141" s="36"/>
      <c r="D141" s="206" t="s">
        <v>155</v>
      </c>
      <c r="E141" s="36"/>
      <c r="F141" s="207" t="s">
        <v>909</v>
      </c>
      <c r="G141" s="36"/>
      <c r="H141" s="36"/>
      <c r="I141" s="116"/>
      <c r="J141" s="36"/>
      <c r="K141" s="36"/>
      <c r="L141" s="39"/>
      <c r="M141" s="208"/>
      <c r="N141" s="209"/>
      <c r="O141" s="65"/>
      <c r="P141" s="65"/>
      <c r="Q141" s="65"/>
      <c r="R141" s="65"/>
      <c r="S141" s="65"/>
      <c r="T141" s="66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155</v>
      </c>
      <c r="AU141" s="17" t="s">
        <v>85</v>
      </c>
    </row>
    <row r="142" spans="1:65" s="13" customFormat="1" ht="10.199999999999999">
      <c r="B142" s="210"/>
      <c r="C142" s="211"/>
      <c r="D142" s="206" t="s">
        <v>157</v>
      </c>
      <c r="E142" s="212" t="s">
        <v>28</v>
      </c>
      <c r="F142" s="213" t="s">
        <v>874</v>
      </c>
      <c r="G142" s="211"/>
      <c r="H142" s="212" t="s">
        <v>28</v>
      </c>
      <c r="I142" s="214"/>
      <c r="J142" s="211"/>
      <c r="K142" s="211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157</v>
      </c>
      <c r="AU142" s="219" t="s">
        <v>85</v>
      </c>
      <c r="AV142" s="13" t="s">
        <v>82</v>
      </c>
      <c r="AW142" s="13" t="s">
        <v>35</v>
      </c>
      <c r="AX142" s="13" t="s">
        <v>74</v>
      </c>
      <c r="AY142" s="219" t="s">
        <v>146</v>
      </c>
    </row>
    <row r="143" spans="1:65" s="14" customFormat="1" ht="10.199999999999999">
      <c r="B143" s="220"/>
      <c r="C143" s="221"/>
      <c r="D143" s="206" t="s">
        <v>157</v>
      </c>
      <c r="E143" s="222" t="s">
        <v>28</v>
      </c>
      <c r="F143" s="223" t="s">
        <v>663</v>
      </c>
      <c r="G143" s="221"/>
      <c r="H143" s="224">
        <v>45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157</v>
      </c>
      <c r="AU143" s="230" t="s">
        <v>85</v>
      </c>
      <c r="AV143" s="14" t="s">
        <v>85</v>
      </c>
      <c r="AW143" s="14" t="s">
        <v>35</v>
      </c>
      <c r="AX143" s="14" t="s">
        <v>82</v>
      </c>
      <c r="AY143" s="230" t="s">
        <v>146</v>
      </c>
    </row>
    <row r="144" spans="1:65" s="2" customFormat="1" ht="16.5" customHeight="1">
      <c r="A144" s="34"/>
      <c r="B144" s="35"/>
      <c r="C144" s="193" t="s">
        <v>251</v>
      </c>
      <c r="D144" s="193" t="s">
        <v>148</v>
      </c>
      <c r="E144" s="194" t="s">
        <v>910</v>
      </c>
      <c r="F144" s="195" t="s">
        <v>911</v>
      </c>
      <c r="G144" s="196" t="s">
        <v>912</v>
      </c>
      <c r="H144" s="197">
        <v>1</v>
      </c>
      <c r="I144" s="198"/>
      <c r="J144" s="199">
        <f>ROUND(I144*H144,2)</f>
        <v>0</v>
      </c>
      <c r="K144" s="195" t="s">
        <v>152</v>
      </c>
      <c r="L144" s="39"/>
      <c r="M144" s="200" t="s">
        <v>28</v>
      </c>
      <c r="N144" s="201" t="s">
        <v>47</v>
      </c>
      <c r="O144" s="65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153</v>
      </c>
      <c r="AT144" s="204" t="s">
        <v>148</v>
      </c>
      <c r="AU144" s="204" t="s">
        <v>85</v>
      </c>
      <c r="AY144" s="17" t="s">
        <v>146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7" t="s">
        <v>153</v>
      </c>
      <c r="BK144" s="205">
        <f>ROUND(I144*H144,2)</f>
        <v>0</v>
      </c>
      <c r="BL144" s="17" t="s">
        <v>153</v>
      </c>
      <c r="BM144" s="204" t="s">
        <v>913</v>
      </c>
    </row>
    <row r="145" spans="1:65" s="2" customFormat="1" ht="10.199999999999999">
      <c r="A145" s="34"/>
      <c r="B145" s="35"/>
      <c r="C145" s="36"/>
      <c r="D145" s="206" t="s">
        <v>155</v>
      </c>
      <c r="E145" s="36"/>
      <c r="F145" s="207" t="s">
        <v>914</v>
      </c>
      <c r="G145" s="36"/>
      <c r="H145" s="36"/>
      <c r="I145" s="116"/>
      <c r="J145" s="36"/>
      <c r="K145" s="36"/>
      <c r="L145" s="39"/>
      <c r="M145" s="208"/>
      <c r="N145" s="209"/>
      <c r="O145" s="65"/>
      <c r="P145" s="65"/>
      <c r="Q145" s="65"/>
      <c r="R145" s="65"/>
      <c r="S145" s="65"/>
      <c r="T145" s="66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155</v>
      </c>
      <c r="AU145" s="17" t="s">
        <v>85</v>
      </c>
    </row>
    <row r="146" spans="1:65" s="13" customFormat="1" ht="10.199999999999999">
      <c r="B146" s="210"/>
      <c r="C146" s="211"/>
      <c r="D146" s="206" t="s">
        <v>157</v>
      </c>
      <c r="E146" s="212" t="s">
        <v>28</v>
      </c>
      <c r="F146" s="213" t="s">
        <v>866</v>
      </c>
      <c r="G146" s="211"/>
      <c r="H146" s="212" t="s">
        <v>28</v>
      </c>
      <c r="I146" s="214"/>
      <c r="J146" s="211"/>
      <c r="K146" s="211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157</v>
      </c>
      <c r="AU146" s="219" t="s">
        <v>85</v>
      </c>
      <c r="AV146" s="13" t="s">
        <v>82</v>
      </c>
      <c r="AW146" s="13" t="s">
        <v>35</v>
      </c>
      <c r="AX146" s="13" t="s">
        <v>74</v>
      </c>
      <c r="AY146" s="219" t="s">
        <v>146</v>
      </c>
    </row>
    <row r="147" spans="1:65" s="13" customFormat="1" ht="10.199999999999999">
      <c r="B147" s="210"/>
      <c r="C147" s="211"/>
      <c r="D147" s="206" t="s">
        <v>157</v>
      </c>
      <c r="E147" s="212" t="s">
        <v>28</v>
      </c>
      <c r="F147" s="213" t="s">
        <v>915</v>
      </c>
      <c r="G147" s="211"/>
      <c r="H147" s="212" t="s">
        <v>28</v>
      </c>
      <c r="I147" s="214"/>
      <c r="J147" s="211"/>
      <c r="K147" s="211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157</v>
      </c>
      <c r="AU147" s="219" t="s">
        <v>85</v>
      </c>
      <c r="AV147" s="13" t="s">
        <v>82</v>
      </c>
      <c r="AW147" s="13" t="s">
        <v>35</v>
      </c>
      <c r="AX147" s="13" t="s">
        <v>74</v>
      </c>
      <c r="AY147" s="219" t="s">
        <v>146</v>
      </c>
    </row>
    <row r="148" spans="1:65" s="14" customFormat="1" ht="10.199999999999999">
      <c r="B148" s="220"/>
      <c r="C148" s="221"/>
      <c r="D148" s="206" t="s">
        <v>157</v>
      </c>
      <c r="E148" s="222" t="s">
        <v>28</v>
      </c>
      <c r="F148" s="223" t="s">
        <v>916</v>
      </c>
      <c r="G148" s="221"/>
      <c r="H148" s="224">
        <v>0.23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157</v>
      </c>
      <c r="AU148" s="230" t="s">
        <v>85</v>
      </c>
      <c r="AV148" s="14" t="s">
        <v>85</v>
      </c>
      <c r="AW148" s="14" t="s">
        <v>35</v>
      </c>
      <c r="AX148" s="14" t="s">
        <v>74</v>
      </c>
      <c r="AY148" s="230" t="s">
        <v>146</v>
      </c>
    </row>
    <row r="149" spans="1:65" s="13" customFormat="1" ht="10.199999999999999">
      <c r="B149" s="210"/>
      <c r="C149" s="211"/>
      <c r="D149" s="206" t="s">
        <v>157</v>
      </c>
      <c r="E149" s="212" t="s">
        <v>28</v>
      </c>
      <c r="F149" s="213" t="s">
        <v>917</v>
      </c>
      <c r="G149" s="211"/>
      <c r="H149" s="212" t="s">
        <v>28</v>
      </c>
      <c r="I149" s="214"/>
      <c r="J149" s="211"/>
      <c r="K149" s="211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157</v>
      </c>
      <c r="AU149" s="219" t="s">
        <v>85</v>
      </c>
      <c r="AV149" s="13" t="s">
        <v>82</v>
      </c>
      <c r="AW149" s="13" t="s">
        <v>35</v>
      </c>
      <c r="AX149" s="13" t="s">
        <v>74</v>
      </c>
      <c r="AY149" s="219" t="s">
        <v>146</v>
      </c>
    </row>
    <row r="150" spans="1:65" s="14" customFormat="1" ht="10.199999999999999">
      <c r="B150" s="220"/>
      <c r="C150" s="221"/>
      <c r="D150" s="206" t="s">
        <v>157</v>
      </c>
      <c r="E150" s="222" t="s">
        <v>28</v>
      </c>
      <c r="F150" s="223" t="s">
        <v>918</v>
      </c>
      <c r="G150" s="221"/>
      <c r="H150" s="224">
        <v>0.77</v>
      </c>
      <c r="I150" s="225"/>
      <c r="J150" s="221"/>
      <c r="K150" s="221"/>
      <c r="L150" s="226"/>
      <c r="M150" s="227"/>
      <c r="N150" s="228"/>
      <c r="O150" s="228"/>
      <c r="P150" s="228"/>
      <c r="Q150" s="228"/>
      <c r="R150" s="228"/>
      <c r="S150" s="228"/>
      <c r="T150" s="229"/>
      <c r="AT150" s="230" t="s">
        <v>157</v>
      </c>
      <c r="AU150" s="230" t="s">
        <v>85</v>
      </c>
      <c r="AV150" s="14" t="s">
        <v>85</v>
      </c>
      <c r="AW150" s="14" t="s">
        <v>35</v>
      </c>
      <c r="AX150" s="14" t="s">
        <v>74</v>
      </c>
      <c r="AY150" s="230" t="s">
        <v>146</v>
      </c>
    </row>
    <row r="151" spans="1:65" s="15" customFormat="1" ht="10.199999999999999">
      <c r="B151" s="231"/>
      <c r="C151" s="232"/>
      <c r="D151" s="206" t="s">
        <v>157</v>
      </c>
      <c r="E151" s="233" t="s">
        <v>28</v>
      </c>
      <c r="F151" s="234" t="s">
        <v>181</v>
      </c>
      <c r="G151" s="232"/>
      <c r="H151" s="235">
        <v>1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AT151" s="241" t="s">
        <v>157</v>
      </c>
      <c r="AU151" s="241" t="s">
        <v>85</v>
      </c>
      <c r="AV151" s="15" t="s">
        <v>153</v>
      </c>
      <c r="AW151" s="15" t="s">
        <v>35</v>
      </c>
      <c r="AX151" s="15" t="s">
        <v>82</v>
      </c>
      <c r="AY151" s="241" t="s">
        <v>146</v>
      </c>
    </row>
    <row r="152" spans="1:65" s="2" customFormat="1" ht="16.5" customHeight="1">
      <c r="A152" s="34"/>
      <c r="B152" s="35"/>
      <c r="C152" s="242" t="s">
        <v>260</v>
      </c>
      <c r="D152" s="242" t="s">
        <v>289</v>
      </c>
      <c r="E152" s="243" t="s">
        <v>919</v>
      </c>
      <c r="F152" s="244" t="s">
        <v>920</v>
      </c>
      <c r="G152" s="245" t="s">
        <v>292</v>
      </c>
      <c r="H152" s="246">
        <v>0.9</v>
      </c>
      <c r="I152" s="247"/>
      <c r="J152" s="248">
        <f>ROUND(I152*H152,2)</f>
        <v>0</v>
      </c>
      <c r="K152" s="244" t="s">
        <v>28</v>
      </c>
      <c r="L152" s="249"/>
      <c r="M152" s="250" t="s">
        <v>28</v>
      </c>
      <c r="N152" s="251" t="s">
        <v>47</v>
      </c>
      <c r="O152" s="65"/>
      <c r="P152" s="202">
        <f>O152*H152</f>
        <v>0</v>
      </c>
      <c r="Q152" s="202">
        <v>1E-3</v>
      </c>
      <c r="R152" s="202">
        <f>Q152*H152</f>
        <v>9.0000000000000008E-4</v>
      </c>
      <c r="S152" s="202">
        <v>0</v>
      </c>
      <c r="T152" s="20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4" t="s">
        <v>210</v>
      </c>
      <c r="AT152" s="204" t="s">
        <v>289</v>
      </c>
      <c r="AU152" s="204" t="s">
        <v>85</v>
      </c>
      <c r="AY152" s="17" t="s">
        <v>146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7" t="s">
        <v>153</v>
      </c>
      <c r="BK152" s="205">
        <f>ROUND(I152*H152,2)</f>
        <v>0</v>
      </c>
      <c r="BL152" s="17" t="s">
        <v>153</v>
      </c>
      <c r="BM152" s="204" t="s">
        <v>921</v>
      </c>
    </row>
    <row r="153" spans="1:65" s="2" customFormat="1" ht="10.199999999999999">
      <c r="A153" s="34"/>
      <c r="B153" s="35"/>
      <c r="C153" s="36"/>
      <c r="D153" s="206" t="s">
        <v>155</v>
      </c>
      <c r="E153" s="36"/>
      <c r="F153" s="207" t="s">
        <v>920</v>
      </c>
      <c r="G153" s="36"/>
      <c r="H153" s="36"/>
      <c r="I153" s="116"/>
      <c r="J153" s="36"/>
      <c r="K153" s="36"/>
      <c r="L153" s="39"/>
      <c r="M153" s="208"/>
      <c r="N153" s="209"/>
      <c r="O153" s="65"/>
      <c r="P153" s="65"/>
      <c r="Q153" s="65"/>
      <c r="R153" s="65"/>
      <c r="S153" s="65"/>
      <c r="T153" s="66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155</v>
      </c>
      <c r="AU153" s="17" t="s">
        <v>85</v>
      </c>
    </row>
    <row r="154" spans="1:65" s="13" customFormat="1" ht="10.199999999999999">
      <c r="B154" s="210"/>
      <c r="C154" s="211"/>
      <c r="D154" s="206" t="s">
        <v>157</v>
      </c>
      <c r="E154" s="212" t="s">
        <v>28</v>
      </c>
      <c r="F154" s="213" t="s">
        <v>922</v>
      </c>
      <c r="G154" s="211"/>
      <c r="H154" s="212" t="s">
        <v>28</v>
      </c>
      <c r="I154" s="214"/>
      <c r="J154" s="211"/>
      <c r="K154" s="211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157</v>
      </c>
      <c r="AU154" s="219" t="s">
        <v>85</v>
      </c>
      <c r="AV154" s="13" t="s">
        <v>82</v>
      </c>
      <c r="AW154" s="13" t="s">
        <v>35</v>
      </c>
      <c r="AX154" s="13" t="s">
        <v>74</v>
      </c>
      <c r="AY154" s="219" t="s">
        <v>146</v>
      </c>
    </row>
    <row r="155" spans="1:65" s="13" customFormat="1" ht="10.199999999999999">
      <c r="B155" s="210"/>
      <c r="C155" s="211"/>
      <c r="D155" s="206" t="s">
        <v>157</v>
      </c>
      <c r="E155" s="212" t="s">
        <v>28</v>
      </c>
      <c r="F155" s="213" t="s">
        <v>866</v>
      </c>
      <c r="G155" s="211"/>
      <c r="H155" s="212" t="s">
        <v>28</v>
      </c>
      <c r="I155" s="214"/>
      <c r="J155" s="211"/>
      <c r="K155" s="211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157</v>
      </c>
      <c r="AU155" s="219" t="s">
        <v>85</v>
      </c>
      <c r="AV155" s="13" t="s">
        <v>82</v>
      </c>
      <c r="AW155" s="13" t="s">
        <v>35</v>
      </c>
      <c r="AX155" s="13" t="s">
        <v>74</v>
      </c>
      <c r="AY155" s="219" t="s">
        <v>146</v>
      </c>
    </row>
    <row r="156" spans="1:65" s="13" customFormat="1" ht="10.199999999999999">
      <c r="B156" s="210"/>
      <c r="C156" s="211"/>
      <c r="D156" s="206" t="s">
        <v>157</v>
      </c>
      <c r="E156" s="212" t="s">
        <v>28</v>
      </c>
      <c r="F156" s="213" t="s">
        <v>915</v>
      </c>
      <c r="G156" s="211"/>
      <c r="H156" s="212" t="s">
        <v>28</v>
      </c>
      <c r="I156" s="214"/>
      <c r="J156" s="211"/>
      <c r="K156" s="211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157</v>
      </c>
      <c r="AU156" s="219" t="s">
        <v>85</v>
      </c>
      <c r="AV156" s="13" t="s">
        <v>82</v>
      </c>
      <c r="AW156" s="13" t="s">
        <v>35</v>
      </c>
      <c r="AX156" s="13" t="s">
        <v>74</v>
      </c>
      <c r="AY156" s="219" t="s">
        <v>146</v>
      </c>
    </row>
    <row r="157" spans="1:65" s="14" customFormat="1" ht="10.199999999999999">
      <c r="B157" s="220"/>
      <c r="C157" s="221"/>
      <c r="D157" s="206" t="s">
        <v>157</v>
      </c>
      <c r="E157" s="222" t="s">
        <v>28</v>
      </c>
      <c r="F157" s="223" t="s">
        <v>923</v>
      </c>
      <c r="G157" s="221"/>
      <c r="H157" s="224">
        <v>0.20699999999999999</v>
      </c>
      <c r="I157" s="225"/>
      <c r="J157" s="221"/>
      <c r="K157" s="221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157</v>
      </c>
      <c r="AU157" s="230" t="s">
        <v>85</v>
      </c>
      <c r="AV157" s="14" t="s">
        <v>85</v>
      </c>
      <c r="AW157" s="14" t="s">
        <v>35</v>
      </c>
      <c r="AX157" s="14" t="s">
        <v>74</v>
      </c>
      <c r="AY157" s="230" t="s">
        <v>146</v>
      </c>
    </row>
    <row r="158" spans="1:65" s="13" customFormat="1" ht="10.199999999999999">
      <c r="B158" s="210"/>
      <c r="C158" s="211"/>
      <c r="D158" s="206" t="s">
        <v>157</v>
      </c>
      <c r="E158" s="212" t="s">
        <v>28</v>
      </c>
      <c r="F158" s="213" t="s">
        <v>917</v>
      </c>
      <c r="G158" s="211"/>
      <c r="H158" s="212" t="s">
        <v>28</v>
      </c>
      <c r="I158" s="214"/>
      <c r="J158" s="211"/>
      <c r="K158" s="211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157</v>
      </c>
      <c r="AU158" s="219" t="s">
        <v>85</v>
      </c>
      <c r="AV158" s="13" t="s">
        <v>82</v>
      </c>
      <c r="AW158" s="13" t="s">
        <v>35</v>
      </c>
      <c r="AX158" s="13" t="s">
        <v>74</v>
      </c>
      <c r="AY158" s="219" t="s">
        <v>146</v>
      </c>
    </row>
    <row r="159" spans="1:65" s="14" customFormat="1" ht="10.199999999999999">
      <c r="B159" s="220"/>
      <c r="C159" s="221"/>
      <c r="D159" s="206" t="s">
        <v>157</v>
      </c>
      <c r="E159" s="222" t="s">
        <v>28</v>
      </c>
      <c r="F159" s="223" t="s">
        <v>924</v>
      </c>
      <c r="G159" s="221"/>
      <c r="H159" s="224">
        <v>0.69299999999999995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157</v>
      </c>
      <c r="AU159" s="230" t="s">
        <v>85</v>
      </c>
      <c r="AV159" s="14" t="s">
        <v>85</v>
      </c>
      <c r="AW159" s="14" t="s">
        <v>35</v>
      </c>
      <c r="AX159" s="14" t="s">
        <v>74</v>
      </c>
      <c r="AY159" s="230" t="s">
        <v>146</v>
      </c>
    </row>
    <row r="160" spans="1:65" s="15" customFormat="1" ht="10.199999999999999">
      <c r="B160" s="231"/>
      <c r="C160" s="232"/>
      <c r="D160" s="206" t="s">
        <v>157</v>
      </c>
      <c r="E160" s="233" t="s">
        <v>28</v>
      </c>
      <c r="F160" s="234" t="s">
        <v>181</v>
      </c>
      <c r="G160" s="232"/>
      <c r="H160" s="235">
        <v>0.9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AT160" s="241" t="s">
        <v>157</v>
      </c>
      <c r="AU160" s="241" t="s">
        <v>85</v>
      </c>
      <c r="AV160" s="15" t="s">
        <v>153</v>
      </c>
      <c r="AW160" s="15" t="s">
        <v>35</v>
      </c>
      <c r="AX160" s="15" t="s">
        <v>82</v>
      </c>
      <c r="AY160" s="241" t="s">
        <v>146</v>
      </c>
    </row>
    <row r="161" spans="1:65" s="2" customFormat="1" ht="16.5" customHeight="1">
      <c r="A161" s="34"/>
      <c r="B161" s="35"/>
      <c r="C161" s="193" t="s">
        <v>8</v>
      </c>
      <c r="D161" s="193" t="s">
        <v>148</v>
      </c>
      <c r="E161" s="194" t="s">
        <v>925</v>
      </c>
      <c r="F161" s="195" t="s">
        <v>926</v>
      </c>
      <c r="G161" s="196" t="s">
        <v>151</v>
      </c>
      <c r="H161" s="197">
        <v>0.02</v>
      </c>
      <c r="I161" s="198"/>
      <c r="J161" s="199">
        <f>ROUND(I161*H161,2)</f>
        <v>0</v>
      </c>
      <c r="K161" s="195" t="s">
        <v>152</v>
      </c>
      <c r="L161" s="39"/>
      <c r="M161" s="200" t="s">
        <v>28</v>
      </c>
      <c r="N161" s="201" t="s">
        <v>47</v>
      </c>
      <c r="O161" s="65"/>
      <c r="P161" s="202">
        <f>O161*H161</f>
        <v>0</v>
      </c>
      <c r="Q161" s="202">
        <v>0</v>
      </c>
      <c r="R161" s="202">
        <f>Q161*H161</f>
        <v>0</v>
      </c>
      <c r="S161" s="202">
        <v>0</v>
      </c>
      <c r="T161" s="20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4" t="s">
        <v>153</v>
      </c>
      <c r="AT161" s="204" t="s">
        <v>148</v>
      </c>
      <c r="AU161" s="204" t="s">
        <v>85</v>
      </c>
      <c r="AY161" s="17" t="s">
        <v>146</v>
      </c>
      <c r="BE161" s="205">
        <f>IF(N161="základní",J161,0)</f>
        <v>0</v>
      </c>
      <c r="BF161" s="205">
        <f>IF(N161="snížená",J161,0)</f>
        <v>0</v>
      </c>
      <c r="BG161" s="205">
        <f>IF(N161="zákl. přenesená",J161,0)</f>
        <v>0</v>
      </c>
      <c r="BH161" s="205">
        <f>IF(N161="sníž. přenesená",J161,0)</f>
        <v>0</v>
      </c>
      <c r="BI161" s="205">
        <f>IF(N161="nulová",J161,0)</f>
        <v>0</v>
      </c>
      <c r="BJ161" s="17" t="s">
        <v>153</v>
      </c>
      <c r="BK161" s="205">
        <f>ROUND(I161*H161,2)</f>
        <v>0</v>
      </c>
      <c r="BL161" s="17" t="s">
        <v>153</v>
      </c>
      <c r="BM161" s="204" t="s">
        <v>927</v>
      </c>
    </row>
    <row r="162" spans="1:65" s="2" customFormat="1" ht="10.199999999999999">
      <c r="A162" s="34"/>
      <c r="B162" s="35"/>
      <c r="C162" s="36"/>
      <c r="D162" s="206" t="s">
        <v>155</v>
      </c>
      <c r="E162" s="36"/>
      <c r="F162" s="207" t="s">
        <v>928</v>
      </c>
      <c r="G162" s="36"/>
      <c r="H162" s="36"/>
      <c r="I162" s="116"/>
      <c r="J162" s="36"/>
      <c r="K162" s="36"/>
      <c r="L162" s="39"/>
      <c r="M162" s="208"/>
      <c r="N162" s="209"/>
      <c r="O162" s="65"/>
      <c r="P162" s="65"/>
      <c r="Q162" s="65"/>
      <c r="R162" s="65"/>
      <c r="S162" s="65"/>
      <c r="T162" s="66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155</v>
      </c>
      <c r="AU162" s="17" t="s">
        <v>85</v>
      </c>
    </row>
    <row r="163" spans="1:65" s="13" customFormat="1" ht="10.199999999999999">
      <c r="B163" s="210"/>
      <c r="C163" s="211"/>
      <c r="D163" s="206" t="s">
        <v>157</v>
      </c>
      <c r="E163" s="212" t="s">
        <v>28</v>
      </c>
      <c r="F163" s="213" t="s">
        <v>929</v>
      </c>
      <c r="G163" s="211"/>
      <c r="H163" s="212" t="s">
        <v>28</v>
      </c>
      <c r="I163" s="214"/>
      <c r="J163" s="211"/>
      <c r="K163" s="211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157</v>
      </c>
      <c r="AU163" s="219" t="s">
        <v>85</v>
      </c>
      <c r="AV163" s="13" t="s">
        <v>82</v>
      </c>
      <c r="AW163" s="13" t="s">
        <v>35</v>
      </c>
      <c r="AX163" s="13" t="s">
        <v>74</v>
      </c>
      <c r="AY163" s="219" t="s">
        <v>146</v>
      </c>
    </row>
    <row r="164" spans="1:65" s="13" customFormat="1" ht="10.199999999999999">
      <c r="B164" s="210"/>
      <c r="C164" s="211"/>
      <c r="D164" s="206" t="s">
        <v>157</v>
      </c>
      <c r="E164" s="212" t="s">
        <v>28</v>
      </c>
      <c r="F164" s="213" t="s">
        <v>930</v>
      </c>
      <c r="G164" s="211"/>
      <c r="H164" s="212" t="s">
        <v>28</v>
      </c>
      <c r="I164" s="214"/>
      <c r="J164" s="211"/>
      <c r="K164" s="211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157</v>
      </c>
      <c r="AU164" s="219" t="s">
        <v>85</v>
      </c>
      <c r="AV164" s="13" t="s">
        <v>82</v>
      </c>
      <c r="AW164" s="13" t="s">
        <v>35</v>
      </c>
      <c r="AX164" s="13" t="s">
        <v>74</v>
      </c>
      <c r="AY164" s="219" t="s">
        <v>146</v>
      </c>
    </row>
    <row r="165" spans="1:65" s="14" customFormat="1" ht="10.199999999999999">
      <c r="B165" s="220"/>
      <c r="C165" s="221"/>
      <c r="D165" s="206" t="s">
        <v>157</v>
      </c>
      <c r="E165" s="222" t="s">
        <v>28</v>
      </c>
      <c r="F165" s="223" t="s">
        <v>931</v>
      </c>
      <c r="G165" s="221"/>
      <c r="H165" s="224">
        <v>1E-3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157</v>
      </c>
      <c r="AU165" s="230" t="s">
        <v>85</v>
      </c>
      <c r="AV165" s="14" t="s">
        <v>85</v>
      </c>
      <c r="AW165" s="14" t="s">
        <v>35</v>
      </c>
      <c r="AX165" s="14" t="s">
        <v>74</v>
      </c>
      <c r="AY165" s="230" t="s">
        <v>146</v>
      </c>
    </row>
    <row r="166" spans="1:65" s="13" customFormat="1" ht="10.199999999999999">
      <c r="B166" s="210"/>
      <c r="C166" s="211"/>
      <c r="D166" s="206" t="s">
        <v>157</v>
      </c>
      <c r="E166" s="212" t="s">
        <v>28</v>
      </c>
      <c r="F166" s="213" t="s">
        <v>932</v>
      </c>
      <c r="G166" s="211"/>
      <c r="H166" s="212" t="s">
        <v>28</v>
      </c>
      <c r="I166" s="214"/>
      <c r="J166" s="211"/>
      <c r="K166" s="211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157</v>
      </c>
      <c r="AU166" s="219" t="s">
        <v>85</v>
      </c>
      <c r="AV166" s="13" t="s">
        <v>82</v>
      </c>
      <c r="AW166" s="13" t="s">
        <v>35</v>
      </c>
      <c r="AX166" s="13" t="s">
        <v>74</v>
      </c>
      <c r="AY166" s="219" t="s">
        <v>146</v>
      </c>
    </row>
    <row r="167" spans="1:65" s="14" customFormat="1" ht="10.199999999999999">
      <c r="B167" s="220"/>
      <c r="C167" s="221"/>
      <c r="D167" s="206" t="s">
        <v>157</v>
      </c>
      <c r="E167" s="222" t="s">
        <v>28</v>
      </c>
      <c r="F167" s="223" t="s">
        <v>933</v>
      </c>
      <c r="G167" s="221"/>
      <c r="H167" s="224">
        <v>3.0000000000000001E-3</v>
      </c>
      <c r="I167" s="225"/>
      <c r="J167" s="221"/>
      <c r="K167" s="221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157</v>
      </c>
      <c r="AU167" s="230" t="s">
        <v>85</v>
      </c>
      <c r="AV167" s="14" t="s">
        <v>85</v>
      </c>
      <c r="AW167" s="14" t="s">
        <v>35</v>
      </c>
      <c r="AX167" s="14" t="s">
        <v>74</v>
      </c>
      <c r="AY167" s="230" t="s">
        <v>146</v>
      </c>
    </row>
    <row r="168" spans="1:65" s="13" customFormat="1" ht="10.199999999999999">
      <c r="B168" s="210"/>
      <c r="C168" s="211"/>
      <c r="D168" s="206" t="s">
        <v>157</v>
      </c>
      <c r="E168" s="212" t="s">
        <v>28</v>
      </c>
      <c r="F168" s="213" t="s">
        <v>934</v>
      </c>
      <c r="G168" s="211"/>
      <c r="H168" s="212" t="s">
        <v>28</v>
      </c>
      <c r="I168" s="214"/>
      <c r="J168" s="211"/>
      <c r="K168" s="211"/>
      <c r="L168" s="215"/>
      <c r="M168" s="216"/>
      <c r="N168" s="217"/>
      <c r="O168" s="217"/>
      <c r="P168" s="217"/>
      <c r="Q168" s="217"/>
      <c r="R168" s="217"/>
      <c r="S168" s="217"/>
      <c r="T168" s="218"/>
      <c r="AT168" s="219" t="s">
        <v>157</v>
      </c>
      <c r="AU168" s="219" t="s">
        <v>85</v>
      </c>
      <c r="AV168" s="13" t="s">
        <v>82</v>
      </c>
      <c r="AW168" s="13" t="s">
        <v>35</v>
      </c>
      <c r="AX168" s="13" t="s">
        <v>74</v>
      </c>
      <c r="AY168" s="219" t="s">
        <v>146</v>
      </c>
    </row>
    <row r="169" spans="1:65" s="14" customFormat="1" ht="10.199999999999999">
      <c r="B169" s="220"/>
      <c r="C169" s="221"/>
      <c r="D169" s="206" t="s">
        <v>157</v>
      </c>
      <c r="E169" s="222" t="s">
        <v>28</v>
      </c>
      <c r="F169" s="223" t="s">
        <v>935</v>
      </c>
      <c r="G169" s="221"/>
      <c r="H169" s="224">
        <v>1.6E-2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157</v>
      </c>
      <c r="AU169" s="230" t="s">
        <v>85</v>
      </c>
      <c r="AV169" s="14" t="s">
        <v>85</v>
      </c>
      <c r="AW169" s="14" t="s">
        <v>35</v>
      </c>
      <c r="AX169" s="14" t="s">
        <v>74</v>
      </c>
      <c r="AY169" s="230" t="s">
        <v>146</v>
      </c>
    </row>
    <row r="170" spans="1:65" s="15" customFormat="1" ht="10.199999999999999">
      <c r="B170" s="231"/>
      <c r="C170" s="232"/>
      <c r="D170" s="206" t="s">
        <v>157</v>
      </c>
      <c r="E170" s="233" t="s">
        <v>28</v>
      </c>
      <c r="F170" s="234" t="s">
        <v>181</v>
      </c>
      <c r="G170" s="232"/>
      <c r="H170" s="235">
        <v>0.02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AT170" s="241" t="s">
        <v>157</v>
      </c>
      <c r="AU170" s="241" t="s">
        <v>85</v>
      </c>
      <c r="AV170" s="15" t="s">
        <v>153</v>
      </c>
      <c r="AW170" s="15" t="s">
        <v>35</v>
      </c>
      <c r="AX170" s="15" t="s">
        <v>82</v>
      </c>
      <c r="AY170" s="241" t="s">
        <v>146</v>
      </c>
    </row>
    <row r="171" spans="1:65" s="2" customFormat="1" ht="16.5" customHeight="1">
      <c r="A171" s="34"/>
      <c r="B171" s="35"/>
      <c r="C171" s="242" t="s">
        <v>273</v>
      </c>
      <c r="D171" s="242" t="s">
        <v>289</v>
      </c>
      <c r="E171" s="243" t="s">
        <v>936</v>
      </c>
      <c r="F171" s="244" t="s">
        <v>937</v>
      </c>
      <c r="G171" s="245" t="s">
        <v>292</v>
      </c>
      <c r="H171" s="246">
        <v>0.81</v>
      </c>
      <c r="I171" s="247"/>
      <c r="J171" s="248">
        <f>ROUND(I171*H171,2)</f>
        <v>0</v>
      </c>
      <c r="K171" s="244" t="s">
        <v>28</v>
      </c>
      <c r="L171" s="249"/>
      <c r="M171" s="250" t="s">
        <v>28</v>
      </c>
      <c r="N171" s="251" t="s">
        <v>47</v>
      </c>
      <c r="O171" s="65"/>
      <c r="P171" s="202">
        <f>O171*H171</f>
        <v>0</v>
      </c>
      <c r="Q171" s="202">
        <v>1E-3</v>
      </c>
      <c r="R171" s="202">
        <f>Q171*H171</f>
        <v>8.1000000000000006E-4</v>
      </c>
      <c r="S171" s="202">
        <v>0</v>
      </c>
      <c r="T171" s="20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4" t="s">
        <v>210</v>
      </c>
      <c r="AT171" s="204" t="s">
        <v>289</v>
      </c>
      <c r="AU171" s="204" t="s">
        <v>85</v>
      </c>
      <c r="AY171" s="17" t="s">
        <v>146</v>
      </c>
      <c r="BE171" s="205">
        <f>IF(N171="základní",J171,0)</f>
        <v>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7" t="s">
        <v>153</v>
      </c>
      <c r="BK171" s="205">
        <f>ROUND(I171*H171,2)</f>
        <v>0</v>
      </c>
      <c r="BL171" s="17" t="s">
        <v>153</v>
      </c>
      <c r="BM171" s="204" t="s">
        <v>938</v>
      </c>
    </row>
    <row r="172" spans="1:65" s="2" customFormat="1" ht="10.199999999999999">
      <c r="A172" s="34"/>
      <c r="B172" s="35"/>
      <c r="C172" s="36"/>
      <c r="D172" s="206" t="s">
        <v>155</v>
      </c>
      <c r="E172" s="36"/>
      <c r="F172" s="207" t="s">
        <v>937</v>
      </c>
      <c r="G172" s="36"/>
      <c r="H172" s="36"/>
      <c r="I172" s="116"/>
      <c r="J172" s="36"/>
      <c r="K172" s="36"/>
      <c r="L172" s="39"/>
      <c r="M172" s="208"/>
      <c r="N172" s="209"/>
      <c r="O172" s="65"/>
      <c r="P172" s="65"/>
      <c r="Q172" s="65"/>
      <c r="R172" s="65"/>
      <c r="S172" s="65"/>
      <c r="T172" s="66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155</v>
      </c>
      <c r="AU172" s="17" t="s">
        <v>85</v>
      </c>
    </row>
    <row r="173" spans="1:65" s="13" customFormat="1" ht="10.199999999999999">
      <c r="B173" s="210"/>
      <c r="C173" s="211"/>
      <c r="D173" s="206" t="s">
        <v>157</v>
      </c>
      <c r="E173" s="212" t="s">
        <v>28</v>
      </c>
      <c r="F173" s="213" t="s">
        <v>939</v>
      </c>
      <c r="G173" s="211"/>
      <c r="H173" s="212" t="s">
        <v>28</v>
      </c>
      <c r="I173" s="214"/>
      <c r="J173" s="211"/>
      <c r="K173" s="211"/>
      <c r="L173" s="215"/>
      <c r="M173" s="216"/>
      <c r="N173" s="217"/>
      <c r="O173" s="217"/>
      <c r="P173" s="217"/>
      <c r="Q173" s="217"/>
      <c r="R173" s="217"/>
      <c r="S173" s="217"/>
      <c r="T173" s="218"/>
      <c r="AT173" s="219" t="s">
        <v>157</v>
      </c>
      <c r="AU173" s="219" t="s">
        <v>85</v>
      </c>
      <c r="AV173" s="13" t="s">
        <v>82</v>
      </c>
      <c r="AW173" s="13" t="s">
        <v>35</v>
      </c>
      <c r="AX173" s="13" t="s">
        <v>74</v>
      </c>
      <c r="AY173" s="219" t="s">
        <v>146</v>
      </c>
    </row>
    <row r="174" spans="1:65" s="14" customFormat="1" ht="10.199999999999999">
      <c r="B174" s="220"/>
      <c r="C174" s="221"/>
      <c r="D174" s="206" t="s">
        <v>157</v>
      </c>
      <c r="E174" s="222" t="s">
        <v>28</v>
      </c>
      <c r="F174" s="223" t="s">
        <v>940</v>
      </c>
      <c r="G174" s="221"/>
      <c r="H174" s="224">
        <v>0.81</v>
      </c>
      <c r="I174" s="225"/>
      <c r="J174" s="221"/>
      <c r="K174" s="221"/>
      <c r="L174" s="226"/>
      <c r="M174" s="227"/>
      <c r="N174" s="228"/>
      <c r="O174" s="228"/>
      <c r="P174" s="228"/>
      <c r="Q174" s="228"/>
      <c r="R174" s="228"/>
      <c r="S174" s="228"/>
      <c r="T174" s="229"/>
      <c r="AT174" s="230" t="s">
        <v>157</v>
      </c>
      <c r="AU174" s="230" t="s">
        <v>85</v>
      </c>
      <c r="AV174" s="14" t="s">
        <v>85</v>
      </c>
      <c r="AW174" s="14" t="s">
        <v>35</v>
      </c>
      <c r="AX174" s="14" t="s">
        <v>82</v>
      </c>
      <c r="AY174" s="230" t="s">
        <v>146</v>
      </c>
    </row>
    <row r="175" spans="1:65" s="2" customFormat="1" ht="16.5" customHeight="1">
      <c r="A175" s="34"/>
      <c r="B175" s="35"/>
      <c r="C175" s="242" t="s">
        <v>282</v>
      </c>
      <c r="D175" s="242" t="s">
        <v>289</v>
      </c>
      <c r="E175" s="243" t="s">
        <v>941</v>
      </c>
      <c r="F175" s="244" t="s">
        <v>942</v>
      </c>
      <c r="G175" s="245" t="s">
        <v>292</v>
      </c>
      <c r="H175" s="246">
        <v>3.28</v>
      </c>
      <c r="I175" s="247"/>
      <c r="J175" s="248">
        <f>ROUND(I175*H175,2)</f>
        <v>0</v>
      </c>
      <c r="K175" s="244" t="s">
        <v>28</v>
      </c>
      <c r="L175" s="249"/>
      <c r="M175" s="250" t="s">
        <v>28</v>
      </c>
      <c r="N175" s="251" t="s">
        <v>47</v>
      </c>
      <c r="O175" s="65"/>
      <c r="P175" s="202">
        <f>O175*H175</f>
        <v>0</v>
      </c>
      <c r="Q175" s="202">
        <v>1E-3</v>
      </c>
      <c r="R175" s="202">
        <f>Q175*H175</f>
        <v>3.2799999999999999E-3</v>
      </c>
      <c r="S175" s="202">
        <v>0</v>
      </c>
      <c r="T175" s="20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4" t="s">
        <v>210</v>
      </c>
      <c r="AT175" s="204" t="s">
        <v>289</v>
      </c>
      <c r="AU175" s="204" t="s">
        <v>85</v>
      </c>
      <c r="AY175" s="17" t="s">
        <v>146</v>
      </c>
      <c r="BE175" s="205">
        <f>IF(N175="základní",J175,0)</f>
        <v>0</v>
      </c>
      <c r="BF175" s="205">
        <f>IF(N175="snížená",J175,0)</f>
        <v>0</v>
      </c>
      <c r="BG175" s="205">
        <f>IF(N175="zákl. přenesená",J175,0)</f>
        <v>0</v>
      </c>
      <c r="BH175" s="205">
        <f>IF(N175="sníž. přenesená",J175,0)</f>
        <v>0</v>
      </c>
      <c r="BI175" s="205">
        <f>IF(N175="nulová",J175,0)</f>
        <v>0</v>
      </c>
      <c r="BJ175" s="17" t="s">
        <v>153</v>
      </c>
      <c r="BK175" s="205">
        <f>ROUND(I175*H175,2)</f>
        <v>0</v>
      </c>
      <c r="BL175" s="17" t="s">
        <v>153</v>
      </c>
      <c r="BM175" s="204" t="s">
        <v>943</v>
      </c>
    </row>
    <row r="176" spans="1:65" s="2" customFormat="1" ht="10.199999999999999">
      <c r="A176" s="34"/>
      <c r="B176" s="35"/>
      <c r="C176" s="36"/>
      <c r="D176" s="206" t="s">
        <v>155</v>
      </c>
      <c r="E176" s="36"/>
      <c r="F176" s="207" t="s">
        <v>942</v>
      </c>
      <c r="G176" s="36"/>
      <c r="H176" s="36"/>
      <c r="I176" s="116"/>
      <c r="J176" s="36"/>
      <c r="K176" s="36"/>
      <c r="L176" s="39"/>
      <c r="M176" s="208"/>
      <c r="N176" s="209"/>
      <c r="O176" s="65"/>
      <c r="P176" s="65"/>
      <c r="Q176" s="65"/>
      <c r="R176" s="65"/>
      <c r="S176" s="65"/>
      <c r="T176" s="66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155</v>
      </c>
      <c r="AU176" s="17" t="s">
        <v>85</v>
      </c>
    </row>
    <row r="177" spans="1:65" s="13" customFormat="1" ht="10.199999999999999">
      <c r="B177" s="210"/>
      <c r="C177" s="211"/>
      <c r="D177" s="206" t="s">
        <v>157</v>
      </c>
      <c r="E177" s="212" t="s">
        <v>28</v>
      </c>
      <c r="F177" s="213" t="s">
        <v>944</v>
      </c>
      <c r="G177" s="211"/>
      <c r="H177" s="212" t="s">
        <v>28</v>
      </c>
      <c r="I177" s="214"/>
      <c r="J177" s="211"/>
      <c r="K177" s="211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157</v>
      </c>
      <c r="AU177" s="219" t="s">
        <v>85</v>
      </c>
      <c r="AV177" s="13" t="s">
        <v>82</v>
      </c>
      <c r="AW177" s="13" t="s">
        <v>35</v>
      </c>
      <c r="AX177" s="13" t="s">
        <v>74</v>
      </c>
      <c r="AY177" s="219" t="s">
        <v>146</v>
      </c>
    </row>
    <row r="178" spans="1:65" s="14" customFormat="1" ht="10.199999999999999">
      <c r="B178" s="220"/>
      <c r="C178" s="221"/>
      <c r="D178" s="206" t="s">
        <v>157</v>
      </c>
      <c r="E178" s="222" t="s">
        <v>28</v>
      </c>
      <c r="F178" s="223" t="s">
        <v>945</v>
      </c>
      <c r="G178" s="221"/>
      <c r="H178" s="224">
        <v>3.28</v>
      </c>
      <c r="I178" s="225"/>
      <c r="J178" s="221"/>
      <c r="K178" s="221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157</v>
      </c>
      <c r="AU178" s="230" t="s">
        <v>85</v>
      </c>
      <c r="AV178" s="14" t="s">
        <v>85</v>
      </c>
      <c r="AW178" s="14" t="s">
        <v>35</v>
      </c>
      <c r="AX178" s="14" t="s">
        <v>82</v>
      </c>
      <c r="AY178" s="230" t="s">
        <v>146</v>
      </c>
    </row>
    <row r="179" spans="1:65" s="2" customFormat="1" ht="16.5" customHeight="1">
      <c r="A179" s="34"/>
      <c r="B179" s="35"/>
      <c r="C179" s="193" t="s">
        <v>280</v>
      </c>
      <c r="D179" s="193" t="s">
        <v>148</v>
      </c>
      <c r="E179" s="194" t="s">
        <v>946</v>
      </c>
      <c r="F179" s="195" t="s">
        <v>947</v>
      </c>
      <c r="G179" s="196" t="s">
        <v>440</v>
      </c>
      <c r="H179" s="197">
        <v>145</v>
      </c>
      <c r="I179" s="198"/>
      <c r="J179" s="199">
        <f>ROUND(I179*H179,2)</f>
        <v>0</v>
      </c>
      <c r="K179" s="195" t="s">
        <v>152</v>
      </c>
      <c r="L179" s="39"/>
      <c r="M179" s="200" t="s">
        <v>28</v>
      </c>
      <c r="N179" s="201" t="s">
        <v>47</v>
      </c>
      <c r="O179" s="65"/>
      <c r="P179" s="202">
        <f>O179*H179</f>
        <v>0</v>
      </c>
      <c r="Q179" s="202">
        <v>0</v>
      </c>
      <c r="R179" s="202">
        <f>Q179*H179</f>
        <v>0</v>
      </c>
      <c r="S179" s="202">
        <v>0</v>
      </c>
      <c r="T179" s="20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4" t="s">
        <v>153</v>
      </c>
      <c r="AT179" s="204" t="s">
        <v>148</v>
      </c>
      <c r="AU179" s="204" t="s">
        <v>85</v>
      </c>
      <c r="AY179" s="17" t="s">
        <v>146</v>
      </c>
      <c r="BE179" s="205">
        <f>IF(N179="základní",J179,0)</f>
        <v>0</v>
      </c>
      <c r="BF179" s="205">
        <f>IF(N179="snížená",J179,0)</f>
        <v>0</v>
      </c>
      <c r="BG179" s="205">
        <f>IF(N179="zákl. přenesená",J179,0)</f>
        <v>0</v>
      </c>
      <c r="BH179" s="205">
        <f>IF(N179="sníž. přenesená",J179,0)</f>
        <v>0</v>
      </c>
      <c r="BI179" s="205">
        <f>IF(N179="nulová",J179,0)</f>
        <v>0</v>
      </c>
      <c r="BJ179" s="17" t="s">
        <v>153</v>
      </c>
      <c r="BK179" s="205">
        <f>ROUND(I179*H179,2)</f>
        <v>0</v>
      </c>
      <c r="BL179" s="17" t="s">
        <v>153</v>
      </c>
      <c r="BM179" s="204" t="s">
        <v>948</v>
      </c>
    </row>
    <row r="180" spans="1:65" s="2" customFormat="1" ht="10.199999999999999">
      <c r="A180" s="34"/>
      <c r="B180" s="35"/>
      <c r="C180" s="36"/>
      <c r="D180" s="206" t="s">
        <v>155</v>
      </c>
      <c r="E180" s="36"/>
      <c r="F180" s="207" t="s">
        <v>949</v>
      </c>
      <c r="G180" s="36"/>
      <c r="H180" s="36"/>
      <c r="I180" s="116"/>
      <c r="J180" s="36"/>
      <c r="K180" s="36"/>
      <c r="L180" s="39"/>
      <c r="M180" s="208"/>
      <c r="N180" s="209"/>
      <c r="O180" s="65"/>
      <c r="P180" s="65"/>
      <c r="Q180" s="65"/>
      <c r="R180" s="65"/>
      <c r="S180" s="65"/>
      <c r="T180" s="66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155</v>
      </c>
      <c r="AU180" s="17" t="s">
        <v>85</v>
      </c>
    </row>
    <row r="181" spans="1:65" s="13" customFormat="1" ht="10.199999999999999">
      <c r="B181" s="210"/>
      <c r="C181" s="211"/>
      <c r="D181" s="206" t="s">
        <v>157</v>
      </c>
      <c r="E181" s="212" t="s">
        <v>28</v>
      </c>
      <c r="F181" s="213" t="s">
        <v>950</v>
      </c>
      <c r="G181" s="211"/>
      <c r="H181" s="212" t="s">
        <v>28</v>
      </c>
      <c r="I181" s="214"/>
      <c r="J181" s="211"/>
      <c r="K181" s="211"/>
      <c r="L181" s="215"/>
      <c r="M181" s="216"/>
      <c r="N181" s="217"/>
      <c r="O181" s="217"/>
      <c r="P181" s="217"/>
      <c r="Q181" s="217"/>
      <c r="R181" s="217"/>
      <c r="S181" s="217"/>
      <c r="T181" s="218"/>
      <c r="AT181" s="219" t="s">
        <v>157</v>
      </c>
      <c r="AU181" s="219" t="s">
        <v>85</v>
      </c>
      <c r="AV181" s="13" t="s">
        <v>82</v>
      </c>
      <c r="AW181" s="13" t="s">
        <v>35</v>
      </c>
      <c r="AX181" s="13" t="s">
        <v>74</v>
      </c>
      <c r="AY181" s="219" t="s">
        <v>146</v>
      </c>
    </row>
    <row r="182" spans="1:65" s="14" customFormat="1" ht="10.199999999999999">
      <c r="B182" s="220"/>
      <c r="C182" s="221"/>
      <c r="D182" s="206" t="s">
        <v>157</v>
      </c>
      <c r="E182" s="222" t="s">
        <v>28</v>
      </c>
      <c r="F182" s="223" t="s">
        <v>951</v>
      </c>
      <c r="G182" s="221"/>
      <c r="H182" s="224">
        <v>145</v>
      </c>
      <c r="I182" s="225"/>
      <c r="J182" s="221"/>
      <c r="K182" s="221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157</v>
      </c>
      <c r="AU182" s="230" t="s">
        <v>85</v>
      </c>
      <c r="AV182" s="14" t="s">
        <v>85</v>
      </c>
      <c r="AW182" s="14" t="s">
        <v>35</v>
      </c>
      <c r="AX182" s="14" t="s">
        <v>82</v>
      </c>
      <c r="AY182" s="230" t="s">
        <v>146</v>
      </c>
    </row>
    <row r="183" spans="1:65" s="2" customFormat="1" ht="16.5" customHeight="1">
      <c r="A183" s="34"/>
      <c r="B183" s="35"/>
      <c r="C183" s="242" t="s">
        <v>298</v>
      </c>
      <c r="D183" s="242" t="s">
        <v>289</v>
      </c>
      <c r="E183" s="243" t="s">
        <v>952</v>
      </c>
      <c r="F183" s="244" t="s">
        <v>953</v>
      </c>
      <c r="G183" s="245" t="s">
        <v>292</v>
      </c>
      <c r="H183" s="246">
        <v>10.1</v>
      </c>
      <c r="I183" s="247"/>
      <c r="J183" s="248">
        <f>ROUND(I183*H183,2)</f>
        <v>0</v>
      </c>
      <c r="K183" s="244" t="s">
        <v>28</v>
      </c>
      <c r="L183" s="249"/>
      <c r="M183" s="250" t="s">
        <v>28</v>
      </c>
      <c r="N183" s="251" t="s">
        <v>47</v>
      </c>
      <c r="O183" s="65"/>
      <c r="P183" s="202">
        <f>O183*H183</f>
        <v>0</v>
      </c>
      <c r="Q183" s="202">
        <v>1E-3</v>
      </c>
      <c r="R183" s="202">
        <f>Q183*H183</f>
        <v>1.01E-2</v>
      </c>
      <c r="S183" s="202">
        <v>0</v>
      </c>
      <c r="T183" s="20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4" t="s">
        <v>210</v>
      </c>
      <c r="AT183" s="204" t="s">
        <v>289</v>
      </c>
      <c r="AU183" s="204" t="s">
        <v>85</v>
      </c>
      <c r="AY183" s="17" t="s">
        <v>146</v>
      </c>
      <c r="BE183" s="205">
        <f>IF(N183="základní",J183,0)</f>
        <v>0</v>
      </c>
      <c r="BF183" s="205">
        <f>IF(N183="snížená",J183,0)</f>
        <v>0</v>
      </c>
      <c r="BG183" s="205">
        <f>IF(N183="zákl. přenesená",J183,0)</f>
        <v>0</v>
      </c>
      <c r="BH183" s="205">
        <f>IF(N183="sníž. přenesená",J183,0)</f>
        <v>0</v>
      </c>
      <c r="BI183" s="205">
        <f>IF(N183="nulová",J183,0)</f>
        <v>0</v>
      </c>
      <c r="BJ183" s="17" t="s">
        <v>153</v>
      </c>
      <c r="BK183" s="205">
        <f>ROUND(I183*H183,2)</f>
        <v>0</v>
      </c>
      <c r="BL183" s="17" t="s">
        <v>153</v>
      </c>
      <c r="BM183" s="204" t="s">
        <v>954</v>
      </c>
    </row>
    <row r="184" spans="1:65" s="2" customFormat="1" ht="10.199999999999999">
      <c r="A184" s="34"/>
      <c r="B184" s="35"/>
      <c r="C184" s="36"/>
      <c r="D184" s="206" t="s">
        <v>155</v>
      </c>
      <c r="E184" s="36"/>
      <c r="F184" s="207" t="s">
        <v>953</v>
      </c>
      <c r="G184" s="36"/>
      <c r="H184" s="36"/>
      <c r="I184" s="116"/>
      <c r="J184" s="36"/>
      <c r="K184" s="36"/>
      <c r="L184" s="39"/>
      <c r="M184" s="208"/>
      <c r="N184" s="209"/>
      <c r="O184" s="65"/>
      <c r="P184" s="65"/>
      <c r="Q184" s="65"/>
      <c r="R184" s="65"/>
      <c r="S184" s="65"/>
      <c r="T184" s="66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155</v>
      </c>
      <c r="AU184" s="17" t="s">
        <v>85</v>
      </c>
    </row>
    <row r="185" spans="1:65" s="13" customFormat="1" ht="10.199999999999999">
      <c r="B185" s="210"/>
      <c r="C185" s="211"/>
      <c r="D185" s="206" t="s">
        <v>157</v>
      </c>
      <c r="E185" s="212" t="s">
        <v>28</v>
      </c>
      <c r="F185" s="213" t="s">
        <v>955</v>
      </c>
      <c r="G185" s="211"/>
      <c r="H185" s="212" t="s">
        <v>28</v>
      </c>
      <c r="I185" s="214"/>
      <c r="J185" s="211"/>
      <c r="K185" s="211"/>
      <c r="L185" s="215"/>
      <c r="M185" s="216"/>
      <c r="N185" s="217"/>
      <c r="O185" s="217"/>
      <c r="P185" s="217"/>
      <c r="Q185" s="217"/>
      <c r="R185" s="217"/>
      <c r="S185" s="217"/>
      <c r="T185" s="218"/>
      <c r="AT185" s="219" t="s">
        <v>157</v>
      </c>
      <c r="AU185" s="219" t="s">
        <v>85</v>
      </c>
      <c r="AV185" s="13" t="s">
        <v>82</v>
      </c>
      <c r="AW185" s="13" t="s">
        <v>35</v>
      </c>
      <c r="AX185" s="13" t="s">
        <v>74</v>
      </c>
      <c r="AY185" s="219" t="s">
        <v>146</v>
      </c>
    </row>
    <row r="186" spans="1:65" s="13" customFormat="1" ht="10.199999999999999">
      <c r="B186" s="210"/>
      <c r="C186" s="211"/>
      <c r="D186" s="206" t="s">
        <v>157</v>
      </c>
      <c r="E186" s="212" t="s">
        <v>28</v>
      </c>
      <c r="F186" s="213" t="s">
        <v>956</v>
      </c>
      <c r="G186" s="211"/>
      <c r="H186" s="212" t="s">
        <v>28</v>
      </c>
      <c r="I186" s="214"/>
      <c r="J186" s="211"/>
      <c r="K186" s="211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157</v>
      </c>
      <c r="AU186" s="219" t="s">
        <v>85</v>
      </c>
      <c r="AV186" s="13" t="s">
        <v>82</v>
      </c>
      <c r="AW186" s="13" t="s">
        <v>35</v>
      </c>
      <c r="AX186" s="13" t="s">
        <v>74</v>
      </c>
      <c r="AY186" s="219" t="s">
        <v>146</v>
      </c>
    </row>
    <row r="187" spans="1:65" s="14" customFormat="1" ht="10.199999999999999">
      <c r="B187" s="220"/>
      <c r="C187" s="221"/>
      <c r="D187" s="206" t="s">
        <v>157</v>
      </c>
      <c r="E187" s="222" t="s">
        <v>28</v>
      </c>
      <c r="F187" s="223" t="s">
        <v>957</v>
      </c>
      <c r="G187" s="221"/>
      <c r="H187" s="224">
        <v>8.1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157</v>
      </c>
      <c r="AU187" s="230" t="s">
        <v>85</v>
      </c>
      <c r="AV187" s="14" t="s">
        <v>85</v>
      </c>
      <c r="AW187" s="14" t="s">
        <v>35</v>
      </c>
      <c r="AX187" s="14" t="s">
        <v>74</v>
      </c>
      <c r="AY187" s="230" t="s">
        <v>146</v>
      </c>
    </row>
    <row r="188" spans="1:65" s="13" customFormat="1" ht="10.199999999999999">
      <c r="B188" s="210"/>
      <c r="C188" s="211"/>
      <c r="D188" s="206" t="s">
        <v>157</v>
      </c>
      <c r="E188" s="212" t="s">
        <v>28</v>
      </c>
      <c r="F188" s="213" t="s">
        <v>958</v>
      </c>
      <c r="G188" s="211"/>
      <c r="H188" s="212" t="s">
        <v>28</v>
      </c>
      <c r="I188" s="214"/>
      <c r="J188" s="211"/>
      <c r="K188" s="211"/>
      <c r="L188" s="215"/>
      <c r="M188" s="216"/>
      <c r="N188" s="217"/>
      <c r="O188" s="217"/>
      <c r="P188" s="217"/>
      <c r="Q188" s="217"/>
      <c r="R188" s="217"/>
      <c r="S188" s="217"/>
      <c r="T188" s="218"/>
      <c r="AT188" s="219" t="s">
        <v>157</v>
      </c>
      <c r="AU188" s="219" t="s">
        <v>85</v>
      </c>
      <c r="AV188" s="13" t="s">
        <v>82</v>
      </c>
      <c r="AW188" s="13" t="s">
        <v>35</v>
      </c>
      <c r="AX188" s="13" t="s">
        <v>74</v>
      </c>
      <c r="AY188" s="219" t="s">
        <v>146</v>
      </c>
    </row>
    <row r="189" spans="1:65" s="14" customFormat="1" ht="10.199999999999999">
      <c r="B189" s="220"/>
      <c r="C189" s="221"/>
      <c r="D189" s="206" t="s">
        <v>157</v>
      </c>
      <c r="E189" s="222" t="s">
        <v>28</v>
      </c>
      <c r="F189" s="223" t="s">
        <v>959</v>
      </c>
      <c r="G189" s="221"/>
      <c r="H189" s="224">
        <v>2</v>
      </c>
      <c r="I189" s="225"/>
      <c r="J189" s="221"/>
      <c r="K189" s="221"/>
      <c r="L189" s="226"/>
      <c r="M189" s="227"/>
      <c r="N189" s="228"/>
      <c r="O189" s="228"/>
      <c r="P189" s="228"/>
      <c r="Q189" s="228"/>
      <c r="R189" s="228"/>
      <c r="S189" s="228"/>
      <c r="T189" s="229"/>
      <c r="AT189" s="230" t="s">
        <v>157</v>
      </c>
      <c r="AU189" s="230" t="s">
        <v>85</v>
      </c>
      <c r="AV189" s="14" t="s">
        <v>85</v>
      </c>
      <c r="AW189" s="14" t="s">
        <v>35</v>
      </c>
      <c r="AX189" s="14" t="s">
        <v>74</v>
      </c>
      <c r="AY189" s="230" t="s">
        <v>146</v>
      </c>
    </row>
    <row r="190" spans="1:65" s="15" customFormat="1" ht="10.199999999999999">
      <c r="B190" s="231"/>
      <c r="C190" s="232"/>
      <c r="D190" s="206" t="s">
        <v>157</v>
      </c>
      <c r="E190" s="233" t="s">
        <v>28</v>
      </c>
      <c r="F190" s="234" t="s">
        <v>181</v>
      </c>
      <c r="G190" s="232"/>
      <c r="H190" s="235">
        <v>10.1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AT190" s="241" t="s">
        <v>157</v>
      </c>
      <c r="AU190" s="241" t="s">
        <v>85</v>
      </c>
      <c r="AV190" s="15" t="s">
        <v>153</v>
      </c>
      <c r="AW190" s="15" t="s">
        <v>35</v>
      </c>
      <c r="AX190" s="15" t="s">
        <v>82</v>
      </c>
      <c r="AY190" s="241" t="s">
        <v>146</v>
      </c>
    </row>
    <row r="191" spans="1:65" s="2" customFormat="1" ht="16.5" customHeight="1">
      <c r="A191" s="34"/>
      <c r="B191" s="35"/>
      <c r="C191" s="193" t="s">
        <v>304</v>
      </c>
      <c r="D191" s="193" t="s">
        <v>148</v>
      </c>
      <c r="E191" s="194" t="s">
        <v>960</v>
      </c>
      <c r="F191" s="195" t="s">
        <v>961</v>
      </c>
      <c r="G191" s="196" t="s">
        <v>239</v>
      </c>
      <c r="H191" s="197">
        <v>22.5</v>
      </c>
      <c r="I191" s="198"/>
      <c r="J191" s="199">
        <f>ROUND(I191*H191,2)</f>
        <v>0</v>
      </c>
      <c r="K191" s="195" t="s">
        <v>28</v>
      </c>
      <c r="L191" s="39"/>
      <c r="M191" s="200" t="s">
        <v>28</v>
      </c>
      <c r="N191" s="201" t="s">
        <v>47</v>
      </c>
      <c r="O191" s="65"/>
      <c r="P191" s="202">
        <f>O191*H191</f>
        <v>0</v>
      </c>
      <c r="Q191" s="202">
        <v>0</v>
      </c>
      <c r="R191" s="202">
        <f>Q191*H191</f>
        <v>0</v>
      </c>
      <c r="S191" s="202">
        <v>0</v>
      </c>
      <c r="T191" s="20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4" t="s">
        <v>153</v>
      </c>
      <c r="AT191" s="204" t="s">
        <v>148</v>
      </c>
      <c r="AU191" s="204" t="s">
        <v>85</v>
      </c>
      <c r="AY191" s="17" t="s">
        <v>146</v>
      </c>
      <c r="BE191" s="205">
        <f>IF(N191="základní",J191,0)</f>
        <v>0</v>
      </c>
      <c r="BF191" s="205">
        <f>IF(N191="snížená",J191,0)</f>
        <v>0</v>
      </c>
      <c r="BG191" s="205">
        <f>IF(N191="zákl. přenesená",J191,0)</f>
        <v>0</v>
      </c>
      <c r="BH191" s="205">
        <f>IF(N191="sníž. přenesená",J191,0)</f>
        <v>0</v>
      </c>
      <c r="BI191" s="205">
        <f>IF(N191="nulová",J191,0)</f>
        <v>0</v>
      </c>
      <c r="BJ191" s="17" t="s">
        <v>153</v>
      </c>
      <c r="BK191" s="205">
        <f>ROUND(I191*H191,2)</f>
        <v>0</v>
      </c>
      <c r="BL191" s="17" t="s">
        <v>153</v>
      </c>
      <c r="BM191" s="204" t="s">
        <v>962</v>
      </c>
    </row>
    <row r="192" spans="1:65" s="2" customFormat="1" ht="10.199999999999999">
      <c r="A192" s="34"/>
      <c r="B192" s="35"/>
      <c r="C192" s="36"/>
      <c r="D192" s="206" t="s">
        <v>155</v>
      </c>
      <c r="E192" s="36"/>
      <c r="F192" s="207" t="s">
        <v>963</v>
      </c>
      <c r="G192" s="36"/>
      <c r="H192" s="36"/>
      <c r="I192" s="116"/>
      <c r="J192" s="36"/>
      <c r="K192" s="36"/>
      <c r="L192" s="39"/>
      <c r="M192" s="208"/>
      <c r="N192" s="209"/>
      <c r="O192" s="65"/>
      <c r="P192" s="65"/>
      <c r="Q192" s="65"/>
      <c r="R192" s="65"/>
      <c r="S192" s="65"/>
      <c r="T192" s="66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155</v>
      </c>
      <c r="AU192" s="17" t="s">
        <v>85</v>
      </c>
    </row>
    <row r="193" spans="1:65" s="13" customFormat="1" ht="10.199999999999999">
      <c r="B193" s="210"/>
      <c r="C193" s="211"/>
      <c r="D193" s="206" t="s">
        <v>157</v>
      </c>
      <c r="E193" s="212" t="s">
        <v>28</v>
      </c>
      <c r="F193" s="213" t="s">
        <v>964</v>
      </c>
      <c r="G193" s="211"/>
      <c r="H193" s="212" t="s">
        <v>28</v>
      </c>
      <c r="I193" s="214"/>
      <c r="J193" s="211"/>
      <c r="K193" s="211"/>
      <c r="L193" s="215"/>
      <c r="M193" s="216"/>
      <c r="N193" s="217"/>
      <c r="O193" s="217"/>
      <c r="P193" s="217"/>
      <c r="Q193" s="217"/>
      <c r="R193" s="217"/>
      <c r="S193" s="217"/>
      <c r="T193" s="218"/>
      <c r="AT193" s="219" t="s">
        <v>157</v>
      </c>
      <c r="AU193" s="219" t="s">
        <v>85</v>
      </c>
      <c r="AV193" s="13" t="s">
        <v>82</v>
      </c>
      <c r="AW193" s="13" t="s">
        <v>35</v>
      </c>
      <c r="AX193" s="13" t="s">
        <v>74</v>
      </c>
      <c r="AY193" s="219" t="s">
        <v>146</v>
      </c>
    </row>
    <row r="194" spans="1:65" s="14" customFormat="1" ht="10.199999999999999">
      <c r="B194" s="220"/>
      <c r="C194" s="221"/>
      <c r="D194" s="206" t="s">
        <v>157</v>
      </c>
      <c r="E194" s="222" t="s">
        <v>28</v>
      </c>
      <c r="F194" s="223" t="s">
        <v>965</v>
      </c>
      <c r="G194" s="221"/>
      <c r="H194" s="224">
        <v>22.5</v>
      </c>
      <c r="I194" s="225"/>
      <c r="J194" s="221"/>
      <c r="K194" s="221"/>
      <c r="L194" s="226"/>
      <c r="M194" s="227"/>
      <c r="N194" s="228"/>
      <c r="O194" s="228"/>
      <c r="P194" s="228"/>
      <c r="Q194" s="228"/>
      <c r="R194" s="228"/>
      <c r="S194" s="228"/>
      <c r="T194" s="229"/>
      <c r="AT194" s="230" t="s">
        <v>157</v>
      </c>
      <c r="AU194" s="230" t="s">
        <v>85</v>
      </c>
      <c r="AV194" s="14" t="s">
        <v>85</v>
      </c>
      <c r="AW194" s="14" t="s">
        <v>35</v>
      </c>
      <c r="AX194" s="14" t="s">
        <v>82</v>
      </c>
      <c r="AY194" s="230" t="s">
        <v>146</v>
      </c>
    </row>
    <row r="195" spans="1:65" s="2" customFormat="1" ht="16.5" customHeight="1">
      <c r="A195" s="34"/>
      <c r="B195" s="35"/>
      <c r="C195" s="242" t="s">
        <v>7</v>
      </c>
      <c r="D195" s="242" t="s">
        <v>289</v>
      </c>
      <c r="E195" s="243" t="s">
        <v>966</v>
      </c>
      <c r="F195" s="244" t="s">
        <v>967</v>
      </c>
      <c r="G195" s="245" t="s">
        <v>151</v>
      </c>
      <c r="H195" s="246">
        <v>2.25</v>
      </c>
      <c r="I195" s="247"/>
      <c r="J195" s="248">
        <f>ROUND(I195*H195,2)</f>
        <v>0</v>
      </c>
      <c r="K195" s="244" t="s">
        <v>28</v>
      </c>
      <c r="L195" s="249"/>
      <c r="M195" s="250" t="s">
        <v>28</v>
      </c>
      <c r="N195" s="251" t="s">
        <v>47</v>
      </c>
      <c r="O195" s="65"/>
      <c r="P195" s="202">
        <f>O195*H195</f>
        <v>0</v>
      </c>
      <c r="Q195" s="202">
        <v>0.2</v>
      </c>
      <c r="R195" s="202">
        <f>Q195*H195</f>
        <v>0.45</v>
      </c>
      <c r="S195" s="202">
        <v>0</v>
      </c>
      <c r="T195" s="20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4" t="s">
        <v>210</v>
      </c>
      <c r="AT195" s="204" t="s">
        <v>289</v>
      </c>
      <c r="AU195" s="204" t="s">
        <v>85</v>
      </c>
      <c r="AY195" s="17" t="s">
        <v>146</v>
      </c>
      <c r="BE195" s="205">
        <f>IF(N195="základní",J195,0)</f>
        <v>0</v>
      </c>
      <c r="BF195" s="205">
        <f>IF(N195="snížená",J195,0)</f>
        <v>0</v>
      </c>
      <c r="BG195" s="205">
        <f>IF(N195="zákl. přenesená",J195,0)</f>
        <v>0</v>
      </c>
      <c r="BH195" s="205">
        <f>IF(N195="sníž. přenesená",J195,0)</f>
        <v>0</v>
      </c>
      <c r="BI195" s="205">
        <f>IF(N195="nulová",J195,0)</f>
        <v>0</v>
      </c>
      <c r="BJ195" s="17" t="s">
        <v>153</v>
      </c>
      <c r="BK195" s="205">
        <f>ROUND(I195*H195,2)</f>
        <v>0</v>
      </c>
      <c r="BL195" s="17" t="s">
        <v>153</v>
      </c>
      <c r="BM195" s="204" t="s">
        <v>968</v>
      </c>
    </row>
    <row r="196" spans="1:65" s="2" customFormat="1" ht="10.199999999999999">
      <c r="A196" s="34"/>
      <c r="B196" s="35"/>
      <c r="C196" s="36"/>
      <c r="D196" s="206" t="s">
        <v>155</v>
      </c>
      <c r="E196" s="36"/>
      <c r="F196" s="207" t="s">
        <v>969</v>
      </c>
      <c r="G196" s="36"/>
      <c r="H196" s="36"/>
      <c r="I196" s="116"/>
      <c r="J196" s="36"/>
      <c r="K196" s="36"/>
      <c r="L196" s="39"/>
      <c r="M196" s="208"/>
      <c r="N196" s="209"/>
      <c r="O196" s="65"/>
      <c r="P196" s="65"/>
      <c r="Q196" s="65"/>
      <c r="R196" s="65"/>
      <c r="S196" s="65"/>
      <c r="T196" s="66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155</v>
      </c>
      <c r="AU196" s="17" t="s">
        <v>85</v>
      </c>
    </row>
    <row r="197" spans="1:65" s="13" customFormat="1" ht="10.199999999999999">
      <c r="B197" s="210"/>
      <c r="C197" s="211"/>
      <c r="D197" s="206" t="s">
        <v>157</v>
      </c>
      <c r="E197" s="212" t="s">
        <v>28</v>
      </c>
      <c r="F197" s="213" t="s">
        <v>970</v>
      </c>
      <c r="G197" s="211"/>
      <c r="H197" s="212" t="s">
        <v>28</v>
      </c>
      <c r="I197" s="214"/>
      <c r="J197" s="211"/>
      <c r="K197" s="211"/>
      <c r="L197" s="215"/>
      <c r="M197" s="216"/>
      <c r="N197" s="217"/>
      <c r="O197" s="217"/>
      <c r="P197" s="217"/>
      <c r="Q197" s="217"/>
      <c r="R197" s="217"/>
      <c r="S197" s="217"/>
      <c r="T197" s="218"/>
      <c r="AT197" s="219" t="s">
        <v>157</v>
      </c>
      <c r="AU197" s="219" t="s">
        <v>85</v>
      </c>
      <c r="AV197" s="13" t="s">
        <v>82</v>
      </c>
      <c r="AW197" s="13" t="s">
        <v>35</v>
      </c>
      <c r="AX197" s="13" t="s">
        <v>74</v>
      </c>
      <c r="AY197" s="219" t="s">
        <v>146</v>
      </c>
    </row>
    <row r="198" spans="1:65" s="14" customFormat="1" ht="10.199999999999999">
      <c r="B198" s="220"/>
      <c r="C198" s="221"/>
      <c r="D198" s="206" t="s">
        <v>157</v>
      </c>
      <c r="E198" s="222" t="s">
        <v>28</v>
      </c>
      <c r="F198" s="223" t="s">
        <v>971</v>
      </c>
      <c r="G198" s="221"/>
      <c r="H198" s="224">
        <v>2.25</v>
      </c>
      <c r="I198" s="225"/>
      <c r="J198" s="221"/>
      <c r="K198" s="221"/>
      <c r="L198" s="226"/>
      <c r="M198" s="227"/>
      <c r="N198" s="228"/>
      <c r="O198" s="228"/>
      <c r="P198" s="228"/>
      <c r="Q198" s="228"/>
      <c r="R198" s="228"/>
      <c r="S198" s="228"/>
      <c r="T198" s="229"/>
      <c r="AT198" s="230" t="s">
        <v>157</v>
      </c>
      <c r="AU198" s="230" t="s">
        <v>85</v>
      </c>
      <c r="AV198" s="14" t="s">
        <v>85</v>
      </c>
      <c r="AW198" s="14" t="s">
        <v>35</v>
      </c>
      <c r="AX198" s="14" t="s">
        <v>82</v>
      </c>
      <c r="AY198" s="230" t="s">
        <v>146</v>
      </c>
    </row>
    <row r="199" spans="1:65" s="2" customFormat="1" ht="16.5" customHeight="1">
      <c r="A199" s="34"/>
      <c r="B199" s="35"/>
      <c r="C199" s="193" t="s">
        <v>317</v>
      </c>
      <c r="D199" s="193" t="s">
        <v>148</v>
      </c>
      <c r="E199" s="194" t="s">
        <v>972</v>
      </c>
      <c r="F199" s="195" t="s">
        <v>973</v>
      </c>
      <c r="G199" s="196" t="s">
        <v>151</v>
      </c>
      <c r="H199" s="197">
        <v>6.5</v>
      </c>
      <c r="I199" s="198"/>
      <c r="J199" s="199">
        <f>ROUND(I199*H199,2)</f>
        <v>0</v>
      </c>
      <c r="K199" s="195" t="s">
        <v>974</v>
      </c>
      <c r="L199" s="39"/>
      <c r="M199" s="200" t="s">
        <v>28</v>
      </c>
      <c r="N199" s="201" t="s">
        <v>47</v>
      </c>
      <c r="O199" s="65"/>
      <c r="P199" s="202">
        <f>O199*H199</f>
        <v>0</v>
      </c>
      <c r="Q199" s="202">
        <v>0</v>
      </c>
      <c r="R199" s="202">
        <f>Q199*H199</f>
        <v>0</v>
      </c>
      <c r="S199" s="202">
        <v>0</v>
      </c>
      <c r="T199" s="20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4" t="s">
        <v>153</v>
      </c>
      <c r="AT199" s="204" t="s">
        <v>148</v>
      </c>
      <c r="AU199" s="204" t="s">
        <v>85</v>
      </c>
      <c r="AY199" s="17" t="s">
        <v>146</v>
      </c>
      <c r="BE199" s="205">
        <f>IF(N199="základní",J199,0)</f>
        <v>0</v>
      </c>
      <c r="BF199" s="205">
        <f>IF(N199="snížená",J199,0)</f>
        <v>0</v>
      </c>
      <c r="BG199" s="205">
        <f>IF(N199="zákl. přenesená",J199,0)</f>
        <v>0</v>
      </c>
      <c r="BH199" s="205">
        <f>IF(N199="sníž. přenesená",J199,0)</f>
        <v>0</v>
      </c>
      <c r="BI199" s="205">
        <f>IF(N199="nulová",J199,0)</f>
        <v>0</v>
      </c>
      <c r="BJ199" s="17" t="s">
        <v>153</v>
      </c>
      <c r="BK199" s="205">
        <f>ROUND(I199*H199,2)</f>
        <v>0</v>
      </c>
      <c r="BL199" s="17" t="s">
        <v>153</v>
      </c>
      <c r="BM199" s="204" t="s">
        <v>975</v>
      </c>
    </row>
    <row r="200" spans="1:65" s="2" customFormat="1" ht="10.199999999999999">
      <c r="A200" s="34"/>
      <c r="B200" s="35"/>
      <c r="C200" s="36"/>
      <c r="D200" s="206" t="s">
        <v>155</v>
      </c>
      <c r="E200" s="36"/>
      <c r="F200" s="207" t="s">
        <v>976</v>
      </c>
      <c r="G200" s="36"/>
      <c r="H200" s="36"/>
      <c r="I200" s="116"/>
      <c r="J200" s="36"/>
      <c r="K200" s="36"/>
      <c r="L200" s="39"/>
      <c r="M200" s="208"/>
      <c r="N200" s="209"/>
      <c r="O200" s="65"/>
      <c r="P200" s="65"/>
      <c r="Q200" s="65"/>
      <c r="R200" s="65"/>
      <c r="S200" s="65"/>
      <c r="T200" s="66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155</v>
      </c>
      <c r="AU200" s="17" t="s">
        <v>85</v>
      </c>
    </row>
    <row r="201" spans="1:65" s="13" customFormat="1" ht="10.199999999999999">
      <c r="B201" s="210"/>
      <c r="C201" s="211"/>
      <c r="D201" s="206" t="s">
        <v>157</v>
      </c>
      <c r="E201" s="212" t="s">
        <v>28</v>
      </c>
      <c r="F201" s="213" t="s">
        <v>929</v>
      </c>
      <c r="G201" s="211"/>
      <c r="H201" s="212" t="s">
        <v>28</v>
      </c>
      <c r="I201" s="214"/>
      <c r="J201" s="211"/>
      <c r="K201" s="211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157</v>
      </c>
      <c r="AU201" s="219" t="s">
        <v>85</v>
      </c>
      <c r="AV201" s="13" t="s">
        <v>82</v>
      </c>
      <c r="AW201" s="13" t="s">
        <v>35</v>
      </c>
      <c r="AX201" s="13" t="s">
        <v>74</v>
      </c>
      <c r="AY201" s="219" t="s">
        <v>146</v>
      </c>
    </row>
    <row r="202" spans="1:65" s="13" customFormat="1" ht="10.199999999999999">
      <c r="B202" s="210"/>
      <c r="C202" s="211"/>
      <c r="D202" s="206" t="s">
        <v>157</v>
      </c>
      <c r="E202" s="212" t="s">
        <v>28</v>
      </c>
      <c r="F202" s="213" t="s">
        <v>977</v>
      </c>
      <c r="G202" s="211"/>
      <c r="H202" s="212" t="s">
        <v>28</v>
      </c>
      <c r="I202" s="214"/>
      <c r="J202" s="211"/>
      <c r="K202" s="211"/>
      <c r="L202" s="215"/>
      <c r="M202" s="216"/>
      <c r="N202" s="217"/>
      <c r="O202" s="217"/>
      <c r="P202" s="217"/>
      <c r="Q202" s="217"/>
      <c r="R202" s="217"/>
      <c r="S202" s="217"/>
      <c r="T202" s="218"/>
      <c r="AT202" s="219" t="s">
        <v>157</v>
      </c>
      <c r="AU202" s="219" t="s">
        <v>85</v>
      </c>
      <c r="AV202" s="13" t="s">
        <v>82</v>
      </c>
      <c r="AW202" s="13" t="s">
        <v>35</v>
      </c>
      <c r="AX202" s="13" t="s">
        <v>74</v>
      </c>
      <c r="AY202" s="219" t="s">
        <v>146</v>
      </c>
    </row>
    <row r="203" spans="1:65" s="14" customFormat="1" ht="10.199999999999999">
      <c r="B203" s="220"/>
      <c r="C203" s="221"/>
      <c r="D203" s="206" t="s">
        <v>157</v>
      </c>
      <c r="E203" s="222" t="s">
        <v>28</v>
      </c>
      <c r="F203" s="223" t="s">
        <v>978</v>
      </c>
      <c r="G203" s="221"/>
      <c r="H203" s="224">
        <v>4.5</v>
      </c>
      <c r="I203" s="225"/>
      <c r="J203" s="221"/>
      <c r="K203" s="221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157</v>
      </c>
      <c r="AU203" s="230" t="s">
        <v>85</v>
      </c>
      <c r="AV203" s="14" t="s">
        <v>85</v>
      </c>
      <c r="AW203" s="14" t="s">
        <v>35</v>
      </c>
      <c r="AX203" s="14" t="s">
        <v>74</v>
      </c>
      <c r="AY203" s="230" t="s">
        <v>146</v>
      </c>
    </row>
    <row r="204" spans="1:65" s="13" customFormat="1" ht="10.199999999999999">
      <c r="B204" s="210"/>
      <c r="C204" s="211"/>
      <c r="D204" s="206" t="s">
        <v>157</v>
      </c>
      <c r="E204" s="212" t="s">
        <v>28</v>
      </c>
      <c r="F204" s="213" t="s">
        <v>979</v>
      </c>
      <c r="G204" s="211"/>
      <c r="H204" s="212" t="s">
        <v>28</v>
      </c>
      <c r="I204" s="214"/>
      <c r="J204" s="211"/>
      <c r="K204" s="211"/>
      <c r="L204" s="215"/>
      <c r="M204" s="216"/>
      <c r="N204" s="217"/>
      <c r="O204" s="217"/>
      <c r="P204" s="217"/>
      <c r="Q204" s="217"/>
      <c r="R204" s="217"/>
      <c r="S204" s="217"/>
      <c r="T204" s="218"/>
      <c r="AT204" s="219" t="s">
        <v>157</v>
      </c>
      <c r="AU204" s="219" t="s">
        <v>85</v>
      </c>
      <c r="AV204" s="13" t="s">
        <v>82</v>
      </c>
      <c r="AW204" s="13" t="s">
        <v>35</v>
      </c>
      <c r="AX204" s="13" t="s">
        <v>74</v>
      </c>
      <c r="AY204" s="219" t="s">
        <v>146</v>
      </c>
    </row>
    <row r="205" spans="1:65" s="14" customFormat="1" ht="10.199999999999999">
      <c r="B205" s="220"/>
      <c r="C205" s="221"/>
      <c r="D205" s="206" t="s">
        <v>157</v>
      </c>
      <c r="E205" s="222" t="s">
        <v>28</v>
      </c>
      <c r="F205" s="223" t="s">
        <v>959</v>
      </c>
      <c r="G205" s="221"/>
      <c r="H205" s="224">
        <v>2</v>
      </c>
      <c r="I205" s="225"/>
      <c r="J205" s="221"/>
      <c r="K205" s="221"/>
      <c r="L205" s="226"/>
      <c r="M205" s="227"/>
      <c r="N205" s="228"/>
      <c r="O205" s="228"/>
      <c r="P205" s="228"/>
      <c r="Q205" s="228"/>
      <c r="R205" s="228"/>
      <c r="S205" s="228"/>
      <c r="T205" s="229"/>
      <c r="AT205" s="230" t="s">
        <v>157</v>
      </c>
      <c r="AU205" s="230" t="s">
        <v>85</v>
      </c>
      <c r="AV205" s="14" t="s">
        <v>85</v>
      </c>
      <c r="AW205" s="14" t="s">
        <v>35</v>
      </c>
      <c r="AX205" s="14" t="s">
        <v>74</v>
      </c>
      <c r="AY205" s="230" t="s">
        <v>146</v>
      </c>
    </row>
    <row r="206" spans="1:65" s="15" customFormat="1" ht="10.199999999999999">
      <c r="B206" s="231"/>
      <c r="C206" s="232"/>
      <c r="D206" s="206" t="s">
        <v>157</v>
      </c>
      <c r="E206" s="233" t="s">
        <v>28</v>
      </c>
      <c r="F206" s="234" t="s">
        <v>181</v>
      </c>
      <c r="G206" s="232"/>
      <c r="H206" s="235">
        <v>6.5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AT206" s="241" t="s">
        <v>157</v>
      </c>
      <c r="AU206" s="241" t="s">
        <v>85</v>
      </c>
      <c r="AV206" s="15" t="s">
        <v>153</v>
      </c>
      <c r="AW206" s="15" t="s">
        <v>35</v>
      </c>
      <c r="AX206" s="15" t="s">
        <v>82</v>
      </c>
      <c r="AY206" s="241" t="s">
        <v>146</v>
      </c>
    </row>
    <row r="207" spans="1:65" s="2" customFormat="1" ht="16.5" customHeight="1">
      <c r="A207" s="34"/>
      <c r="B207" s="35"/>
      <c r="C207" s="193" t="s">
        <v>322</v>
      </c>
      <c r="D207" s="193" t="s">
        <v>148</v>
      </c>
      <c r="E207" s="194" t="s">
        <v>980</v>
      </c>
      <c r="F207" s="195" t="s">
        <v>981</v>
      </c>
      <c r="G207" s="196" t="s">
        <v>151</v>
      </c>
      <c r="H207" s="197">
        <v>6.5</v>
      </c>
      <c r="I207" s="198"/>
      <c r="J207" s="199">
        <f>ROUND(I207*H207,2)</f>
        <v>0</v>
      </c>
      <c r="K207" s="195" t="s">
        <v>152</v>
      </c>
      <c r="L207" s="39"/>
      <c r="M207" s="200" t="s">
        <v>28</v>
      </c>
      <c r="N207" s="201" t="s">
        <v>47</v>
      </c>
      <c r="O207" s="65"/>
      <c r="P207" s="202">
        <f>O207*H207</f>
        <v>0</v>
      </c>
      <c r="Q207" s="202">
        <v>0</v>
      </c>
      <c r="R207" s="202">
        <f>Q207*H207</f>
        <v>0</v>
      </c>
      <c r="S207" s="202">
        <v>0</v>
      </c>
      <c r="T207" s="20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4" t="s">
        <v>153</v>
      </c>
      <c r="AT207" s="204" t="s">
        <v>148</v>
      </c>
      <c r="AU207" s="204" t="s">
        <v>85</v>
      </c>
      <c r="AY207" s="17" t="s">
        <v>146</v>
      </c>
      <c r="BE207" s="205">
        <f>IF(N207="základní",J207,0)</f>
        <v>0</v>
      </c>
      <c r="BF207" s="205">
        <f>IF(N207="snížená",J207,0)</f>
        <v>0</v>
      </c>
      <c r="BG207" s="205">
        <f>IF(N207="zákl. přenesená",J207,0)</f>
        <v>0</v>
      </c>
      <c r="BH207" s="205">
        <f>IF(N207="sníž. přenesená",J207,0)</f>
        <v>0</v>
      </c>
      <c r="BI207" s="205">
        <f>IF(N207="nulová",J207,0)</f>
        <v>0</v>
      </c>
      <c r="BJ207" s="17" t="s">
        <v>153</v>
      </c>
      <c r="BK207" s="205">
        <f>ROUND(I207*H207,2)</f>
        <v>0</v>
      </c>
      <c r="BL207" s="17" t="s">
        <v>153</v>
      </c>
      <c r="BM207" s="204" t="s">
        <v>982</v>
      </c>
    </row>
    <row r="208" spans="1:65" s="2" customFormat="1" ht="10.199999999999999">
      <c r="A208" s="34"/>
      <c r="B208" s="35"/>
      <c r="C208" s="36"/>
      <c r="D208" s="206" t="s">
        <v>155</v>
      </c>
      <c r="E208" s="36"/>
      <c r="F208" s="207" t="s">
        <v>983</v>
      </c>
      <c r="G208" s="36"/>
      <c r="H208" s="36"/>
      <c r="I208" s="116"/>
      <c r="J208" s="36"/>
      <c r="K208" s="36"/>
      <c r="L208" s="39"/>
      <c r="M208" s="208"/>
      <c r="N208" s="209"/>
      <c r="O208" s="65"/>
      <c r="P208" s="65"/>
      <c r="Q208" s="65"/>
      <c r="R208" s="65"/>
      <c r="S208" s="65"/>
      <c r="T208" s="66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155</v>
      </c>
      <c r="AU208" s="17" t="s">
        <v>85</v>
      </c>
    </row>
    <row r="209" spans="1:65" s="13" customFormat="1" ht="10.199999999999999">
      <c r="B209" s="210"/>
      <c r="C209" s="211"/>
      <c r="D209" s="206" t="s">
        <v>157</v>
      </c>
      <c r="E209" s="212" t="s">
        <v>28</v>
      </c>
      <c r="F209" s="213" t="s">
        <v>984</v>
      </c>
      <c r="G209" s="211"/>
      <c r="H209" s="212" t="s">
        <v>28</v>
      </c>
      <c r="I209" s="214"/>
      <c r="J209" s="211"/>
      <c r="K209" s="211"/>
      <c r="L209" s="215"/>
      <c r="M209" s="216"/>
      <c r="N209" s="217"/>
      <c r="O209" s="217"/>
      <c r="P209" s="217"/>
      <c r="Q209" s="217"/>
      <c r="R209" s="217"/>
      <c r="S209" s="217"/>
      <c r="T209" s="218"/>
      <c r="AT209" s="219" t="s">
        <v>157</v>
      </c>
      <c r="AU209" s="219" t="s">
        <v>85</v>
      </c>
      <c r="AV209" s="13" t="s">
        <v>82</v>
      </c>
      <c r="AW209" s="13" t="s">
        <v>35</v>
      </c>
      <c r="AX209" s="13" t="s">
        <v>74</v>
      </c>
      <c r="AY209" s="219" t="s">
        <v>146</v>
      </c>
    </row>
    <row r="210" spans="1:65" s="14" customFormat="1" ht="10.199999999999999">
      <c r="B210" s="220"/>
      <c r="C210" s="221"/>
      <c r="D210" s="206" t="s">
        <v>157</v>
      </c>
      <c r="E210" s="222" t="s">
        <v>28</v>
      </c>
      <c r="F210" s="223" t="s">
        <v>985</v>
      </c>
      <c r="G210" s="221"/>
      <c r="H210" s="224">
        <v>6.5</v>
      </c>
      <c r="I210" s="225"/>
      <c r="J210" s="221"/>
      <c r="K210" s="221"/>
      <c r="L210" s="226"/>
      <c r="M210" s="227"/>
      <c r="N210" s="228"/>
      <c r="O210" s="228"/>
      <c r="P210" s="228"/>
      <c r="Q210" s="228"/>
      <c r="R210" s="228"/>
      <c r="S210" s="228"/>
      <c r="T210" s="229"/>
      <c r="AT210" s="230" t="s">
        <v>157</v>
      </c>
      <c r="AU210" s="230" t="s">
        <v>85</v>
      </c>
      <c r="AV210" s="14" t="s">
        <v>85</v>
      </c>
      <c r="AW210" s="14" t="s">
        <v>35</v>
      </c>
      <c r="AX210" s="14" t="s">
        <v>82</v>
      </c>
      <c r="AY210" s="230" t="s">
        <v>146</v>
      </c>
    </row>
    <row r="211" spans="1:65" s="2" customFormat="1" ht="16.5" customHeight="1">
      <c r="A211" s="34"/>
      <c r="B211" s="35"/>
      <c r="C211" s="193" t="s">
        <v>331</v>
      </c>
      <c r="D211" s="193" t="s">
        <v>148</v>
      </c>
      <c r="E211" s="194" t="s">
        <v>986</v>
      </c>
      <c r="F211" s="195" t="s">
        <v>987</v>
      </c>
      <c r="G211" s="196" t="s">
        <v>151</v>
      </c>
      <c r="H211" s="197">
        <v>32.5</v>
      </c>
      <c r="I211" s="198"/>
      <c r="J211" s="199">
        <f>ROUND(I211*H211,2)</f>
        <v>0</v>
      </c>
      <c r="K211" s="195" t="s">
        <v>152</v>
      </c>
      <c r="L211" s="39"/>
      <c r="M211" s="200" t="s">
        <v>28</v>
      </c>
      <c r="N211" s="201" t="s">
        <v>47</v>
      </c>
      <c r="O211" s="65"/>
      <c r="P211" s="202">
        <f>O211*H211</f>
        <v>0</v>
      </c>
      <c r="Q211" s="202">
        <v>0</v>
      </c>
      <c r="R211" s="202">
        <f>Q211*H211</f>
        <v>0</v>
      </c>
      <c r="S211" s="202">
        <v>0</v>
      </c>
      <c r="T211" s="20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4" t="s">
        <v>153</v>
      </c>
      <c r="AT211" s="204" t="s">
        <v>148</v>
      </c>
      <c r="AU211" s="204" t="s">
        <v>85</v>
      </c>
      <c r="AY211" s="17" t="s">
        <v>146</v>
      </c>
      <c r="BE211" s="205">
        <f>IF(N211="základní",J211,0)</f>
        <v>0</v>
      </c>
      <c r="BF211" s="205">
        <f>IF(N211="snížená",J211,0)</f>
        <v>0</v>
      </c>
      <c r="BG211" s="205">
        <f>IF(N211="zákl. přenesená",J211,0)</f>
        <v>0</v>
      </c>
      <c r="BH211" s="205">
        <f>IF(N211="sníž. přenesená",J211,0)</f>
        <v>0</v>
      </c>
      <c r="BI211" s="205">
        <f>IF(N211="nulová",J211,0)</f>
        <v>0</v>
      </c>
      <c r="BJ211" s="17" t="s">
        <v>153</v>
      </c>
      <c r="BK211" s="205">
        <f>ROUND(I211*H211,2)</f>
        <v>0</v>
      </c>
      <c r="BL211" s="17" t="s">
        <v>153</v>
      </c>
      <c r="BM211" s="204" t="s">
        <v>988</v>
      </c>
    </row>
    <row r="212" spans="1:65" s="2" customFormat="1" ht="10.199999999999999">
      <c r="A212" s="34"/>
      <c r="B212" s="35"/>
      <c r="C212" s="36"/>
      <c r="D212" s="206" t="s">
        <v>155</v>
      </c>
      <c r="E212" s="36"/>
      <c r="F212" s="207" t="s">
        <v>989</v>
      </c>
      <c r="G212" s="36"/>
      <c r="H212" s="36"/>
      <c r="I212" s="116"/>
      <c r="J212" s="36"/>
      <c r="K212" s="36"/>
      <c r="L212" s="39"/>
      <c r="M212" s="208"/>
      <c r="N212" s="209"/>
      <c r="O212" s="65"/>
      <c r="P212" s="65"/>
      <c r="Q212" s="65"/>
      <c r="R212" s="65"/>
      <c r="S212" s="65"/>
      <c r="T212" s="66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155</v>
      </c>
      <c r="AU212" s="17" t="s">
        <v>85</v>
      </c>
    </row>
    <row r="213" spans="1:65" s="13" customFormat="1" ht="10.199999999999999">
      <c r="B213" s="210"/>
      <c r="C213" s="211"/>
      <c r="D213" s="206" t="s">
        <v>157</v>
      </c>
      <c r="E213" s="212" t="s">
        <v>28</v>
      </c>
      <c r="F213" s="213" t="s">
        <v>990</v>
      </c>
      <c r="G213" s="211"/>
      <c r="H213" s="212" t="s">
        <v>28</v>
      </c>
      <c r="I213" s="214"/>
      <c r="J213" s="211"/>
      <c r="K213" s="211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157</v>
      </c>
      <c r="AU213" s="219" t="s">
        <v>85</v>
      </c>
      <c r="AV213" s="13" t="s">
        <v>82</v>
      </c>
      <c r="AW213" s="13" t="s">
        <v>35</v>
      </c>
      <c r="AX213" s="13" t="s">
        <v>74</v>
      </c>
      <c r="AY213" s="219" t="s">
        <v>146</v>
      </c>
    </row>
    <row r="214" spans="1:65" s="14" customFormat="1" ht="10.199999999999999">
      <c r="B214" s="220"/>
      <c r="C214" s="221"/>
      <c r="D214" s="206" t="s">
        <v>157</v>
      </c>
      <c r="E214" s="222" t="s">
        <v>28</v>
      </c>
      <c r="F214" s="223" t="s">
        <v>991</v>
      </c>
      <c r="G214" s="221"/>
      <c r="H214" s="224">
        <v>32.5</v>
      </c>
      <c r="I214" s="225"/>
      <c r="J214" s="221"/>
      <c r="K214" s="221"/>
      <c r="L214" s="226"/>
      <c r="M214" s="227"/>
      <c r="N214" s="228"/>
      <c r="O214" s="228"/>
      <c r="P214" s="228"/>
      <c r="Q214" s="228"/>
      <c r="R214" s="228"/>
      <c r="S214" s="228"/>
      <c r="T214" s="229"/>
      <c r="AT214" s="230" t="s">
        <v>157</v>
      </c>
      <c r="AU214" s="230" t="s">
        <v>85</v>
      </c>
      <c r="AV214" s="14" t="s">
        <v>85</v>
      </c>
      <c r="AW214" s="14" t="s">
        <v>35</v>
      </c>
      <c r="AX214" s="14" t="s">
        <v>82</v>
      </c>
      <c r="AY214" s="230" t="s">
        <v>146</v>
      </c>
    </row>
    <row r="215" spans="1:65" s="12" customFormat="1" ht="22.8" customHeight="1">
      <c r="B215" s="177"/>
      <c r="C215" s="178"/>
      <c r="D215" s="179" t="s">
        <v>73</v>
      </c>
      <c r="E215" s="191" t="s">
        <v>166</v>
      </c>
      <c r="F215" s="191" t="s">
        <v>330</v>
      </c>
      <c r="G215" s="178"/>
      <c r="H215" s="178"/>
      <c r="I215" s="181"/>
      <c r="J215" s="192">
        <f>BK215</f>
        <v>0</v>
      </c>
      <c r="K215" s="178"/>
      <c r="L215" s="183"/>
      <c r="M215" s="184"/>
      <c r="N215" s="185"/>
      <c r="O215" s="185"/>
      <c r="P215" s="186">
        <f>SUM(P216:P230)</f>
        <v>0</v>
      </c>
      <c r="Q215" s="185"/>
      <c r="R215" s="186">
        <f>SUM(R216:R230)</f>
        <v>1.8649</v>
      </c>
      <c r="S215" s="185"/>
      <c r="T215" s="187">
        <f>SUM(T216:T230)</f>
        <v>0</v>
      </c>
      <c r="AR215" s="188" t="s">
        <v>82</v>
      </c>
      <c r="AT215" s="189" t="s">
        <v>73</v>
      </c>
      <c r="AU215" s="189" t="s">
        <v>82</v>
      </c>
      <c r="AY215" s="188" t="s">
        <v>146</v>
      </c>
      <c r="BK215" s="190">
        <f>SUM(BK216:BK230)</f>
        <v>0</v>
      </c>
    </row>
    <row r="216" spans="1:65" s="2" customFormat="1" ht="16.5" customHeight="1">
      <c r="A216" s="34"/>
      <c r="B216" s="35"/>
      <c r="C216" s="193" t="s">
        <v>338</v>
      </c>
      <c r="D216" s="193" t="s">
        <v>148</v>
      </c>
      <c r="E216" s="194" t="s">
        <v>992</v>
      </c>
      <c r="F216" s="195" t="s">
        <v>993</v>
      </c>
      <c r="G216" s="196" t="s">
        <v>440</v>
      </c>
      <c r="H216" s="197">
        <v>7</v>
      </c>
      <c r="I216" s="198"/>
      <c r="J216" s="199">
        <f>ROUND(I216*H216,2)</f>
        <v>0</v>
      </c>
      <c r="K216" s="195" t="s">
        <v>152</v>
      </c>
      <c r="L216" s="39"/>
      <c r="M216" s="200" t="s">
        <v>28</v>
      </c>
      <c r="N216" s="201" t="s">
        <v>47</v>
      </c>
      <c r="O216" s="65"/>
      <c r="P216" s="202">
        <f>O216*H216</f>
        <v>0</v>
      </c>
      <c r="Q216" s="202">
        <v>0</v>
      </c>
      <c r="R216" s="202">
        <f>Q216*H216</f>
        <v>0</v>
      </c>
      <c r="S216" s="202">
        <v>0</v>
      </c>
      <c r="T216" s="20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4" t="s">
        <v>153</v>
      </c>
      <c r="AT216" s="204" t="s">
        <v>148</v>
      </c>
      <c r="AU216" s="204" t="s">
        <v>85</v>
      </c>
      <c r="AY216" s="17" t="s">
        <v>146</v>
      </c>
      <c r="BE216" s="205">
        <f>IF(N216="základní",J216,0)</f>
        <v>0</v>
      </c>
      <c r="BF216" s="205">
        <f>IF(N216="snížená",J216,0)</f>
        <v>0</v>
      </c>
      <c r="BG216" s="205">
        <f>IF(N216="zákl. přenesená",J216,0)</f>
        <v>0</v>
      </c>
      <c r="BH216" s="205">
        <f>IF(N216="sníž. přenesená",J216,0)</f>
        <v>0</v>
      </c>
      <c r="BI216" s="205">
        <f>IF(N216="nulová",J216,0)</f>
        <v>0</v>
      </c>
      <c r="BJ216" s="17" t="s">
        <v>153</v>
      </c>
      <c r="BK216" s="205">
        <f>ROUND(I216*H216,2)</f>
        <v>0</v>
      </c>
      <c r="BL216" s="17" t="s">
        <v>153</v>
      </c>
      <c r="BM216" s="204" t="s">
        <v>994</v>
      </c>
    </row>
    <row r="217" spans="1:65" s="2" customFormat="1" ht="19.2">
      <c r="A217" s="34"/>
      <c r="B217" s="35"/>
      <c r="C217" s="36"/>
      <c r="D217" s="206" t="s">
        <v>155</v>
      </c>
      <c r="E217" s="36"/>
      <c r="F217" s="207" t="s">
        <v>995</v>
      </c>
      <c r="G217" s="36"/>
      <c r="H217" s="36"/>
      <c r="I217" s="116"/>
      <c r="J217" s="36"/>
      <c r="K217" s="36"/>
      <c r="L217" s="39"/>
      <c r="M217" s="208"/>
      <c r="N217" s="209"/>
      <c r="O217" s="65"/>
      <c r="P217" s="65"/>
      <c r="Q217" s="65"/>
      <c r="R217" s="65"/>
      <c r="S217" s="65"/>
      <c r="T217" s="66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155</v>
      </c>
      <c r="AU217" s="17" t="s">
        <v>85</v>
      </c>
    </row>
    <row r="218" spans="1:65" s="13" customFormat="1" ht="10.199999999999999">
      <c r="B218" s="210"/>
      <c r="C218" s="211"/>
      <c r="D218" s="206" t="s">
        <v>157</v>
      </c>
      <c r="E218" s="212" t="s">
        <v>28</v>
      </c>
      <c r="F218" s="213" t="s">
        <v>996</v>
      </c>
      <c r="G218" s="211"/>
      <c r="H218" s="212" t="s">
        <v>28</v>
      </c>
      <c r="I218" s="214"/>
      <c r="J218" s="211"/>
      <c r="K218" s="211"/>
      <c r="L218" s="215"/>
      <c r="M218" s="216"/>
      <c r="N218" s="217"/>
      <c r="O218" s="217"/>
      <c r="P218" s="217"/>
      <c r="Q218" s="217"/>
      <c r="R218" s="217"/>
      <c r="S218" s="217"/>
      <c r="T218" s="218"/>
      <c r="AT218" s="219" t="s">
        <v>157</v>
      </c>
      <c r="AU218" s="219" t="s">
        <v>85</v>
      </c>
      <c r="AV218" s="13" t="s">
        <v>82</v>
      </c>
      <c r="AW218" s="13" t="s">
        <v>35</v>
      </c>
      <c r="AX218" s="13" t="s">
        <v>74</v>
      </c>
      <c r="AY218" s="219" t="s">
        <v>146</v>
      </c>
    </row>
    <row r="219" spans="1:65" s="14" customFormat="1" ht="10.199999999999999">
      <c r="B219" s="220"/>
      <c r="C219" s="221"/>
      <c r="D219" s="206" t="s">
        <v>157</v>
      </c>
      <c r="E219" s="222" t="s">
        <v>28</v>
      </c>
      <c r="F219" s="223" t="s">
        <v>201</v>
      </c>
      <c r="G219" s="221"/>
      <c r="H219" s="224">
        <v>7</v>
      </c>
      <c r="I219" s="225"/>
      <c r="J219" s="221"/>
      <c r="K219" s="221"/>
      <c r="L219" s="226"/>
      <c r="M219" s="227"/>
      <c r="N219" s="228"/>
      <c r="O219" s="228"/>
      <c r="P219" s="228"/>
      <c r="Q219" s="228"/>
      <c r="R219" s="228"/>
      <c r="S219" s="228"/>
      <c r="T219" s="229"/>
      <c r="AT219" s="230" t="s">
        <v>157</v>
      </c>
      <c r="AU219" s="230" t="s">
        <v>85</v>
      </c>
      <c r="AV219" s="14" t="s">
        <v>85</v>
      </c>
      <c r="AW219" s="14" t="s">
        <v>35</v>
      </c>
      <c r="AX219" s="14" t="s">
        <v>82</v>
      </c>
      <c r="AY219" s="230" t="s">
        <v>146</v>
      </c>
    </row>
    <row r="220" spans="1:65" s="2" customFormat="1" ht="16.5" customHeight="1">
      <c r="A220" s="34"/>
      <c r="B220" s="35"/>
      <c r="C220" s="242" t="s">
        <v>344</v>
      </c>
      <c r="D220" s="242" t="s">
        <v>289</v>
      </c>
      <c r="E220" s="243" t="s">
        <v>997</v>
      </c>
      <c r="F220" s="244" t="s">
        <v>998</v>
      </c>
      <c r="G220" s="245" t="s">
        <v>151</v>
      </c>
      <c r="H220" s="246">
        <v>0.61799999999999999</v>
      </c>
      <c r="I220" s="247"/>
      <c r="J220" s="248">
        <f>ROUND(I220*H220,2)</f>
        <v>0</v>
      </c>
      <c r="K220" s="244" t="s">
        <v>28</v>
      </c>
      <c r="L220" s="249"/>
      <c r="M220" s="250" t="s">
        <v>28</v>
      </c>
      <c r="N220" s="251" t="s">
        <v>47</v>
      </c>
      <c r="O220" s="65"/>
      <c r="P220" s="202">
        <f>O220*H220</f>
        <v>0</v>
      </c>
      <c r="Q220" s="202">
        <v>0.65</v>
      </c>
      <c r="R220" s="202">
        <f>Q220*H220</f>
        <v>0.4017</v>
      </c>
      <c r="S220" s="202">
        <v>0</v>
      </c>
      <c r="T220" s="20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4" t="s">
        <v>210</v>
      </c>
      <c r="AT220" s="204" t="s">
        <v>289</v>
      </c>
      <c r="AU220" s="204" t="s">
        <v>85</v>
      </c>
      <c r="AY220" s="17" t="s">
        <v>146</v>
      </c>
      <c r="BE220" s="205">
        <f>IF(N220="základní",J220,0)</f>
        <v>0</v>
      </c>
      <c r="BF220" s="205">
        <f>IF(N220="snížená",J220,0)</f>
        <v>0</v>
      </c>
      <c r="BG220" s="205">
        <f>IF(N220="zákl. přenesená",J220,0)</f>
        <v>0</v>
      </c>
      <c r="BH220" s="205">
        <f>IF(N220="sníž. přenesená",J220,0)</f>
        <v>0</v>
      </c>
      <c r="BI220" s="205">
        <f>IF(N220="nulová",J220,0)</f>
        <v>0</v>
      </c>
      <c r="BJ220" s="17" t="s">
        <v>153</v>
      </c>
      <c r="BK220" s="205">
        <f>ROUND(I220*H220,2)</f>
        <v>0</v>
      </c>
      <c r="BL220" s="17" t="s">
        <v>153</v>
      </c>
      <c r="BM220" s="204" t="s">
        <v>999</v>
      </c>
    </row>
    <row r="221" spans="1:65" s="2" customFormat="1" ht="10.199999999999999">
      <c r="A221" s="34"/>
      <c r="B221" s="35"/>
      <c r="C221" s="36"/>
      <c r="D221" s="206" t="s">
        <v>155</v>
      </c>
      <c r="E221" s="36"/>
      <c r="F221" s="207" t="s">
        <v>998</v>
      </c>
      <c r="G221" s="36"/>
      <c r="H221" s="36"/>
      <c r="I221" s="116"/>
      <c r="J221" s="36"/>
      <c r="K221" s="36"/>
      <c r="L221" s="39"/>
      <c r="M221" s="208"/>
      <c r="N221" s="209"/>
      <c r="O221" s="65"/>
      <c r="P221" s="65"/>
      <c r="Q221" s="65"/>
      <c r="R221" s="65"/>
      <c r="S221" s="65"/>
      <c r="T221" s="66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155</v>
      </c>
      <c r="AU221" s="17" t="s">
        <v>85</v>
      </c>
    </row>
    <row r="222" spans="1:65" s="13" customFormat="1" ht="10.199999999999999">
      <c r="B222" s="210"/>
      <c r="C222" s="211"/>
      <c r="D222" s="206" t="s">
        <v>157</v>
      </c>
      <c r="E222" s="212" t="s">
        <v>28</v>
      </c>
      <c r="F222" s="213" t="s">
        <v>1000</v>
      </c>
      <c r="G222" s="211"/>
      <c r="H222" s="212" t="s">
        <v>28</v>
      </c>
      <c r="I222" s="214"/>
      <c r="J222" s="211"/>
      <c r="K222" s="211"/>
      <c r="L222" s="215"/>
      <c r="M222" s="216"/>
      <c r="N222" s="217"/>
      <c r="O222" s="217"/>
      <c r="P222" s="217"/>
      <c r="Q222" s="217"/>
      <c r="R222" s="217"/>
      <c r="S222" s="217"/>
      <c r="T222" s="218"/>
      <c r="AT222" s="219" t="s">
        <v>157</v>
      </c>
      <c r="AU222" s="219" t="s">
        <v>85</v>
      </c>
      <c r="AV222" s="13" t="s">
        <v>82</v>
      </c>
      <c r="AW222" s="13" t="s">
        <v>35</v>
      </c>
      <c r="AX222" s="13" t="s">
        <v>74</v>
      </c>
      <c r="AY222" s="219" t="s">
        <v>146</v>
      </c>
    </row>
    <row r="223" spans="1:65" s="14" customFormat="1" ht="10.199999999999999">
      <c r="B223" s="220"/>
      <c r="C223" s="221"/>
      <c r="D223" s="206" t="s">
        <v>157</v>
      </c>
      <c r="E223" s="222" t="s">
        <v>28</v>
      </c>
      <c r="F223" s="223" t="s">
        <v>1001</v>
      </c>
      <c r="G223" s="221"/>
      <c r="H223" s="224">
        <v>0.247</v>
      </c>
      <c r="I223" s="225"/>
      <c r="J223" s="221"/>
      <c r="K223" s="221"/>
      <c r="L223" s="226"/>
      <c r="M223" s="227"/>
      <c r="N223" s="228"/>
      <c r="O223" s="228"/>
      <c r="P223" s="228"/>
      <c r="Q223" s="228"/>
      <c r="R223" s="228"/>
      <c r="S223" s="228"/>
      <c r="T223" s="229"/>
      <c r="AT223" s="230" t="s">
        <v>157</v>
      </c>
      <c r="AU223" s="230" t="s">
        <v>85</v>
      </c>
      <c r="AV223" s="14" t="s">
        <v>85</v>
      </c>
      <c r="AW223" s="14" t="s">
        <v>35</v>
      </c>
      <c r="AX223" s="14" t="s">
        <v>82</v>
      </c>
      <c r="AY223" s="230" t="s">
        <v>146</v>
      </c>
    </row>
    <row r="224" spans="1:65" s="14" customFormat="1" ht="10.199999999999999">
      <c r="B224" s="220"/>
      <c r="C224" s="221"/>
      <c r="D224" s="206" t="s">
        <v>157</v>
      </c>
      <c r="E224" s="221"/>
      <c r="F224" s="223" t="s">
        <v>1002</v>
      </c>
      <c r="G224" s="221"/>
      <c r="H224" s="224">
        <v>0.61799999999999999</v>
      </c>
      <c r="I224" s="225"/>
      <c r="J224" s="221"/>
      <c r="K224" s="221"/>
      <c r="L224" s="226"/>
      <c r="M224" s="227"/>
      <c r="N224" s="228"/>
      <c r="O224" s="228"/>
      <c r="P224" s="228"/>
      <c r="Q224" s="228"/>
      <c r="R224" s="228"/>
      <c r="S224" s="228"/>
      <c r="T224" s="229"/>
      <c r="AT224" s="230" t="s">
        <v>157</v>
      </c>
      <c r="AU224" s="230" t="s">
        <v>85</v>
      </c>
      <c r="AV224" s="14" t="s">
        <v>85</v>
      </c>
      <c r="AW224" s="14" t="s">
        <v>4</v>
      </c>
      <c r="AX224" s="14" t="s">
        <v>82</v>
      </c>
      <c r="AY224" s="230" t="s">
        <v>146</v>
      </c>
    </row>
    <row r="225" spans="1:65" s="2" customFormat="1" ht="16.5" customHeight="1">
      <c r="A225" s="34"/>
      <c r="B225" s="35"/>
      <c r="C225" s="193" t="s">
        <v>352</v>
      </c>
      <c r="D225" s="193" t="s">
        <v>148</v>
      </c>
      <c r="E225" s="194" t="s">
        <v>1003</v>
      </c>
      <c r="F225" s="195" t="s">
        <v>1004</v>
      </c>
      <c r="G225" s="196" t="s">
        <v>391</v>
      </c>
      <c r="H225" s="197">
        <v>236</v>
      </c>
      <c r="I225" s="198"/>
      <c r="J225" s="199">
        <f>ROUND(I225*H225,2)</f>
        <v>0</v>
      </c>
      <c r="K225" s="195" t="s">
        <v>28</v>
      </c>
      <c r="L225" s="39"/>
      <c r="M225" s="200" t="s">
        <v>28</v>
      </c>
      <c r="N225" s="201" t="s">
        <v>47</v>
      </c>
      <c r="O225" s="65"/>
      <c r="P225" s="202">
        <f>O225*H225</f>
        <v>0</v>
      </c>
      <c r="Q225" s="202">
        <v>6.1999999999999998E-3</v>
      </c>
      <c r="R225" s="202">
        <f>Q225*H225</f>
        <v>1.4632000000000001</v>
      </c>
      <c r="S225" s="202">
        <v>0</v>
      </c>
      <c r="T225" s="20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4" t="s">
        <v>153</v>
      </c>
      <c r="AT225" s="204" t="s">
        <v>148</v>
      </c>
      <c r="AU225" s="204" t="s">
        <v>85</v>
      </c>
      <c r="AY225" s="17" t="s">
        <v>146</v>
      </c>
      <c r="BE225" s="205">
        <f>IF(N225="základní",J225,0)</f>
        <v>0</v>
      </c>
      <c r="BF225" s="205">
        <f>IF(N225="snížená",J225,0)</f>
        <v>0</v>
      </c>
      <c r="BG225" s="205">
        <f>IF(N225="zákl. přenesená",J225,0)</f>
        <v>0</v>
      </c>
      <c r="BH225" s="205">
        <f>IF(N225="sníž. přenesená",J225,0)</f>
        <v>0</v>
      </c>
      <c r="BI225" s="205">
        <f>IF(N225="nulová",J225,0)</f>
        <v>0</v>
      </c>
      <c r="BJ225" s="17" t="s">
        <v>153</v>
      </c>
      <c r="BK225" s="205">
        <f>ROUND(I225*H225,2)</f>
        <v>0</v>
      </c>
      <c r="BL225" s="17" t="s">
        <v>153</v>
      </c>
      <c r="BM225" s="204" t="s">
        <v>1005</v>
      </c>
    </row>
    <row r="226" spans="1:65" s="2" customFormat="1" ht="10.199999999999999">
      <c r="A226" s="34"/>
      <c r="B226" s="35"/>
      <c r="C226" s="36"/>
      <c r="D226" s="206" t="s">
        <v>155</v>
      </c>
      <c r="E226" s="36"/>
      <c r="F226" s="207" t="s">
        <v>1004</v>
      </c>
      <c r="G226" s="36"/>
      <c r="H226" s="36"/>
      <c r="I226" s="116"/>
      <c r="J226" s="36"/>
      <c r="K226" s="36"/>
      <c r="L226" s="39"/>
      <c r="M226" s="208"/>
      <c r="N226" s="209"/>
      <c r="O226" s="65"/>
      <c r="P226" s="65"/>
      <c r="Q226" s="65"/>
      <c r="R226" s="65"/>
      <c r="S226" s="65"/>
      <c r="T226" s="66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155</v>
      </c>
      <c r="AU226" s="17" t="s">
        <v>85</v>
      </c>
    </row>
    <row r="227" spans="1:65" s="13" customFormat="1" ht="10.199999999999999">
      <c r="B227" s="210"/>
      <c r="C227" s="211"/>
      <c r="D227" s="206" t="s">
        <v>157</v>
      </c>
      <c r="E227" s="212" t="s">
        <v>28</v>
      </c>
      <c r="F227" s="213" t="s">
        <v>1006</v>
      </c>
      <c r="G227" s="211"/>
      <c r="H227" s="212" t="s">
        <v>28</v>
      </c>
      <c r="I227" s="214"/>
      <c r="J227" s="211"/>
      <c r="K227" s="211"/>
      <c r="L227" s="215"/>
      <c r="M227" s="216"/>
      <c r="N227" s="217"/>
      <c r="O227" s="217"/>
      <c r="P227" s="217"/>
      <c r="Q227" s="217"/>
      <c r="R227" s="217"/>
      <c r="S227" s="217"/>
      <c r="T227" s="218"/>
      <c r="AT227" s="219" t="s">
        <v>157</v>
      </c>
      <c r="AU227" s="219" t="s">
        <v>85</v>
      </c>
      <c r="AV227" s="13" t="s">
        <v>82</v>
      </c>
      <c r="AW227" s="13" t="s">
        <v>35</v>
      </c>
      <c r="AX227" s="13" t="s">
        <v>74</v>
      </c>
      <c r="AY227" s="219" t="s">
        <v>146</v>
      </c>
    </row>
    <row r="228" spans="1:65" s="13" customFormat="1" ht="10.199999999999999">
      <c r="B228" s="210"/>
      <c r="C228" s="211"/>
      <c r="D228" s="206" t="s">
        <v>157</v>
      </c>
      <c r="E228" s="212" t="s">
        <v>28</v>
      </c>
      <c r="F228" s="213" t="s">
        <v>1007</v>
      </c>
      <c r="G228" s="211"/>
      <c r="H228" s="212" t="s">
        <v>28</v>
      </c>
      <c r="I228" s="214"/>
      <c r="J228" s="211"/>
      <c r="K228" s="211"/>
      <c r="L228" s="215"/>
      <c r="M228" s="216"/>
      <c r="N228" s="217"/>
      <c r="O228" s="217"/>
      <c r="P228" s="217"/>
      <c r="Q228" s="217"/>
      <c r="R228" s="217"/>
      <c r="S228" s="217"/>
      <c r="T228" s="218"/>
      <c r="AT228" s="219" t="s">
        <v>157</v>
      </c>
      <c r="AU228" s="219" t="s">
        <v>85</v>
      </c>
      <c r="AV228" s="13" t="s">
        <v>82</v>
      </c>
      <c r="AW228" s="13" t="s">
        <v>35</v>
      </c>
      <c r="AX228" s="13" t="s">
        <v>74</v>
      </c>
      <c r="AY228" s="219" t="s">
        <v>146</v>
      </c>
    </row>
    <row r="229" spans="1:65" s="13" customFormat="1" ht="20.399999999999999">
      <c r="B229" s="210"/>
      <c r="C229" s="211"/>
      <c r="D229" s="206" t="s">
        <v>157</v>
      </c>
      <c r="E229" s="212" t="s">
        <v>28</v>
      </c>
      <c r="F229" s="213" t="s">
        <v>1008</v>
      </c>
      <c r="G229" s="211"/>
      <c r="H229" s="212" t="s">
        <v>28</v>
      </c>
      <c r="I229" s="214"/>
      <c r="J229" s="211"/>
      <c r="K229" s="211"/>
      <c r="L229" s="215"/>
      <c r="M229" s="216"/>
      <c r="N229" s="217"/>
      <c r="O229" s="217"/>
      <c r="P229" s="217"/>
      <c r="Q229" s="217"/>
      <c r="R229" s="217"/>
      <c r="S229" s="217"/>
      <c r="T229" s="218"/>
      <c r="AT229" s="219" t="s">
        <v>157</v>
      </c>
      <c r="AU229" s="219" t="s">
        <v>85</v>
      </c>
      <c r="AV229" s="13" t="s">
        <v>82</v>
      </c>
      <c r="AW229" s="13" t="s">
        <v>35</v>
      </c>
      <c r="AX229" s="13" t="s">
        <v>74</v>
      </c>
      <c r="AY229" s="219" t="s">
        <v>146</v>
      </c>
    </row>
    <row r="230" spans="1:65" s="14" customFormat="1" ht="10.199999999999999">
      <c r="B230" s="220"/>
      <c r="C230" s="221"/>
      <c r="D230" s="206" t="s">
        <v>157</v>
      </c>
      <c r="E230" s="222" t="s">
        <v>28</v>
      </c>
      <c r="F230" s="223" t="s">
        <v>1009</v>
      </c>
      <c r="G230" s="221"/>
      <c r="H230" s="224">
        <v>236</v>
      </c>
      <c r="I230" s="225"/>
      <c r="J230" s="221"/>
      <c r="K230" s="221"/>
      <c r="L230" s="226"/>
      <c r="M230" s="227"/>
      <c r="N230" s="228"/>
      <c r="O230" s="228"/>
      <c r="P230" s="228"/>
      <c r="Q230" s="228"/>
      <c r="R230" s="228"/>
      <c r="S230" s="228"/>
      <c r="T230" s="229"/>
      <c r="AT230" s="230" t="s">
        <v>157</v>
      </c>
      <c r="AU230" s="230" t="s">
        <v>85</v>
      </c>
      <c r="AV230" s="14" t="s">
        <v>85</v>
      </c>
      <c r="AW230" s="14" t="s">
        <v>35</v>
      </c>
      <c r="AX230" s="14" t="s">
        <v>82</v>
      </c>
      <c r="AY230" s="230" t="s">
        <v>146</v>
      </c>
    </row>
    <row r="231" spans="1:65" s="12" customFormat="1" ht="22.8" customHeight="1">
      <c r="B231" s="177"/>
      <c r="C231" s="178"/>
      <c r="D231" s="179" t="s">
        <v>73</v>
      </c>
      <c r="E231" s="191" t="s">
        <v>1010</v>
      </c>
      <c r="F231" s="191" t="s">
        <v>430</v>
      </c>
      <c r="G231" s="178"/>
      <c r="H231" s="178"/>
      <c r="I231" s="181"/>
      <c r="J231" s="192">
        <f>BK231</f>
        <v>0</v>
      </c>
      <c r="K231" s="178"/>
      <c r="L231" s="183"/>
      <c r="M231" s="184"/>
      <c r="N231" s="185"/>
      <c r="O231" s="185"/>
      <c r="P231" s="186">
        <f>SUM(P232:P233)</f>
        <v>0</v>
      </c>
      <c r="Q231" s="185"/>
      <c r="R231" s="186">
        <f>SUM(R232:R233)</f>
        <v>0</v>
      </c>
      <c r="S231" s="185"/>
      <c r="T231" s="187">
        <f>SUM(T232:T233)</f>
        <v>0</v>
      </c>
      <c r="AR231" s="188" t="s">
        <v>82</v>
      </c>
      <c r="AT231" s="189" t="s">
        <v>73</v>
      </c>
      <c r="AU231" s="189" t="s">
        <v>82</v>
      </c>
      <c r="AY231" s="188" t="s">
        <v>146</v>
      </c>
      <c r="BK231" s="190">
        <f>SUM(BK232:BK233)</f>
        <v>0</v>
      </c>
    </row>
    <row r="232" spans="1:65" s="2" customFormat="1" ht="16.5" customHeight="1">
      <c r="A232" s="34"/>
      <c r="B232" s="35"/>
      <c r="C232" s="193" t="s">
        <v>360</v>
      </c>
      <c r="D232" s="193" t="s">
        <v>148</v>
      </c>
      <c r="E232" s="194" t="s">
        <v>845</v>
      </c>
      <c r="F232" s="195" t="s">
        <v>846</v>
      </c>
      <c r="G232" s="196" t="s">
        <v>325</v>
      </c>
      <c r="H232" s="197">
        <v>7.37</v>
      </c>
      <c r="I232" s="198"/>
      <c r="J232" s="199">
        <f>ROUND(I232*H232,2)</f>
        <v>0</v>
      </c>
      <c r="K232" s="195" t="s">
        <v>974</v>
      </c>
      <c r="L232" s="39"/>
      <c r="M232" s="200" t="s">
        <v>28</v>
      </c>
      <c r="N232" s="201" t="s">
        <v>47</v>
      </c>
      <c r="O232" s="65"/>
      <c r="P232" s="202">
        <f>O232*H232</f>
        <v>0</v>
      </c>
      <c r="Q232" s="202">
        <v>0</v>
      </c>
      <c r="R232" s="202">
        <f>Q232*H232</f>
        <v>0</v>
      </c>
      <c r="S232" s="202">
        <v>0</v>
      </c>
      <c r="T232" s="203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4" t="s">
        <v>153</v>
      </c>
      <c r="AT232" s="204" t="s">
        <v>148</v>
      </c>
      <c r="AU232" s="204" t="s">
        <v>85</v>
      </c>
      <c r="AY232" s="17" t="s">
        <v>146</v>
      </c>
      <c r="BE232" s="205">
        <f>IF(N232="základní",J232,0)</f>
        <v>0</v>
      </c>
      <c r="BF232" s="205">
        <f>IF(N232="snížená",J232,0)</f>
        <v>0</v>
      </c>
      <c r="BG232" s="205">
        <f>IF(N232="zákl. přenesená",J232,0)</f>
        <v>0</v>
      </c>
      <c r="BH232" s="205">
        <f>IF(N232="sníž. přenesená",J232,0)</f>
        <v>0</v>
      </c>
      <c r="BI232" s="205">
        <f>IF(N232="nulová",J232,0)</f>
        <v>0</v>
      </c>
      <c r="BJ232" s="17" t="s">
        <v>153</v>
      </c>
      <c r="BK232" s="205">
        <f>ROUND(I232*H232,2)</f>
        <v>0</v>
      </c>
      <c r="BL232" s="17" t="s">
        <v>153</v>
      </c>
      <c r="BM232" s="204" t="s">
        <v>1011</v>
      </c>
    </row>
    <row r="233" spans="1:65" s="2" customFormat="1" ht="10.199999999999999">
      <c r="A233" s="34"/>
      <c r="B233" s="35"/>
      <c r="C233" s="36"/>
      <c r="D233" s="206" t="s">
        <v>155</v>
      </c>
      <c r="E233" s="36"/>
      <c r="F233" s="207" t="s">
        <v>848</v>
      </c>
      <c r="G233" s="36"/>
      <c r="H233" s="36"/>
      <c r="I233" s="116"/>
      <c r="J233" s="36"/>
      <c r="K233" s="36"/>
      <c r="L233" s="39"/>
      <c r="M233" s="252"/>
      <c r="N233" s="253"/>
      <c r="O233" s="254"/>
      <c r="P233" s="254"/>
      <c r="Q233" s="254"/>
      <c r="R233" s="254"/>
      <c r="S233" s="254"/>
      <c r="T233" s="25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155</v>
      </c>
      <c r="AU233" s="17" t="s">
        <v>85</v>
      </c>
    </row>
    <row r="234" spans="1:65" s="2" customFormat="1" ht="6.9" customHeight="1">
      <c r="A234" s="34"/>
      <c r="B234" s="48"/>
      <c r="C234" s="49"/>
      <c r="D234" s="49"/>
      <c r="E234" s="49"/>
      <c r="F234" s="49"/>
      <c r="G234" s="49"/>
      <c r="H234" s="49"/>
      <c r="I234" s="143"/>
      <c r="J234" s="49"/>
      <c r="K234" s="49"/>
      <c r="L234" s="39"/>
      <c r="M234" s="34"/>
      <c r="O234" s="34"/>
      <c r="P234" s="34"/>
      <c r="Q234" s="34"/>
      <c r="R234" s="34"/>
      <c r="S234" s="34"/>
      <c r="T234" s="34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</row>
  </sheetData>
  <sheetProtection algorithmName="SHA-512" hashValue="Ku8J8UZJMiYVLzkPv9mjA3dMrovwh39W+WK53XO6VcTk/6ruTv7Pvh8+2RA2IYIcGjMSFdoR/ZeIIWRsUFbVAg==" saltValue="JQqhSTJ+I8S5Wsgs47gZBmC8mnjzG0fcGu2uT/5yLmfSkPJjXO0uGtJ3+xPnWDPLOCCGus0ftMUbWkiqsg/Hmw==" spinCount="100000" sheet="1" objects="1" scenarios="1" formatColumns="0" formatRows="0" autoFilter="0"/>
  <autoFilter ref="C88:K233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9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9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7" t="s">
        <v>102</v>
      </c>
    </row>
    <row r="3" spans="1:46" s="1" customFormat="1" ht="6.9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0"/>
      <c r="AT3" s="17" t="s">
        <v>85</v>
      </c>
    </row>
    <row r="4" spans="1:46" s="1" customFormat="1" ht="24.9" customHeight="1">
      <c r="B4" s="20"/>
      <c r="D4" s="113" t="s">
        <v>112</v>
      </c>
      <c r="I4" s="109"/>
      <c r="L4" s="20"/>
      <c r="M4" s="114" t="s">
        <v>10</v>
      </c>
      <c r="AT4" s="17" t="s">
        <v>35</v>
      </c>
    </row>
    <row r="5" spans="1:46" s="1" customFormat="1" ht="6.9" customHeight="1">
      <c r="B5" s="20"/>
      <c r="I5" s="109"/>
      <c r="L5" s="20"/>
    </row>
    <row r="6" spans="1:46" s="1" customFormat="1" ht="12" customHeight="1">
      <c r="B6" s="20"/>
      <c r="D6" s="115" t="s">
        <v>16</v>
      </c>
      <c r="I6" s="109"/>
      <c r="L6" s="20"/>
    </row>
    <row r="7" spans="1:46" s="1" customFormat="1" ht="16.5" customHeight="1">
      <c r="B7" s="20"/>
      <c r="E7" s="303" t="str">
        <f>'Rekapitulace stavby'!K6</f>
        <v>Výsadba větrolamu a výstavba mělkého průlehu na KN 1613 v k. ú. Svinčany</v>
      </c>
      <c r="F7" s="304"/>
      <c r="G7" s="304"/>
      <c r="H7" s="304"/>
      <c r="I7" s="109"/>
      <c r="L7" s="20"/>
    </row>
    <row r="8" spans="1:46" s="1" customFormat="1" ht="12" customHeight="1">
      <c r="B8" s="20"/>
      <c r="D8" s="115" t="s">
        <v>113</v>
      </c>
      <c r="I8" s="109"/>
      <c r="L8" s="20"/>
    </row>
    <row r="9" spans="1:46" s="2" customFormat="1" ht="16.5" customHeight="1">
      <c r="A9" s="34"/>
      <c r="B9" s="39"/>
      <c r="C9" s="34"/>
      <c r="D9" s="34"/>
      <c r="E9" s="303" t="s">
        <v>827</v>
      </c>
      <c r="F9" s="306"/>
      <c r="G9" s="306"/>
      <c r="H9" s="306"/>
      <c r="I9" s="116"/>
      <c r="J9" s="34"/>
      <c r="K9" s="34"/>
      <c r="L9" s="11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5" t="s">
        <v>828</v>
      </c>
      <c r="E10" s="34"/>
      <c r="F10" s="34"/>
      <c r="G10" s="34"/>
      <c r="H10" s="34"/>
      <c r="I10" s="116"/>
      <c r="J10" s="34"/>
      <c r="K10" s="34"/>
      <c r="L10" s="11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05" t="s">
        <v>1012</v>
      </c>
      <c r="F11" s="306"/>
      <c r="G11" s="306"/>
      <c r="H11" s="306"/>
      <c r="I11" s="116"/>
      <c r="J11" s="34"/>
      <c r="K11" s="34"/>
      <c r="L11" s="11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0.199999999999999">
      <c r="A12" s="34"/>
      <c r="B12" s="39"/>
      <c r="C12" s="34"/>
      <c r="D12" s="34"/>
      <c r="E12" s="34"/>
      <c r="F12" s="34"/>
      <c r="G12" s="34"/>
      <c r="H12" s="34"/>
      <c r="I12" s="116"/>
      <c r="J12" s="34"/>
      <c r="K12" s="34"/>
      <c r="L12" s="11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5" t="s">
        <v>18</v>
      </c>
      <c r="E13" s="34"/>
      <c r="F13" s="104" t="s">
        <v>92</v>
      </c>
      <c r="G13" s="34"/>
      <c r="H13" s="34"/>
      <c r="I13" s="118" t="s">
        <v>20</v>
      </c>
      <c r="J13" s="104" t="s">
        <v>115</v>
      </c>
      <c r="K13" s="34"/>
      <c r="L13" s="11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5" t="s">
        <v>22</v>
      </c>
      <c r="E14" s="34"/>
      <c r="F14" s="104" t="s">
        <v>23</v>
      </c>
      <c r="G14" s="34"/>
      <c r="H14" s="34"/>
      <c r="I14" s="118" t="s">
        <v>24</v>
      </c>
      <c r="J14" s="119" t="str">
        <f>'Rekapitulace stavby'!AN8</f>
        <v>8. 8. 2019</v>
      </c>
      <c r="K14" s="34"/>
      <c r="L14" s="11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customHeight="1">
      <c r="A15" s="34"/>
      <c r="B15" s="39"/>
      <c r="C15" s="34"/>
      <c r="D15" s="34"/>
      <c r="E15" s="34"/>
      <c r="F15" s="34"/>
      <c r="G15" s="34"/>
      <c r="H15" s="34"/>
      <c r="I15" s="116"/>
      <c r="J15" s="34"/>
      <c r="K15" s="34"/>
      <c r="L15" s="11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5" t="s">
        <v>26</v>
      </c>
      <c r="E16" s="34"/>
      <c r="F16" s="34"/>
      <c r="G16" s="34"/>
      <c r="H16" s="34"/>
      <c r="I16" s="118" t="s">
        <v>27</v>
      </c>
      <c r="J16" s="104" t="s">
        <v>28</v>
      </c>
      <c r="K16" s="34"/>
      <c r="L16" s="11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4" t="s">
        <v>29</v>
      </c>
      <c r="F17" s="34"/>
      <c r="G17" s="34"/>
      <c r="H17" s="34"/>
      <c r="I17" s="118" t="s">
        <v>30</v>
      </c>
      <c r="J17" s="104" t="s">
        <v>28</v>
      </c>
      <c r="K17" s="34"/>
      <c r="L17" s="11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9"/>
      <c r="C18" s="34"/>
      <c r="D18" s="34"/>
      <c r="E18" s="34"/>
      <c r="F18" s="34"/>
      <c r="G18" s="34"/>
      <c r="H18" s="34"/>
      <c r="I18" s="116"/>
      <c r="J18" s="34"/>
      <c r="K18" s="34"/>
      <c r="L18" s="11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5" t="s">
        <v>31</v>
      </c>
      <c r="E19" s="34"/>
      <c r="F19" s="34"/>
      <c r="G19" s="34"/>
      <c r="H19" s="34"/>
      <c r="I19" s="118" t="s">
        <v>27</v>
      </c>
      <c r="J19" s="30" t="str">
        <f>'Rekapitulace stavby'!AN13</f>
        <v>Vyplň údaj</v>
      </c>
      <c r="K19" s="34"/>
      <c r="L19" s="11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7" t="str">
        <f>'Rekapitulace stavby'!E14</f>
        <v>Vyplň údaj</v>
      </c>
      <c r="F20" s="308"/>
      <c r="G20" s="308"/>
      <c r="H20" s="308"/>
      <c r="I20" s="118" t="s">
        <v>30</v>
      </c>
      <c r="J20" s="30" t="str">
        <f>'Rekapitulace stavby'!AN14</f>
        <v>Vyplň údaj</v>
      </c>
      <c r="K20" s="34"/>
      <c r="L20" s="11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9"/>
      <c r="C21" s="34"/>
      <c r="D21" s="34"/>
      <c r="E21" s="34"/>
      <c r="F21" s="34"/>
      <c r="G21" s="34"/>
      <c r="H21" s="34"/>
      <c r="I21" s="116"/>
      <c r="J21" s="34"/>
      <c r="K21" s="34"/>
      <c r="L21" s="11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5" t="s">
        <v>33</v>
      </c>
      <c r="E22" s="34"/>
      <c r="F22" s="34"/>
      <c r="G22" s="34"/>
      <c r="H22" s="34"/>
      <c r="I22" s="118" t="s">
        <v>27</v>
      </c>
      <c r="J22" s="104" t="s">
        <v>28</v>
      </c>
      <c r="K22" s="34"/>
      <c r="L22" s="11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4" t="s">
        <v>34</v>
      </c>
      <c r="F23" s="34"/>
      <c r="G23" s="34"/>
      <c r="H23" s="34"/>
      <c r="I23" s="118" t="s">
        <v>30</v>
      </c>
      <c r="J23" s="104" t="s">
        <v>28</v>
      </c>
      <c r="K23" s="34"/>
      <c r="L23" s="11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9"/>
      <c r="C24" s="34"/>
      <c r="D24" s="34"/>
      <c r="E24" s="34"/>
      <c r="F24" s="34"/>
      <c r="G24" s="34"/>
      <c r="H24" s="34"/>
      <c r="I24" s="116"/>
      <c r="J24" s="34"/>
      <c r="K24" s="34"/>
      <c r="L24" s="11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5" t="s">
        <v>36</v>
      </c>
      <c r="E25" s="34"/>
      <c r="F25" s="34"/>
      <c r="G25" s="34"/>
      <c r="H25" s="34"/>
      <c r="I25" s="118" t="s">
        <v>27</v>
      </c>
      <c r="J25" s="104" t="s">
        <v>28</v>
      </c>
      <c r="K25" s="34"/>
      <c r="L25" s="11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4" t="s">
        <v>37</v>
      </c>
      <c r="F26" s="34"/>
      <c r="G26" s="34"/>
      <c r="H26" s="34"/>
      <c r="I26" s="118" t="s">
        <v>30</v>
      </c>
      <c r="J26" s="104" t="s">
        <v>28</v>
      </c>
      <c r="K26" s="34"/>
      <c r="L26" s="11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34"/>
      <c r="E27" s="34"/>
      <c r="F27" s="34"/>
      <c r="G27" s="34"/>
      <c r="H27" s="34"/>
      <c r="I27" s="116"/>
      <c r="J27" s="34"/>
      <c r="K27" s="34"/>
      <c r="L27" s="11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5" t="s">
        <v>38</v>
      </c>
      <c r="E28" s="34"/>
      <c r="F28" s="34"/>
      <c r="G28" s="34"/>
      <c r="H28" s="34"/>
      <c r="I28" s="116"/>
      <c r="J28" s="34"/>
      <c r="K28" s="34"/>
      <c r="L28" s="11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25.5" customHeight="1">
      <c r="A29" s="120"/>
      <c r="B29" s="121"/>
      <c r="C29" s="120"/>
      <c r="D29" s="120"/>
      <c r="E29" s="309" t="s">
        <v>116</v>
      </c>
      <c r="F29" s="309"/>
      <c r="G29" s="309"/>
      <c r="H29" s="309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" customHeight="1">
      <c r="A30" s="34"/>
      <c r="B30" s="39"/>
      <c r="C30" s="34"/>
      <c r="D30" s="34"/>
      <c r="E30" s="34"/>
      <c r="F30" s="34"/>
      <c r="G30" s="34"/>
      <c r="H30" s="34"/>
      <c r="I30" s="116"/>
      <c r="J30" s="34"/>
      <c r="K30" s="34"/>
      <c r="L30" s="11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4"/>
      <c r="E31" s="124"/>
      <c r="F31" s="124"/>
      <c r="G31" s="124"/>
      <c r="H31" s="124"/>
      <c r="I31" s="125"/>
      <c r="J31" s="124"/>
      <c r="K31" s="124"/>
      <c r="L31" s="11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6" t="s">
        <v>40</v>
      </c>
      <c r="E32" s="34"/>
      <c r="F32" s="34"/>
      <c r="G32" s="34"/>
      <c r="H32" s="34"/>
      <c r="I32" s="116"/>
      <c r="J32" s="127">
        <f>ROUND(J89, 2)</f>
        <v>0</v>
      </c>
      <c r="K32" s="34"/>
      <c r="L32" s="11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9"/>
      <c r="C33" s="34"/>
      <c r="D33" s="124"/>
      <c r="E33" s="124"/>
      <c r="F33" s="124"/>
      <c r="G33" s="124"/>
      <c r="H33" s="124"/>
      <c r="I33" s="125"/>
      <c r="J33" s="124"/>
      <c r="K33" s="124"/>
      <c r="L33" s="11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28" t="s">
        <v>42</v>
      </c>
      <c r="G34" s="34"/>
      <c r="H34" s="34"/>
      <c r="I34" s="129" t="s">
        <v>41</v>
      </c>
      <c r="J34" s="128" t="s">
        <v>43</v>
      </c>
      <c r="K34" s="34"/>
      <c r="L34" s="11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130" t="s">
        <v>44</v>
      </c>
      <c r="E35" s="115" t="s">
        <v>45</v>
      </c>
      <c r="F35" s="131">
        <f>ROUND((SUM(BE89:BE140)),  2)</f>
        <v>0</v>
      </c>
      <c r="G35" s="34"/>
      <c r="H35" s="34"/>
      <c r="I35" s="132">
        <v>0.21</v>
      </c>
      <c r="J35" s="131">
        <f>ROUND(((SUM(BE89:BE140))*I35),  2)</f>
        <v>0</v>
      </c>
      <c r="K35" s="34"/>
      <c r="L35" s="11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15" t="s">
        <v>46</v>
      </c>
      <c r="F36" s="131">
        <f>ROUND((SUM(BF89:BF140)),  2)</f>
        <v>0</v>
      </c>
      <c r="G36" s="34"/>
      <c r="H36" s="34"/>
      <c r="I36" s="132">
        <v>0.15</v>
      </c>
      <c r="J36" s="131">
        <f>ROUND(((SUM(BF89:BF140))*I36),  2)</f>
        <v>0</v>
      </c>
      <c r="K36" s="34"/>
      <c r="L36" s="11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customHeight="1">
      <c r="A37" s="34"/>
      <c r="B37" s="39"/>
      <c r="C37" s="34"/>
      <c r="D37" s="115" t="s">
        <v>44</v>
      </c>
      <c r="E37" s="115" t="s">
        <v>47</v>
      </c>
      <c r="F37" s="131">
        <f>ROUND((SUM(BG89:BG140)),  2)</f>
        <v>0</v>
      </c>
      <c r="G37" s="34"/>
      <c r="H37" s="34"/>
      <c r="I37" s="132">
        <v>0.21</v>
      </c>
      <c r="J37" s="131">
        <f>0</f>
        <v>0</v>
      </c>
      <c r="K37" s="34"/>
      <c r="L37" s="11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customHeight="1">
      <c r="A38" s="34"/>
      <c r="B38" s="39"/>
      <c r="C38" s="34"/>
      <c r="D38" s="34"/>
      <c r="E38" s="115" t="s">
        <v>48</v>
      </c>
      <c r="F38" s="131">
        <f>ROUND((SUM(BH89:BH140)),  2)</f>
        <v>0</v>
      </c>
      <c r="G38" s="34"/>
      <c r="H38" s="34"/>
      <c r="I38" s="132">
        <v>0.15</v>
      </c>
      <c r="J38" s="131">
        <f>0</f>
        <v>0</v>
      </c>
      <c r="K38" s="34"/>
      <c r="L38" s="11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15" t="s">
        <v>49</v>
      </c>
      <c r="F39" s="131">
        <f>ROUND((SUM(BI89:BI140)),  2)</f>
        <v>0</v>
      </c>
      <c r="G39" s="34"/>
      <c r="H39" s="34"/>
      <c r="I39" s="132">
        <v>0</v>
      </c>
      <c r="J39" s="131">
        <f>0</f>
        <v>0</v>
      </c>
      <c r="K39" s="34"/>
      <c r="L39" s="11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9"/>
      <c r="C40" s="34"/>
      <c r="D40" s="34"/>
      <c r="E40" s="34"/>
      <c r="F40" s="34"/>
      <c r="G40" s="34"/>
      <c r="H40" s="34"/>
      <c r="I40" s="116"/>
      <c r="J40" s="34"/>
      <c r="K40" s="34"/>
      <c r="L40" s="11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50</v>
      </c>
      <c r="E41" s="135"/>
      <c r="F41" s="135"/>
      <c r="G41" s="136" t="s">
        <v>51</v>
      </c>
      <c r="H41" s="137" t="s">
        <v>52</v>
      </c>
      <c r="I41" s="138"/>
      <c r="J41" s="139">
        <f>SUM(J32:J39)</f>
        <v>0</v>
      </c>
      <c r="K41" s="140"/>
      <c r="L41" s="11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" customHeight="1">
      <c r="A46" s="34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" customHeight="1">
      <c r="A47" s="34"/>
      <c r="B47" s="35"/>
      <c r="C47" s="23" t="s">
        <v>117</v>
      </c>
      <c r="D47" s="36"/>
      <c r="E47" s="36"/>
      <c r="F47" s="36"/>
      <c r="G47" s="36"/>
      <c r="H47" s="36"/>
      <c r="I47" s="116"/>
      <c r="J47" s="36"/>
      <c r="K47" s="36"/>
      <c r="L47" s="11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" customHeight="1">
      <c r="A48" s="34"/>
      <c r="B48" s="35"/>
      <c r="C48" s="36"/>
      <c r="D48" s="36"/>
      <c r="E48" s="36"/>
      <c r="F48" s="36"/>
      <c r="G48" s="36"/>
      <c r="H48" s="36"/>
      <c r="I48" s="116"/>
      <c r="J48" s="36"/>
      <c r="K48" s="36"/>
      <c r="L48" s="11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116"/>
      <c r="J49" s="36"/>
      <c r="K49" s="36"/>
      <c r="L49" s="11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0" t="str">
        <f>E7</f>
        <v>Výsadba větrolamu a výstavba mělkého průlehu na KN 1613 v k. ú. Svinčany</v>
      </c>
      <c r="F50" s="311"/>
      <c r="G50" s="311"/>
      <c r="H50" s="311"/>
      <c r="I50" s="116"/>
      <c r="J50" s="36"/>
      <c r="K50" s="36"/>
      <c r="L50" s="11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113</v>
      </c>
      <c r="D51" s="22"/>
      <c r="E51" s="22"/>
      <c r="F51" s="22"/>
      <c r="G51" s="22"/>
      <c r="H51" s="22"/>
      <c r="I51" s="109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10" t="s">
        <v>827</v>
      </c>
      <c r="F52" s="312"/>
      <c r="G52" s="312"/>
      <c r="H52" s="312"/>
      <c r="I52" s="116"/>
      <c r="J52" s="36"/>
      <c r="K52" s="36"/>
      <c r="L52" s="11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828</v>
      </c>
      <c r="D53" s="36"/>
      <c r="E53" s="36"/>
      <c r="F53" s="36"/>
      <c r="G53" s="36"/>
      <c r="H53" s="36"/>
      <c r="I53" s="116"/>
      <c r="J53" s="36"/>
      <c r="K53" s="36"/>
      <c r="L53" s="11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279" t="str">
        <f>E11</f>
        <v>3.3 - SO 03.3 Následná péče 1. rok</v>
      </c>
      <c r="F54" s="312"/>
      <c r="G54" s="312"/>
      <c r="H54" s="312"/>
      <c r="I54" s="116"/>
      <c r="J54" s="36"/>
      <c r="K54" s="36"/>
      <c r="L54" s="11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" customHeight="1">
      <c r="A55" s="34"/>
      <c r="B55" s="35"/>
      <c r="C55" s="36"/>
      <c r="D55" s="36"/>
      <c r="E55" s="36"/>
      <c r="F55" s="36"/>
      <c r="G55" s="36"/>
      <c r="H55" s="36"/>
      <c r="I55" s="116"/>
      <c r="J55" s="36"/>
      <c r="K55" s="36"/>
      <c r="L55" s="11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22</v>
      </c>
      <c r="D56" s="36"/>
      <c r="E56" s="36"/>
      <c r="F56" s="27" t="str">
        <f>F14</f>
        <v>Svinčany</v>
      </c>
      <c r="G56" s="36"/>
      <c r="H56" s="36"/>
      <c r="I56" s="118" t="s">
        <v>24</v>
      </c>
      <c r="J56" s="60" t="str">
        <f>IF(J14="","",J14)</f>
        <v>8. 8. 2019</v>
      </c>
      <c r="K56" s="36"/>
      <c r="L56" s="11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" customHeight="1">
      <c r="A57" s="34"/>
      <c r="B57" s="35"/>
      <c r="C57" s="36"/>
      <c r="D57" s="36"/>
      <c r="E57" s="36"/>
      <c r="F57" s="36"/>
      <c r="G57" s="36"/>
      <c r="H57" s="36"/>
      <c r="I57" s="116"/>
      <c r="J57" s="36"/>
      <c r="K57" s="36"/>
      <c r="L57" s="11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3.05" customHeight="1">
      <c r="A58" s="34"/>
      <c r="B58" s="35"/>
      <c r="C58" s="29" t="s">
        <v>26</v>
      </c>
      <c r="D58" s="36"/>
      <c r="E58" s="36"/>
      <c r="F58" s="27" t="str">
        <f>E17</f>
        <v>Obec Svinčany</v>
      </c>
      <c r="G58" s="36"/>
      <c r="H58" s="36"/>
      <c r="I58" s="118" t="s">
        <v>33</v>
      </c>
      <c r="J58" s="32" t="str">
        <f>E23</f>
        <v>Povodí Labe, státní podnik, OIČ, Hradec Králové</v>
      </c>
      <c r="K58" s="36"/>
      <c r="L58" s="11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15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118" t="s">
        <v>36</v>
      </c>
      <c r="J59" s="32" t="str">
        <f>E26</f>
        <v>Ing. Eva Morkesová</v>
      </c>
      <c r="K59" s="36"/>
      <c r="L59" s="11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116"/>
      <c r="J60" s="36"/>
      <c r="K60" s="36"/>
      <c r="L60" s="11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47" t="s">
        <v>118</v>
      </c>
      <c r="D61" s="148"/>
      <c r="E61" s="148"/>
      <c r="F61" s="148"/>
      <c r="G61" s="148"/>
      <c r="H61" s="148"/>
      <c r="I61" s="149"/>
      <c r="J61" s="150" t="s">
        <v>119</v>
      </c>
      <c r="K61" s="148"/>
      <c r="L61" s="11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116"/>
      <c r="J62" s="36"/>
      <c r="K62" s="36"/>
      <c r="L62" s="11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8" customHeight="1">
      <c r="A63" s="34"/>
      <c r="B63" s="35"/>
      <c r="C63" s="151" t="s">
        <v>72</v>
      </c>
      <c r="D63" s="36"/>
      <c r="E63" s="36"/>
      <c r="F63" s="36"/>
      <c r="G63" s="36"/>
      <c r="H63" s="36"/>
      <c r="I63" s="116"/>
      <c r="J63" s="78">
        <f>J89</f>
        <v>0</v>
      </c>
      <c r="K63" s="36"/>
      <c r="L63" s="11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120</v>
      </c>
    </row>
    <row r="64" spans="1:47" s="9" customFormat="1" ht="24.9" customHeight="1">
      <c r="B64" s="152"/>
      <c r="C64" s="153"/>
      <c r="D64" s="154" t="s">
        <v>121</v>
      </c>
      <c r="E64" s="155"/>
      <c r="F64" s="155"/>
      <c r="G64" s="155"/>
      <c r="H64" s="155"/>
      <c r="I64" s="156"/>
      <c r="J64" s="157">
        <f>J90</f>
        <v>0</v>
      </c>
      <c r="K64" s="153"/>
      <c r="L64" s="158"/>
    </row>
    <row r="65" spans="1:31" s="10" customFormat="1" ht="19.95" customHeight="1">
      <c r="B65" s="159"/>
      <c r="C65" s="98"/>
      <c r="D65" s="160" t="s">
        <v>122</v>
      </c>
      <c r="E65" s="161"/>
      <c r="F65" s="161"/>
      <c r="G65" s="161"/>
      <c r="H65" s="161"/>
      <c r="I65" s="162"/>
      <c r="J65" s="163">
        <f>J91</f>
        <v>0</v>
      </c>
      <c r="K65" s="98"/>
      <c r="L65" s="164"/>
    </row>
    <row r="66" spans="1:31" s="10" customFormat="1" ht="19.95" customHeight="1">
      <c r="B66" s="159"/>
      <c r="C66" s="98"/>
      <c r="D66" s="160" t="s">
        <v>125</v>
      </c>
      <c r="E66" s="161"/>
      <c r="F66" s="161"/>
      <c r="G66" s="161"/>
      <c r="H66" s="161"/>
      <c r="I66" s="162"/>
      <c r="J66" s="163">
        <f>J133</f>
        <v>0</v>
      </c>
      <c r="K66" s="98"/>
      <c r="L66" s="164"/>
    </row>
    <row r="67" spans="1:31" s="10" customFormat="1" ht="19.95" customHeight="1">
      <c r="B67" s="159"/>
      <c r="C67" s="98"/>
      <c r="D67" s="160" t="s">
        <v>850</v>
      </c>
      <c r="E67" s="161"/>
      <c r="F67" s="161"/>
      <c r="G67" s="161"/>
      <c r="H67" s="161"/>
      <c r="I67" s="162"/>
      <c r="J67" s="163">
        <f>J138</f>
        <v>0</v>
      </c>
      <c r="K67" s="98"/>
      <c r="L67" s="164"/>
    </row>
    <row r="68" spans="1:31" s="2" customFormat="1" ht="21.75" customHeight="1">
      <c r="A68" s="34"/>
      <c r="B68" s="35"/>
      <c r="C68" s="36"/>
      <c r="D68" s="36"/>
      <c r="E68" s="36"/>
      <c r="F68" s="36"/>
      <c r="G68" s="36"/>
      <c r="H68" s="36"/>
      <c r="I68" s="116"/>
      <c r="J68" s="36"/>
      <c r="K68" s="36"/>
      <c r="L68" s="117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" customHeight="1">
      <c r="A69" s="34"/>
      <c r="B69" s="48"/>
      <c r="C69" s="49"/>
      <c r="D69" s="49"/>
      <c r="E69" s="49"/>
      <c r="F69" s="49"/>
      <c r="G69" s="49"/>
      <c r="H69" s="49"/>
      <c r="I69" s="143"/>
      <c r="J69" s="49"/>
      <c r="K69" s="49"/>
      <c r="L69" s="117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" customHeight="1">
      <c r="A73" s="34"/>
      <c r="B73" s="50"/>
      <c r="C73" s="51"/>
      <c r="D73" s="51"/>
      <c r="E73" s="51"/>
      <c r="F73" s="51"/>
      <c r="G73" s="51"/>
      <c r="H73" s="51"/>
      <c r="I73" s="146"/>
      <c r="J73" s="51"/>
      <c r="K73" s="51"/>
      <c r="L73" s="11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" customHeight="1">
      <c r="A74" s="34"/>
      <c r="B74" s="35"/>
      <c r="C74" s="23" t="s">
        <v>131</v>
      </c>
      <c r="D74" s="36"/>
      <c r="E74" s="36"/>
      <c r="F74" s="36"/>
      <c r="G74" s="36"/>
      <c r="H74" s="36"/>
      <c r="I74" s="116"/>
      <c r="J74" s="36"/>
      <c r="K74" s="36"/>
      <c r="L74" s="11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" customHeight="1">
      <c r="A75" s="34"/>
      <c r="B75" s="35"/>
      <c r="C75" s="36"/>
      <c r="D75" s="36"/>
      <c r="E75" s="36"/>
      <c r="F75" s="36"/>
      <c r="G75" s="36"/>
      <c r="H75" s="36"/>
      <c r="I75" s="116"/>
      <c r="J75" s="36"/>
      <c r="K75" s="36"/>
      <c r="L75" s="11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16</v>
      </c>
      <c r="D76" s="36"/>
      <c r="E76" s="36"/>
      <c r="F76" s="36"/>
      <c r="G76" s="36"/>
      <c r="H76" s="36"/>
      <c r="I76" s="116"/>
      <c r="J76" s="36"/>
      <c r="K76" s="36"/>
      <c r="L76" s="11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310" t="str">
        <f>E7</f>
        <v>Výsadba větrolamu a výstavba mělkého průlehu na KN 1613 v k. ú. Svinčany</v>
      </c>
      <c r="F77" s="311"/>
      <c r="G77" s="311"/>
      <c r="H77" s="311"/>
      <c r="I77" s="116"/>
      <c r="J77" s="36"/>
      <c r="K77" s="36"/>
      <c r="L77" s="11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1" customFormat="1" ht="12" customHeight="1">
      <c r="B78" s="21"/>
      <c r="C78" s="29" t="s">
        <v>113</v>
      </c>
      <c r="D78" s="22"/>
      <c r="E78" s="22"/>
      <c r="F78" s="22"/>
      <c r="G78" s="22"/>
      <c r="H78" s="22"/>
      <c r="I78" s="109"/>
      <c r="J78" s="22"/>
      <c r="K78" s="22"/>
      <c r="L78" s="20"/>
    </row>
    <row r="79" spans="1:31" s="2" customFormat="1" ht="16.5" customHeight="1">
      <c r="A79" s="34"/>
      <c r="B79" s="35"/>
      <c r="C79" s="36"/>
      <c r="D79" s="36"/>
      <c r="E79" s="310" t="s">
        <v>827</v>
      </c>
      <c r="F79" s="312"/>
      <c r="G79" s="312"/>
      <c r="H79" s="312"/>
      <c r="I79" s="116"/>
      <c r="J79" s="36"/>
      <c r="K79" s="36"/>
      <c r="L79" s="11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828</v>
      </c>
      <c r="D80" s="36"/>
      <c r="E80" s="36"/>
      <c r="F80" s="36"/>
      <c r="G80" s="36"/>
      <c r="H80" s="36"/>
      <c r="I80" s="116"/>
      <c r="J80" s="36"/>
      <c r="K80" s="36"/>
      <c r="L80" s="11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6"/>
      <c r="D81" s="36"/>
      <c r="E81" s="279" t="str">
        <f>E11</f>
        <v>3.3 - SO 03.3 Následná péče 1. rok</v>
      </c>
      <c r="F81" s="312"/>
      <c r="G81" s="312"/>
      <c r="H81" s="312"/>
      <c r="I81" s="116"/>
      <c r="J81" s="36"/>
      <c r="K81" s="36"/>
      <c r="L81" s="11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" customHeight="1">
      <c r="A82" s="34"/>
      <c r="B82" s="35"/>
      <c r="C82" s="36"/>
      <c r="D82" s="36"/>
      <c r="E82" s="36"/>
      <c r="F82" s="36"/>
      <c r="G82" s="36"/>
      <c r="H82" s="36"/>
      <c r="I82" s="116"/>
      <c r="J82" s="36"/>
      <c r="K82" s="36"/>
      <c r="L82" s="11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9" t="s">
        <v>22</v>
      </c>
      <c r="D83" s="36"/>
      <c r="E83" s="36"/>
      <c r="F83" s="27" t="str">
        <f>F14</f>
        <v>Svinčany</v>
      </c>
      <c r="G83" s="36"/>
      <c r="H83" s="36"/>
      <c r="I83" s="118" t="s">
        <v>24</v>
      </c>
      <c r="J83" s="60" t="str">
        <f>IF(J14="","",J14)</f>
        <v>8. 8. 2019</v>
      </c>
      <c r="K83" s="36"/>
      <c r="L83" s="11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" customHeight="1">
      <c r="A84" s="34"/>
      <c r="B84" s="35"/>
      <c r="C84" s="36"/>
      <c r="D84" s="36"/>
      <c r="E84" s="36"/>
      <c r="F84" s="36"/>
      <c r="G84" s="36"/>
      <c r="H84" s="36"/>
      <c r="I84" s="116"/>
      <c r="J84" s="36"/>
      <c r="K84" s="36"/>
      <c r="L84" s="11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43.05" customHeight="1">
      <c r="A85" s="34"/>
      <c r="B85" s="35"/>
      <c r="C85" s="29" t="s">
        <v>26</v>
      </c>
      <c r="D85" s="36"/>
      <c r="E85" s="36"/>
      <c r="F85" s="27" t="str">
        <f>E17</f>
        <v>Obec Svinčany</v>
      </c>
      <c r="G85" s="36"/>
      <c r="H85" s="36"/>
      <c r="I85" s="118" t="s">
        <v>33</v>
      </c>
      <c r="J85" s="32" t="str">
        <f>E23</f>
        <v>Povodí Labe, státní podnik, OIČ, Hradec Králové</v>
      </c>
      <c r="K85" s="36"/>
      <c r="L85" s="11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5.15" customHeight="1">
      <c r="A86" s="34"/>
      <c r="B86" s="35"/>
      <c r="C86" s="29" t="s">
        <v>31</v>
      </c>
      <c r="D86" s="36"/>
      <c r="E86" s="36"/>
      <c r="F86" s="27" t="str">
        <f>IF(E20="","",E20)</f>
        <v>Vyplň údaj</v>
      </c>
      <c r="G86" s="36"/>
      <c r="H86" s="36"/>
      <c r="I86" s="118" t="s">
        <v>36</v>
      </c>
      <c r="J86" s="32" t="str">
        <f>E26</f>
        <v>Ing. Eva Morkesová</v>
      </c>
      <c r="K86" s="36"/>
      <c r="L86" s="11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0.35" customHeight="1">
      <c r="A87" s="34"/>
      <c r="B87" s="35"/>
      <c r="C87" s="36"/>
      <c r="D87" s="36"/>
      <c r="E87" s="36"/>
      <c r="F87" s="36"/>
      <c r="G87" s="36"/>
      <c r="H87" s="36"/>
      <c r="I87" s="116"/>
      <c r="J87" s="36"/>
      <c r="K87" s="36"/>
      <c r="L87" s="117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11" customFormat="1" ht="29.25" customHeight="1">
      <c r="A88" s="165"/>
      <c r="B88" s="166"/>
      <c r="C88" s="167" t="s">
        <v>132</v>
      </c>
      <c r="D88" s="168" t="s">
        <v>59</v>
      </c>
      <c r="E88" s="168" t="s">
        <v>55</v>
      </c>
      <c r="F88" s="168" t="s">
        <v>56</v>
      </c>
      <c r="G88" s="168" t="s">
        <v>133</v>
      </c>
      <c r="H88" s="168" t="s">
        <v>134</v>
      </c>
      <c r="I88" s="169" t="s">
        <v>135</v>
      </c>
      <c r="J88" s="168" t="s">
        <v>119</v>
      </c>
      <c r="K88" s="170" t="s">
        <v>136</v>
      </c>
      <c r="L88" s="171"/>
      <c r="M88" s="69" t="s">
        <v>28</v>
      </c>
      <c r="N88" s="70" t="s">
        <v>44</v>
      </c>
      <c r="O88" s="70" t="s">
        <v>137</v>
      </c>
      <c r="P88" s="70" t="s">
        <v>138</v>
      </c>
      <c r="Q88" s="70" t="s">
        <v>139</v>
      </c>
      <c r="R88" s="70" t="s">
        <v>140</v>
      </c>
      <c r="S88" s="70" t="s">
        <v>141</v>
      </c>
      <c r="T88" s="71" t="s">
        <v>142</v>
      </c>
      <c r="U88" s="165"/>
      <c r="V88" s="165"/>
      <c r="W88" s="165"/>
      <c r="X88" s="165"/>
      <c r="Y88" s="165"/>
      <c r="Z88" s="165"/>
      <c r="AA88" s="165"/>
      <c r="AB88" s="165"/>
      <c r="AC88" s="165"/>
      <c r="AD88" s="165"/>
      <c r="AE88" s="165"/>
    </row>
    <row r="89" spans="1:65" s="2" customFormat="1" ht="22.8" customHeight="1">
      <c r="A89" s="34"/>
      <c r="B89" s="35"/>
      <c r="C89" s="76" t="s">
        <v>143</v>
      </c>
      <c r="D89" s="36"/>
      <c r="E89" s="36"/>
      <c r="F89" s="36"/>
      <c r="G89" s="36"/>
      <c r="H89" s="36"/>
      <c r="I89" s="116"/>
      <c r="J89" s="172">
        <f>BK89</f>
        <v>0</v>
      </c>
      <c r="K89" s="36"/>
      <c r="L89" s="39"/>
      <c r="M89" s="72"/>
      <c r="N89" s="173"/>
      <c r="O89" s="73"/>
      <c r="P89" s="174">
        <f>P90</f>
        <v>0</v>
      </c>
      <c r="Q89" s="73"/>
      <c r="R89" s="174">
        <f>R90</f>
        <v>0.40679999999999999</v>
      </c>
      <c r="S89" s="73"/>
      <c r="T89" s="175">
        <f>T90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73</v>
      </c>
      <c r="AU89" s="17" t="s">
        <v>120</v>
      </c>
      <c r="BK89" s="176">
        <f>BK90</f>
        <v>0</v>
      </c>
    </row>
    <row r="90" spans="1:65" s="12" customFormat="1" ht="25.95" customHeight="1">
      <c r="B90" s="177"/>
      <c r="C90" s="178"/>
      <c r="D90" s="179" t="s">
        <v>73</v>
      </c>
      <c r="E90" s="180" t="s">
        <v>144</v>
      </c>
      <c r="F90" s="180" t="s">
        <v>145</v>
      </c>
      <c r="G90" s="178"/>
      <c r="H90" s="178"/>
      <c r="I90" s="181"/>
      <c r="J90" s="182">
        <f>BK90</f>
        <v>0</v>
      </c>
      <c r="K90" s="178"/>
      <c r="L90" s="183"/>
      <c r="M90" s="184"/>
      <c r="N90" s="185"/>
      <c r="O90" s="185"/>
      <c r="P90" s="186">
        <f>P91+P133+P138</f>
        <v>0</v>
      </c>
      <c r="Q90" s="185"/>
      <c r="R90" s="186">
        <f>R91+R133+R138</f>
        <v>0.40679999999999999</v>
      </c>
      <c r="S90" s="185"/>
      <c r="T90" s="187">
        <f>T91+T133+T138</f>
        <v>0</v>
      </c>
      <c r="AR90" s="188" t="s">
        <v>82</v>
      </c>
      <c r="AT90" s="189" t="s">
        <v>73</v>
      </c>
      <c r="AU90" s="189" t="s">
        <v>74</v>
      </c>
      <c r="AY90" s="188" t="s">
        <v>146</v>
      </c>
      <c r="BK90" s="190">
        <f>BK91+BK133+BK138</f>
        <v>0</v>
      </c>
    </row>
    <row r="91" spans="1:65" s="12" customFormat="1" ht="22.8" customHeight="1">
      <c r="B91" s="177"/>
      <c r="C91" s="178"/>
      <c r="D91" s="179" t="s">
        <v>73</v>
      </c>
      <c r="E91" s="191" t="s">
        <v>82</v>
      </c>
      <c r="F91" s="191" t="s">
        <v>147</v>
      </c>
      <c r="G91" s="178"/>
      <c r="H91" s="178"/>
      <c r="I91" s="181"/>
      <c r="J91" s="192">
        <f>BK91</f>
        <v>0</v>
      </c>
      <c r="K91" s="178"/>
      <c r="L91" s="183"/>
      <c r="M91" s="184"/>
      <c r="N91" s="185"/>
      <c r="O91" s="185"/>
      <c r="P91" s="186">
        <f>SUM(P92:P132)</f>
        <v>0</v>
      </c>
      <c r="Q91" s="185"/>
      <c r="R91" s="186">
        <f>SUM(R92:R132)</f>
        <v>0.40679999999999999</v>
      </c>
      <c r="S91" s="185"/>
      <c r="T91" s="187">
        <f>SUM(T92:T132)</f>
        <v>0</v>
      </c>
      <c r="AR91" s="188" t="s">
        <v>82</v>
      </c>
      <c r="AT91" s="189" t="s">
        <v>73</v>
      </c>
      <c r="AU91" s="189" t="s">
        <v>82</v>
      </c>
      <c r="AY91" s="188" t="s">
        <v>146</v>
      </c>
      <c r="BK91" s="190">
        <f>SUM(BK92:BK132)</f>
        <v>0</v>
      </c>
    </row>
    <row r="92" spans="1:65" s="2" customFormat="1" ht="16.5" customHeight="1">
      <c r="A92" s="34"/>
      <c r="B92" s="35"/>
      <c r="C92" s="193" t="s">
        <v>82</v>
      </c>
      <c r="D92" s="193" t="s">
        <v>148</v>
      </c>
      <c r="E92" s="194" t="s">
        <v>1013</v>
      </c>
      <c r="F92" s="195" t="s">
        <v>1014</v>
      </c>
      <c r="G92" s="196" t="s">
        <v>239</v>
      </c>
      <c r="H92" s="197">
        <v>10000</v>
      </c>
      <c r="I92" s="198"/>
      <c r="J92" s="199">
        <f>ROUND(I92*H92,2)</f>
        <v>0</v>
      </c>
      <c r="K92" s="195" t="s">
        <v>28</v>
      </c>
      <c r="L92" s="39"/>
      <c r="M92" s="200" t="s">
        <v>28</v>
      </c>
      <c r="N92" s="201" t="s">
        <v>47</v>
      </c>
      <c r="O92" s="65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204" t="s">
        <v>153</v>
      </c>
      <c r="AT92" s="204" t="s">
        <v>148</v>
      </c>
      <c r="AU92" s="204" t="s">
        <v>85</v>
      </c>
      <c r="AY92" s="17" t="s">
        <v>146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7" t="s">
        <v>153</v>
      </c>
      <c r="BK92" s="205">
        <f>ROUND(I92*H92,2)</f>
        <v>0</v>
      </c>
      <c r="BL92" s="17" t="s">
        <v>153</v>
      </c>
      <c r="BM92" s="204" t="s">
        <v>1015</v>
      </c>
    </row>
    <row r="93" spans="1:65" s="2" customFormat="1" ht="10.199999999999999">
      <c r="A93" s="34"/>
      <c r="B93" s="35"/>
      <c r="C93" s="36"/>
      <c r="D93" s="206" t="s">
        <v>155</v>
      </c>
      <c r="E93" s="36"/>
      <c r="F93" s="207" t="s">
        <v>1016</v>
      </c>
      <c r="G93" s="36"/>
      <c r="H93" s="36"/>
      <c r="I93" s="116"/>
      <c r="J93" s="36"/>
      <c r="K93" s="36"/>
      <c r="L93" s="39"/>
      <c r="M93" s="208"/>
      <c r="N93" s="209"/>
      <c r="O93" s="65"/>
      <c r="P93" s="65"/>
      <c r="Q93" s="65"/>
      <c r="R93" s="65"/>
      <c r="S93" s="65"/>
      <c r="T93" s="66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155</v>
      </c>
      <c r="AU93" s="17" t="s">
        <v>85</v>
      </c>
    </row>
    <row r="94" spans="1:65" s="13" customFormat="1" ht="10.199999999999999">
      <c r="B94" s="210"/>
      <c r="C94" s="211"/>
      <c r="D94" s="206" t="s">
        <v>157</v>
      </c>
      <c r="E94" s="212" t="s">
        <v>28</v>
      </c>
      <c r="F94" s="213" t="s">
        <v>1017</v>
      </c>
      <c r="G94" s="211"/>
      <c r="H94" s="212" t="s">
        <v>28</v>
      </c>
      <c r="I94" s="214"/>
      <c r="J94" s="211"/>
      <c r="K94" s="211"/>
      <c r="L94" s="215"/>
      <c r="M94" s="216"/>
      <c r="N94" s="217"/>
      <c r="O94" s="217"/>
      <c r="P94" s="217"/>
      <c r="Q94" s="217"/>
      <c r="R94" s="217"/>
      <c r="S94" s="217"/>
      <c r="T94" s="218"/>
      <c r="AT94" s="219" t="s">
        <v>157</v>
      </c>
      <c r="AU94" s="219" t="s">
        <v>85</v>
      </c>
      <c r="AV94" s="13" t="s">
        <v>82</v>
      </c>
      <c r="AW94" s="13" t="s">
        <v>35</v>
      </c>
      <c r="AX94" s="13" t="s">
        <v>74</v>
      </c>
      <c r="AY94" s="219" t="s">
        <v>146</v>
      </c>
    </row>
    <row r="95" spans="1:65" s="14" customFormat="1" ht="10.199999999999999">
      <c r="B95" s="220"/>
      <c r="C95" s="221"/>
      <c r="D95" s="206" t="s">
        <v>157</v>
      </c>
      <c r="E95" s="222" t="s">
        <v>28</v>
      </c>
      <c r="F95" s="223" t="s">
        <v>1018</v>
      </c>
      <c r="G95" s="221"/>
      <c r="H95" s="224">
        <v>10000</v>
      </c>
      <c r="I95" s="225"/>
      <c r="J95" s="221"/>
      <c r="K95" s="221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157</v>
      </c>
      <c r="AU95" s="230" t="s">
        <v>85</v>
      </c>
      <c r="AV95" s="14" t="s">
        <v>85</v>
      </c>
      <c r="AW95" s="14" t="s">
        <v>35</v>
      </c>
      <c r="AX95" s="14" t="s">
        <v>82</v>
      </c>
      <c r="AY95" s="230" t="s">
        <v>146</v>
      </c>
    </row>
    <row r="96" spans="1:65" s="2" customFormat="1" ht="16.5" customHeight="1">
      <c r="A96" s="34"/>
      <c r="B96" s="35"/>
      <c r="C96" s="193" t="s">
        <v>85</v>
      </c>
      <c r="D96" s="193" t="s">
        <v>148</v>
      </c>
      <c r="E96" s="194" t="s">
        <v>1019</v>
      </c>
      <c r="F96" s="195" t="s">
        <v>1020</v>
      </c>
      <c r="G96" s="196" t="s">
        <v>440</v>
      </c>
      <c r="H96" s="197">
        <v>15</v>
      </c>
      <c r="I96" s="198"/>
      <c r="J96" s="199">
        <f>ROUND(I96*H96,2)</f>
        <v>0</v>
      </c>
      <c r="K96" s="195" t="s">
        <v>28</v>
      </c>
      <c r="L96" s="39"/>
      <c r="M96" s="200" t="s">
        <v>28</v>
      </c>
      <c r="N96" s="201" t="s">
        <v>47</v>
      </c>
      <c r="O96" s="65"/>
      <c r="P96" s="202">
        <f>O96*H96</f>
        <v>0</v>
      </c>
      <c r="Q96" s="202">
        <v>2.7E-2</v>
      </c>
      <c r="R96" s="202">
        <f>Q96*H96</f>
        <v>0.40499999999999997</v>
      </c>
      <c r="S96" s="202">
        <v>0</v>
      </c>
      <c r="T96" s="20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204" t="s">
        <v>153</v>
      </c>
      <c r="AT96" s="204" t="s">
        <v>148</v>
      </c>
      <c r="AU96" s="204" t="s">
        <v>85</v>
      </c>
      <c r="AY96" s="17" t="s">
        <v>146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7" t="s">
        <v>153</v>
      </c>
      <c r="BK96" s="205">
        <f>ROUND(I96*H96,2)</f>
        <v>0</v>
      </c>
      <c r="BL96" s="17" t="s">
        <v>153</v>
      </c>
      <c r="BM96" s="204" t="s">
        <v>1021</v>
      </c>
    </row>
    <row r="97" spans="1:65" s="2" customFormat="1" ht="10.199999999999999">
      <c r="A97" s="34"/>
      <c r="B97" s="35"/>
      <c r="C97" s="36"/>
      <c r="D97" s="206" t="s">
        <v>155</v>
      </c>
      <c r="E97" s="36"/>
      <c r="F97" s="207" t="s">
        <v>1020</v>
      </c>
      <c r="G97" s="36"/>
      <c r="H97" s="36"/>
      <c r="I97" s="116"/>
      <c r="J97" s="36"/>
      <c r="K97" s="36"/>
      <c r="L97" s="39"/>
      <c r="M97" s="208"/>
      <c r="N97" s="209"/>
      <c r="O97" s="65"/>
      <c r="P97" s="65"/>
      <c r="Q97" s="65"/>
      <c r="R97" s="65"/>
      <c r="S97" s="65"/>
      <c r="T97" s="66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155</v>
      </c>
      <c r="AU97" s="17" t="s">
        <v>85</v>
      </c>
    </row>
    <row r="98" spans="1:65" s="13" customFormat="1" ht="10.199999999999999">
      <c r="B98" s="210"/>
      <c r="C98" s="211"/>
      <c r="D98" s="206" t="s">
        <v>157</v>
      </c>
      <c r="E98" s="212" t="s">
        <v>28</v>
      </c>
      <c r="F98" s="213" t="s">
        <v>1022</v>
      </c>
      <c r="G98" s="211"/>
      <c r="H98" s="212" t="s">
        <v>28</v>
      </c>
      <c r="I98" s="214"/>
      <c r="J98" s="211"/>
      <c r="K98" s="211"/>
      <c r="L98" s="215"/>
      <c r="M98" s="216"/>
      <c r="N98" s="217"/>
      <c r="O98" s="217"/>
      <c r="P98" s="217"/>
      <c r="Q98" s="217"/>
      <c r="R98" s="217"/>
      <c r="S98" s="217"/>
      <c r="T98" s="218"/>
      <c r="AT98" s="219" t="s">
        <v>157</v>
      </c>
      <c r="AU98" s="219" t="s">
        <v>85</v>
      </c>
      <c r="AV98" s="13" t="s">
        <v>82</v>
      </c>
      <c r="AW98" s="13" t="s">
        <v>35</v>
      </c>
      <c r="AX98" s="13" t="s">
        <v>74</v>
      </c>
      <c r="AY98" s="219" t="s">
        <v>146</v>
      </c>
    </row>
    <row r="99" spans="1:65" s="14" customFormat="1" ht="10.199999999999999">
      <c r="B99" s="220"/>
      <c r="C99" s="221"/>
      <c r="D99" s="206" t="s">
        <v>157</v>
      </c>
      <c r="E99" s="222" t="s">
        <v>28</v>
      </c>
      <c r="F99" s="223" t="s">
        <v>8</v>
      </c>
      <c r="G99" s="221"/>
      <c r="H99" s="224">
        <v>15</v>
      </c>
      <c r="I99" s="225"/>
      <c r="J99" s="221"/>
      <c r="K99" s="221"/>
      <c r="L99" s="226"/>
      <c r="M99" s="227"/>
      <c r="N99" s="228"/>
      <c r="O99" s="228"/>
      <c r="P99" s="228"/>
      <c r="Q99" s="228"/>
      <c r="R99" s="228"/>
      <c r="S99" s="228"/>
      <c r="T99" s="229"/>
      <c r="AT99" s="230" t="s">
        <v>157</v>
      </c>
      <c r="AU99" s="230" t="s">
        <v>85</v>
      </c>
      <c r="AV99" s="14" t="s">
        <v>85</v>
      </c>
      <c r="AW99" s="14" t="s">
        <v>35</v>
      </c>
      <c r="AX99" s="14" t="s">
        <v>82</v>
      </c>
      <c r="AY99" s="230" t="s">
        <v>146</v>
      </c>
    </row>
    <row r="100" spans="1:65" s="2" customFormat="1" ht="16.5" customHeight="1">
      <c r="A100" s="34"/>
      <c r="B100" s="35"/>
      <c r="C100" s="193" t="s">
        <v>166</v>
      </c>
      <c r="D100" s="193" t="s">
        <v>148</v>
      </c>
      <c r="E100" s="194" t="s">
        <v>910</v>
      </c>
      <c r="F100" s="195" t="s">
        <v>911</v>
      </c>
      <c r="G100" s="196" t="s">
        <v>912</v>
      </c>
      <c r="H100" s="197">
        <v>2</v>
      </c>
      <c r="I100" s="198"/>
      <c r="J100" s="199">
        <f>ROUND(I100*H100,2)</f>
        <v>0</v>
      </c>
      <c r="K100" s="195" t="s">
        <v>28</v>
      </c>
      <c r="L100" s="39"/>
      <c r="M100" s="200" t="s">
        <v>28</v>
      </c>
      <c r="N100" s="201" t="s">
        <v>47</v>
      </c>
      <c r="O100" s="65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204" t="s">
        <v>153</v>
      </c>
      <c r="AT100" s="204" t="s">
        <v>148</v>
      </c>
      <c r="AU100" s="204" t="s">
        <v>85</v>
      </c>
      <c r="AY100" s="17" t="s">
        <v>146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7" t="s">
        <v>153</v>
      </c>
      <c r="BK100" s="205">
        <f>ROUND(I100*H100,2)</f>
        <v>0</v>
      </c>
      <c r="BL100" s="17" t="s">
        <v>153</v>
      </c>
      <c r="BM100" s="204" t="s">
        <v>913</v>
      </c>
    </row>
    <row r="101" spans="1:65" s="2" customFormat="1" ht="10.199999999999999">
      <c r="A101" s="34"/>
      <c r="B101" s="35"/>
      <c r="C101" s="36"/>
      <c r="D101" s="206" t="s">
        <v>155</v>
      </c>
      <c r="E101" s="36"/>
      <c r="F101" s="207" t="s">
        <v>914</v>
      </c>
      <c r="G101" s="36"/>
      <c r="H101" s="36"/>
      <c r="I101" s="116"/>
      <c r="J101" s="36"/>
      <c r="K101" s="36"/>
      <c r="L101" s="39"/>
      <c r="M101" s="208"/>
      <c r="N101" s="209"/>
      <c r="O101" s="65"/>
      <c r="P101" s="65"/>
      <c r="Q101" s="65"/>
      <c r="R101" s="65"/>
      <c r="S101" s="65"/>
      <c r="T101" s="6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155</v>
      </c>
      <c r="AU101" s="17" t="s">
        <v>85</v>
      </c>
    </row>
    <row r="102" spans="1:65" s="13" customFormat="1" ht="10.199999999999999">
      <c r="B102" s="210"/>
      <c r="C102" s="211"/>
      <c r="D102" s="206" t="s">
        <v>157</v>
      </c>
      <c r="E102" s="212" t="s">
        <v>28</v>
      </c>
      <c r="F102" s="213" t="s">
        <v>1023</v>
      </c>
      <c r="G102" s="211"/>
      <c r="H102" s="212" t="s">
        <v>28</v>
      </c>
      <c r="I102" s="214"/>
      <c r="J102" s="211"/>
      <c r="K102" s="211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157</v>
      </c>
      <c r="AU102" s="219" t="s">
        <v>85</v>
      </c>
      <c r="AV102" s="13" t="s">
        <v>82</v>
      </c>
      <c r="AW102" s="13" t="s">
        <v>35</v>
      </c>
      <c r="AX102" s="13" t="s">
        <v>74</v>
      </c>
      <c r="AY102" s="219" t="s">
        <v>146</v>
      </c>
    </row>
    <row r="103" spans="1:65" s="13" customFormat="1" ht="10.199999999999999">
      <c r="B103" s="210"/>
      <c r="C103" s="211"/>
      <c r="D103" s="206" t="s">
        <v>157</v>
      </c>
      <c r="E103" s="212" t="s">
        <v>28</v>
      </c>
      <c r="F103" s="213" t="s">
        <v>915</v>
      </c>
      <c r="G103" s="211"/>
      <c r="H103" s="212" t="s">
        <v>28</v>
      </c>
      <c r="I103" s="214"/>
      <c r="J103" s="211"/>
      <c r="K103" s="211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157</v>
      </c>
      <c r="AU103" s="219" t="s">
        <v>85</v>
      </c>
      <c r="AV103" s="13" t="s">
        <v>82</v>
      </c>
      <c r="AW103" s="13" t="s">
        <v>35</v>
      </c>
      <c r="AX103" s="13" t="s">
        <v>74</v>
      </c>
      <c r="AY103" s="219" t="s">
        <v>146</v>
      </c>
    </row>
    <row r="104" spans="1:65" s="14" customFormat="1" ht="10.199999999999999">
      <c r="B104" s="220"/>
      <c r="C104" s="221"/>
      <c r="D104" s="206" t="s">
        <v>157</v>
      </c>
      <c r="E104" s="222" t="s">
        <v>28</v>
      </c>
      <c r="F104" s="223" t="s">
        <v>1024</v>
      </c>
      <c r="G104" s="221"/>
      <c r="H104" s="224">
        <v>0.46</v>
      </c>
      <c r="I104" s="225"/>
      <c r="J104" s="221"/>
      <c r="K104" s="221"/>
      <c r="L104" s="226"/>
      <c r="M104" s="227"/>
      <c r="N104" s="228"/>
      <c r="O104" s="228"/>
      <c r="P104" s="228"/>
      <c r="Q104" s="228"/>
      <c r="R104" s="228"/>
      <c r="S104" s="228"/>
      <c r="T104" s="229"/>
      <c r="AT104" s="230" t="s">
        <v>157</v>
      </c>
      <c r="AU104" s="230" t="s">
        <v>85</v>
      </c>
      <c r="AV104" s="14" t="s">
        <v>85</v>
      </c>
      <c r="AW104" s="14" t="s">
        <v>35</v>
      </c>
      <c r="AX104" s="14" t="s">
        <v>74</v>
      </c>
      <c r="AY104" s="230" t="s">
        <v>146</v>
      </c>
    </row>
    <row r="105" spans="1:65" s="13" customFormat="1" ht="10.199999999999999">
      <c r="B105" s="210"/>
      <c r="C105" s="211"/>
      <c r="D105" s="206" t="s">
        <v>157</v>
      </c>
      <c r="E105" s="212" t="s">
        <v>28</v>
      </c>
      <c r="F105" s="213" t="s">
        <v>917</v>
      </c>
      <c r="G105" s="211"/>
      <c r="H105" s="212" t="s">
        <v>28</v>
      </c>
      <c r="I105" s="214"/>
      <c r="J105" s="211"/>
      <c r="K105" s="211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157</v>
      </c>
      <c r="AU105" s="219" t="s">
        <v>85</v>
      </c>
      <c r="AV105" s="13" t="s">
        <v>82</v>
      </c>
      <c r="AW105" s="13" t="s">
        <v>35</v>
      </c>
      <c r="AX105" s="13" t="s">
        <v>74</v>
      </c>
      <c r="AY105" s="219" t="s">
        <v>146</v>
      </c>
    </row>
    <row r="106" spans="1:65" s="14" customFormat="1" ht="10.199999999999999">
      <c r="B106" s="220"/>
      <c r="C106" s="221"/>
      <c r="D106" s="206" t="s">
        <v>157</v>
      </c>
      <c r="E106" s="222" t="s">
        <v>28</v>
      </c>
      <c r="F106" s="223" t="s">
        <v>1025</v>
      </c>
      <c r="G106" s="221"/>
      <c r="H106" s="224">
        <v>1.54</v>
      </c>
      <c r="I106" s="225"/>
      <c r="J106" s="221"/>
      <c r="K106" s="221"/>
      <c r="L106" s="226"/>
      <c r="M106" s="227"/>
      <c r="N106" s="228"/>
      <c r="O106" s="228"/>
      <c r="P106" s="228"/>
      <c r="Q106" s="228"/>
      <c r="R106" s="228"/>
      <c r="S106" s="228"/>
      <c r="T106" s="229"/>
      <c r="AT106" s="230" t="s">
        <v>157</v>
      </c>
      <c r="AU106" s="230" t="s">
        <v>85</v>
      </c>
      <c r="AV106" s="14" t="s">
        <v>85</v>
      </c>
      <c r="AW106" s="14" t="s">
        <v>35</v>
      </c>
      <c r="AX106" s="14" t="s">
        <v>74</v>
      </c>
      <c r="AY106" s="230" t="s">
        <v>146</v>
      </c>
    </row>
    <row r="107" spans="1:65" s="15" customFormat="1" ht="10.199999999999999">
      <c r="B107" s="231"/>
      <c r="C107" s="232"/>
      <c r="D107" s="206" t="s">
        <v>157</v>
      </c>
      <c r="E107" s="233" t="s">
        <v>28</v>
      </c>
      <c r="F107" s="234" t="s">
        <v>181</v>
      </c>
      <c r="G107" s="232"/>
      <c r="H107" s="235">
        <v>2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AT107" s="241" t="s">
        <v>157</v>
      </c>
      <c r="AU107" s="241" t="s">
        <v>85</v>
      </c>
      <c r="AV107" s="15" t="s">
        <v>153</v>
      </c>
      <c r="AW107" s="15" t="s">
        <v>35</v>
      </c>
      <c r="AX107" s="15" t="s">
        <v>82</v>
      </c>
      <c r="AY107" s="241" t="s">
        <v>146</v>
      </c>
    </row>
    <row r="108" spans="1:65" s="2" customFormat="1" ht="16.5" customHeight="1">
      <c r="A108" s="34"/>
      <c r="B108" s="35"/>
      <c r="C108" s="242" t="s">
        <v>153</v>
      </c>
      <c r="D108" s="242" t="s">
        <v>289</v>
      </c>
      <c r="E108" s="243" t="s">
        <v>919</v>
      </c>
      <c r="F108" s="244" t="s">
        <v>920</v>
      </c>
      <c r="G108" s="245" t="s">
        <v>292</v>
      </c>
      <c r="H108" s="246">
        <v>1.8</v>
      </c>
      <c r="I108" s="247"/>
      <c r="J108" s="248">
        <f>ROUND(I108*H108,2)</f>
        <v>0</v>
      </c>
      <c r="K108" s="244" t="s">
        <v>28</v>
      </c>
      <c r="L108" s="249"/>
      <c r="M108" s="250" t="s">
        <v>28</v>
      </c>
      <c r="N108" s="251" t="s">
        <v>47</v>
      </c>
      <c r="O108" s="65"/>
      <c r="P108" s="202">
        <f>O108*H108</f>
        <v>0</v>
      </c>
      <c r="Q108" s="202">
        <v>1E-3</v>
      </c>
      <c r="R108" s="202">
        <f>Q108*H108</f>
        <v>1.8000000000000002E-3</v>
      </c>
      <c r="S108" s="202">
        <v>0</v>
      </c>
      <c r="T108" s="20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204" t="s">
        <v>210</v>
      </c>
      <c r="AT108" s="204" t="s">
        <v>289</v>
      </c>
      <c r="AU108" s="204" t="s">
        <v>85</v>
      </c>
      <c r="AY108" s="17" t="s">
        <v>146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7" t="s">
        <v>153</v>
      </c>
      <c r="BK108" s="205">
        <f>ROUND(I108*H108,2)</f>
        <v>0</v>
      </c>
      <c r="BL108" s="17" t="s">
        <v>153</v>
      </c>
      <c r="BM108" s="204" t="s">
        <v>921</v>
      </c>
    </row>
    <row r="109" spans="1:65" s="2" customFormat="1" ht="10.199999999999999">
      <c r="A109" s="34"/>
      <c r="B109" s="35"/>
      <c r="C109" s="36"/>
      <c r="D109" s="206" t="s">
        <v>155</v>
      </c>
      <c r="E109" s="36"/>
      <c r="F109" s="207" t="s">
        <v>920</v>
      </c>
      <c r="G109" s="36"/>
      <c r="H109" s="36"/>
      <c r="I109" s="116"/>
      <c r="J109" s="36"/>
      <c r="K109" s="36"/>
      <c r="L109" s="39"/>
      <c r="M109" s="208"/>
      <c r="N109" s="209"/>
      <c r="O109" s="65"/>
      <c r="P109" s="65"/>
      <c r="Q109" s="65"/>
      <c r="R109" s="65"/>
      <c r="S109" s="65"/>
      <c r="T109" s="66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155</v>
      </c>
      <c r="AU109" s="17" t="s">
        <v>85</v>
      </c>
    </row>
    <row r="110" spans="1:65" s="13" customFormat="1" ht="10.199999999999999">
      <c r="B110" s="210"/>
      <c r="C110" s="211"/>
      <c r="D110" s="206" t="s">
        <v>157</v>
      </c>
      <c r="E110" s="212" t="s">
        <v>28</v>
      </c>
      <c r="F110" s="213" t="s">
        <v>1026</v>
      </c>
      <c r="G110" s="211"/>
      <c r="H110" s="212" t="s">
        <v>28</v>
      </c>
      <c r="I110" s="214"/>
      <c r="J110" s="211"/>
      <c r="K110" s="211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157</v>
      </c>
      <c r="AU110" s="219" t="s">
        <v>85</v>
      </c>
      <c r="AV110" s="13" t="s">
        <v>82</v>
      </c>
      <c r="AW110" s="13" t="s">
        <v>35</v>
      </c>
      <c r="AX110" s="13" t="s">
        <v>74</v>
      </c>
      <c r="AY110" s="219" t="s">
        <v>146</v>
      </c>
    </row>
    <row r="111" spans="1:65" s="13" customFormat="1" ht="10.199999999999999">
      <c r="B111" s="210"/>
      <c r="C111" s="211"/>
      <c r="D111" s="206" t="s">
        <v>157</v>
      </c>
      <c r="E111" s="212" t="s">
        <v>28</v>
      </c>
      <c r="F111" s="213" t="s">
        <v>866</v>
      </c>
      <c r="G111" s="211"/>
      <c r="H111" s="212" t="s">
        <v>28</v>
      </c>
      <c r="I111" s="214"/>
      <c r="J111" s="211"/>
      <c r="K111" s="211"/>
      <c r="L111" s="215"/>
      <c r="M111" s="216"/>
      <c r="N111" s="217"/>
      <c r="O111" s="217"/>
      <c r="P111" s="217"/>
      <c r="Q111" s="217"/>
      <c r="R111" s="217"/>
      <c r="S111" s="217"/>
      <c r="T111" s="218"/>
      <c r="AT111" s="219" t="s">
        <v>157</v>
      </c>
      <c r="AU111" s="219" t="s">
        <v>85</v>
      </c>
      <c r="AV111" s="13" t="s">
        <v>82</v>
      </c>
      <c r="AW111" s="13" t="s">
        <v>35</v>
      </c>
      <c r="AX111" s="13" t="s">
        <v>74</v>
      </c>
      <c r="AY111" s="219" t="s">
        <v>146</v>
      </c>
    </row>
    <row r="112" spans="1:65" s="13" customFormat="1" ht="10.199999999999999">
      <c r="B112" s="210"/>
      <c r="C112" s="211"/>
      <c r="D112" s="206" t="s">
        <v>157</v>
      </c>
      <c r="E112" s="212" t="s">
        <v>28</v>
      </c>
      <c r="F112" s="213" t="s">
        <v>915</v>
      </c>
      <c r="G112" s="211"/>
      <c r="H112" s="212" t="s">
        <v>28</v>
      </c>
      <c r="I112" s="214"/>
      <c r="J112" s="211"/>
      <c r="K112" s="211"/>
      <c r="L112" s="215"/>
      <c r="M112" s="216"/>
      <c r="N112" s="217"/>
      <c r="O112" s="217"/>
      <c r="P112" s="217"/>
      <c r="Q112" s="217"/>
      <c r="R112" s="217"/>
      <c r="S112" s="217"/>
      <c r="T112" s="218"/>
      <c r="AT112" s="219" t="s">
        <v>157</v>
      </c>
      <c r="AU112" s="219" t="s">
        <v>85</v>
      </c>
      <c r="AV112" s="13" t="s">
        <v>82</v>
      </c>
      <c r="AW112" s="13" t="s">
        <v>35</v>
      </c>
      <c r="AX112" s="13" t="s">
        <v>74</v>
      </c>
      <c r="AY112" s="219" t="s">
        <v>146</v>
      </c>
    </row>
    <row r="113" spans="1:65" s="14" customFormat="1" ht="10.199999999999999">
      <c r="B113" s="220"/>
      <c r="C113" s="221"/>
      <c r="D113" s="206" t="s">
        <v>157</v>
      </c>
      <c r="E113" s="222" t="s">
        <v>28</v>
      </c>
      <c r="F113" s="223" t="s">
        <v>1027</v>
      </c>
      <c r="G113" s="221"/>
      <c r="H113" s="224">
        <v>0.41399999999999998</v>
      </c>
      <c r="I113" s="225"/>
      <c r="J113" s="221"/>
      <c r="K113" s="221"/>
      <c r="L113" s="226"/>
      <c r="M113" s="227"/>
      <c r="N113" s="228"/>
      <c r="O113" s="228"/>
      <c r="P113" s="228"/>
      <c r="Q113" s="228"/>
      <c r="R113" s="228"/>
      <c r="S113" s="228"/>
      <c r="T113" s="229"/>
      <c r="AT113" s="230" t="s">
        <v>157</v>
      </c>
      <c r="AU113" s="230" t="s">
        <v>85</v>
      </c>
      <c r="AV113" s="14" t="s">
        <v>85</v>
      </c>
      <c r="AW113" s="14" t="s">
        <v>35</v>
      </c>
      <c r="AX113" s="14" t="s">
        <v>74</v>
      </c>
      <c r="AY113" s="230" t="s">
        <v>146</v>
      </c>
    </row>
    <row r="114" spans="1:65" s="13" customFormat="1" ht="10.199999999999999">
      <c r="B114" s="210"/>
      <c r="C114" s="211"/>
      <c r="D114" s="206" t="s">
        <v>157</v>
      </c>
      <c r="E114" s="212" t="s">
        <v>28</v>
      </c>
      <c r="F114" s="213" t="s">
        <v>917</v>
      </c>
      <c r="G114" s="211"/>
      <c r="H114" s="212" t="s">
        <v>28</v>
      </c>
      <c r="I114" s="214"/>
      <c r="J114" s="211"/>
      <c r="K114" s="211"/>
      <c r="L114" s="215"/>
      <c r="M114" s="216"/>
      <c r="N114" s="217"/>
      <c r="O114" s="217"/>
      <c r="P114" s="217"/>
      <c r="Q114" s="217"/>
      <c r="R114" s="217"/>
      <c r="S114" s="217"/>
      <c r="T114" s="218"/>
      <c r="AT114" s="219" t="s">
        <v>157</v>
      </c>
      <c r="AU114" s="219" t="s">
        <v>85</v>
      </c>
      <c r="AV114" s="13" t="s">
        <v>82</v>
      </c>
      <c r="AW114" s="13" t="s">
        <v>35</v>
      </c>
      <c r="AX114" s="13" t="s">
        <v>74</v>
      </c>
      <c r="AY114" s="219" t="s">
        <v>146</v>
      </c>
    </row>
    <row r="115" spans="1:65" s="14" customFormat="1" ht="10.199999999999999">
      <c r="B115" s="220"/>
      <c r="C115" s="221"/>
      <c r="D115" s="206" t="s">
        <v>157</v>
      </c>
      <c r="E115" s="222" t="s">
        <v>28</v>
      </c>
      <c r="F115" s="223" t="s">
        <v>1028</v>
      </c>
      <c r="G115" s="221"/>
      <c r="H115" s="224">
        <v>1.3859999999999999</v>
      </c>
      <c r="I115" s="225"/>
      <c r="J115" s="221"/>
      <c r="K115" s="221"/>
      <c r="L115" s="226"/>
      <c r="M115" s="227"/>
      <c r="N115" s="228"/>
      <c r="O115" s="228"/>
      <c r="P115" s="228"/>
      <c r="Q115" s="228"/>
      <c r="R115" s="228"/>
      <c r="S115" s="228"/>
      <c r="T115" s="229"/>
      <c r="AT115" s="230" t="s">
        <v>157</v>
      </c>
      <c r="AU115" s="230" t="s">
        <v>85</v>
      </c>
      <c r="AV115" s="14" t="s">
        <v>85</v>
      </c>
      <c r="AW115" s="14" t="s">
        <v>35</v>
      </c>
      <c r="AX115" s="14" t="s">
        <v>74</v>
      </c>
      <c r="AY115" s="230" t="s">
        <v>146</v>
      </c>
    </row>
    <row r="116" spans="1:65" s="15" customFormat="1" ht="10.199999999999999">
      <c r="B116" s="231"/>
      <c r="C116" s="232"/>
      <c r="D116" s="206" t="s">
        <v>157</v>
      </c>
      <c r="E116" s="233" t="s">
        <v>28</v>
      </c>
      <c r="F116" s="234" t="s">
        <v>181</v>
      </c>
      <c r="G116" s="232"/>
      <c r="H116" s="235">
        <v>1.8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AT116" s="241" t="s">
        <v>157</v>
      </c>
      <c r="AU116" s="241" t="s">
        <v>85</v>
      </c>
      <c r="AV116" s="15" t="s">
        <v>153</v>
      </c>
      <c r="AW116" s="15" t="s">
        <v>35</v>
      </c>
      <c r="AX116" s="15" t="s">
        <v>82</v>
      </c>
      <c r="AY116" s="241" t="s">
        <v>146</v>
      </c>
    </row>
    <row r="117" spans="1:65" s="2" customFormat="1" ht="16.5" customHeight="1">
      <c r="A117" s="34"/>
      <c r="B117" s="35"/>
      <c r="C117" s="193" t="s">
        <v>182</v>
      </c>
      <c r="D117" s="193" t="s">
        <v>148</v>
      </c>
      <c r="E117" s="194" t="s">
        <v>972</v>
      </c>
      <c r="F117" s="195" t="s">
        <v>973</v>
      </c>
      <c r="G117" s="196" t="s">
        <v>151</v>
      </c>
      <c r="H117" s="197">
        <v>19.5</v>
      </c>
      <c r="I117" s="198"/>
      <c r="J117" s="199">
        <f>ROUND(I117*H117,2)</f>
        <v>0</v>
      </c>
      <c r="K117" s="195" t="s">
        <v>28</v>
      </c>
      <c r="L117" s="39"/>
      <c r="M117" s="200" t="s">
        <v>28</v>
      </c>
      <c r="N117" s="201" t="s">
        <v>47</v>
      </c>
      <c r="O117" s="65"/>
      <c r="P117" s="202">
        <f>O117*H117</f>
        <v>0</v>
      </c>
      <c r="Q117" s="202">
        <v>0</v>
      </c>
      <c r="R117" s="202">
        <f>Q117*H117</f>
        <v>0</v>
      </c>
      <c r="S117" s="202">
        <v>0</v>
      </c>
      <c r="T117" s="20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4" t="s">
        <v>153</v>
      </c>
      <c r="AT117" s="204" t="s">
        <v>148</v>
      </c>
      <c r="AU117" s="204" t="s">
        <v>85</v>
      </c>
      <c r="AY117" s="17" t="s">
        <v>146</v>
      </c>
      <c r="BE117" s="205">
        <f>IF(N117="základní",J117,0)</f>
        <v>0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17" t="s">
        <v>153</v>
      </c>
      <c r="BK117" s="205">
        <f>ROUND(I117*H117,2)</f>
        <v>0</v>
      </c>
      <c r="BL117" s="17" t="s">
        <v>153</v>
      </c>
      <c r="BM117" s="204" t="s">
        <v>975</v>
      </c>
    </row>
    <row r="118" spans="1:65" s="2" customFormat="1" ht="10.199999999999999">
      <c r="A118" s="34"/>
      <c r="B118" s="35"/>
      <c r="C118" s="36"/>
      <c r="D118" s="206" t="s">
        <v>155</v>
      </c>
      <c r="E118" s="36"/>
      <c r="F118" s="207" t="s">
        <v>976</v>
      </c>
      <c r="G118" s="36"/>
      <c r="H118" s="36"/>
      <c r="I118" s="116"/>
      <c r="J118" s="36"/>
      <c r="K118" s="36"/>
      <c r="L118" s="39"/>
      <c r="M118" s="208"/>
      <c r="N118" s="209"/>
      <c r="O118" s="65"/>
      <c r="P118" s="65"/>
      <c r="Q118" s="65"/>
      <c r="R118" s="65"/>
      <c r="S118" s="65"/>
      <c r="T118" s="66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155</v>
      </c>
      <c r="AU118" s="17" t="s">
        <v>85</v>
      </c>
    </row>
    <row r="119" spans="1:65" s="13" customFormat="1" ht="10.199999999999999">
      <c r="B119" s="210"/>
      <c r="C119" s="211"/>
      <c r="D119" s="206" t="s">
        <v>157</v>
      </c>
      <c r="E119" s="212" t="s">
        <v>28</v>
      </c>
      <c r="F119" s="213" t="s">
        <v>1029</v>
      </c>
      <c r="G119" s="211"/>
      <c r="H119" s="212" t="s">
        <v>28</v>
      </c>
      <c r="I119" s="214"/>
      <c r="J119" s="211"/>
      <c r="K119" s="211"/>
      <c r="L119" s="215"/>
      <c r="M119" s="216"/>
      <c r="N119" s="217"/>
      <c r="O119" s="217"/>
      <c r="P119" s="217"/>
      <c r="Q119" s="217"/>
      <c r="R119" s="217"/>
      <c r="S119" s="217"/>
      <c r="T119" s="218"/>
      <c r="AT119" s="219" t="s">
        <v>157</v>
      </c>
      <c r="AU119" s="219" t="s">
        <v>85</v>
      </c>
      <c r="AV119" s="13" t="s">
        <v>82</v>
      </c>
      <c r="AW119" s="13" t="s">
        <v>35</v>
      </c>
      <c r="AX119" s="13" t="s">
        <v>74</v>
      </c>
      <c r="AY119" s="219" t="s">
        <v>146</v>
      </c>
    </row>
    <row r="120" spans="1:65" s="13" customFormat="1" ht="10.199999999999999">
      <c r="B120" s="210"/>
      <c r="C120" s="211"/>
      <c r="D120" s="206" t="s">
        <v>157</v>
      </c>
      <c r="E120" s="212" t="s">
        <v>28</v>
      </c>
      <c r="F120" s="213" t="s">
        <v>1030</v>
      </c>
      <c r="G120" s="211"/>
      <c r="H120" s="212" t="s">
        <v>28</v>
      </c>
      <c r="I120" s="214"/>
      <c r="J120" s="211"/>
      <c r="K120" s="211"/>
      <c r="L120" s="215"/>
      <c r="M120" s="216"/>
      <c r="N120" s="217"/>
      <c r="O120" s="217"/>
      <c r="P120" s="217"/>
      <c r="Q120" s="217"/>
      <c r="R120" s="217"/>
      <c r="S120" s="217"/>
      <c r="T120" s="218"/>
      <c r="AT120" s="219" t="s">
        <v>157</v>
      </c>
      <c r="AU120" s="219" t="s">
        <v>85</v>
      </c>
      <c r="AV120" s="13" t="s">
        <v>82</v>
      </c>
      <c r="AW120" s="13" t="s">
        <v>35</v>
      </c>
      <c r="AX120" s="13" t="s">
        <v>74</v>
      </c>
      <c r="AY120" s="219" t="s">
        <v>146</v>
      </c>
    </row>
    <row r="121" spans="1:65" s="14" customFormat="1" ht="10.199999999999999">
      <c r="B121" s="220"/>
      <c r="C121" s="221"/>
      <c r="D121" s="206" t="s">
        <v>157</v>
      </c>
      <c r="E121" s="222" t="s">
        <v>28</v>
      </c>
      <c r="F121" s="223" t="s">
        <v>1031</v>
      </c>
      <c r="G121" s="221"/>
      <c r="H121" s="224">
        <v>13.5</v>
      </c>
      <c r="I121" s="225"/>
      <c r="J121" s="221"/>
      <c r="K121" s="221"/>
      <c r="L121" s="226"/>
      <c r="M121" s="227"/>
      <c r="N121" s="228"/>
      <c r="O121" s="228"/>
      <c r="P121" s="228"/>
      <c r="Q121" s="228"/>
      <c r="R121" s="228"/>
      <c r="S121" s="228"/>
      <c r="T121" s="229"/>
      <c r="AT121" s="230" t="s">
        <v>157</v>
      </c>
      <c r="AU121" s="230" t="s">
        <v>85</v>
      </c>
      <c r="AV121" s="14" t="s">
        <v>85</v>
      </c>
      <c r="AW121" s="14" t="s">
        <v>35</v>
      </c>
      <c r="AX121" s="14" t="s">
        <v>74</v>
      </c>
      <c r="AY121" s="230" t="s">
        <v>146</v>
      </c>
    </row>
    <row r="122" spans="1:65" s="13" customFormat="1" ht="10.199999999999999">
      <c r="B122" s="210"/>
      <c r="C122" s="211"/>
      <c r="D122" s="206" t="s">
        <v>157</v>
      </c>
      <c r="E122" s="212" t="s">
        <v>28</v>
      </c>
      <c r="F122" s="213" t="s">
        <v>1032</v>
      </c>
      <c r="G122" s="211"/>
      <c r="H122" s="212" t="s">
        <v>28</v>
      </c>
      <c r="I122" s="214"/>
      <c r="J122" s="211"/>
      <c r="K122" s="211"/>
      <c r="L122" s="215"/>
      <c r="M122" s="216"/>
      <c r="N122" s="217"/>
      <c r="O122" s="217"/>
      <c r="P122" s="217"/>
      <c r="Q122" s="217"/>
      <c r="R122" s="217"/>
      <c r="S122" s="217"/>
      <c r="T122" s="218"/>
      <c r="AT122" s="219" t="s">
        <v>157</v>
      </c>
      <c r="AU122" s="219" t="s">
        <v>85</v>
      </c>
      <c r="AV122" s="13" t="s">
        <v>82</v>
      </c>
      <c r="AW122" s="13" t="s">
        <v>35</v>
      </c>
      <c r="AX122" s="13" t="s">
        <v>74</v>
      </c>
      <c r="AY122" s="219" t="s">
        <v>146</v>
      </c>
    </row>
    <row r="123" spans="1:65" s="14" customFormat="1" ht="10.199999999999999">
      <c r="B123" s="220"/>
      <c r="C123" s="221"/>
      <c r="D123" s="206" t="s">
        <v>157</v>
      </c>
      <c r="E123" s="222" t="s">
        <v>28</v>
      </c>
      <c r="F123" s="223" t="s">
        <v>1033</v>
      </c>
      <c r="G123" s="221"/>
      <c r="H123" s="224">
        <v>6</v>
      </c>
      <c r="I123" s="225"/>
      <c r="J123" s="221"/>
      <c r="K123" s="221"/>
      <c r="L123" s="226"/>
      <c r="M123" s="227"/>
      <c r="N123" s="228"/>
      <c r="O123" s="228"/>
      <c r="P123" s="228"/>
      <c r="Q123" s="228"/>
      <c r="R123" s="228"/>
      <c r="S123" s="228"/>
      <c r="T123" s="229"/>
      <c r="AT123" s="230" t="s">
        <v>157</v>
      </c>
      <c r="AU123" s="230" t="s">
        <v>85</v>
      </c>
      <c r="AV123" s="14" t="s">
        <v>85</v>
      </c>
      <c r="AW123" s="14" t="s">
        <v>35</v>
      </c>
      <c r="AX123" s="14" t="s">
        <v>74</v>
      </c>
      <c r="AY123" s="230" t="s">
        <v>146</v>
      </c>
    </row>
    <row r="124" spans="1:65" s="15" customFormat="1" ht="10.199999999999999">
      <c r="B124" s="231"/>
      <c r="C124" s="232"/>
      <c r="D124" s="206" t="s">
        <v>157</v>
      </c>
      <c r="E124" s="233" t="s">
        <v>28</v>
      </c>
      <c r="F124" s="234" t="s">
        <v>181</v>
      </c>
      <c r="G124" s="232"/>
      <c r="H124" s="235">
        <v>19.5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AT124" s="241" t="s">
        <v>157</v>
      </c>
      <c r="AU124" s="241" t="s">
        <v>85</v>
      </c>
      <c r="AV124" s="15" t="s">
        <v>153</v>
      </c>
      <c r="AW124" s="15" t="s">
        <v>35</v>
      </c>
      <c r="AX124" s="15" t="s">
        <v>82</v>
      </c>
      <c r="AY124" s="241" t="s">
        <v>146</v>
      </c>
    </row>
    <row r="125" spans="1:65" s="2" customFormat="1" ht="16.5" customHeight="1">
      <c r="A125" s="34"/>
      <c r="B125" s="35"/>
      <c r="C125" s="193" t="s">
        <v>195</v>
      </c>
      <c r="D125" s="193" t="s">
        <v>148</v>
      </c>
      <c r="E125" s="194" t="s">
        <v>980</v>
      </c>
      <c r="F125" s="195" t="s">
        <v>981</v>
      </c>
      <c r="G125" s="196" t="s">
        <v>151</v>
      </c>
      <c r="H125" s="197">
        <v>19.5</v>
      </c>
      <c r="I125" s="198"/>
      <c r="J125" s="199">
        <f>ROUND(I125*H125,2)</f>
        <v>0</v>
      </c>
      <c r="K125" s="195" t="s">
        <v>28</v>
      </c>
      <c r="L125" s="39"/>
      <c r="M125" s="200" t="s">
        <v>28</v>
      </c>
      <c r="N125" s="201" t="s">
        <v>47</v>
      </c>
      <c r="O125" s="65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4" t="s">
        <v>153</v>
      </c>
      <c r="AT125" s="204" t="s">
        <v>148</v>
      </c>
      <c r="AU125" s="204" t="s">
        <v>85</v>
      </c>
      <c r="AY125" s="17" t="s">
        <v>146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7" t="s">
        <v>153</v>
      </c>
      <c r="BK125" s="205">
        <f>ROUND(I125*H125,2)</f>
        <v>0</v>
      </c>
      <c r="BL125" s="17" t="s">
        <v>153</v>
      </c>
      <c r="BM125" s="204" t="s">
        <v>982</v>
      </c>
    </row>
    <row r="126" spans="1:65" s="2" customFormat="1" ht="10.199999999999999">
      <c r="A126" s="34"/>
      <c r="B126" s="35"/>
      <c r="C126" s="36"/>
      <c r="D126" s="206" t="s">
        <v>155</v>
      </c>
      <c r="E126" s="36"/>
      <c r="F126" s="207" t="s">
        <v>983</v>
      </c>
      <c r="G126" s="36"/>
      <c r="H126" s="36"/>
      <c r="I126" s="116"/>
      <c r="J126" s="36"/>
      <c r="K126" s="36"/>
      <c r="L126" s="39"/>
      <c r="M126" s="208"/>
      <c r="N126" s="209"/>
      <c r="O126" s="65"/>
      <c r="P126" s="65"/>
      <c r="Q126" s="65"/>
      <c r="R126" s="65"/>
      <c r="S126" s="65"/>
      <c r="T126" s="6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155</v>
      </c>
      <c r="AU126" s="17" t="s">
        <v>85</v>
      </c>
    </row>
    <row r="127" spans="1:65" s="13" customFormat="1" ht="10.199999999999999">
      <c r="B127" s="210"/>
      <c r="C127" s="211"/>
      <c r="D127" s="206" t="s">
        <v>157</v>
      </c>
      <c r="E127" s="212" t="s">
        <v>28</v>
      </c>
      <c r="F127" s="213" t="s">
        <v>984</v>
      </c>
      <c r="G127" s="211"/>
      <c r="H127" s="212" t="s">
        <v>28</v>
      </c>
      <c r="I127" s="214"/>
      <c r="J127" s="211"/>
      <c r="K127" s="211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157</v>
      </c>
      <c r="AU127" s="219" t="s">
        <v>85</v>
      </c>
      <c r="AV127" s="13" t="s">
        <v>82</v>
      </c>
      <c r="AW127" s="13" t="s">
        <v>35</v>
      </c>
      <c r="AX127" s="13" t="s">
        <v>74</v>
      </c>
      <c r="AY127" s="219" t="s">
        <v>146</v>
      </c>
    </row>
    <row r="128" spans="1:65" s="14" customFormat="1" ht="10.199999999999999">
      <c r="B128" s="220"/>
      <c r="C128" s="221"/>
      <c r="D128" s="206" t="s">
        <v>157</v>
      </c>
      <c r="E128" s="222" t="s">
        <v>28</v>
      </c>
      <c r="F128" s="223" t="s">
        <v>1034</v>
      </c>
      <c r="G128" s="221"/>
      <c r="H128" s="224">
        <v>19.5</v>
      </c>
      <c r="I128" s="225"/>
      <c r="J128" s="221"/>
      <c r="K128" s="221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157</v>
      </c>
      <c r="AU128" s="230" t="s">
        <v>85</v>
      </c>
      <c r="AV128" s="14" t="s">
        <v>85</v>
      </c>
      <c r="AW128" s="14" t="s">
        <v>35</v>
      </c>
      <c r="AX128" s="14" t="s">
        <v>82</v>
      </c>
      <c r="AY128" s="230" t="s">
        <v>146</v>
      </c>
    </row>
    <row r="129" spans="1:65" s="2" customFormat="1" ht="16.5" customHeight="1">
      <c r="A129" s="34"/>
      <c r="B129" s="35"/>
      <c r="C129" s="193" t="s">
        <v>201</v>
      </c>
      <c r="D129" s="193" t="s">
        <v>148</v>
      </c>
      <c r="E129" s="194" t="s">
        <v>986</v>
      </c>
      <c r="F129" s="195" t="s">
        <v>987</v>
      </c>
      <c r="G129" s="196" t="s">
        <v>151</v>
      </c>
      <c r="H129" s="197">
        <v>97.5</v>
      </c>
      <c r="I129" s="198"/>
      <c r="J129" s="199">
        <f>ROUND(I129*H129,2)</f>
        <v>0</v>
      </c>
      <c r="K129" s="195" t="s">
        <v>28</v>
      </c>
      <c r="L129" s="39"/>
      <c r="M129" s="200" t="s">
        <v>28</v>
      </c>
      <c r="N129" s="201" t="s">
        <v>47</v>
      </c>
      <c r="O129" s="65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153</v>
      </c>
      <c r="AT129" s="204" t="s">
        <v>148</v>
      </c>
      <c r="AU129" s="204" t="s">
        <v>85</v>
      </c>
      <c r="AY129" s="17" t="s">
        <v>146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7" t="s">
        <v>153</v>
      </c>
      <c r="BK129" s="205">
        <f>ROUND(I129*H129,2)</f>
        <v>0</v>
      </c>
      <c r="BL129" s="17" t="s">
        <v>153</v>
      </c>
      <c r="BM129" s="204" t="s">
        <v>988</v>
      </c>
    </row>
    <row r="130" spans="1:65" s="2" customFormat="1" ht="10.199999999999999">
      <c r="A130" s="34"/>
      <c r="B130" s="35"/>
      <c r="C130" s="36"/>
      <c r="D130" s="206" t="s">
        <v>155</v>
      </c>
      <c r="E130" s="36"/>
      <c r="F130" s="207" t="s">
        <v>989</v>
      </c>
      <c r="G130" s="36"/>
      <c r="H130" s="36"/>
      <c r="I130" s="116"/>
      <c r="J130" s="36"/>
      <c r="K130" s="36"/>
      <c r="L130" s="39"/>
      <c r="M130" s="208"/>
      <c r="N130" s="209"/>
      <c r="O130" s="65"/>
      <c r="P130" s="65"/>
      <c r="Q130" s="65"/>
      <c r="R130" s="65"/>
      <c r="S130" s="65"/>
      <c r="T130" s="66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155</v>
      </c>
      <c r="AU130" s="17" t="s">
        <v>85</v>
      </c>
    </row>
    <row r="131" spans="1:65" s="13" customFormat="1" ht="10.199999999999999">
      <c r="B131" s="210"/>
      <c r="C131" s="211"/>
      <c r="D131" s="206" t="s">
        <v>157</v>
      </c>
      <c r="E131" s="212" t="s">
        <v>28</v>
      </c>
      <c r="F131" s="213" t="s">
        <v>990</v>
      </c>
      <c r="G131" s="211"/>
      <c r="H131" s="212" t="s">
        <v>28</v>
      </c>
      <c r="I131" s="214"/>
      <c r="J131" s="211"/>
      <c r="K131" s="211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157</v>
      </c>
      <c r="AU131" s="219" t="s">
        <v>85</v>
      </c>
      <c r="AV131" s="13" t="s">
        <v>82</v>
      </c>
      <c r="AW131" s="13" t="s">
        <v>35</v>
      </c>
      <c r="AX131" s="13" t="s">
        <v>74</v>
      </c>
      <c r="AY131" s="219" t="s">
        <v>146</v>
      </c>
    </row>
    <row r="132" spans="1:65" s="14" customFormat="1" ht="10.199999999999999">
      <c r="B132" s="220"/>
      <c r="C132" s="221"/>
      <c r="D132" s="206" t="s">
        <v>157</v>
      </c>
      <c r="E132" s="222" t="s">
        <v>28</v>
      </c>
      <c r="F132" s="223" t="s">
        <v>1035</v>
      </c>
      <c r="G132" s="221"/>
      <c r="H132" s="224">
        <v>97.5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157</v>
      </c>
      <c r="AU132" s="230" t="s">
        <v>85</v>
      </c>
      <c r="AV132" s="14" t="s">
        <v>85</v>
      </c>
      <c r="AW132" s="14" t="s">
        <v>35</v>
      </c>
      <c r="AX132" s="14" t="s">
        <v>82</v>
      </c>
      <c r="AY132" s="230" t="s">
        <v>146</v>
      </c>
    </row>
    <row r="133" spans="1:65" s="12" customFormat="1" ht="22.8" customHeight="1">
      <c r="B133" s="177"/>
      <c r="C133" s="178"/>
      <c r="D133" s="179" t="s">
        <v>73</v>
      </c>
      <c r="E133" s="191" t="s">
        <v>166</v>
      </c>
      <c r="F133" s="191" t="s">
        <v>330</v>
      </c>
      <c r="G133" s="178"/>
      <c r="H133" s="178"/>
      <c r="I133" s="181"/>
      <c r="J133" s="192">
        <f>BK133</f>
        <v>0</v>
      </c>
      <c r="K133" s="178"/>
      <c r="L133" s="183"/>
      <c r="M133" s="184"/>
      <c r="N133" s="185"/>
      <c r="O133" s="185"/>
      <c r="P133" s="186">
        <f>SUM(P134:P137)</f>
        <v>0</v>
      </c>
      <c r="Q133" s="185"/>
      <c r="R133" s="186">
        <f>SUM(R134:R137)</f>
        <v>0</v>
      </c>
      <c r="S133" s="185"/>
      <c r="T133" s="187">
        <f>SUM(T134:T137)</f>
        <v>0</v>
      </c>
      <c r="AR133" s="188" t="s">
        <v>82</v>
      </c>
      <c r="AT133" s="189" t="s">
        <v>73</v>
      </c>
      <c r="AU133" s="189" t="s">
        <v>82</v>
      </c>
      <c r="AY133" s="188" t="s">
        <v>146</v>
      </c>
      <c r="BK133" s="190">
        <f>SUM(BK134:BK137)</f>
        <v>0</v>
      </c>
    </row>
    <row r="134" spans="1:65" s="2" customFormat="1" ht="16.5" customHeight="1">
      <c r="A134" s="34"/>
      <c r="B134" s="35"/>
      <c r="C134" s="193" t="s">
        <v>210</v>
      </c>
      <c r="D134" s="193" t="s">
        <v>148</v>
      </c>
      <c r="E134" s="194" t="s">
        <v>1036</v>
      </c>
      <c r="F134" s="195" t="s">
        <v>1037</v>
      </c>
      <c r="G134" s="196" t="s">
        <v>341</v>
      </c>
      <c r="H134" s="197">
        <v>2</v>
      </c>
      <c r="I134" s="198"/>
      <c r="J134" s="199">
        <f>ROUND(I134*H134,2)</f>
        <v>0</v>
      </c>
      <c r="K134" s="195" t="s">
        <v>28</v>
      </c>
      <c r="L134" s="39"/>
      <c r="M134" s="200" t="s">
        <v>28</v>
      </c>
      <c r="N134" s="201" t="s">
        <v>47</v>
      </c>
      <c r="O134" s="65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4" t="s">
        <v>153</v>
      </c>
      <c r="AT134" s="204" t="s">
        <v>148</v>
      </c>
      <c r="AU134" s="204" t="s">
        <v>85</v>
      </c>
      <c r="AY134" s="17" t="s">
        <v>146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7" t="s">
        <v>153</v>
      </c>
      <c r="BK134" s="205">
        <f>ROUND(I134*H134,2)</f>
        <v>0</v>
      </c>
      <c r="BL134" s="17" t="s">
        <v>153</v>
      </c>
      <c r="BM134" s="204" t="s">
        <v>1038</v>
      </c>
    </row>
    <row r="135" spans="1:65" s="2" customFormat="1" ht="10.199999999999999">
      <c r="A135" s="34"/>
      <c r="B135" s="35"/>
      <c r="C135" s="36"/>
      <c r="D135" s="206" t="s">
        <v>155</v>
      </c>
      <c r="E135" s="36"/>
      <c r="F135" s="207" t="s">
        <v>1037</v>
      </c>
      <c r="G135" s="36"/>
      <c r="H135" s="36"/>
      <c r="I135" s="116"/>
      <c r="J135" s="36"/>
      <c r="K135" s="36"/>
      <c r="L135" s="39"/>
      <c r="M135" s="208"/>
      <c r="N135" s="209"/>
      <c r="O135" s="65"/>
      <c r="P135" s="65"/>
      <c r="Q135" s="65"/>
      <c r="R135" s="65"/>
      <c r="S135" s="65"/>
      <c r="T135" s="66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155</v>
      </c>
      <c r="AU135" s="17" t="s">
        <v>85</v>
      </c>
    </row>
    <row r="136" spans="1:65" s="13" customFormat="1" ht="10.199999999999999">
      <c r="B136" s="210"/>
      <c r="C136" s="211"/>
      <c r="D136" s="206" t="s">
        <v>157</v>
      </c>
      <c r="E136" s="212" t="s">
        <v>28</v>
      </c>
      <c r="F136" s="213" t="s">
        <v>1039</v>
      </c>
      <c r="G136" s="211"/>
      <c r="H136" s="212" t="s">
        <v>28</v>
      </c>
      <c r="I136" s="214"/>
      <c r="J136" s="211"/>
      <c r="K136" s="211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157</v>
      </c>
      <c r="AU136" s="219" t="s">
        <v>85</v>
      </c>
      <c r="AV136" s="13" t="s">
        <v>82</v>
      </c>
      <c r="AW136" s="13" t="s">
        <v>35</v>
      </c>
      <c r="AX136" s="13" t="s">
        <v>74</v>
      </c>
      <c r="AY136" s="219" t="s">
        <v>146</v>
      </c>
    </row>
    <row r="137" spans="1:65" s="14" customFormat="1" ht="10.199999999999999">
      <c r="B137" s="220"/>
      <c r="C137" s="221"/>
      <c r="D137" s="206" t="s">
        <v>157</v>
      </c>
      <c r="E137" s="222" t="s">
        <v>28</v>
      </c>
      <c r="F137" s="223" t="s">
        <v>85</v>
      </c>
      <c r="G137" s="221"/>
      <c r="H137" s="224">
        <v>2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157</v>
      </c>
      <c r="AU137" s="230" t="s">
        <v>85</v>
      </c>
      <c r="AV137" s="14" t="s">
        <v>85</v>
      </c>
      <c r="AW137" s="14" t="s">
        <v>35</v>
      </c>
      <c r="AX137" s="14" t="s">
        <v>82</v>
      </c>
      <c r="AY137" s="230" t="s">
        <v>146</v>
      </c>
    </row>
    <row r="138" spans="1:65" s="12" customFormat="1" ht="22.8" customHeight="1">
      <c r="B138" s="177"/>
      <c r="C138" s="178"/>
      <c r="D138" s="179" t="s">
        <v>73</v>
      </c>
      <c r="E138" s="191" t="s">
        <v>1010</v>
      </c>
      <c r="F138" s="191" t="s">
        <v>430</v>
      </c>
      <c r="G138" s="178"/>
      <c r="H138" s="178"/>
      <c r="I138" s="181"/>
      <c r="J138" s="192">
        <f>BK138</f>
        <v>0</v>
      </c>
      <c r="K138" s="178"/>
      <c r="L138" s="183"/>
      <c r="M138" s="184"/>
      <c r="N138" s="185"/>
      <c r="O138" s="185"/>
      <c r="P138" s="186">
        <f>SUM(P139:P140)</f>
        <v>0</v>
      </c>
      <c r="Q138" s="185"/>
      <c r="R138" s="186">
        <f>SUM(R139:R140)</f>
        <v>0</v>
      </c>
      <c r="S138" s="185"/>
      <c r="T138" s="187">
        <f>SUM(T139:T140)</f>
        <v>0</v>
      </c>
      <c r="AR138" s="188" t="s">
        <v>82</v>
      </c>
      <c r="AT138" s="189" t="s">
        <v>73</v>
      </c>
      <c r="AU138" s="189" t="s">
        <v>82</v>
      </c>
      <c r="AY138" s="188" t="s">
        <v>146</v>
      </c>
      <c r="BK138" s="190">
        <f>SUM(BK139:BK140)</f>
        <v>0</v>
      </c>
    </row>
    <row r="139" spans="1:65" s="2" customFormat="1" ht="16.5" customHeight="1">
      <c r="A139" s="34"/>
      <c r="B139" s="35"/>
      <c r="C139" s="193" t="s">
        <v>216</v>
      </c>
      <c r="D139" s="193" t="s">
        <v>148</v>
      </c>
      <c r="E139" s="194" t="s">
        <v>845</v>
      </c>
      <c r="F139" s="195" t="s">
        <v>846</v>
      </c>
      <c r="G139" s="196" t="s">
        <v>325</v>
      </c>
      <c r="H139" s="197">
        <v>0.40699999999999997</v>
      </c>
      <c r="I139" s="198"/>
      <c r="J139" s="199">
        <f>ROUND(I139*H139,2)</f>
        <v>0</v>
      </c>
      <c r="K139" s="195" t="s">
        <v>974</v>
      </c>
      <c r="L139" s="39"/>
      <c r="M139" s="200" t="s">
        <v>28</v>
      </c>
      <c r="N139" s="201" t="s">
        <v>47</v>
      </c>
      <c r="O139" s="65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153</v>
      </c>
      <c r="AT139" s="204" t="s">
        <v>148</v>
      </c>
      <c r="AU139" s="204" t="s">
        <v>85</v>
      </c>
      <c r="AY139" s="17" t="s">
        <v>146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7" t="s">
        <v>153</v>
      </c>
      <c r="BK139" s="205">
        <f>ROUND(I139*H139,2)</f>
        <v>0</v>
      </c>
      <c r="BL139" s="17" t="s">
        <v>153</v>
      </c>
      <c r="BM139" s="204" t="s">
        <v>1011</v>
      </c>
    </row>
    <row r="140" spans="1:65" s="2" customFormat="1" ht="10.199999999999999">
      <c r="A140" s="34"/>
      <c r="B140" s="35"/>
      <c r="C140" s="36"/>
      <c r="D140" s="206" t="s">
        <v>155</v>
      </c>
      <c r="E140" s="36"/>
      <c r="F140" s="207" t="s">
        <v>848</v>
      </c>
      <c r="G140" s="36"/>
      <c r="H140" s="36"/>
      <c r="I140" s="116"/>
      <c r="J140" s="36"/>
      <c r="K140" s="36"/>
      <c r="L140" s="39"/>
      <c r="M140" s="252"/>
      <c r="N140" s="253"/>
      <c r="O140" s="254"/>
      <c r="P140" s="254"/>
      <c r="Q140" s="254"/>
      <c r="R140" s="254"/>
      <c r="S140" s="254"/>
      <c r="T140" s="25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155</v>
      </c>
      <c r="AU140" s="17" t="s">
        <v>85</v>
      </c>
    </row>
    <row r="141" spans="1:65" s="2" customFormat="1" ht="6.9" customHeight="1">
      <c r="A141" s="34"/>
      <c r="B141" s="48"/>
      <c r="C141" s="49"/>
      <c r="D141" s="49"/>
      <c r="E141" s="49"/>
      <c r="F141" s="49"/>
      <c r="G141" s="49"/>
      <c r="H141" s="49"/>
      <c r="I141" s="143"/>
      <c r="J141" s="49"/>
      <c r="K141" s="49"/>
      <c r="L141" s="39"/>
      <c r="M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</sheetData>
  <sheetProtection algorithmName="SHA-512" hashValue="nrnI92Xjt6SeOGSdeC9Sibt4cChp+DWVuh1/RXOEOIA0ZvMKvMl7S0o9IsxD0J49Qy4IGwFjhlCowZiL2aFWBQ==" saltValue="cyz5VitB5nvLqiHVnhsFhEC1HzGtpiqH96oFg8Nd9BSd6o2IQVG51XtpyhhTM87I5Gf+XBg5pdkhK5iTFV+Eow==" spinCount="100000" sheet="1" objects="1" scenarios="1" formatColumns="0" formatRows="0" autoFilter="0"/>
  <autoFilter ref="C88:K140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9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9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7" t="s">
        <v>105</v>
      </c>
    </row>
    <row r="3" spans="1:46" s="1" customFormat="1" ht="6.9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0"/>
      <c r="AT3" s="17" t="s">
        <v>85</v>
      </c>
    </row>
    <row r="4" spans="1:46" s="1" customFormat="1" ht="24.9" customHeight="1">
      <c r="B4" s="20"/>
      <c r="D4" s="113" t="s">
        <v>112</v>
      </c>
      <c r="I4" s="109"/>
      <c r="L4" s="20"/>
      <c r="M4" s="114" t="s">
        <v>10</v>
      </c>
      <c r="AT4" s="17" t="s">
        <v>35</v>
      </c>
    </row>
    <row r="5" spans="1:46" s="1" customFormat="1" ht="6.9" customHeight="1">
      <c r="B5" s="20"/>
      <c r="I5" s="109"/>
      <c r="L5" s="20"/>
    </row>
    <row r="6" spans="1:46" s="1" customFormat="1" ht="12" customHeight="1">
      <c r="B6" s="20"/>
      <c r="D6" s="115" t="s">
        <v>16</v>
      </c>
      <c r="I6" s="109"/>
      <c r="L6" s="20"/>
    </row>
    <row r="7" spans="1:46" s="1" customFormat="1" ht="16.5" customHeight="1">
      <c r="B7" s="20"/>
      <c r="E7" s="303" t="str">
        <f>'Rekapitulace stavby'!K6</f>
        <v>Výsadba větrolamu a výstavba mělkého průlehu na KN 1613 v k. ú. Svinčany</v>
      </c>
      <c r="F7" s="304"/>
      <c r="G7" s="304"/>
      <c r="H7" s="304"/>
      <c r="I7" s="109"/>
      <c r="L7" s="20"/>
    </row>
    <row r="8" spans="1:46" s="1" customFormat="1" ht="12" customHeight="1">
      <c r="B8" s="20"/>
      <c r="D8" s="115" t="s">
        <v>113</v>
      </c>
      <c r="I8" s="109"/>
      <c r="L8" s="20"/>
    </row>
    <row r="9" spans="1:46" s="2" customFormat="1" ht="16.5" customHeight="1">
      <c r="A9" s="34"/>
      <c r="B9" s="39"/>
      <c r="C9" s="34"/>
      <c r="D9" s="34"/>
      <c r="E9" s="303" t="s">
        <v>827</v>
      </c>
      <c r="F9" s="306"/>
      <c r="G9" s="306"/>
      <c r="H9" s="306"/>
      <c r="I9" s="116"/>
      <c r="J9" s="34"/>
      <c r="K9" s="34"/>
      <c r="L9" s="11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5" t="s">
        <v>828</v>
      </c>
      <c r="E10" s="34"/>
      <c r="F10" s="34"/>
      <c r="G10" s="34"/>
      <c r="H10" s="34"/>
      <c r="I10" s="116"/>
      <c r="J10" s="34"/>
      <c r="K10" s="34"/>
      <c r="L10" s="11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05" t="s">
        <v>1040</v>
      </c>
      <c r="F11" s="306"/>
      <c r="G11" s="306"/>
      <c r="H11" s="306"/>
      <c r="I11" s="116"/>
      <c r="J11" s="34"/>
      <c r="K11" s="34"/>
      <c r="L11" s="11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0.199999999999999">
      <c r="A12" s="34"/>
      <c r="B12" s="39"/>
      <c r="C12" s="34"/>
      <c r="D12" s="34"/>
      <c r="E12" s="34"/>
      <c r="F12" s="34"/>
      <c r="G12" s="34"/>
      <c r="H12" s="34"/>
      <c r="I12" s="116"/>
      <c r="J12" s="34"/>
      <c r="K12" s="34"/>
      <c r="L12" s="11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5" t="s">
        <v>18</v>
      </c>
      <c r="E13" s="34"/>
      <c r="F13" s="104" t="s">
        <v>92</v>
      </c>
      <c r="G13" s="34"/>
      <c r="H13" s="34"/>
      <c r="I13" s="118" t="s">
        <v>20</v>
      </c>
      <c r="J13" s="104" t="s">
        <v>115</v>
      </c>
      <c r="K13" s="34"/>
      <c r="L13" s="11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5" t="s">
        <v>22</v>
      </c>
      <c r="E14" s="34"/>
      <c r="F14" s="104" t="s">
        <v>23</v>
      </c>
      <c r="G14" s="34"/>
      <c r="H14" s="34"/>
      <c r="I14" s="118" t="s">
        <v>24</v>
      </c>
      <c r="J14" s="119" t="str">
        <f>'Rekapitulace stavby'!AN8</f>
        <v>8. 8. 2019</v>
      </c>
      <c r="K14" s="34"/>
      <c r="L14" s="11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customHeight="1">
      <c r="A15" s="34"/>
      <c r="B15" s="39"/>
      <c r="C15" s="34"/>
      <c r="D15" s="34"/>
      <c r="E15" s="34"/>
      <c r="F15" s="34"/>
      <c r="G15" s="34"/>
      <c r="H15" s="34"/>
      <c r="I15" s="116"/>
      <c r="J15" s="34"/>
      <c r="K15" s="34"/>
      <c r="L15" s="11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5" t="s">
        <v>26</v>
      </c>
      <c r="E16" s="34"/>
      <c r="F16" s="34"/>
      <c r="G16" s="34"/>
      <c r="H16" s="34"/>
      <c r="I16" s="118" t="s">
        <v>27</v>
      </c>
      <c r="J16" s="104" t="s">
        <v>28</v>
      </c>
      <c r="K16" s="34"/>
      <c r="L16" s="11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4" t="s">
        <v>29</v>
      </c>
      <c r="F17" s="34"/>
      <c r="G17" s="34"/>
      <c r="H17" s="34"/>
      <c r="I17" s="118" t="s">
        <v>30</v>
      </c>
      <c r="J17" s="104" t="s">
        <v>28</v>
      </c>
      <c r="K17" s="34"/>
      <c r="L17" s="11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9"/>
      <c r="C18" s="34"/>
      <c r="D18" s="34"/>
      <c r="E18" s="34"/>
      <c r="F18" s="34"/>
      <c r="G18" s="34"/>
      <c r="H18" s="34"/>
      <c r="I18" s="116"/>
      <c r="J18" s="34"/>
      <c r="K18" s="34"/>
      <c r="L18" s="11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5" t="s">
        <v>31</v>
      </c>
      <c r="E19" s="34"/>
      <c r="F19" s="34"/>
      <c r="G19" s="34"/>
      <c r="H19" s="34"/>
      <c r="I19" s="118" t="s">
        <v>27</v>
      </c>
      <c r="J19" s="30" t="str">
        <f>'Rekapitulace stavby'!AN13</f>
        <v>Vyplň údaj</v>
      </c>
      <c r="K19" s="34"/>
      <c r="L19" s="11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7" t="str">
        <f>'Rekapitulace stavby'!E14</f>
        <v>Vyplň údaj</v>
      </c>
      <c r="F20" s="308"/>
      <c r="G20" s="308"/>
      <c r="H20" s="308"/>
      <c r="I20" s="118" t="s">
        <v>30</v>
      </c>
      <c r="J20" s="30" t="str">
        <f>'Rekapitulace stavby'!AN14</f>
        <v>Vyplň údaj</v>
      </c>
      <c r="K20" s="34"/>
      <c r="L20" s="11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9"/>
      <c r="C21" s="34"/>
      <c r="D21" s="34"/>
      <c r="E21" s="34"/>
      <c r="F21" s="34"/>
      <c r="G21" s="34"/>
      <c r="H21" s="34"/>
      <c r="I21" s="116"/>
      <c r="J21" s="34"/>
      <c r="K21" s="34"/>
      <c r="L21" s="11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5" t="s">
        <v>33</v>
      </c>
      <c r="E22" s="34"/>
      <c r="F22" s="34"/>
      <c r="G22" s="34"/>
      <c r="H22" s="34"/>
      <c r="I22" s="118" t="s">
        <v>27</v>
      </c>
      <c r="J22" s="104" t="s">
        <v>28</v>
      </c>
      <c r="K22" s="34"/>
      <c r="L22" s="11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4" t="s">
        <v>34</v>
      </c>
      <c r="F23" s="34"/>
      <c r="G23" s="34"/>
      <c r="H23" s="34"/>
      <c r="I23" s="118" t="s">
        <v>30</v>
      </c>
      <c r="J23" s="104" t="s">
        <v>28</v>
      </c>
      <c r="K23" s="34"/>
      <c r="L23" s="11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9"/>
      <c r="C24" s="34"/>
      <c r="D24" s="34"/>
      <c r="E24" s="34"/>
      <c r="F24" s="34"/>
      <c r="G24" s="34"/>
      <c r="H24" s="34"/>
      <c r="I24" s="116"/>
      <c r="J24" s="34"/>
      <c r="K24" s="34"/>
      <c r="L24" s="11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5" t="s">
        <v>36</v>
      </c>
      <c r="E25" s="34"/>
      <c r="F25" s="34"/>
      <c r="G25" s="34"/>
      <c r="H25" s="34"/>
      <c r="I25" s="118" t="s">
        <v>27</v>
      </c>
      <c r="J25" s="104" t="s">
        <v>28</v>
      </c>
      <c r="K25" s="34"/>
      <c r="L25" s="11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4" t="s">
        <v>37</v>
      </c>
      <c r="F26" s="34"/>
      <c r="G26" s="34"/>
      <c r="H26" s="34"/>
      <c r="I26" s="118" t="s">
        <v>30</v>
      </c>
      <c r="J26" s="104" t="s">
        <v>28</v>
      </c>
      <c r="K26" s="34"/>
      <c r="L26" s="11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34"/>
      <c r="E27" s="34"/>
      <c r="F27" s="34"/>
      <c r="G27" s="34"/>
      <c r="H27" s="34"/>
      <c r="I27" s="116"/>
      <c r="J27" s="34"/>
      <c r="K27" s="34"/>
      <c r="L27" s="11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5" t="s">
        <v>38</v>
      </c>
      <c r="E28" s="34"/>
      <c r="F28" s="34"/>
      <c r="G28" s="34"/>
      <c r="H28" s="34"/>
      <c r="I28" s="116"/>
      <c r="J28" s="34"/>
      <c r="K28" s="34"/>
      <c r="L28" s="11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25.5" customHeight="1">
      <c r="A29" s="120"/>
      <c r="B29" s="121"/>
      <c r="C29" s="120"/>
      <c r="D29" s="120"/>
      <c r="E29" s="309" t="s">
        <v>116</v>
      </c>
      <c r="F29" s="309"/>
      <c r="G29" s="309"/>
      <c r="H29" s="309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" customHeight="1">
      <c r="A30" s="34"/>
      <c r="B30" s="39"/>
      <c r="C30" s="34"/>
      <c r="D30" s="34"/>
      <c r="E30" s="34"/>
      <c r="F30" s="34"/>
      <c r="G30" s="34"/>
      <c r="H30" s="34"/>
      <c r="I30" s="116"/>
      <c r="J30" s="34"/>
      <c r="K30" s="34"/>
      <c r="L30" s="11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4"/>
      <c r="E31" s="124"/>
      <c r="F31" s="124"/>
      <c r="G31" s="124"/>
      <c r="H31" s="124"/>
      <c r="I31" s="125"/>
      <c r="J31" s="124"/>
      <c r="K31" s="124"/>
      <c r="L31" s="11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6" t="s">
        <v>40</v>
      </c>
      <c r="E32" s="34"/>
      <c r="F32" s="34"/>
      <c r="G32" s="34"/>
      <c r="H32" s="34"/>
      <c r="I32" s="116"/>
      <c r="J32" s="127">
        <f>ROUND(J89, 2)</f>
        <v>0</v>
      </c>
      <c r="K32" s="34"/>
      <c r="L32" s="11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9"/>
      <c r="C33" s="34"/>
      <c r="D33" s="124"/>
      <c r="E33" s="124"/>
      <c r="F33" s="124"/>
      <c r="G33" s="124"/>
      <c r="H33" s="124"/>
      <c r="I33" s="125"/>
      <c r="J33" s="124"/>
      <c r="K33" s="124"/>
      <c r="L33" s="11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28" t="s">
        <v>42</v>
      </c>
      <c r="G34" s="34"/>
      <c r="H34" s="34"/>
      <c r="I34" s="129" t="s">
        <v>41</v>
      </c>
      <c r="J34" s="128" t="s">
        <v>43</v>
      </c>
      <c r="K34" s="34"/>
      <c r="L34" s="11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130" t="s">
        <v>44</v>
      </c>
      <c r="E35" s="115" t="s">
        <v>45</v>
      </c>
      <c r="F35" s="131">
        <f>ROUND((SUM(BE89:BE140)),  2)</f>
        <v>0</v>
      </c>
      <c r="G35" s="34"/>
      <c r="H35" s="34"/>
      <c r="I35" s="132">
        <v>0.21</v>
      </c>
      <c r="J35" s="131">
        <f>ROUND(((SUM(BE89:BE140))*I35),  2)</f>
        <v>0</v>
      </c>
      <c r="K35" s="34"/>
      <c r="L35" s="11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15" t="s">
        <v>46</v>
      </c>
      <c r="F36" s="131">
        <f>ROUND((SUM(BF89:BF140)),  2)</f>
        <v>0</v>
      </c>
      <c r="G36" s="34"/>
      <c r="H36" s="34"/>
      <c r="I36" s="132">
        <v>0.15</v>
      </c>
      <c r="J36" s="131">
        <f>ROUND(((SUM(BF89:BF140))*I36),  2)</f>
        <v>0</v>
      </c>
      <c r="K36" s="34"/>
      <c r="L36" s="11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customHeight="1">
      <c r="A37" s="34"/>
      <c r="B37" s="39"/>
      <c r="C37" s="34"/>
      <c r="D37" s="115" t="s">
        <v>44</v>
      </c>
      <c r="E37" s="115" t="s">
        <v>47</v>
      </c>
      <c r="F37" s="131">
        <f>ROUND((SUM(BG89:BG140)),  2)</f>
        <v>0</v>
      </c>
      <c r="G37" s="34"/>
      <c r="H37" s="34"/>
      <c r="I37" s="132">
        <v>0.21</v>
      </c>
      <c r="J37" s="131">
        <f>0</f>
        <v>0</v>
      </c>
      <c r="K37" s="34"/>
      <c r="L37" s="11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customHeight="1">
      <c r="A38" s="34"/>
      <c r="B38" s="39"/>
      <c r="C38" s="34"/>
      <c r="D38" s="34"/>
      <c r="E38" s="115" t="s">
        <v>48</v>
      </c>
      <c r="F38" s="131">
        <f>ROUND((SUM(BH89:BH140)),  2)</f>
        <v>0</v>
      </c>
      <c r="G38" s="34"/>
      <c r="H38" s="34"/>
      <c r="I38" s="132">
        <v>0.15</v>
      </c>
      <c r="J38" s="131">
        <f>0</f>
        <v>0</v>
      </c>
      <c r="K38" s="34"/>
      <c r="L38" s="11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15" t="s">
        <v>49</v>
      </c>
      <c r="F39" s="131">
        <f>ROUND((SUM(BI89:BI140)),  2)</f>
        <v>0</v>
      </c>
      <c r="G39" s="34"/>
      <c r="H39" s="34"/>
      <c r="I39" s="132">
        <v>0</v>
      </c>
      <c r="J39" s="131">
        <f>0</f>
        <v>0</v>
      </c>
      <c r="K39" s="34"/>
      <c r="L39" s="11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9"/>
      <c r="C40" s="34"/>
      <c r="D40" s="34"/>
      <c r="E40" s="34"/>
      <c r="F40" s="34"/>
      <c r="G40" s="34"/>
      <c r="H40" s="34"/>
      <c r="I40" s="116"/>
      <c r="J40" s="34"/>
      <c r="K40" s="34"/>
      <c r="L40" s="11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50</v>
      </c>
      <c r="E41" s="135"/>
      <c r="F41" s="135"/>
      <c r="G41" s="136" t="s">
        <v>51</v>
      </c>
      <c r="H41" s="137" t="s">
        <v>52</v>
      </c>
      <c r="I41" s="138"/>
      <c r="J41" s="139">
        <f>SUM(J32:J39)</f>
        <v>0</v>
      </c>
      <c r="K41" s="140"/>
      <c r="L41" s="11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" customHeight="1">
      <c r="A46" s="34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" customHeight="1">
      <c r="A47" s="34"/>
      <c r="B47" s="35"/>
      <c r="C47" s="23" t="s">
        <v>117</v>
      </c>
      <c r="D47" s="36"/>
      <c r="E47" s="36"/>
      <c r="F47" s="36"/>
      <c r="G47" s="36"/>
      <c r="H47" s="36"/>
      <c r="I47" s="116"/>
      <c r="J47" s="36"/>
      <c r="K47" s="36"/>
      <c r="L47" s="11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" customHeight="1">
      <c r="A48" s="34"/>
      <c r="B48" s="35"/>
      <c r="C48" s="36"/>
      <c r="D48" s="36"/>
      <c r="E48" s="36"/>
      <c r="F48" s="36"/>
      <c r="G48" s="36"/>
      <c r="H48" s="36"/>
      <c r="I48" s="116"/>
      <c r="J48" s="36"/>
      <c r="K48" s="36"/>
      <c r="L48" s="11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116"/>
      <c r="J49" s="36"/>
      <c r="K49" s="36"/>
      <c r="L49" s="11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0" t="str">
        <f>E7</f>
        <v>Výsadba větrolamu a výstavba mělkého průlehu na KN 1613 v k. ú. Svinčany</v>
      </c>
      <c r="F50" s="311"/>
      <c r="G50" s="311"/>
      <c r="H50" s="311"/>
      <c r="I50" s="116"/>
      <c r="J50" s="36"/>
      <c r="K50" s="36"/>
      <c r="L50" s="11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113</v>
      </c>
      <c r="D51" s="22"/>
      <c r="E51" s="22"/>
      <c r="F51" s="22"/>
      <c r="G51" s="22"/>
      <c r="H51" s="22"/>
      <c r="I51" s="109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10" t="s">
        <v>827</v>
      </c>
      <c r="F52" s="312"/>
      <c r="G52" s="312"/>
      <c r="H52" s="312"/>
      <c r="I52" s="116"/>
      <c r="J52" s="36"/>
      <c r="K52" s="36"/>
      <c r="L52" s="11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828</v>
      </c>
      <c r="D53" s="36"/>
      <c r="E53" s="36"/>
      <c r="F53" s="36"/>
      <c r="G53" s="36"/>
      <c r="H53" s="36"/>
      <c r="I53" s="116"/>
      <c r="J53" s="36"/>
      <c r="K53" s="36"/>
      <c r="L53" s="11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279" t="str">
        <f>E11</f>
        <v>3.4 - SO 03.4 Následná péče 2. rok</v>
      </c>
      <c r="F54" s="312"/>
      <c r="G54" s="312"/>
      <c r="H54" s="312"/>
      <c r="I54" s="116"/>
      <c r="J54" s="36"/>
      <c r="K54" s="36"/>
      <c r="L54" s="11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" customHeight="1">
      <c r="A55" s="34"/>
      <c r="B55" s="35"/>
      <c r="C55" s="36"/>
      <c r="D55" s="36"/>
      <c r="E55" s="36"/>
      <c r="F55" s="36"/>
      <c r="G55" s="36"/>
      <c r="H55" s="36"/>
      <c r="I55" s="116"/>
      <c r="J55" s="36"/>
      <c r="K55" s="36"/>
      <c r="L55" s="11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22</v>
      </c>
      <c r="D56" s="36"/>
      <c r="E56" s="36"/>
      <c r="F56" s="27" t="str">
        <f>F14</f>
        <v>Svinčany</v>
      </c>
      <c r="G56" s="36"/>
      <c r="H56" s="36"/>
      <c r="I56" s="118" t="s">
        <v>24</v>
      </c>
      <c r="J56" s="60" t="str">
        <f>IF(J14="","",J14)</f>
        <v>8. 8. 2019</v>
      </c>
      <c r="K56" s="36"/>
      <c r="L56" s="11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" customHeight="1">
      <c r="A57" s="34"/>
      <c r="B57" s="35"/>
      <c r="C57" s="36"/>
      <c r="D57" s="36"/>
      <c r="E57" s="36"/>
      <c r="F57" s="36"/>
      <c r="G57" s="36"/>
      <c r="H57" s="36"/>
      <c r="I57" s="116"/>
      <c r="J57" s="36"/>
      <c r="K57" s="36"/>
      <c r="L57" s="11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3.05" customHeight="1">
      <c r="A58" s="34"/>
      <c r="B58" s="35"/>
      <c r="C58" s="29" t="s">
        <v>26</v>
      </c>
      <c r="D58" s="36"/>
      <c r="E58" s="36"/>
      <c r="F58" s="27" t="str">
        <f>E17</f>
        <v>Obec Svinčany</v>
      </c>
      <c r="G58" s="36"/>
      <c r="H58" s="36"/>
      <c r="I58" s="118" t="s">
        <v>33</v>
      </c>
      <c r="J58" s="32" t="str">
        <f>E23</f>
        <v>Povodí Labe, státní podnik, OIČ, Hradec Králové</v>
      </c>
      <c r="K58" s="36"/>
      <c r="L58" s="11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15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118" t="s">
        <v>36</v>
      </c>
      <c r="J59" s="32" t="str">
        <f>E26</f>
        <v>Ing. Eva Morkesová</v>
      </c>
      <c r="K59" s="36"/>
      <c r="L59" s="11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116"/>
      <c r="J60" s="36"/>
      <c r="K60" s="36"/>
      <c r="L60" s="11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47" t="s">
        <v>118</v>
      </c>
      <c r="D61" s="148"/>
      <c r="E61" s="148"/>
      <c r="F61" s="148"/>
      <c r="G61" s="148"/>
      <c r="H61" s="148"/>
      <c r="I61" s="149"/>
      <c r="J61" s="150" t="s">
        <v>119</v>
      </c>
      <c r="K61" s="148"/>
      <c r="L61" s="11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116"/>
      <c r="J62" s="36"/>
      <c r="K62" s="36"/>
      <c r="L62" s="11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8" customHeight="1">
      <c r="A63" s="34"/>
      <c r="B63" s="35"/>
      <c r="C63" s="151" t="s">
        <v>72</v>
      </c>
      <c r="D63" s="36"/>
      <c r="E63" s="36"/>
      <c r="F63" s="36"/>
      <c r="G63" s="36"/>
      <c r="H63" s="36"/>
      <c r="I63" s="116"/>
      <c r="J63" s="78">
        <f>J89</f>
        <v>0</v>
      </c>
      <c r="K63" s="36"/>
      <c r="L63" s="11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120</v>
      </c>
    </row>
    <row r="64" spans="1:47" s="9" customFormat="1" ht="24.9" customHeight="1">
      <c r="B64" s="152"/>
      <c r="C64" s="153"/>
      <c r="D64" s="154" t="s">
        <v>121</v>
      </c>
      <c r="E64" s="155"/>
      <c r="F64" s="155"/>
      <c r="G64" s="155"/>
      <c r="H64" s="155"/>
      <c r="I64" s="156"/>
      <c r="J64" s="157">
        <f>J90</f>
        <v>0</v>
      </c>
      <c r="K64" s="153"/>
      <c r="L64" s="158"/>
    </row>
    <row r="65" spans="1:31" s="10" customFormat="1" ht="19.95" customHeight="1">
      <c r="B65" s="159"/>
      <c r="C65" s="98"/>
      <c r="D65" s="160" t="s">
        <v>122</v>
      </c>
      <c r="E65" s="161"/>
      <c r="F65" s="161"/>
      <c r="G65" s="161"/>
      <c r="H65" s="161"/>
      <c r="I65" s="162"/>
      <c r="J65" s="163">
        <f>J91</f>
        <v>0</v>
      </c>
      <c r="K65" s="98"/>
      <c r="L65" s="164"/>
    </row>
    <row r="66" spans="1:31" s="10" customFormat="1" ht="19.95" customHeight="1">
      <c r="B66" s="159"/>
      <c r="C66" s="98"/>
      <c r="D66" s="160" t="s">
        <v>125</v>
      </c>
      <c r="E66" s="161"/>
      <c r="F66" s="161"/>
      <c r="G66" s="161"/>
      <c r="H66" s="161"/>
      <c r="I66" s="162"/>
      <c r="J66" s="163">
        <f>J133</f>
        <v>0</v>
      </c>
      <c r="K66" s="98"/>
      <c r="L66" s="164"/>
    </row>
    <row r="67" spans="1:31" s="10" customFormat="1" ht="19.95" customHeight="1">
      <c r="B67" s="159"/>
      <c r="C67" s="98"/>
      <c r="D67" s="160" t="s">
        <v>850</v>
      </c>
      <c r="E67" s="161"/>
      <c r="F67" s="161"/>
      <c r="G67" s="161"/>
      <c r="H67" s="161"/>
      <c r="I67" s="162"/>
      <c r="J67" s="163">
        <f>J138</f>
        <v>0</v>
      </c>
      <c r="K67" s="98"/>
      <c r="L67" s="164"/>
    </row>
    <row r="68" spans="1:31" s="2" customFormat="1" ht="21.75" customHeight="1">
      <c r="A68" s="34"/>
      <c r="B68" s="35"/>
      <c r="C68" s="36"/>
      <c r="D68" s="36"/>
      <c r="E68" s="36"/>
      <c r="F68" s="36"/>
      <c r="G68" s="36"/>
      <c r="H68" s="36"/>
      <c r="I68" s="116"/>
      <c r="J68" s="36"/>
      <c r="K68" s="36"/>
      <c r="L68" s="117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" customHeight="1">
      <c r="A69" s="34"/>
      <c r="B69" s="48"/>
      <c r="C69" s="49"/>
      <c r="D69" s="49"/>
      <c r="E69" s="49"/>
      <c r="F69" s="49"/>
      <c r="G69" s="49"/>
      <c r="H69" s="49"/>
      <c r="I69" s="143"/>
      <c r="J69" s="49"/>
      <c r="K69" s="49"/>
      <c r="L69" s="117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" customHeight="1">
      <c r="A73" s="34"/>
      <c r="B73" s="50"/>
      <c r="C73" s="51"/>
      <c r="D73" s="51"/>
      <c r="E73" s="51"/>
      <c r="F73" s="51"/>
      <c r="G73" s="51"/>
      <c r="H73" s="51"/>
      <c r="I73" s="146"/>
      <c r="J73" s="51"/>
      <c r="K73" s="51"/>
      <c r="L73" s="11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" customHeight="1">
      <c r="A74" s="34"/>
      <c r="B74" s="35"/>
      <c r="C74" s="23" t="s">
        <v>131</v>
      </c>
      <c r="D74" s="36"/>
      <c r="E74" s="36"/>
      <c r="F74" s="36"/>
      <c r="G74" s="36"/>
      <c r="H74" s="36"/>
      <c r="I74" s="116"/>
      <c r="J74" s="36"/>
      <c r="K74" s="36"/>
      <c r="L74" s="11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" customHeight="1">
      <c r="A75" s="34"/>
      <c r="B75" s="35"/>
      <c r="C75" s="36"/>
      <c r="D75" s="36"/>
      <c r="E75" s="36"/>
      <c r="F75" s="36"/>
      <c r="G75" s="36"/>
      <c r="H75" s="36"/>
      <c r="I75" s="116"/>
      <c r="J75" s="36"/>
      <c r="K75" s="36"/>
      <c r="L75" s="11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16</v>
      </c>
      <c r="D76" s="36"/>
      <c r="E76" s="36"/>
      <c r="F76" s="36"/>
      <c r="G76" s="36"/>
      <c r="H76" s="36"/>
      <c r="I76" s="116"/>
      <c r="J76" s="36"/>
      <c r="K76" s="36"/>
      <c r="L76" s="11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310" t="str">
        <f>E7</f>
        <v>Výsadba větrolamu a výstavba mělkého průlehu na KN 1613 v k. ú. Svinčany</v>
      </c>
      <c r="F77" s="311"/>
      <c r="G77" s="311"/>
      <c r="H77" s="311"/>
      <c r="I77" s="116"/>
      <c r="J77" s="36"/>
      <c r="K77" s="36"/>
      <c r="L77" s="11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1" customFormat="1" ht="12" customHeight="1">
      <c r="B78" s="21"/>
      <c r="C78" s="29" t="s">
        <v>113</v>
      </c>
      <c r="D78" s="22"/>
      <c r="E78" s="22"/>
      <c r="F78" s="22"/>
      <c r="G78" s="22"/>
      <c r="H78" s="22"/>
      <c r="I78" s="109"/>
      <c r="J78" s="22"/>
      <c r="K78" s="22"/>
      <c r="L78" s="20"/>
    </row>
    <row r="79" spans="1:31" s="2" customFormat="1" ht="16.5" customHeight="1">
      <c r="A79" s="34"/>
      <c r="B79" s="35"/>
      <c r="C79" s="36"/>
      <c r="D79" s="36"/>
      <c r="E79" s="310" t="s">
        <v>827</v>
      </c>
      <c r="F79" s="312"/>
      <c r="G79" s="312"/>
      <c r="H79" s="312"/>
      <c r="I79" s="116"/>
      <c r="J79" s="36"/>
      <c r="K79" s="36"/>
      <c r="L79" s="11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828</v>
      </c>
      <c r="D80" s="36"/>
      <c r="E80" s="36"/>
      <c r="F80" s="36"/>
      <c r="G80" s="36"/>
      <c r="H80" s="36"/>
      <c r="I80" s="116"/>
      <c r="J80" s="36"/>
      <c r="K80" s="36"/>
      <c r="L80" s="11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6"/>
      <c r="D81" s="36"/>
      <c r="E81" s="279" t="str">
        <f>E11</f>
        <v>3.4 - SO 03.4 Následná péče 2. rok</v>
      </c>
      <c r="F81" s="312"/>
      <c r="G81" s="312"/>
      <c r="H81" s="312"/>
      <c r="I81" s="116"/>
      <c r="J81" s="36"/>
      <c r="K81" s="36"/>
      <c r="L81" s="11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" customHeight="1">
      <c r="A82" s="34"/>
      <c r="B82" s="35"/>
      <c r="C82" s="36"/>
      <c r="D82" s="36"/>
      <c r="E82" s="36"/>
      <c r="F82" s="36"/>
      <c r="G82" s="36"/>
      <c r="H82" s="36"/>
      <c r="I82" s="116"/>
      <c r="J82" s="36"/>
      <c r="K82" s="36"/>
      <c r="L82" s="11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9" t="s">
        <v>22</v>
      </c>
      <c r="D83" s="36"/>
      <c r="E83" s="36"/>
      <c r="F83" s="27" t="str">
        <f>F14</f>
        <v>Svinčany</v>
      </c>
      <c r="G83" s="36"/>
      <c r="H83" s="36"/>
      <c r="I83" s="118" t="s">
        <v>24</v>
      </c>
      <c r="J83" s="60" t="str">
        <f>IF(J14="","",J14)</f>
        <v>8. 8. 2019</v>
      </c>
      <c r="K83" s="36"/>
      <c r="L83" s="11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" customHeight="1">
      <c r="A84" s="34"/>
      <c r="B84" s="35"/>
      <c r="C84" s="36"/>
      <c r="D84" s="36"/>
      <c r="E84" s="36"/>
      <c r="F84" s="36"/>
      <c r="G84" s="36"/>
      <c r="H84" s="36"/>
      <c r="I84" s="116"/>
      <c r="J84" s="36"/>
      <c r="K84" s="36"/>
      <c r="L84" s="11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43.05" customHeight="1">
      <c r="A85" s="34"/>
      <c r="B85" s="35"/>
      <c r="C85" s="29" t="s">
        <v>26</v>
      </c>
      <c r="D85" s="36"/>
      <c r="E85" s="36"/>
      <c r="F85" s="27" t="str">
        <f>E17</f>
        <v>Obec Svinčany</v>
      </c>
      <c r="G85" s="36"/>
      <c r="H85" s="36"/>
      <c r="I85" s="118" t="s">
        <v>33</v>
      </c>
      <c r="J85" s="32" t="str">
        <f>E23</f>
        <v>Povodí Labe, státní podnik, OIČ, Hradec Králové</v>
      </c>
      <c r="K85" s="36"/>
      <c r="L85" s="11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5.15" customHeight="1">
      <c r="A86" s="34"/>
      <c r="B86" s="35"/>
      <c r="C86" s="29" t="s">
        <v>31</v>
      </c>
      <c r="D86" s="36"/>
      <c r="E86" s="36"/>
      <c r="F86" s="27" t="str">
        <f>IF(E20="","",E20)</f>
        <v>Vyplň údaj</v>
      </c>
      <c r="G86" s="36"/>
      <c r="H86" s="36"/>
      <c r="I86" s="118" t="s">
        <v>36</v>
      </c>
      <c r="J86" s="32" t="str">
        <f>E26</f>
        <v>Ing. Eva Morkesová</v>
      </c>
      <c r="K86" s="36"/>
      <c r="L86" s="11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0.35" customHeight="1">
      <c r="A87" s="34"/>
      <c r="B87" s="35"/>
      <c r="C87" s="36"/>
      <c r="D87" s="36"/>
      <c r="E87" s="36"/>
      <c r="F87" s="36"/>
      <c r="G87" s="36"/>
      <c r="H87" s="36"/>
      <c r="I87" s="116"/>
      <c r="J87" s="36"/>
      <c r="K87" s="36"/>
      <c r="L87" s="117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11" customFormat="1" ht="29.25" customHeight="1">
      <c r="A88" s="165"/>
      <c r="B88" s="166"/>
      <c r="C88" s="167" t="s">
        <v>132</v>
      </c>
      <c r="D88" s="168" t="s">
        <v>59</v>
      </c>
      <c r="E88" s="168" t="s">
        <v>55</v>
      </c>
      <c r="F88" s="168" t="s">
        <v>56</v>
      </c>
      <c r="G88" s="168" t="s">
        <v>133</v>
      </c>
      <c r="H88" s="168" t="s">
        <v>134</v>
      </c>
      <c r="I88" s="169" t="s">
        <v>135</v>
      </c>
      <c r="J88" s="168" t="s">
        <v>119</v>
      </c>
      <c r="K88" s="170" t="s">
        <v>136</v>
      </c>
      <c r="L88" s="171"/>
      <c r="M88" s="69" t="s">
        <v>28</v>
      </c>
      <c r="N88" s="70" t="s">
        <v>44</v>
      </c>
      <c r="O88" s="70" t="s">
        <v>137</v>
      </c>
      <c r="P88" s="70" t="s">
        <v>138</v>
      </c>
      <c r="Q88" s="70" t="s">
        <v>139</v>
      </c>
      <c r="R88" s="70" t="s">
        <v>140</v>
      </c>
      <c r="S88" s="70" t="s">
        <v>141</v>
      </c>
      <c r="T88" s="71" t="s">
        <v>142</v>
      </c>
      <c r="U88" s="165"/>
      <c r="V88" s="165"/>
      <c r="W88" s="165"/>
      <c r="X88" s="165"/>
      <c r="Y88" s="165"/>
      <c r="Z88" s="165"/>
      <c r="AA88" s="165"/>
      <c r="AB88" s="165"/>
      <c r="AC88" s="165"/>
      <c r="AD88" s="165"/>
      <c r="AE88" s="165"/>
    </row>
    <row r="89" spans="1:65" s="2" customFormat="1" ht="22.8" customHeight="1">
      <c r="A89" s="34"/>
      <c r="B89" s="35"/>
      <c r="C89" s="76" t="s">
        <v>143</v>
      </c>
      <c r="D89" s="36"/>
      <c r="E89" s="36"/>
      <c r="F89" s="36"/>
      <c r="G89" s="36"/>
      <c r="H89" s="36"/>
      <c r="I89" s="116"/>
      <c r="J89" s="172">
        <f>BK89</f>
        <v>0</v>
      </c>
      <c r="K89" s="36"/>
      <c r="L89" s="39"/>
      <c r="M89" s="72"/>
      <c r="N89" s="173"/>
      <c r="O89" s="73"/>
      <c r="P89" s="174">
        <f>P90</f>
        <v>0</v>
      </c>
      <c r="Q89" s="73"/>
      <c r="R89" s="174">
        <f>R90</f>
        <v>0.40679999999999999</v>
      </c>
      <c r="S89" s="73"/>
      <c r="T89" s="175">
        <f>T90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73</v>
      </c>
      <c r="AU89" s="17" t="s">
        <v>120</v>
      </c>
      <c r="BK89" s="176">
        <f>BK90</f>
        <v>0</v>
      </c>
    </row>
    <row r="90" spans="1:65" s="12" customFormat="1" ht="25.95" customHeight="1">
      <c r="B90" s="177"/>
      <c r="C90" s="178"/>
      <c r="D90" s="179" t="s">
        <v>73</v>
      </c>
      <c r="E90" s="180" t="s">
        <v>144</v>
      </c>
      <c r="F90" s="180" t="s">
        <v>145</v>
      </c>
      <c r="G90" s="178"/>
      <c r="H90" s="178"/>
      <c r="I90" s="181"/>
      <c r="J90" s="182">
        <f>BK90</f>
        <v>0</v>
      </c>
      <c r="K90" s="178"/>
      <c r="L90" s="183"/>
      <c r="M90" s="184"/>
      <c r="N90" s="185"/>
      <c r="O90" s="185"/>
      <c r="P90" s="186">
        <f>P91+P133+P138</f>
        <v>0</v>
      </c>
      <c r="Q90" s="185"/>
      <c r="R90" s="186">
        <f>R91+R133+R138</f>
        <v>0.40679999999999999</v>
      </c>
      <c r="S90" s="185"/>
      <c r="T90" s="187">
        <f>T91+T133+T138</f>
        <v>0</v>
      </c>
      <c r="AR90" s="188" t="s">
        <v>82</v>
      </c>
      <c r="AT90" s="189" t="s">
        <v>73</v>
      </c>
      <c r="AU90" s="189" t="s">
        <v>74</v>
      </c>
      <c r="AY90" s="188" t="s">
        <v>146</v>
      </c>
      <c r="BK90" s="190">
        <f>BK91+BK133+BK138</f>
        <v>0</v>
      </c>
    </row>
    <row r="91" spans="1:65" s="12" customFormat="1" ht="22.8" customHeight="1">
      <c r="B91" s="177"/>
      <c r="C91" s="178"/>
      <c r="D91" s="179" t="s">
        <v>73</v>
      </c>
      <c r="E91" s="191" t="s">
        <v>82</v>
      </c>
      <c r="F91" s="191" t="s">
        <v>147</v>
      </c>
      <c r="G91" s="178"/>
      <c r="H91" s="178"/>
      <c r="I91" s="181"/>
      <c r="J91" s="192">
        <f>BK91</f>
        <v>0</v>
      </c>
      <c r="K91" s="178"/>
      <c r="L91" s="183"/>
      <c r="M91" s="184"/>
      <c r="N91" s="185"/>
      <c r="O91" s="185"/>
      <c r="P91" s="186">
        <f>SUM(P92:P132)</f>
        <v>0</v>
      </c>
      <c r="Q91" s="185"/>
      <c r="R91" s="186">
        <f>SUM(R92:R132)</f>
        <v>0.40679999999999999</v>
      </c>
      <c r="S91" s="185"/>
      <c r="T91" s="187">
        <f>SUM(T92:T132)</f>
        <v>0</v>
      </c>
      <c r="AR91" s="188" t="s">
        <v>82</v>
      </c>
      <c r="AT91" s="189" t="s">
        <v>73</v>
      </c>
      <c r="AU91" s="189" t="s">
        <v>82</v>
      </c>
      <c r="AY91" s="188" t="s">
        <v>146</v>
      </c>
      <c r="BK91" s="190">
        <f>SUM(BK92:BK132)</f>
        <v>0</v>
      </c>
    </row>
    <row r="92" spans="1:65" s="2" customFormat="1" ht="16.5" customHeight="1">
      <c r="A92" s="34"/>
      <c r="B92" s="35"/>
      <c r="C92" s="193" t="s">
        <v>82</v>
      </c>
      <c r="D92" s="193" t="s">
        <v>148</v>
      </c>
      <c r="E92" s="194" t="s">
        <v>1013</v>
      </c>
      <c r="F92" s="195" t="s">
        <v>1014</v>
      </c>
      <c r="G92" s="196" t="s">
        <v>239</v>
      </c>
      <c r="H92" s="197">
        <v>10000</v>
      </c>
      <c r="I92" s="198"/>
      <c r="J92" s="199">
        <f>ROUND(I92*H92,2)</f>
        <v>0</v>
      </c>
      <c r="K92" s="195" t="s">
        <v>152</v>
      </c>
      <c r="L92" s="39"/>
      <c r="M92" s="200" t="s">
        <v>28</v>
      </c>
      <c r="N92" s="201" t="s">
        <v>47</v>
      </c>
      <c r="O92" s="65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204" t="s">
        <v>153</v>
      </c>
      <c r="AT92" s="204" t="s">
        <v>148</v>
      </c>
      <c r="AU92" s="204" t="s">
        <v>85</v>
      </c>
      <c r="AY92" s="17" t="s">
        <v>146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7" t="s">
        <v>153</v>
      </c>
      <c r="BK92" s="205">
        <f>ROUND(I92*H92,2)</f>
        <v>0</v>
      </c>
      <c r="BL92" s="17" t="s">
        <v>153</v>
      </c>
      <c r="BM92" s="204" t="s">
        <v>1015</v>
      </c>
    </row>
    <row r="93" spans="1:65" s="2" customFormat="1" ht="10.199999999999999">
      <c r="A93" s="34"/>
      <c r="B93" s="35"/>
      <c r="C93" s="36"/>
      <c r="D93" s="206" t="s">
        <v>155</v>
      </c>
      <c r="E93" s="36"/>
      <c r="F93" s="207" t="s">
        <v>1016</v>
      </c>
      <c r="G93" s="36"/>
      <c r="H93" s="36"/>
      <c r="I93" s="116"/>
      <c r="J93" s="36"/>
      <c r="K93" s="36"/>
      <c r="L93" s="39"/>
      <c r="M93" s="208"/>
      <c r="N93" s="209"/>
      <c r="O93" s="65"/>
      <c r="P93" s="65"/>
      <c r="Q93" s="65"/>
      <c r="R93" s="65"/>
      <c r="S93" s="65"/>
      <c r="T93" s="66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155</v>
      </c>
      <c r="AU93" s="17" t="s">
        <v>85</v>
      </c>
    </row>
    <row r="94" spans="1:65" s="13" customFormat="1" ht="10.199999999999999">
      <c r="B94" s="210"/>
      <c r="C94" s="211"/>
      <c r="D94" s="206" t="s">
        <v>157</v>
      </c>
      <c r="E94" s="212" t="s">
        <v>28</v>
      </c>
      <c r="F94" s="213" t="s">
        <v>1017</v>
      </c>
      <c r="G94" s="211"/>
      <c r="H94" s="212" t="s">
        <v>28</v>
      </c>
      <c r="I94" s="214"/>
      <c r="J94" s="211"/>
      <c r="K94" s="211"/>
      <c r="L94" s="215"/>
      <c r="M94" s="216"/>
      <c r="N94" s="217"/>
      <c r="O94" s="217"/>
      <c r="P94" s="217"/>
      <c r="Q94" s="217"/>
      <c r="R94" s="217"/>
      <c r="S94" s="217"/>
      <c r="T94" s="218"/>
      <c r="AT94" s="219" t="s">
        <v>157</v>
      </c>
      <c r="AU94" s="219" t="s">
        <v>85</v>
      </c>
      <c r="AV94" s="13" t="s">
        <v>82</v>
      </c>
      <c r="AW94" s="13" t="s">
        <v>35</v>
      </c>
      <c r="AX94" s="13" t="s">
        <v>74</v>
      </c>
      <c r="AY94" s="219" t="s">
        <v>146</v>
      </c>
    </row>
    <row r="95" spans="1:65" s="14" customFormat="1" ht="10.199999999999999">
      <c r="B95" s="220"/>
      <c r="C95" s="221"/>
      <c r="D95" s="206" t="s">
        <v>157</v>
      </c>
      <c r="E95" s="222" t="s">
        <v>28</v>
      </c>
      <c r="F95" s="223" t="s">
        <v>1018</v>
      </c>
      <c r="G95" s="221"/>
      <c r="H95" s="224">
        <v>10000</v>
      </c>
      <c r="I95" s="225"/>
      <c r="J95" s="221"/>
      <c r="K95" s="221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157</v>
      </c>
      <c r="AU95" s="230" t="s">
        <v>85</v>
      </c>
      <c r="AV95" s="14" t="s">
        <v>85</v>
      </c>
      <c r="AW95" s="14" t="s">
        <v>35</v>
      </c>
      <c r="AX95" s="14" t="s">
        <v>82</v>
      </c>
      <c r="AY95" s="230" t="s">
        <v>146</v>
      </c>
    </row>
    <row r="96" spans="1:65" s="2" customFormat="1" ht="16.5" customHeight="1">
      <c r="A96" s="34"/>
      <c r="B96" s="35"/>
      <c r="C96" s="193" t="s">
        <v>85</v>
      </c>
      <c r="D96" s="193" t="s">
        <v>148</v>
      </c>
      <c r="E96" s="194" t="s">
        <v>1019</v>
      </c>
      <c r="F96" s="195" t="s">
        <v>1020</v>
      </c>
      <c r="G96" s="196" t="s">
        <v>440</v>
      </c>
      <c r="H96" s="197">
        <v>15</v>
      </c>
      <c r="I96" s="198"/>
      <c r="J96" s="199">
        <f>ROUND(I96*H96,2)</f>
        <v>0</v>
      </c>
      <c r="K96" s="195" t="s">
        <v>28</v>
      </c>
      <c r="L96" s="39"/>
      <c r="M96" s="200" t="s">
        <v>28</v>
      </c>
      <c r="N96" s="201" t="s">
        <v>47</v>
      </c>
      <c r="O96" s="65"/>
      <c r="P96" s="202">
        <f>O96*H96</f>
        <v>0</v>
      </c>
      <c r="Q96" s="202">
        <v>2.7E-2</v>
      </c>
      <c r="R96" s="202">
        <f>Q96*H96</f>
        <v>0.40499999999999997</v>
      </c>
      <c r="S96" s="202">
        <v>0</v>
      </c>
      <c r="T96" s="20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204" t="s">
        <v>153</v>
      </c>
      <c r="AT96" s="204" t="s">
        <v>148</v>
      </c>
      <c r="AU96" s="204" t="s">
        <v>85</v>
      </c>
      <c r="AY96" s="17" t="s">
        <v>146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7" t="s">
        <v>153</v>
      </c>
      <c r="BK96" s="205">
        <f>ROUND(I96*H96,2)</f>
        <v>0</v>
      </c>
      <c r="BL96" s="17" t="s">
        <v>153</v>
      </c>
      <c r="BM96" s="204" t="s">
        <v>1021</v>
      </c>
    </row>
    <row r="97" spans="1:65" s="2" customFormat="1" ht="10.199999999999999">
      <c r="A97" s="34"/>
      <c r="B97" s="35"/>
      <c r="C97" s="36"/>
      <c r="D97" s="206" t="s">
        <v>155</v>
      </c>
      <c r="E97" s="36"/>
      <c r="F97" s="207" t="s">
        <v>1020</v>
      </c>
      <c r="G97" s="36"/>
      <c r="H97" s="36"/>
      <c r="I97" s="116"/>
      <c r="J97" s="36"/>
      <c r="K97" s="36"/>
      <c r="L97" s="39"/>
      <c r="M97" s="208"/>
      <c r="N97" s="209"/>
      <c r="O97" s="65"/>
      <c r="P97" s="65"/>
      <c r="Q97" s="65"/>
      <c r="R97" s="65"/>
      <c r="S97" s="65"/>
      <c r="T97" s="66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155</v>
      </c>
      <c r="AU97" s="17" t="s">
        <v>85</v>
      </c>
    </row>
    <row r="98" spans="1:65" s="13" customFormat="1" ht="10.199999999999999">
      <c r="B98" s="210"/>
      <c r="C98" s="211"/>
      <c r="D98" s="206" t="s">
        <v>157</v>
      </c>
      <c r="E98" s="212" t="s">
        <v>28</v>
      </c>
      <c r="F98" s="213" t="s">
        <v>1022</v>
      </c>
      <c r="G98" s="211"/>
      <c r="H98" s="212" t="s">
        <v>28</v>
      </c>
      <c r="I98" s="214"/>
      <c r="J98" s="211"/>
      <c r="K98" s="211"/>
      <c r="L98" s="215"/>
      <c r="M98" s="216"/>
      <c r="N98" s="217"/>
      <c r="O98" s="217"/>
      <c r="P98" s="217"/>
      <c r="Q98" s="217"/>
      <c r="R98" s="217"/>
      <c r="S98" s="217"/>
      <c r="T98" s="218"/>
      <c r="AT98" s="219" t="s">
        <v>157</v>
      </c>
      <c r="AU98" s="219" t="s">
        <v>85</v>
      </c>
      <c r="AV98" s="13" t="s">
        <v>82</v>
      </c>
      <c r="AW98" s="13" t="s">
        <v>35</v>
      </c>
      <c r="AX98" s="13" t="s">
        <v>74</v>
      </c>
      <c r="AY98" s="219" t="s">
        <v>146</v>
      </c>
    </row>
    <row r="99" spans="1:65" s="14" customFormat="1" ht="10.199999999999999">
      <c r="B99" s="220"/>
      <c r="C99" s="221"/>
      <c r="D99" s="206" t="s">
        <v>157</v>
      </c>
      <c r="E99" s="222" t="s">
        <v>28</v>
      </c>
      <c r="F99" s="223" t="s">
        <v>8</v>
      </c>
      <c r="G99" s="221"/>
      <c r="H99" s="224">
        <v>15</v>
      </c>
      <c r="I99" s="225"/>
      <c r="J99" s="221"/>
      <c r="K99" s="221"/>
      <c r="L99" s="226"/>
      <c r="M99" s="227"/>
      <c r="N99" s="228"/>
      <c r="O99" s="228"/>
      <c r="P99" s="228"/>
      <c r="Q99" s="228"/>
      <c r="R99" s="228"/>
      <c r="S99" s="228"/>
      <c r="T99" s="229"/>
      <c r="AT99" s="230" t="s">
        <v>157</v>
      </c>
      <c r="AU99" s="230" t="s">
        <v>85</v>
      </c>
      <c r="AV99" s="14" t="s">
        <v>85</v>
      </c>
      <c r="AW99" s="14" t="s">
        <v>35</v>
      </c>
      <c r="AX99" s="14" t="s">
        <v>82</v>
      </c>
      <c r="AY99" s="230" t="s">
        <v>146</v>
      </c>
    </row>
    <row r="100" spans="1:65" s="2" customFormat="1" ht="16.5" customHeight="1">
      <c r="A100" s="34"/>
      <c r="B100" s="35"/>
      <c r="C100" s="193" t="s">
        <v>166</v>
      </c>
      <c r="D100" s="193" t="s">
        <v>148</v>
      </c>
      <c r="E100" s="194" t="s">
        <v>910</v>
      </c>
      <c r="F100" s="195" t="s">
        <v>911</v>
      </c>
      <c r="G100" s="196" t="s">
        <v>912</v>
      </c>
      <c r="H100" s="197">
        <v>2</v>
      </c>
      <c r="I100" s="198"/>
      <c r="J100" s="199">
        <f>ROUND(I100*H100,2)</f>
        <v>0</v>
      </c>
      <c r="K100" s="195" t="s">
        <v>152</v>
      </c>
      <c r="L100" s="39"/>
      <c r="M100" s="200" t="s">
        <v>28</v>
      </c>
      <c r="N100" s="201" t="s">
        <v>47</v>
      </c>
      <c r="O100" s="65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204" t="s">
        <v>153</v>
      </c>
      <c r="AT100" s="204" t="s">
        <v>148</v>
      </c>
      <c r="AU100" s="204" t="s">
        <v>85</v>
      </c>
      <c r="AY100" s="17" t="s">
        <v>146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7" t="s">
        <v>153</v>
      </c>
      <c r="BK100" s="205">
        <f>ROUND(I100*H100,2)</f>
        <v>0</v>
      </c>
      <c r="BL100" s="17" t="s">
        <v>153</v>
      </c>
      <c r="BM100" s="204" t="s">
        <v>913</v>
      </c>
    </row>
    <row r="101" spans="1:65" s="2" customFormat="1" ht="10.199999999999999">
      <c r="A101" s="34"/>
      <c r="B101" s="35"/>
      <c r="C101" s="36"/>
      <c r="D101" s="206" t="s">
        <v>155</v>
      </c>
      <c r="E101" s="36"/>
      <c r="F101" s="207" t="s">
        <v>914</v>
      </c>
      <c r="G101" s="36"/>
      <c r="H101" s="36"/>
      <c r="I101" s="116"/>
      <c r="J101" s="36"/>
      <c r="K101" s="36"/>
      <c r="L101" s="39"/>
      <c r="M101" s="208"/>
      <c r="N101" s="209"/>
      <c r="O101" s="65"/>
      <c r="P101" s="65"/>
      <c r="Q101" s="65"/>
      <c r="R101" s="65"/>
      <c r="S101" s="65"/>
      <c r="T101" s="6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155</v>
      </c>
      <c r="AU101" s="17" t="s">
        <v>85</v>
      </c>
    </row>
    <row r="102" spans="1:65" s="13" customFormat="1" ht="10.199999999999999">
      <c r="B102" s="210"/>
      <c r="C102" s="211"/>
      <c r="D102" s="206" t="s">
        <v>157</v>
      </c>
      <c r="E102" s="212" t="s">
        <v>28</v>
      </c>
      <c r="F102" s="213" t="s">
        <v>1023</v>
      </c>
      <c r="G102" s="211"/>
      <c r="H102" s="212" t="s">
        <v>28</v>
      </c>
      <c r="I102" s="214"/>
      <c r="J102" s="211"/>
      <c r="K102" s="211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157</v>
      </c>
      <c r="AU102" s="219" t="s">
        <v>85</v>
      </c>
      <c r="AV102" s="13" t="s">
        <v>82</v>
      </c>
      <c r="AW102" s="13" t="s">
        <v>35</v>
      </c>
      <c r="AX102" s="13" t="s">
        <v>74</v>
      </c>
      <c r="AY102" s="219" t="s">
        <v>146</v>
      </c>
    </row>
    <row r="103" spans="1:65" s="13" customFormat="1" ht="10.199999999999999">
      <c r="B103" s="210"/>
      <c r="C103" s="211"/>
      <c r="D103" s="206" t="s">
        <v>157</v>
      </c>
      <c r="E103" s="212" t="s">
        <v>28</v>
      </c>
      <c r="F103" s="213" t="s">
        <v>915</v>
      </c>
      <c r="G103" s="211"/>
      <c r="H103" s="212" t="s">
        <v>28</v>
      </c>
      <c r="I103" s="214"/>
      <c r="J103" s="211"/>
      <c r="K103" s="211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157</v>
      </c>
      <c r="AU103" s="219" t="s">
        <v>85</v>
      </c>
      <c r="AV103" s="13" t="s">
        <v>82</v>
      </c>
      <c r="AW103" s="13" t="s">
        <v>35</v>
      </c>
      <c r="AX103" s="13" t="s">
        <v>74</v>
      </c>
      <c r="AY103" s="219" t="s">
        <v>146</v>
      </c>
    </row>
    <row r="104" spans="1:65" s="14" customFormat="1" ht="10.199999999999999">
      <c r="B104" s="220"/>
      <c r="C104" s="221"/>
      <c r="D104" s="206" t="s">
        <v>157</v>
      </c>
      <c r="E104" s="222" t="s">
        <v>28</v>
      </c>
      <c r="F104" s="223" t="s">
        <v>1024</v>
      </c>
      <c r="G104" s="221"/>
      <c r="H104" s="224">
        <v>0.46</v>
      </c>
      <c r="I104" s="225"/>
      <c r="J104" s="221"/>
      <c r="K104" s="221"/>
      <c r="L104" s="226"/>
      <c r="M104" s="227"/>
      <c r="N104" s="228"/>
      <c r="O104" s="228"/>
      <c r="P104" s="228"/>
      <c r="Q104" s="228"/>
      <c r="R104" s="228"/>
      <c r="S104" s="228"/>
      <c r="T104" s="229"/>
      <c r="AT104" s="230" t="s">
        <v>157</v>
      </c>
      <c r="AU104" s="230" t="s">
        <v>85</v>
      </c>
      <c r="AV104" s="14" t="s">
        <v>85</v>
      </c>
      <c r="AW104" s="14" t="s">
        <v>35</v>
      </c>
      <c r="AX104" s="14" t="s">
        <v>74</v>
      </c>
      <c r="AY104" s="230" t="s">
        <v>146</v>
      </c>
    </row>
    <row r="105" spans="1:65" s="13" customFormat="1" ht="10.199999999999999">
      <c r="B105" s="210"/>
      <c r="C105" s="211"/>
      <c r="D105" s="206" t="s">
        <v>157</v>
      </c>
      <c r="E105" s="212" t="s">
        <v>28</v>
      </c>
      <c r="F105" s="213" t="s">
        <v>917</v>
      </c>
      <c r="G105" s="211"/>
      <c r="H105" s="212" t="s">
        <v>28</v>
      </c>
      <c r="I105" s="214"/>
      <c r="J105" s="211"/>
      <c r="K105" s="211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157</v>
      </c>
      <c r="AU105" s="219" t="s">
        <v>85</v>
      </c>
      <c r="AV105" s="13" t="s">
        <v>82</v>
      </c>
      <c r="AW105" s="13" t="s">
        <v>35</v>
      </c>
      <c r="AX105" s="13" t="s">
        <v>74</v>
      </c>
      <c r="AY105" s="219" t="s">
        <v>146</v>
      </c>
    </row>
    <row r="106" spans="1:65" s="14" customFormat="1" ht="10.199999999999999">
      <c r="B106" s="220"/>
      <c r="C106" s="221"/>
      <c r="D106" s="206" t="s">
        <v>157</v>
      </c>
      <c r="E106" s="222" t="s">
        <v>28</v>
      </c>
      <c r="F106" s="223" t="s">
        <v>1025</v>
      </c>
      <c r="G106" s="221"/>
      <c r="H106" s="224">
        <v>1.54</v>
      </c>
      <c r="I106" s="225"/>
      <c r="J106" s="221"/>
      <c r="K106" s="221"/>
      <c r="L106" s="226"/>
      <c r="M106" s="227"/>
      <c r="N106" s="228"/>
      <c r="O106" s="228"/>
      <c r="P106" s="228"/>
      <c r="Q106" s="228"/>
      <c r="R106" s="228"/>
      <c r="S106" s="228"/>
      <c r="T106" s="229"/>
      <c r="AT106" s="230" t="s">
        <v>157</v>
      </c>
      <c r="AU106" s="230" t="s">
        <v>85</v>
      </c>
      <c r="AV106" s="14" t="s">
        <v>85</v>
      </c>
      <c r="AW106" s="14" t="s">
        <v>35</v>
      </c>
      <c r="AX106" s="14" t="s">
        <v>74</v>
      </c>
      <c r="AY106" s="230" t="s">
        <v>146</v>
      </c>
    </row>
    <row r="107" spans="1:65" s="15" customFormat="1" ht="10.199999999999999">
      <c r="B107" s="231"/>
      <c r="C107" s="232"/>
      <c r="D107" s="206" t="s">
        <v>157</v>
      </c>
      <c r="E107" s="233" t="s">
        <v>28</v>
      </c>
      <c r="F107" s="234" t="s">
        <v>181</v>
      </c>
      <c r="G107" s="232"/>
      <c r="H107" s="235">
        <v>2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AT107" s="241" t="s">
        <v>157</v>
      </c>
      <c r="AU107" s="241" t="s">
        <v>85</v>
      </c>
      <c r="AV107" s="15" t="s">
        <v>153</v>
      </c>
      <c r="AW107" s="15" t="s">
        <v>35</v>
      </c>
      <c r="AX107" s="15" t="s">
        <v>82</v>
      </c>
      <c r="AY107" s="241" t="s">
        <v>146</v>
      </c>
    </row>
    <row r="108" spans="1:65" s="2" customFormat="1" ht="16.5" customHeight="1">
      <c r="A108" s="34"/>
      <c r="B108" s="35"/>
      <c r="C108" s="242" t="s">
        <v>153</v>
      </c>
      <c r="D108" s="242" t="s">
        <v>289</v>
      </c>
      <c r="E108" s="243" t="s">
        <v>919</v>
      </c>
      <c r="F108" s="244" t="s">
        <v>920</v>
      </c>
      <c r="G108" s="245" t="s">
        <v>292</v>
      </c>
      <c r="H108" s="246">
        <v>1.8</v>
      </c>
      <c r="I108" s="247"/>
      <c r="J108" s="248">
        <f>ROUND(I108*H108,2)</f>
        <v>0</v>
      </c>
      <c r="K108" s="244" t="s">
        <v>28</v>
      </c>
      <c r="L108" s="249"/>
      <c r="M108" s="250" t="s">
        <v>28</v>
      </c>
      <c r="N108" s="251" t="s">
        <v>47</v>
      </c>
      <c r="O108" s="65"/>
      <c r="P108" s="202">
        <f>O108*H108</f>
        <v>0</v>
      </c>
      <c r="Q108" s="202">
        <v>1E-3</v>
      </c>
      <c r="R108" s="202">
        <f>Q108*H108</f>
        <v>1.8000000000000002E-3</v>
      </c>
      <c r="S108" s="202">
        <v>0</v>
      </c>
      <c r="T108" s="20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204" t="s">
        <v>210</v>
      </c>
      <c r="AT108" s="204" t="s">
        <v>289</v>
      </c>
      <c r="AU108" s="204" t="s">
        <v>85</v>
      </c>
      <c r="AY108" s="17" t="s">
        <v>146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7" t="s">
        <v>153</v>
      </c>
      <c r="BK108" s="205">
        <f>ROUND(I108*H108,2)</f>
        <v>0</v>
      </c>
      <c r="BL108" s="17" t="s">
        <v>153</v>
      </c>
      <c r="BM108" s="204" t="s">
        <v>921</v>
      </c>
    </row>
    <row r="109" spans="1:65" s="2" customFormat="1" ht="10.199999999999999">
      <c r="A109" s="34"/>
      <c r="B109" s="35"/>
      <c r="C109" s="36"/>
      <c r="D109" s="206" t="s">
        <v>155</v>
      </c>
      <c r="E109" s="36"/>
      <c r="F109" s="207" t="s">
        <v>920</v>
      </c>
      <c r="G109" s="36"/>
      <c r="H109" s="36"/>
      <c r="I109" s="116"/>
      <c r="J109" s="36"/>
      <c r="K109" s="36"/>
      <c r="L109" s="39"/>
      <c r="M109" s="208"/>
      <c r="N109" s="209"/>
      <c r="O109" s="65"/>
      <c r="P109" s="65"/>
      <c r="Q109" s="65"/>
      <c r="R109" s="65"/>
      <c r="S109" s="65"/>
      <c r="T109" s="66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155</v>
      </c>
      <c r="AU109" s="17" t="s">
        <v>85</v>
      </c>
    </row>
    <row r="110" spans="1:65" s="13" customFormat="1" ht="10.199999999999999">
      <c r="B110" s="210"/>
      <c r="C110" s="211"/>
      <c r="D110" s="206" t="s">
        <v>157</v>
      </c>
      <c r="E110" s="212" t="s">
        <v>28</v>
      </c>
      <c r="F110" s="213" t="s">
        <v>1026</v>
      </c>
      <c r="G110" s="211"/>
      <c r="H110" s="212" t="s">
        <v>28</v>
      </c>
      <c r="I110" s="214"/>
      <c r="J110" s="211"/>
      <c r="K110" s="211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157</v>
      </c>
      <c r="AU110" s="219" t="s">
        <v>85</v>
      </c>
      <c r="AV110" s="13" t="s">
        <v>82</v>
      </c>
      <c r="AW110" s="13" t="s">
        <v>35</v>
      </c>
      <c r="AX110" s="13" t="s">
        <v>74</v>
      </c>
      <c r="AY110" s="219" t="s">
        <v>146</v>
      </c>
    </row>
    <row r="111" spans="1:65" s="13" customFormat="1" ht="10.199999999999999">
      <c r="B111" s="210"/>
      <c r="C111" s="211"/>
      <c r="D111" s="206" t="s">
        <v>157</v>
      </c>
      <c r="E111" s="212" t="s">
        <v>28</v>
      </c>
      <c r="F111" s="213" t="s">
        <v>866</v>
      </c>
      <c r="G111" s="211"/>
      <c r="H111" s="212" t="s">
        <v>28</v>
      </c>
      <c r="I111" s="214"/>
      <c r="J111" s="211"/>
      <c r="K111" s="211"/>
      <c r="L111" s="215"/>
      <c r="M111" s="216"/>
      <c r="N111" s="217"/>
      <c r="O111" s="217"/>
      <c r="P111" s="217"/>
      <c r="Q111" s="217"/>
      <c r="R111" s="217"/>
      <c r="S111" s="217"/>
      <c r="T111" s="218"/>
      <c r="AT111" s="219" t="s">
        <v>157</v>
      </c>
      <c r="AU111" s="219" t="s">
        <v>85</v>
      </c>
      <c r="AV111" s="13" t="s">
        <v>82</v>
      </c>
      <c r="AW111" s="13" t="s">
        <v>35</v>
      </c>
      <c r="AX111" s="13" t="s">
        <v>74</v>
      </c>
      <c r="AY111" s="219" t="s">
        <v>146</v>
      </c>
    </row>
    <row r="112" spans="1:65" s="13" customFormat="1" ht="10.199999999999999">
      <c r="B112" s="210"/>
      <c r="C112" s="211"/>
      <c r="D112" s="206" t="s">
        <v>157</v>
      </c>
      <c r="E112" s="212" t="s">
        <v>28</v>
      </c>
      <c r="F112" s="213" t="s">
        <v>915</v>
      </c>
      <c r="G112" s="211"/>
      <c r="H112" s="212" t="s">
        <v>28</v>
      </c>
      <c r="I112" s="214"/>
      <c r="J112" s="211"/>
      <c r="K112" s="211"/>
      <c r="L112" s="215"/>
      <c r="M112" s="216"/>
      <c r="N112" s="217"/>
      <c r="O112" s="217"/>
      <c r="P112" s="217"/>
      <c r="Q112" s="217"/>
      <c r="R112" s="217"/>
      <c r="S112" s="217"/>
      <c r="T112" s="218"/>
      <c r="AT112" s="219" t="s">
        <v>157</v>
      </c>
      <c r="AU112" s="219" t="s">
        <v>85</v>
      </c>
      <c r="AV112" s="13" t="s">
        <v>82</v>
      </c>
      <c r="AW112" s="13" t="s">
        <v>35</v>
      </c>
      <c r="AX112" s="13" t="s">
        <v>74</v>
      </c>
      <c r="AY112" s="219" t="s">
        <v>146</v>
      </c>
    </row>
    <row r="113" spans="1:65" s="14" customFormat="1" ht="10.199999999999999">
      <c r="B113" s="220"/>
      <c r="C113" s="221"/>
      <c r="D113" s="206" t="s">
        <v>157</v>
      </c>
      <c r="E113" s="222" t="s">
        <v>28</v>
      </c>
      <c r="F113" s="223" t="s">
        <v>1027</v>
      </c>
      <c r="G113" s="221"/>
      <c r="H113" s="224">
        <v>0.41399999999999998</v>
      </c>
      <c r="I113" s="225"/>
      <c r="J113" s="221"/>
      <c r="K113" s="221"/>
      <c r="L113" s="226"/>
      <c r="M113" s="227"/>
      <c r="N113" s="228"/>
      <c r="O113" s="228"/>
      <c r="P113" s="228"/>
      <c r="Q113" s="228"/>
      <c r="R113" s="228"/>
      <c r="S113" s="228"/>
      <c r="T113" s="229"/>
      <c r="AT113" s="230" t="s">
        <v>157</v>
      </c>
      <c r="AU113" s="230" t="s">
        <v>85</v>
      </c>
      <c r="AV113" s="14" t="s">
        <v>85</v>
      </c>
      <c r="AW113" s="14" t="s">
        <v>35</v>
      </c>
      <c r="AX113" s="14" t="s">
        <v>74</v>
      </c>
      <c r="AY113" s="230" t="s">
        <v>146</v>
      </c>
    </row>
    <row r="114" spans="1:65" s="13" customFormat="1" ht="10.199999999999999">
      <c r="B114" s="210"/>
      <c r="C114" s="211"/>
      <c r="D114" s="206" t="s">
        <v>157</v>
      </c>
      <c r="E114" s="212" t="s">
        <v>28</v>
      </c>
      <c r="F114" s="213" t="s">
        <v>917</v>
      </c>
      <c r="G114" s="211"/>
      <c r="H114" s="212" t="s">
        <v>28</v>
      </c>
      <c r="I114" s="214"/>
      <c r="J114" s="211"/>
      <c r="K114" s="211"/>
      <c r="L114" s="215"/>
      <c r="M114" s="216"/>
      <c r="N114" s="217"/>
      <c r="O114" s="217"/>
      <c r="P114" s="217"/>
      <c r="Q114" s="217"/>
      <c r="R114" s="217"/>
      <c r="S114" s="217"/>
      <c r="T114" s="218"/>
      <c r="AT114" s="219" t="s">
        <v>157</v>
      </c>
      <c r="AU114" s="219" t="s">
        <v>85</v>
      </c>
      <c r="AV114" s="13" t="s">
        <v>82</v>
      </c>
      <c r="AW114" s="13" t="s">
        <v>35</v>
      </c>
      <c r="AX114" s="13" t="s">
        <v>74</v>
      </c>
      <c r="AY114" s="219" t="s">
        <v>146</v>
      </c>
    </row>
    <row r="115" spans="1:65" s="14" customFormat="1" ht="10.199999999999999">
      <c r="B115" s="220"/>
      <c r="C115" s="221"/>
      <c r="D115" s="206" t="s">
        <v>157</v>
      </c>
      <c r="E115" s="222" t="s">
        <v>28</v>
      </c>
      <c r="F115" s="223" t="s">
        <v>1028</v>
      </c>
      <c r="G115" s="221"/>
      <c r="H115" s="224">
        <v>1.3859999999999999</v>
      </c>
      <c r="I115" s="225"/>
      <c r="J115" s="221"/>
      <c r="K115" s="221"/>
      <c r="L115" s="226"/>
      <c r="M115" s="227"/>
      <c r="N115" s="228"/>
      <c r="O115" s="228"/>
      <c r="P115" s="228"/>
      <c r="Q115" s="228"/>
      <c r="R115" s="228"/>
      <c r="S115" s="228"/>
      <c r="T115" s="229"/>
      <c r="AT115" s="230" t="s">
        <v>157</v>
      </c>
      <c r="AU115" s="230" t="s">
        <v>85</v>
      </c>
      <c r="AV115" s="14" t="s">
        <v>85</v>
      </c>
      <c r="AW115" s="14" t="s">
        <v>35</v>
      </c>
      <c r="AX115" s="14" t="s">
        <v>74</v>
      </c>
      <c r="AY115" s="230" t="s">
        <v>146</v>
      </c>
    </row>
    <row r="116" spans="1:65" s="15" customFormat="1" ht="10.199999999999999">
      <c r="B116" s="231"/>
      <c r="C116" s="232"/>
      <c r="D116" s="206" t="s">
        <v>157</v>
      </c>
      <c r="E116" s="233" t="s">
        <v>28</v>
      </c>
      <c r="F116" s="234" t="s">
        <v>181</v>
      </c>
      <c r="G116" s="232"/>
      <c r="H116" s="235">
        <v>1.7999999999999998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AT116" s="241" t="s">
        <v>157</v>
      </c>
      <c r="AU116" s="241" t="s">
        <v>85</v>
      </c>
      <c r="AV116" s="15" t="s">
        <v>153</v>
      </c>
      <c r="AW116" s="15" t="s">
        <v>35</v>
      </c>
      <c r="AX116" s="15" t="s">
        <v>82</v>
      </c>
      <c r="AY116" s="241" t="s">
        <v>146</v>
      </c>
    </row>
    <row r="117" spans="1:65" s="2" customFormat="1" ht="16.5" customHeight="1">
      <c r="A117" s="34"/>
      <c r="B117" s="35"/>
      <c r="C117" s="193" t="s">
        <v>182</v>
      </c>
      <c r="D117" s="193" t="s">
        <v>148</v>
      </c>
      <c r="E117" s="194" t="s">
        <v>972</v>
      </c>
      <c r="F117" s="195" t="s">
        <v>973</v>
      </c>
      <c r="G117" s="196" t="s">
        <v>151</v>
      </c>
      <c r="H117" s="197">
        <v>19.5</v>
      </c>
      <c r="I117" s="198"/>
      <c r="J117" s="199">
        <f>ROUND(I117*H117,2)</f>
        <v>0</v>
      </c>
      <c r="K117" s="195" t="s">
        <v>974</v>
      </c>
      <c r="L117" s="39"/>
      <c r="M117" s="200" t="s">
        <v>28</v>
      </c>
      <c r="N117" s="201" t="s">
        <v>47</v>
      </c>
      <c r="O117" s="65"/>
      <c r="P117" s="202">
        <f>O117*H117</f>
        <v>0</v>
      </c>
      <c r="Q117" s="202">
        <v>0</v>
      </c>
      <c r="R117" s="202">
        <f>Q117*H117</f>
        <v>0</v>
      </c>
      <c r="S117" s="202">
        <v>0</v>
      </c>
      <c r="T117" s="20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4" t="s">
        <v>153</v>
      </c>
      <c r="AT117" s="204" t="s">
        <v>148</v>
      </c>
      <c r="AU117" s="204" t="s">
        <v>85</v>
      </c>
      <c r="AY117" s="17" t="s">
        <v>146</v>
      </c>
      <c r="BE117" s="205">
        <f>IF(N117="základní",J117,0)</f>
        <v>0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17" t="s">
        <v>153</v>
      </c>
      <c r="BK117" s="205">
        <f>ROUND(I117*H117,2)</f>
        <v>0</v>
      </c>
      <c r="BL117" s="17" t="s">
        <v>153</v>
      </c>
      <c r="BM117" s="204" t="s">
        <v>975</v>
      </c>
    </row>
    <row r="118" spans="1:65" s="2" customFormat="1" ht="10.199999999999999">
      <c r="A118" s="34"/>
      <c r="B118" s="35"/>
      <c r="C118" s="36"/>
      <c r="D118" s="206" t="s">
        <v>155</v>
      </c>
      <c r="E118" s="36"/>
      <c r="F118" s="207" t="s">
        <v>976</v>
      </c>
      <c r="G118" s="36"/>
      <c r="H118" s="36"/>
      <c r="I118" s="116"/>
      <c r="J118" s="36"/>
      <c r="K118" s="36"/>
      <c r="L118" s="39"/>
      <c r="M118" s="208"/>
      <c r="N118" s="209"/>
      <c r="O118" s="65"/>
      <c r="P118" s="65"/>
      <c r="Q118" s="65"/>
      <c r="R118" s="65"/>
      <c r="S118" s="65"/>
      <c r="T118" s="66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155</v>
      </c>
      <c r="AU118" s="17" t="s">
        <v>85</v>
      </c>
    </row>
    <row r="119" spans="1:65" s="13" customFormat="1" ht="10.199999999999999">
      <c r="B119" s="210"/>
      <c r="C119" s="211"/>
      <c r="D119" s="206" t="s">
        <v>157</v>
      </c>
      <c r="E119" s="212" t="s">
        <v>28</v>
      </c>
      <c r="F119" s="213" t="s">
        <v>1029</v>
      </c>
      <c r="G119" s="211"/>
      <c r="H119" s="212" t="s">
        <v>28</v>
      </c>
      <c r="I119" s="214"/>
      <c r="J119" s="211"/>
      <c r="K119" s="211"/>
      <c r="L119" s="215"/>
      <c r="M119" s="216"/>
      <c r="N119" s="217"/>
      <c r="O119" s="217"/>
      <c r="P119" s="217"/>
      <c r="Q119" s="217"/>
      <c r="R119" s="217"/>
      <c r="S119" s="217"/>
      <c r="T119" s="218"/>
      <c r="AT119" s="219" t="s">
        <v>157</v>
      </c>
      <c r="AU119" s="219" t="s">
        <v>85</v>
      </c>
      <c r="AV119" s="13" t="s">
        <v>82</v>
      </c>
      <c r="AW119" s="13" t="s">
        <v>35</v>
      </c>
      <c r="AX119" s="13" t="s">
        <v>74</v>
      </c>
      <c r="AY119" s="219" t="s">
        <v>146</v>
      </c>
    </row>
    <row r="120" spans="1:65" s="13" customFormat="1" ht="10.199999999999999">
      <c r="B120" s="210"/>
      <c r="C120" s="211"/>
      <c r="D120" s="206" t="s">
        <v>157</v>
      </c>
      <c r="E120" s="212" t="s">
        <v>28</v>
      </c>
      <c r="F120" s="213" t="s">
        <v>1030</v>
      </c>
      <c r="G120" s="211"/>
      <c r="H120" s="212" t="s">
        <v>28</v>
      </c>
      <c r="I120" s="214"/>
      <c r="J120" s="211"/>
      <c r="K120" s="211"/>
      <c r="L120" s="215"/>
      <c r="M120" s="216"/>
      <c r="N120" s="217"/>
      <c r="O120" s="217"/>
      <c r="P120" s="217"/>
      <c r="Q120" s="217"/>
      <c r="R120" s="217"/>
      <c r="S120" s="217"/>
      <c r="T120" s="218"/>
      <c r="AT120" s="219" t="s">
        <v>157</v>
      </c>
      <c r="AU120" s="219" t="s">
        <v>85</v>
      </c>
      <c r="AV120" s="13" t="s">
        <v>82</v>
      </c>
      <c r="AW120" s="13" t="s">
        <v>35</v>
      </c>
      <c r="AX120" s="13" t="s">
        <v>74</v>
      </c>
      <c r="AY120" s="219" t="s">
        <v>146</v>
      </c>
    </row>
    <row r="121" spans="1:65" s="14" customFormat="1" ht="10.199999999999999">
      <c r="B121" s="220"/>
      <c r="C121" s="221"/>
      <c r="D121" s="206" t="s">
        <v>157</v>
      </c>
      <c r="E121" s="222" t="s">
        <v>28</v>
      </c>
      <c r="F121" s="223" t="s">
        <v>1031</v>
      </c>
      <c r="G121" s="221"/>
      <c r="H121" s="224">
        <v>13.5</v>
      </c>
      <c r="I121" s="225"/>
      <c r="J121" s="221"/>
      <c r="K121" s="221"/>
      <c r="L121" s="226"/>
      <c r="M121" s="227"/>
      <c r="N121" s="228"/>
      <c r="O121" s="228"/>
      <c r="P121" s="228"/>
      <c r="Q121" s="228"/>
      <c r="R121" s="228"/>
      <c r="S121" s="228"/>
      <c r="T121" s="229"/>
      <c r="AT121" s="230" t="s">
        <v>157</v>
      </c>
      <c r="AU121" s="230" t="s">
        <v>85</v>
      </c>
      <c r="AV121" s="14" t="s">
        <v>85</v>
      </c>
      <c r="AW121" s="14" t="s">
        <v>35</v>
      </c>
      <c r="AX121" s="14" t="s">
        <v>74</v>
      </c>
      <c r="AY121" s="230" t="s">
        <v>146</v>
      </c>
    </row>
    <row r="122" spans="1:65" s="13" customFormat="1" ht="10.199999999999999">
      <c r="B122" s="210"/>
      <c r="C122" s="211"/>
      <c r="D122" s="206" t="s">
        <v>157</v>
      </c>
      <c r="E122" s="212" t="s">
        <v>28</v>
      </c>
      <c r="F122" s="213" t="s">
        <v>1032</v>
      </c>
      <c r="G122" s="211"/>
      <c r="H122" s="212" t="s">
        <v>28</v>
      </c>
      <c r="I122" s="214"/>
      <c r="J122" s="211"/>
      <c r="K122" s="211"/>
      <c r="L122" s="215"/>
      <c r="M122" s="216"/>
      <c r="N122" s="217"/>
      <c r="O122" s="217"/>
      <c r="P122" s="217"/>
      <c r="Q122" s="217"/>
      <c r="R122" s="217"/>
      <c r="S122" s="217"/>
      <c r="T122" s="218"/>
      <c r="AT122" s="219" t="s">
        <v>157</v>
      </c>
      <c r="AU122" s="219" t="s">
        <v>85</v>
      </c>
      <c r="AV122" s="13" t="s">
        <v>82</v>
      </c>
      <c r="AW122" s="13" t="s">
        <v>35</v>
      </c>
      <c r="AX122" s="13" t="s">
        <v>74</v>
      </c>
      <c r="AY122" s="219" t="s">
        <v>146</v>
      </c>
    </row>
    <row r="123" spans="1:65" s="14" customFormat="1" ht="10.199999999999999">
      <c r="B123" s="220"/>
      <c r="C123" s="221"/>
      <c r="D123" s="206" t="s">
        <v>157</v>
      </c>
      <c r="E123" s="222" t="s">
        <v>28</v>
      </c>
      <c r="F123" s="223" t="s">
        <v>1033</v>
      </c>
      <c r="G123" s="221"/>
      <c r="H123" s="224">
        <v>6</v>
      </c>
      <c r="I123" s="225"/>
      <c r="J123" s="221"/>
      <c r="K123" s="221"/>
      <c r="L123" s="226"/>
      <c r="M123" s="227"/>
      <c r="N123" s="228"/>
      <c r="O123" s="228"/>
      <c r="P123" s="228"/>
      <c r="Q123" s="228"/>
      <c r="R123" s="228"/>
      <c r="S123" s="228"/>
      <c r="T123" s="229"/>
      <c r="AT123" s="230" t="s">
        <v>157</v>
      </c>
      <c r="AU123" s="230" t="s">
        <v>85</v>
      </c>
      <c r="AV123" s="14" t="s">
        <v>85</v>
      </c>
      <c r="AW123" s="14" t="s">
        <v>35</v>
      </c>
      <c r="AX123" s="14" t="s">
        <v>74</v>
      </c>
      <c r="AY123" s="230" t="s">
        <v>146</v>
      </c>
    </row>
    <row r="124" spans="1:65" s="15" customFormat="1" ht="10.199999999999999">
      <c r="B124" s="231"/>
      <c r="C124" s="232"/>
      <c r="D124" s="206" t="s">
        <v>157</v>
      </c>
      <c r="E124" s="233" t="s">
        <v>28</v>
      </c>
      <c r="F124" s="234" t="s">
        <v>181</v>
      </c>
      <c r="G124" s="232"/>
      <c r="H124" s="235">
        <v>19.5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AT124" s="241" t="s">
        <v>157</v>
      </c>
      <c r="AU124" s="241" t="s">
        <v>85</v>
      </c>
      <c r="AV124" s="15" t="s">
        <v>153</v>
      </c>
      <c r="AW124" s="15" t="s">
        <v>35</v>
      </c>
      <c r="AX124" s="15" t="s">
        <v>82</v>
      </c>
      <c r="AY124" s="241" t="s">
        <v>146</v>
      </c>
    </row>
    <row r="125" spans="1:65" s="2" customFormat="1" ht="16.5" customHeight="1">
      <c r="A125" s="34"/>
      <c r="B125" s="35"/>
      <c r="C125" s="193" t="s">
        <v>195</v>
      </c>
      <c r="D125" s="193" t="s">
        <v>148</v>
      </c>
      <c r="E125" s="194" t="s">
        <v>980</v>
      </c>
      <c r="F125" s="195" t="s">
        <v>981</v>
      </c>
      <c r="G125" s="196" t="s">
        <v>151</v>
      </c>
      <c r="H125" s="197">
        <v>19.5</v>
      </c>
      <c r="I125" s="198"/>
      <c r="J125" s="199">
        <f>ROUND(I125*H125,2)</f>
        <v>0</v>
      </c>
      <c r="K125" s="195" t="s">
        <v>152</v>
      </c>
      <c r="L125" s="39"/>
      <c r="M125" s="200" t="s">
        <v>28</v>
      </c>
      <c r="N125" s="201" t="s">
        <v>47</v>
      </c>
      <c r="O125" s="65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4" t="s">
        <v>153</v>
      </c>
      <c r="AT125" s="204" t="s">
        <v>148</v>
      </c>
      <c r="AU125" s="204" t="s">
        <v>85</v>
      </c>
      <c r="AY125" s="17" t="s">
        <v>146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7" t="s">
        <v>153</v>
      </c>
      <c r="BK125" s="205">
        <f>ROUND(I125*H125,2)</f>
        <v>0</v>
      </c>
      <c r="BL125" s="17" t="s">
        <v>153</v>
      </c>
      <c r="BM125" s="204" t="s">
        <v>982</v>
      </c>
    </row>
    <row r="126" spans="1:65" s="2" customFormat="1" ht="10.199999999999999">
      <c r="A126" s="34"/>
      <c r="B126" s="35"/>
      <c r="C126" s="36"/>
      <c r="D126" s="206" t="s">
        <v>155</v>
      </c>
      <c r="E126" s="36"/>
      <c r="F126" s="207" t="s">
        <v>983</v>
      </c>
      <c r="G126" s="36"/>
      <c r="H126" s="36"/>
      <c r="I126" s="116"/>
      <c r="J126" s="36"/>
      <c r="K126" s="36"/>
      <c r="L126" s="39"/>
      <c r="M126" s="208"/>
      <c r="N126" s="209"/>
      <c r="O126" s="65"/>
      <c r="P126" s="65"/>
      <c r="Q126" s="65"/>
      <c r="R126" s="65"/>
      <c r="S126" s="65"/>
      <c r="T126" s="6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155</v>
      </c>
      <c r="AU126" s="17" t="s">
        <v>85</v>
      </c>
    </row>
    <row r="127" spans="1:65" s="13" customFormat="1" ht="10.199999999999999">
      <c r="B127" s="210"/>
      <c r="C127" s="211"/>
      <c r="D127" s="206" t="s">
        <v>157</v>
      </c>
      <c r="E127" s="212" t="s">
        <v>28</v>
      </c>
      <c r="F127" s="213" t="s">
        <v>984</v>
      </c>
      <c r="G127" s="211"/>
      <c r="H127" s="212" t="s">
        <v>28</v>
      </c>
      <c r="I127" s="214"/>
      <c r="J127" s="211"/>
      <c r="K127" s="211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157</v>
      </c>
      <c r="AU127" s="219" t="s">
        <v>85</v>
      </c>
      <c r="AV127" s="13" t="s">
        <v>82</v>
      </c>
      <c r="AW127" s="13" t="s">
        <v>35</v>
      </c>
      <c r="AX127" s="13" t="s">
        <v>74</v>
      </c>
      <c r="AY127" s="219" t="s">
        <v>146</v>
      </c>
    </row>
    <row r="128" spans="1:65" s="14" customFormat="1" ht="10.199999999999999">
      <c r="B128" s="220"/>
      <c r="C128" s="221"/>
      <c r="D128" s="206" t="s">
        <v>157</v>
      </c>
      <c r="E128" s="222" t="s">
        <v>28</v>
      </c>
      <c r="F128" s="223" t="s">
        <v>1034</v>
      </c>
      <c r="G128" s="221"/>
      <c r="H128" s="224">
        <v>19.5</v>
      </c>
      <c r="I128" s="225"/>
      <c r="J128" s="221"/>
      <c r="K128" s="221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157</v>
      </c>
      <c r="AU128" s="230" t="s">
        <v>85</v>
      </c>
      <c r="AV128" s="14" t="s">
        <v>85</v>
      </c>
      <c r="AW128" s="14" t="s">
        <v>35</v>
      </c>
      <c r="AX128" s="14" t="s">
        <v>82</v>
      </c>
      <c r="AY128" s="230" t="s">
        <v>146</v>
      </c>
    </row>
    <row r="129" spans="1:65" s="2" customFormat="1" ht="16.5" customHeight="1">
      <c r="A129" s="34"/>
      <c r="B129" s="35"/>
      <c r="C129" s="193" t="s">
        <v>201</v>
      </c>
      <c r="D129" s="193" t="s">
        <v>148</v>
      </c>
      <c r="E129" s="194" t="s">
        <v>986</v>
      </c>
      <c r="F129" s="195" t="s">
        <v>987</v>
      </c>
      <c r="G129" s="196" t="s">
        <v>151</v>
      </c>
      <c r="H129" s="197">
        <v>97.5</v>
      </c>
      <c r="I129" s="198"/>
      <c r="J129" s="199">
        <f>ROUND(I129*H129,2)</f>
        <v>0</v>
      </c>
      <c r="K129" s="195" t="s">
        <v>152</v>
      </c>
      <c r="L129" s="39"/>
      <c r="M129" s="200" t="s">
        <v>28</v>
      </c>
      <c r="N129" s="201" t="s">
        <v>47</v>
      </c>
      <c r="O129" s="65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153</v>
      </c>
      <c r="AT129" s="204" t="s">
        <v>148</v>
      </c>
      <c r="AU129" s="204" t="s">
        <v>85</v>
      </c>
      <c r="AY129" s="17" t="s">
        <v>146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7" t="s">
        <v>153</v>
      </c>
      <c r="BK129" s="205">
        <f>ROUND(I129*H129,2)</f>
        <v>0</v>
      </c>
      <c r="BL129" s="17" t="s">
        <v>153</v>
      </c>
      <c r="BM129" s="204" t="s">
        <v>988</v>
      </c>
    </row>
    <row r="130" spans="1:65" s="2" customFormat="1" ht="10.199999999999999">
      <c r="A130" s="34"/>
      <c r="B130" s="35"/>
      <c r="C130" s="36"/>
      <c r="D130" s="206" t="s">
        <v>155</v>
      </c>
      <c r="E130" s="36"/>
      <c r="F130" s="207" t="s">
        <v>989</v>
      </c>
      <c r="G130" s="36"/>
      <c r="H130" s="36"/>
      <c r="I130" s="116"/>
      <c r="J130" s="36"/>
      <c r="K130" s="36"/>
      <c r="L130" s="39"/>
      <c r="M130" s="208"/>
      <c r="N130" s="209"/>
      <c r="O130" s="65"/>
      <c r="P130" s="65"/>
      <c r="Q130" s="65"/>
      <c r="R130" s="65"/>
      <c r="S130" s="65"/>
      <c r="T130" s="66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155</v>
      </c>
      <c r="AU130" s="17" t="s">
        <v>85</v>
      </c>
    </row>
    <row r="131" spans="1:65" s="13" customFormat="1" ht="10.199999999999999">
      <c r="B131" s="210"/>
      <c r="C131" s="211"/>
      <c r="D131" s="206" t="s">
        <v>157</v>
      </c>
      <c r="E131" s="212" t="s">
        <v>28</v>
      </c>
      <c r="F131" s="213" t="s">
        <v>990</v>
      </c>
      <c r="G131" s="211"/>
      <c r="H131" s="212" t="s">
        <v>28</v>
      </c>
      <c r="I131" s="214"/>
      <c r="J131" s="211"/>
      <c r="K131" s="211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157</v>
      </c>
      <c r="AU131" s="219" t="s">
        <v>85</v>
      </c>
      <c r="AV131" s="13" t="s">
        <v>82</v>
      </c>
      <c r="AW131" s="13" t="s">
        <v>35</v>
      </c>
      <c r="AX131" s="13" t="s">
        <v>74</v>
      </c>
      <c r="AY131" s="219" t="s">
        <v>146</v>
      </c>
    </row>
    <row r="132" spans="1:65" s="14" customFormat="1" ht="10.199999999999999">
      <c r="B132" s="220"/>
      <c r="C132" s="221"/>
      <c r="D132" s="206" t="s">
        <v>157</v>
      </c>
      <c r="E132" s="222" t="s">
        <v>28</v>
      </c>
      <c r="F132" s="223" t="s">
        <v>1035</v>
      </c>
      <c r="G132" s="221"/>
      <c r="H132" s="224">
        <v>97.5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157</v>
      </c>
      <c r="AU132" s="230" t="s">
        <v>85</v>
      </c>
      <c r="AV132" s="14" t="s">
        <v>85</v>
      </c>
      <c r="AW132" s="14" t="s">
        <v>35</v>
      </c>
      <c r="AX132" s="14" t="s">
        <v>82</v>
      </c>
      <c r="AY132" s="230" t="s">
        <v>146</v>
      </c>
    </row>
    <row r="133" spans="1:65" s="12" customFormat="1" ht="22.8" customHeight="1">
      <c r="B133" s="177"/>
      <c r="C133" s="178"/>
      <c r="D133" s="179" t="s">
        <v>73</v>
      </c>
      <c r="E133" s="191" t="s">
        <v>166</v>
      </c>
      <c r="F133" s="191" t="s">
        <v>330</v>
      </c>
      <c r="G133" s="178"/>
      <c r="H133" s="178"/>
      <c r="I133" s="181"/>
      <c r="J133" s="192">
        <f>BK133</f>
        <v>0</v>
      </c>
      <c r="K133" s="178"/>
      <c r="L133" s="183"/>
      <c r="M133" s="184"/>
      <c r="N133" s="185"/>
      <c r="O133" s="185"/>
      <c r="P133" s="186">
        <f>SUM(P134:P137)</f>
        <v>0</v>
      </c>
      <c r="Q133" s="185"/>
      <c r="R133" s="186">
        <f>SUM(R134:R137)</f>
        <v>0</v>
      </c>
      <c r="S133" s="185"/>
      <c r="T133" s="187">
        <f>SUM(T134:T137)</f>
        <v>0</v>
      </c>
      <c r="AR133" s="188" t="s">
        <v>82</v>
      </c>
      <c r="AT133" s="189" t="s">
        <v>73</v>
      </c>
      <c r="AU133" s="189" t="s">
        <v>82</v>
      </c>
      <c r="AY133" s="188" t="s">
        <v>146</v>
      </c>
      <c r="BK133" s="190">
        <f>SUM(BK134:BK137)</f>
        <v>0</v>
      </c>
    </row>
    <row r="134" spans="1:65" s="2" customFormat="1" ht="16.5" customHeight="1">
      <c r="A134" s="34"/>
      <c r="B134" s="35"/>
      <c r="C134" s="193" t="s">
        <v>210</v>
      </c>
      <c r="D134" s="193" t="s">
        <v>148</v>
      </c>
      <c r="E134" s="194" t="s">
        <v>1036</v>
      </c>
      <c r="F134" s="195" t="s">
        <v>1037</v>
      </c>
      <c r="G134" s="196" t="s">
        <v>341</v>
      </c>
      <c r="H134" s="197">
        <v>2</v>
      </c>
      <c r="I134" s="198"/>
      <c r="J134" s="199">
        <f>ROUND(I134*H134,2)</f>
        <v>0</v>
      </c>
      <c r="K134" s="195" t="s">
        <v>28</v>
      </c>
      <c r="L134" s="39"/>
      <c r="M134" s="200" t="s">
        <v>28</v>
      </c>
      <c r="N134" s="201" t="s">
        <v>47</v>
      </c>
      <c r="O134" s="65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4" t="s">
        <v>153</v>
      </c>
      <c r="AT134" s="204" t="s">
        <v>148</v>
      </c>
      <c r="AU134" s="204" t="s">
        <v>85</v>
      </c>
      <c r="AY134" s="17" t="s">
        <v>146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7" t="s">
        <v>153</v>
      </c>
      <c r="BK134" s="205">
        <f>ROUND(I134*H134,2)</f>
        <v>0</v>
      </c>
      <c r="BL134" s="17" t="s">
        <v>153</v>
      </c>
      <c r="BM134" s="204" t="s">
        <v>1038</v>
      </c>
    </row>
    <row r="135" spans="1:65" s="2" customFormat="1" ht="10.199999999999999">
      <c r="A135" s="34"/>
      <c r="B135" s="35"/>
      <c r="C135" s="36"/>
      <c r="D135" s="206" t="s">
        <v>155</v>
      </c>
      <c r="E135" s="36"/>
      <c r="F135" s="207" t="s">
        <v>1037</v>
      </c>
      <c r="G135" s="36"/>
      <c r="H135" s="36"/>
      <c r="I135" s="116"/>
      <c r="J135" s="36"/>
      <c r="K135" s="36"/>
      <c r="L135" s="39"/>
      <c r="M135" s="208"/>
      <c r="N135" s="209"/>
      <c r="O135" s="65"/>
      <c r="P135" s="65"/>
      <c r="Q135" s="65"/>
      <c r="R135" s="65"/>
      <c r="S135" s="65"/>
      <c r="T135" s="66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155</v>
      </c>
      <c r="AU135" s="17" t="s">
        <v>85</v>
      </c>
    </row>
    <row r="136" spans="1:65" s="13" customFormat="1" ht="10.199999999999999">
      <c r="B136" s="210"/>
      <c r="C136" s="211"/>
      <c r="D136" s="206" t="s">
        <v>157</v>
      </c>
      <c r="E136" s="212" t="s">
        <v>28</v>
      </c>
      <c r="F136" s="213" t="s">
        <v>1039</v>
      </c>
      <c r="G136" s="211"/>
      <c r="H136" s="212" t="s">
        <v>28</v>
      </c>
      <c r="I136" s="214"/>
      <c r="J136" s="211"/>
      <c r="K136" s="211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157</v>
      </c>
      <c r="AU136" s="219" t="s">
        <v>85</v>
      </c>
      <c r="AV136" s="13" t="s">
        <v>82</v>
      </c>
      <c r="AW136" s="13" t="s">
        <v>35</v>
      </c>
      <c r="AX136" s="13" t="s">
        <v>74</v>
      </c>
      <c r="AY136" s="219" t="s">
        <v>146</v>
      </c>
    </row>
    <row r="137" spans="1:65" s="14" customFormat="1" ht="10.199999999999999">
      <c r="B137" s="220"/>
      <c r="C137" s="221"/>
      <c r="D137" s="206" t="s">
        <v>157</v>
      </c>
      <c r="E137" s="222" t="s">
        <v>28</v>
      </c>
      <c r="F137" s="223" t="s">
        <v>85</v>
      </c>
      <c r="G137" s="221"/>
      <c r="H137" s="224">
        <v>2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157</v>
      </c>
      <c r="AU137" s="230" t="s">
        <v>85</v>
      </c>
      <c r="AV137" s="14" t="s">
        <v>85</v>
      </c>
      <c r="AW137" s="14" t="s">
        <v>35</v>
      </c>
      <c r="AX137" s="14" t="s">
        <v>82</v>
      </c>
      <c r="AY137" s="230" t="s">
        <v>146</v>
      </c>
    </row>
    <row r="138" spans="1:65" s="12" customFormat="1" ht="22.8" customHeight="1">
      <c r="B138" s="177"/>
      <c r="C138" s="178"/>
      <c r="D138" s="179" t="s">
        <v>73</v>
      </c>
      <c r="E138" s="191" t="s">
        <v>1010</v>
      </c>
      <c r="F138" s="191" t="s">
        <v>430</v>
      </c>
      <c r="G138" s="178"/>
      <c r="H138" s="178"/>
      <c r="I138" s="181"/>
      <c r="J138" s="192">
        <f>BK138</f>
        <v>0</v>
      </c>
      <c r="K138" s="178"/>
      <c r="L138" s="183"/>
      <c r="M138" s="184"/>
      <c r="N138" s="185"/>
      <c r="O138" s="185"/>
      <c r="P138" s="186">
        <f>SUM(P139:P140)</f>
        <v>0</v>
      </c>
      <c r="Q138" s="185"/>
      <c r="R138" s="186">
        <f>SUM(R139:R140)</f>
        <v>0</v>
      </c>
      <c r="S138" s="185"/>
      <c r="T138" s="187">
        <f>SUM(T139:T140)</f>
        <v>0</v>
      </c>
      <c r="AR138" s="188" t="s">
        <v>82</v>
      </c>
      <c r="AT138" s="189" t="s">
        <v>73</v>
      </c>
      <c r="AU138" s="189" t="s">
        <v>82</v>
      </c>
      <c r="AY138" s="188" t="s">
        <v>146</v>
      </c>
      <c r="BK138" s="190">
        <f>SUM(BK139:BK140)</f>
        <v>0</v>
      </c>
    </row>
    <row r="139" spans="1:65" s="2" customFormat="1" ht="16.5" customHeight="1">
      <c r="A139" s="34"/>
      <c r="B139" s="35"/>
      <c r="C139" s="193" t="s">
        <v>216</v>
      </c>
      <c r="D139" s="193" t="s">
        <v>148</v>
      </c>
      <c r="E139" s="194" t="s">
        <v>845</v>
      </c>
      <c r="F139" s="195" t="s">
        <v>846</v>
      </c>
      <c r="G139" s="196" t="s">
        <v>325</v>
      </c>
      <c r="H139" s="197">
        <v>0.40699999999999997</v>
      </c>
      <c r="I139" s="198"/>
      <c r="J139" s="199">
        <f>ROUND(I139*H139,2)</f>
        <v>0</v>
      </c>
      <c r="K139" s="195" t="s">
        <v>974</v>
      </c>
      <c r="L139" s="39"/>
      <c r="M139" s="200" t="s">
        <v>28</v>
      </c>
      <c r="N139" s="201" t="s">
        <v>47</v>
      </c>
      <c r="O139" s="65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153</v>
      </c>
      <c r="AT139" s="204" t="s">
        <v>148</v>
      </c>
      <c r="AU139" s="204" t="s">
        <v>85</v>
      </c>
      <c r="AY139" s="17" t="s">
        <v>146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7" t="s">
        <v>153</v>
      </c>
      <c r="BK139" s="205">
        <f>ROUND(I139*H139,2)</f>
        <v>0</v>
      </c>
      <c r="BL139" s="17" t="s">
        <v>153</v>
      </c>
      <c r="BM139" s="204" t="s">
        <v>1011</v>
      </c>
    </row>
    <row r="140" spans="1:65" s="2" customFormat="1" ht="10.199999999999999">
      <c r="A140" s="34"/>
      <c r="B140" s="35"/>
      <c r="C140" s="36"/>
      <c r="D140" s="206" t="s">
        <v>155</v>
      </c>
      <c r="E140" s="36"/>
      <c r="F140" s="207" t="s">
        <v>848</v>
      </c>
      <c r="G140" s="36"/>
      <c r="H140" s="36"/>
      <c r="I140" s="116"/>
      <c r="J140" s="36"/>
      <c r="K140" s="36"/>
      <c r="L140" s="39"/>
      <c r="M140" s="252"/>
      <c r="N140" s="253"/>
      <c r="O140" s="254"/>
      <c r="P140" s="254"/>
      <c r="Q140" s="254"/>
      <c r="R140" s="254"/>
      <c r="S140" s="254"/>
      <c r="T140" s="25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155</v>
      </c>
      <c r="AU140" s="17" t="s">
        <v>85</v>
      </c>
    </row>
    <row r="141" spans="1:65" s="2" customFormat="1" ht="6.9" customHeight="1">
      <c r="A141" s="34"/>
      <c r="B141" s="48"/>
      <c r="C141" s="49"/>
      <c r="D141" s="49"/>
      <c r="E141" s="49"/>
      <c r="F141" s="49"/>
      <c r="G141" s="49"/>
      <c r="H141" s="49"/>
      <c r="I141" s="143"/>
      <c r="J141" s="49"/>
      <c r="K141" s="49"/>
      <c r="L141" s="39"/>
      <c r="M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</sheetData>
  <sheetProtection algorithmName="SHA-512" hashValue="/bbrTJYoPNFs5U2GPN1h07LknbmGfwj3cQGGyjPGYXSi/n0bWiXl0PrtLUE6+MsXNfAAwXhdaEav74BwDr4nOg==" saltValue="oXKYi4H1glRnpcYcjTsYF24q85y7tXyEY2rf0a5NXpbrpUj64K/3e1AYtuJYunHFzpT/N9eFmSV9/7aqCMLnIw==" spinCount="100000" sheet="1" objects="1" scenarios="1" formatColumns="0" formatRows="0" autoFilter="0"/>
  <autoFilter ref="C88:K140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5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9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9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7" t="s">
        <v>108</v>
      </c>
    </row>
    <row r="3" spans="1:46" s="1" customFormat="1" ht="6.9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0"/>
      <c r="AT3" s="17" t="s">
        <v>85</v>
      </c>
    </row>
    <row r="4" spans="1:46" s="1" customFormat="1" ht="24.9" customHeight="1">
      <c r="B4" s="20"/>
      <c r="D4" s="113" t="s">
        <v>112</v>
      </c>
      <c r="I4" s="109"/>
      <c r="L4" s="20"/>
      <c r="M4" s="114" t="s">
        <v>10</v>
      </c>
      <c r="AT4" s="17" t="s">
        <v>35</v>
      </c>
    </row>
    <row r="5" spans="1:46" s="1" customFormat="1" ht="6.9" customHeight="1">
      <c r="B5" s="20"/>
      <c r="I5" s="109"/>
      <c r="L5" s="20"/>
    </row>
    <row r="6" spans="1:46" s="1" customFormat="1" ht="12" customHeight="1">
      <c r="B6" s="20"/>
      <c r="D6" s="115" t="s">
        <v>16</v>
      </c>
      <c r="I6" s="109"/>
      <c r="L6" s="20"/>
    </row>
    <row r="7" spans="1:46" s="1" customFormat="1" ht="16.5" customHeight="1">
      <c r="B7" s="20"/>
      <c r="E7" s="303" t="str">
        <f>'Rekapitulace stavby'!K6</f>
        <v>Výsadba větrolamu a výstavba mělkého průlehu na KN 1613 v k. ú. Svinčany</v>
      </c>
      <c r="F7" s="304"/>
      <c r="G7" s="304"/>
      <c r="H7" s="304"/>
      <c r="I7" s="109"/>
      <c r="L7" s="20"/>
    </row>
    <row r="8" spans="1:46" s="1" customFormat="1" ht="12" customHeight="1">
      <c r="B8" s="20"/>
      <c r="D8" s="115" t="s">
        <v>113</v>
      </c>
      <c r="I8" s="109"/>
      <c r="L8" s="20"/>
    </row>
    <row r="9" spans="1:46" s="2" customFormat="1" ht="16.5" customHeight="1">
      <c r="A9" s="34"/>
      <c r="B9" s="39"/>
      <c r="C9" s="34"/>
      <c r="D9" s="34"/>
      <c r="E9" s="303" t="s">
        <v>827</v>
      </c>
      <c r="F9" s="306"/>
      <c r="G9" s="306"/>
      <c r="H9" s="306"/>
      <c r="I9" s="116"/>
      <c r="J9" s="34"/>
      <c r="K9" s="34"/>
      <c r="L9" s="11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5" t="s">
        <v>828</v>
      </c>
      <c r="E10" s="34"/>
      <c r="F10" s="34"/>
      <c r="G10" s="34"/>
      <c r="H10" s="34"/>
      <c r="I10" s="116"/>
      <c r="J10" s="34"/>
      <c r="K10" s="34"/>
      <c r="L10" s="11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05" t="s">
        <v>1041</v>
      </c>
      <c r="F11" s="306"/>
      <c r="G11" s="306"/>
      <c r="H11" s="306"/>
      <c r="I11" s="116"/>
      <c r="J11" s="34"/>
      <c r="K11" s="34"/>
      <c r="L11" s="11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0.199999999999999">
      <c r="A12" s="34"/>
      <c r="B12" s="39"/>
      <c r="C12" s="34"/>
      <c r="D12" s="34"/>
      <c r="E12" s="34"/>
      <c r="F12" s="34"/>
      <c r="G12" s="34"/>
      <c r="H12" s="34"/>
      <c r="I12" s="116"/>
      <c r="J12" s="34"/>
      <c r="K12" s="34"/>
      <c r="L12" s="11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5" t="s">
        <v>18</v>
      </c>
      <c r="E13" s="34"/>
      <c r="F13" s="104" t="s">
        <v>92</v>
      </c>
      <c r="G13" s="34"/>
      <c r="H13" s="34"/>
      <c r="I13" s="118" t="s">
        <v>20</v>
      </c>
      <c r="J13" s="104" t="s">
        <v>115</v>
      </c>
      <c r="K13" s="34"/>
      <c r="L13" s="11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5" t="s">
        <v>22</v>
      </c>
      <c r="E14" s="34"/>
      <c r="F14" s="104" t="s">
        <v>23</v>
      </c>
      <c r="G14" s="34"/>
      <c r="H14" s="34"/>
      <c r="I14" s="118" t="s">
        <v>24</v>
      </c>
      <c r="J14" s="119" t="str">
        <f>'Rekapitulace stavby'!AN8</f>
        <v>8. 8. 2019</v>
      </c>
      <c r="K14" s="34"/>
      <c r="L14" s="11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customHeight="1">
      <c r="A15" s="34"/>
      <c r="B15" s="39"/>
      <c r="C15" s="34"/>
      <c r="D15" s="34"/>
      <c r="E15" s="34"/>
      <c r="F15" s="34"/>
      <c r="G15" s="34"/>
      <c r="H15" s="34"/>
      <c r="I15" s="116"/>
      <c r="J15" s="34"/>
      <c r="K15" s="34"/>
      <c r="L15" s="11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5" t="s">
        <v>26</v>
      </c>
      <c r="E16" s="34"/>
      <c r="F16" s="34"/>
      <c r="G16" s="34"/>
      <c r="H16" s="34"/>
      <c r="I16" s="118" t="s">
        <v>27</v>
      </c>
      <c r="J16" s="104" t="s">
        <v>28</v>
      </c>
      <c r="K16" s="34"/>
      <c r="L16" s="11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4" t="s">
        <v>29</v>
      </c>
      <c r="F17" s="34"/>
      <c r="G17" s="34"/>
      <c r="H17" s="34"/>
      <c r="I17" s="118" t="s">
        <v>30</v>
      </c>
      <c r="J17" s="104" t="s">
        <v>28</v>
      </c>
      <c r="K17" s="34"/>
      <c r="L17" s="11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9"/>
      <c r="C18" s="34"/>
      <c r="D18" s="34"/>
      <c r="E18" s="34"/>
      <c r="F18" s="34"/>
      <c r="G18" s="34"/>
      <c r="H18" s="34"/>
      <c r="I18" s="116"/>
      <c r="J18" s="34"/>
      <c r="K18" s="34"/>
      <c r="L18" s="11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5" t="s">
        <v>31</v>
      </c>
      <c r="E19" s="34"/>
      <c r="F19" s="34"/>
      <c r="G19" s="34"/>
      <c r="H19" s="34"/>
      <c r="I19" s="118" t="s">
        <v>27</v>
      </c>
      <c r="J19" s="30" t="str">
        <f>'Rekapitulace stavby'!AN13</f>
        <v>Vyplň údaj</v>
      </c>
      <c r="K19" s="34"/>
      <c r="L19" s="11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7" t="str">
        <f>'Rekapitulace stavby'!E14</f>
        <v>Vyplň údaj</v>
      </c>
      <c r="F20" s="308"/>
      <c r="G20" s="308"/>
      <c r="H20" s="308"/>
      <c r="I20" s="118" t="s">
        <v>30</v>
      </c>
      <c r="J20" s="30" t="str">
        <f>'Rekapitulace stavby'!AN14</f>
        <v>Vyplň údaj</v>
      </c>
      <c r="K20" s="34"/>
      <c r="L20" s="11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9"/>
      <c r="C21" s="34"/>
      <c r="D21" s="34"/>
      <c r="E21" s="34"/>
      <c r="F21" s="34"/>
      <c r="G21" s="34"/>
      <c r="H21" s="34"/>
      <c r="I21" s="116"/>
      <c r="J21" s="34"/>
      <c r="K21" s="34"/>
      <c r="L21" s="11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5" t="s">
        <v>33</v>
      </c>
      <c r="E22" s="34"/>
      <c r="F22" s="34"/>
      <c r="G22" s="34"/>
      <c r="H22" s="34"/>
      <c r="I22" s="118" t="s">
        <v>27</v>
      </c>
      <c r="J22" s="104" t="s">
        <v>28</v>
      </c>
      <c r="K22" s="34"/>
      <c r="L22" s="11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4" t="s">
        <v>34</v>
      </c>
      <c r="F23" s="34"/>
      <c r="G23" s="34"/>
      <c r="H23" s="34"/>
      <c r="I23" s="118" t="s">
        <v>30</v>
      </c>
      <c r="J23" s="104" t="s">
        <v>28</v>
      </c>
      <c r="K23" s="34"/>
      <c r="L23" s="11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9"/>
      <c r="C24" s="34"/>
      <c r="D24" s="34"/>
      <c r="E24" s="34"/>
      <c r="F24" s="34"/>
      <c r="G24" s="34"/>
      <c r="H24" s="34"/>
      <c r="I24" s="116"/>
      <c r="J24" s="34"/>
      <c r="K24" s="34"/>
      <c r="L24" s="11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5" t="s">
        <v>36</v>
      </c>
      <c r="E25" s="34"/>
      <c r="F25" s="34"/>
      <c r="G25" s="34"/>
      <c r="H25" s="34"/>
      <c r="I25" s="118" t="s">
        <v>27</v>
      </c>
      <c r="J25" s="104" t="s">
        <v>28</v>
      </c>
      <c r="K25" s="34"/>
      <c r="L25" s="11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4" t="s">
        <v>37</v>
      </c>
      <c r="F26" s="34"/>
      <c r="G26" s="34"/>
      <c r="H26" s="34"/>
      <c r="I26" s="118" t="s">
        <v>30</v>
      </c>
      <c r="J26" s="104" t="s">
        <v>28</v>
      </c>
      <c r="K26" s="34"/>
      <c r="L26" s="11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34"/>
      <c r="E27" s="34"/>
      <c r="F27" s="34"/>
      <c r="G27" s="34"/>
      <c r="H27" s="34"/>
      <c r="I27" s="116"/>
      <c r="J27" s="34"/>
      <c r="K27" s="34"/>
      <c r="L27" s="11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5" t="s">
        <v>38</v>
      </c>
      <c r="E28" s="34"/>
      <c r="F28" s="34"/>
      <c r="G28" s="34"/>
      <c r="H28" s="34"/>
      <c r="I28" s="116"/>
      <c r="J28" s="34"/>
      <c r="K28" s="34"/>
      <c r="L28" s="11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25.5" customHeight="1">
      <c r="A29" s="120"/>
      <c r="B29" s="121"/>
      <c r="C29" s="120"/>
      <c r="D29" s="120"/>
      <c r="E29" s="309" t="s">
        <v>116</v>
      </c>
      <c r="F29" s="309"/>
      <c r="G29" s="309"/>
      <c r="H29" s="309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" customHeight="1">
      <c r="A30" s="34"/>
      <c r="B30" s="39"/>
      <c r="C30" s="34"/>
      <c r="D30" s="34"/>
      <c r="E30" s="34"/>
      <c r="F30" s="34"/>
      <c r="G30" s="34"/>
      <c r="H30" s="34"/>
      <c r="I30" s="116"/>
      <c r="J30" s="34"/>
      <c r="K30" s="34"/>
      <c r="L30" s="11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4"/>
      <c r="E31" s="124"/>
      <c r="F31" s="124"/>
      <c r="G31" s="124"/>
      <c r="H31" s="124"/>
      <c r="I31" s="125"/>
      <c r="J31" s="124"/>
      <c r="K31" s="124"/>
      <c r="L31" s="11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6" t="s">
        <v>40</v>
      </c>
      <c r="E32" s="34"/>
      <c r="F32" s="34"/>
      <c r="G32" s="34"/>
      <c r="H32" s="34"/>
      <c r="I32" s="116"/>
      <c r="J32" s="127">
        <f>ROUND(J89, 2)</f>
        <v>0</v>
      </c>
      <c r="K32" s="34"/>
      <c r="L32" s="11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9"/>
      <c r="C33" s="34"/>
      <c r="D33" s="124"/>
      <c r="E33" s="124"/>
      <c r="F33" s="124"/>
      <c r="G33" s="124"/>
      <c r="H33" s="124"/>
      <c r="I33" s="125"/>
      <c r="J33" s="124"/>
      <c r="K33" s="124"/>
      <c r="L33" s="11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28" t="s">
        <v>42</v>
      </c>
      <c r="G34" s="34"/>
      <c r="H34" s="34"/>
      <c r="I34" s="129" t="s">
        <v>41</v>
      </c>
      <c r="J34" s="128" t="s">
        <v>43</v>
      </c>
      <c r="K34" s="34"/>
      <c r="L34" s="11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130" t="s">
        <v>44</v>
      </c>
      <c r="E35" s="115" t="s">
        <v>45</v>
      </c>
      <c r="F35" s="131">
        <f>ROUND((SUM(BE89:BE144)),  2)</f>
        <v>0</v>
      </c>
      <c r="G35" s="34"/>
      <c r="H35" s="34"/>
      <c r="I35" s="132">
        <v>0.21</v>
      </c>
      <c r="J35" s="131">
        <f>ROUND(((SUM(BE89:BE144))*I35),  2)</f>
        <v>0</v>
      </c>
      <c r="K35" s="34"/>
      <c r="L35" s="11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15" t="s">
        <v>46</v>
      </c>
      <c r="F36" s="131">
        <f>ROUND((SUM(BF89:BF144)),  2)</f>
        <v>0</v>
      </c>
      <c r="G36" s="34"/>
      <c r="H36" s="34"/>
      <c r="I36" s="132">
        <v>0.15</v>
      </c>
      <c r="J36" s="131">
        <f>ROUND(((SUM(BF89:BF144))*I36),  2)</f>
        <v>0</v>
      </c>
      <c r="K36" s="34"/>
      <c r="L36" s="11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customHeight="1">
      <c r="A37" s="34"/>
      <c r="B37" s="39"/>
      <c r="C37" s="34"/>
      <c r="D37" s="115" t="s">
        <v>44</v>
      </c>
      <c r="E37" s="115" t="s">
        <v>47</v>
      </c>
      <c r="F37" s="131">
        <f>ROUND((SUM(BG89:BG144)),  2)</f>
        <v>0</v>
      </c>
      <c r="G37" s="34"/>
      <c r="H37" s="34"/>
      <c r="I37" s="132">
        <v>0.21</v>
      </c>
      <c r="J37" s="131">
        <f>0</f>
        <v>0</v>
      </c>
      <c r="K37" s="34"/>
      <c r="L37" s="11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customHeight="1">
      <c r="A38" s="34"/>
      <c r="B38" s="39"/>
      <c r="C38" s="34"/>
      <c r="D38" s="34"/>
      <c r="E38" s="115" t="s">
        <v>48</v>
      </c>
      <c r="F38" s="131">
        <f>ROUND((SUM(BH89:BH144)),  2)</f>
        <v>0</v>
      </c>
      <c r="G38" s="34"/>
      <c r="H38" s="34"/>
      <c r="I38" s="132">
        <v>0.15</v>
      </c>
      <c r="J38" s="131">
        <f>0</f>
        <v>0</v>
      </c>
      <c r="K38" s="34"/>
      <c r="L38" s="11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15" t="s">
        <v>49</v>
      </c>
      <c r="F39" s="131">
        <f>ROUND((SUM(BI89:BI144)),  2)</f>
        <v>0</v>
      </c>
      <c r="G39" s="34"/>
      <c r="H39" s="34"/>
      <c r="I39" s="132">
        <v>0</v>
      </c>
      <c r="J39" s="131">
        <f>0</f>
        <v>0</v>
      </c>
      <c r="K39" s="34"/>
      <c r="L39" s="11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9"/>
      <c r="C40" s="34"/>
      <c r="D40" s="34"/>
      <c r="E40" s="34"/>
      <c r="F40" s="34"/>
      <c r="G40" s="34"/>
      <c r="H40" s="34"/>
      <c r="I40" s="116"/>
      <c r="J40" s="34"/>
      <c r="K40" s="34"/>
      <c r="L40" s="11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50</v>
      </c>
      <c r="E41" s="135"/>
      <c r="F41" s="135"/>
      <c r="G41" s="136" t="s">
        <v>51</v>
      </c>
      <c r="H41" s="137" t="s">
        <v>52</v>
      </c>
      <c r="I41" s="138"/>
      <c r="J41" s="139">
        <f>SUM(J32:J39)</f>
        <v>0</v>
      </c>
      <c r="K41" s="140"/>
      <c r="L41" s="11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" customHeight="1">
      <c r="A46" s="34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" customHeight="1">
      <c r="A47" s="34"/>
      <c r="B47" s="35"/>
      <c r="C47" s="23" t="s">
        <v>117</v>
      </c>
      <c r="D47" s="36"/>
      <c r="E47" s="36"/>
      <c r="F47" s="36"/>
      <c r="G47" s="36"/>
      <c r="H47" s="36"/>
      <c r="I47" s="116"/>
      <c r="J47" s="36"/>
      <c r="K47" s="36"/>
      <c r="L47" s="11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" customHeight="1">
      <c r="A48" s="34"/>
      <c r="B48" s="35"/>
      <c r="C48" s="36"/>
      <c r="D48" s="36"/>
      <c r="E48" s="36"/>
      <c r="F48" s="36"/>
      <c r="G48" s="36"/>
      <c r="H48" s="36"/>
      <c r="I48" s="116"/>
      <c r="J48" s="36"/>
      <c r="K48" s="36"/>
      <c r="L48" s="11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116"/>
      <c r="J49" s="36"/>
      <c r="K49" s="36"/>
      <c r="L49" s="11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0" t="str">
        <f>E7</f>
        <v>Výsadba větrolamu a výstavba mělkého průlehu na KN 1613 v k. ú. Svinčany</v>
      </c>
      <c r="F50" s="311"/>
      <c r="G50" s="311"/>
      <c r="H50" s="311"/>
      <c r="I50" s="116"/>
      <c r="J50" s="36"/>
      <c r="K50" s="36"/>
      <c r="L50" s="11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113</v>
      </c>
      <c r="D51" s="22"/>
      <c r="E51" s="22"/>
      <c r="F51" s="22"/>
      <c r="G51" s="22"/>
      <c r="H51" s="22"/>
      <c r="I51" s="109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10" t="s">
        <v>827</v>
      </c>
      <c r="F52" s="312"/>
      <c r="G52" s="312"/>
      <c r="H52" s="312"/>
      <c r="I52" s="116"/>
      <c r="J52" s="36"/>
      <c r="K52" s="36"/>
      <c r="L52" s="11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828</v>
      </c>
      <c r="D53" s="36"/>
      <c r="E53" s="36"/>
      <c r="F53" s="36"/>
      <c r="G53" s="36"/>
      <c r="H53" s="36"/>
      <c r="I53" s="116"/>
      <c r="J53" s="36"/>
      <c r="K53" s="36"/>
      <c r="L53" s="11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279" t="str">
        <f>E11</f>
        <v>3.5 - SO 03.5 Následná péče 3. rok</v>
      </c>
      <c r="F54" s="312"/>
      <c r="G54" s="312"/>
      <c r="H54" s="312"/>
      <c r="I54" s="116"/>
      <c r="J54" s="36"/>
      <c r="K54" s="36"/>
      <c r="L54" s="11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" customHeight="1">
      <c r="A55" s="34"/>
      <c r="B55" s="35"/>
      <c r="C55" s="36"/>
      <c r="D55" s="36"/>
      <c r="E55" s="36"/>
      <c r="F55" s="36"/>
      <c r="G55" s="36"/>
      <c r="H55" s="36"/>
      <c r="I55" s="116"/>
      <c r="J55" s="36"/>
      <c r="K55" s="36"/>
      <c r="L55" s="11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22</v>
      </c>
      <c r="D56" s="36"/>
      <c r="E56" s="36"/>
      <c r="F56" s="27" t="str">
        <f>F14</f>
        <v>Svinčany</v>
      </c>
      <c r="G56" s="36"/>
      <c r="H56" s="36"/>
      <c r="I56" s="118" t="s">
        <v>24</v>
      </c>
      <c r="J56" s="60" t="str">
        <f>IF(J14="","",J14)</f>
        <v>8. 8. 2019</v>
      </c>
      <c r="K56" s="36"/>
      <c r="L56" s="11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" customHeight="1">
      <c r="A57" s="34"/>
      <c r="B57" s="35"/>
      <c r="C57" s="36"/>
      <c r="D57" s="36"/>
      <c r="E57" s="36"/>
      <c r="F57" s="36"/>
      <c r="G57" s="36"/>
      <c r="H57" s="36"/>
      <c r="I57" s="116"/>
      <c r="J57" s="36"/>
      <c r="K57" s="36"/>
      <c r="L57" s="11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3.05" customHeight="1">
      <c r="A58" s="34"/>
      <c r="B58" s="35"/>
      <c r="C58" s="29" t="s">
        <v>26</v>
      </c>
      <c r="D58" s="36"/>
      <c r="E58" s="36"/>
      <c r="F58" s="27" t="str">
        <f>E17</f>
        <v>Obec Svinčany</v>
      </c>
      <c r="G58" s="36"/>
      <c r="H58" s="36"/>
      <c r="I58" s="118" t="s">
        <v>33</v>
      </c>
      <c r="J58" s="32" t="str">
        <f>E23</f>
        <v>Povodí Labe, státní podnik, OIČ, Hradec Králové</v>
      </c>
      <c r="K58" s="36"/>
      <c r="L58" s="11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15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118" t="s">
        <v>36</v>
      </c>
      <c r="J59" s="32" t="str">
        <f>E26</f>
        <v>Ing. Eva Morkesová</v>
      </c>
      <c r="K59" s="36"/>
      <c r="L59" s="11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116"/>
      <c r="J60" s="36"/>
      <c r="K60" s="36"/>
      <c r="L60" s="11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47" t="s">
        <v>118</v>
      </c>
      <c r="D61" s="148"/>
      <c r="E61" s="148"/>
      <c r="F61" s="148"/>
      <c r="G61" s="148"/>
      <c r="H61" s="148"/>
      <c r="I61" s="149"/>
      <c r="J61" s="150" t="s">
        <v>119</v>
      </c>
      <c r="K61" s="148"/>
      <c r="L61" s="11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116"/>
      <c r="J62" s="36"/>
      <c r="K62" s="36"/>
      <c r="L62" s="11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8" customHeight="1">
      <c r="A63" s="34"/>
      <c r="B63" s="35"/>
      <c r="C63" s="151" t="s">
        <v>72</v>
      </c>
      <c r="D63" s="36"/>
      <c r="E63" s="36"/>
      <c r="F63" s="36"/>
      <c r="G63" s="36"/>
      <c r="H63" s="36"/>
      <c r="I63" s="116"/>
      <c r="J63" s="78">
        <f>J89</f>
        <v>0</v>
      </c>
      <c r="K63" s="36"/>
      <c r="L63" s="11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120</v>
      </c>
    </row>
    <row r="64" spans="1:47" s="9" customFormat="1" ht="24.9" customHeight="1">
      <c r="B64" s="152"/>
      <c r="C64" s="153"/>
      <c r="D64" s="154" t="s">
        <v>121</v>
      </c>
      <c r="E64" s="155"/>
      <c r="F64" s="155"/>
      <c r="G64" s="155"/>
      <c r="H64" s="155"/>
      <c r="I64" s="156"/>
      <c r="J64" s="157">
        <f>J90</f>
        <v>0</v>
      </c>
      <c r="K64" s="153"/>
      <c r="L64" s="158"/>
    </row>
    <row r="65" spans="1:31" s="10" customFormat="1" ht="19.95" customHeight="1">
      <c r="B65" s="159"/>
      <c r="C65" s="98"/>
      <c r="D65" s="160" t="s">
        <v>122</v>
      </c>
      <c r="E65" s="161"/>
      <c r="F65" s="161"/>
      <c r="G65" s="161"/>
      <c r="H65" s="161"/>
      <c r="I65" s="162"/>
      <c r="J65" s="163">
        <f>J91</f>
        <v>0</v>
      </c>
      <c r="K65" s="98"/>
      <c r="L65" s="164"/>
    </row>
    <row r="66" spans="1:31" s="10" customFormat="1" ht="19.95" customHeight="1">
      <c r="B66" s="159"/>
      <c r="C66" s="98"/>
      <c r="D66" s="160" t="s">
        <v>125</v>
      </c>
      <c r="E66" s="161"/>
      <c r="F66" s="161"/>
      <c r="G66" s="161"/>
      <c r="H66" s="161"/>
      <c r="I66" s="162"/>
      <c r="J66" s="163">
        <f>J137</f>
        <v>0</v>
      </c>
      <c r="K66" s="98"/>
      <c r="L66" s="164"/>
    </row>
    <row r="67" spans="1:31" s="10" customFormat="1" ht="19.95" customHeight="1">
      <c r="B67" s="159"/>
      <c r="C67" s="98"/>
      <c r="D67" s="160" t="s">
        <v>850</v>
      </c>
      <c r="E67" s="161"/>
      <c r="F67" s="161"/>
      <c r="G67" s="161"/>
      <c r="H67" s="161"/>
      <c r="I67" s="162"/>
      <c r="J67" s="163">
        <f>J142</f>
        <v>0</v>
      </c>
      <c r="K67" s="98"/>
      <c r="L67" s="164"/>
    </row>
    <row r="68" spans="1:31" s="2" customFormat="1" ht="21.75" customHeight="1">
      <c r="A68" s="34"/>
      <c r="B68" s="35"/>
      <c r="C68" s="36"/>
      <c r="D68" s="36"/>
      <c r="E68" s="36"/>
      <c r="F68" s="36"/>
      <c r="G68" s="36"/>
      <c r="H68" s="36"/>
      <c r="I68" s="116"/>
      <c r="J68" s="36"/>
      <c r="K68" s="36"/>
      <c r="L68" s="117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" customHeight="1">
      <c r="A69" s="34"/>
      <c r="B69" s="48"/>
      <c r="C69" s="49"/>
      <c r="D69" s="49"/>
      <c r="E69" s="49"/>
      <c r="F69" s="49"/>
      <c r="G69" s="49"/>
      <c r="H69" s="49"/>
      <c r="I69" s="143"/>
      <c r="J69" s="49"/>
      <c r="K69" s="49"/>
      <c r="L69" s="117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" customHeight="1">
      <c r="A73" s="34"/>
      <c r="B73" s="50"/>
      <c r="C73" s="51"/>
      <c r="D73" s="51"/>
      <c r="E73" s="51"/>
      <c r="F73" s="51"/>
      <c r="G73" s="51"/>
      <c r="H73" s="51"/>
      <c r="I73" s="146"/>
      <c r="J73" s="51"/>
      <c r="K73" s="51"/>
      <c r="L73" s="11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" customHeight="1">
      <c r="A74" s="34"/>
      <c r="B74" s="35"/>
      <c r="C74" s="23" t="s">
        <v>131</v>
      </c>
      <c r="D74" s="36"/>
      <c r="E74" s="36"/>
      <c r="F74" s="36"/>
      <c r="G74" s="36"/>
      <c r="H74" s="36"/>
      <c r="I74" s="116"/>
      <c r="J74" s="36"/>
      <c r="K74" s="36"/>
      <c r="L74" s="11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" customHeight="1">
      <c r="A75" s="34"/>
      <c r="B75" s="35"/>
      <c r="C75" s="36"/>
      <c r="D75" s="36"/>
      <c r="E75" s="36"/>
      <c r="F75" s="36"/>
      <c r="G75" s="36"/>
      <c r="H75" s="36"/>
      <c r="I75" s="116"/>
      <c r="J75" s="36"/>
      <c r="K75" s="36"/>
      <c r="L75" s="11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16</v>
      </c>
      <c r="D76" s="36"/>
      <c r="E76" s="36"/>
      <c r="F76" s="36"/>
      <c r="G76" s="36"/>
      <c r="H76" s="36"/>
      <c r="I76" s="116"/>
      <c r="J76" s="36"/>
      <c r="K76" s="36"/>
      <c r="L76" s="11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310" t="str">
        <f>E7</f>
        <v>Výsadba větrolamu a výstavba mělkého průlehu na KN 1613 v k. ú. Svinčany</v>
      </c>
      <c r="F77" s="311"/>
      <c r="G77" s="311"/>
      <c r="H77" s="311"/>
      <c r="I77" s="116"/>
      <c r="J77" s="36"/>
      <c r="K77" s="36"/>
      <c r="L77" s="11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1" customFormat="1" ht="12" customHeight="1">
      <c r="B78" s="21"/>
      <c r="C78" s="29" t="s">
        <v>113</v>
      </c>
      <c r="D78" s="22"/>
      <c r="E78" s="22"/>
      <c r="F78" s="22"/>
      <c r="G78" s="22"/>
      <c r="H78" s="22"/>
      <c r="I78" s="109"/>
      <c r="J78" s="22"/>
      <c r="K78" s="22"/>
      <c r="L78" s="20"/>
    </row>
    <row r="79" spans="1:31" s="2" customFormat="1" ht="16.5" customHeight="1">
      <c r="A79" s="34"/>
      <c r="B79" s="35"/>
      <c r="C79" s="36"/>
      <c r="D79" s="36"/>
      <c r="E79" s="310" t="s">
        <v>827</v>
      </c>
      <c r="F79" s="312"/>
      <c r="G79" s="312"/>
      <c r="H79" s="312"/>
      <c r="I79" s="116"/>
      <c r="J79" s="36"/>
      <c r="K79" s="36"/>
      <c r="L79" s="11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828</v>
      </c>
      <c r="D80" s="36"/>
      <c r="E80" s="36"/>
      <c r="F80" s="36"/>
      <c r="G80" s="36"/>
      <c r="H80" s="36"/>
      <c r="I80" s="116"/>
      <c r="J80" s="36"/>
      <c r="K80" s="36"/>
      <c r="L80" s="11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6"/>
      <c r="D81" s="36"/>
      <c r="E81" s="279" t="str">
        <f>E11</f>
        <v>3.5 - SO 03.5 Následná péče 3. rok</v>
      </c>
      <c r="F81" s="312"/>
      <c r="G81" s="312"/>
      <c r="H81" s="312"/>
      <c r="I81" s="116"/>
      <c r="J81" s="36"/>
      <c r="K81" s="36"/>
      <c r="L81" s="11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" customHeight="1">
      <c r="A82" s="34"/>
      <c r="B82" s="35"/>
      <c r="C82" s="36"/>
      <c r="D82" s="36"/>
      <c r="E82" s="36"/>
      <c r="F82" s="36"/>
      <c r="G82" s="36"/>
      <c r="H82" s="36"/>
      <c r="I82" s="116"/>
      <c r="J82" s="36"/>
      <c r="K82" s="36"/>
      <c r="L82" s="11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9" t="s">
        <v>22</v>
      </c>
      <c r="D83" s="36"/>
      <c r="E83" s="36"/>
      <c r="F83" s="27" t="str">
        <f>F14</f>
        <v>Svinčany</v>
      </c>
      <c r="G83" s="36"/>
      <c r="H83" s="36"/>
      <c r="I83" s="118" t="s">
        <v>24</v>
      </c>
      <c r="J83" s="60" t="str">
        <f>IF(J14="","",J14)</f>
        <v>8. 8. 2019</v>
      </c>
      <c r="K83" s="36"/>
      <c r="L83" s="11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" customHeight="1">
      <c r="A84" s="34"/>
      <c r="B84" s="35"/>
      <c r="C84" s="36"/>
      <c r="D84" s="36"/>
      <c r="E84" s="36"/>
      <c r="F84" s="36"/>
      <c r="G84" s="36"/>
      <c r="H84" s="36"/>
      <c r="I84" s="116"/>
      <c r="J84" s="36"/>
      <c r="K84" s="36"/>
      <c r="L84" s="11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43.05" customHeight="1">
      <c r="A85" s="34"/>
      <c r="B85" s="35"/>
      <c r="C85" s="29" t="s">
        <v>26</v>
      </c>
      <c r="D85" s="36"/>
      <c r="E85" s="36"/>
      <c r="F85" s="27" t="str">
        <f>E17</f>
        <v>Obec Svinčany</v>
      </c>
      <c r="G85" s="36"/>
      <c r="H85" s="36"/>
      <c r="I85" s="118" t="s">
        <v>33</v>
      </c>
      <c r="J85" s="32" t="str">
        <f>E23</f>
        <v>Povodí Labe, státní podnik, OIČ, Hradec Králové</v>
      </c>
      <c r="K85" s="36"/>
      <c r="L85" s="11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5.15" customHeight="1">
      <c r="A86" s="34"/>
      <c r="B86" s="35"/>
      <c r="C86" s="29" t="s">
        <v>31</v>
      </c>
      <c r="D86" s="36"/>
      <c r="E86" s="36"/>
      <c r="F86" s="27" t="str">
        <f>IF(E20="","",E20)</f>
        <v>Vyplň údaj</v>
      </c>
      <c r="G86" s="36"/>
      <c r="H86" s="36"/>
      <c r="I86" s="118" t="s">
        <v>36</v>
      </c>
      <c r="J86" s="32" t="str">
        <f>E26</f>
        <v>Ing. Eva Morkesová</v>
      </c>
      <c r="K86" s="36"/>
      <c r="L86" s="11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0.35" customHeight="1">
      <c r="A87" s="34"/>
      <c r="B87" s="35"/>
      <c r="C87" s="36"/>
      <c r="D87" s="36"/>
      <c r="E87" s="36"/>
      <c r="F87" s="36"/>
      <c r="G87" s="36"/>
      <c r="H87" s="36"/>
      <c r="I87" s="116"/>
      <c r="J87" s="36"/>
      <c r="K87" s="36"/>
      <c r="L87" s="117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11" customFormat="1" ht="29.25" customHeight="1">
      <c r="A88" s="165"/>
      <c r="B88" s="166"/>
      <c r="C88" s="167" t="s">
        <v>132</v>
      </c>
      <c r="D88" s="168" t="s">
        <v>59</v>
      </c>
      <c r="E88" s="168" t="s">
        <v>55</v>
      </c>
      <c r="F88" s="168" t="s">
        <v>56</v>
      </c>
      <c r="G88" s="168" t="s">
        <v>133</v>
      </c>
      <c r="H88" s="168" t="s">
        <v>134</v>
      </c>
      <c r="I88" s="169" t="s">
        <v>135</v>
      </c>
      <c r="J88" s="168" t="s">
        <v>119</v>
      </c>
      <c r="K88" s="170" t="s">
        <v>136</v>
      </c>
      <c r="L88" s="171"/>
      <c r="M88" s="69" t="s">
        <v>28</v>
      </c>
      <c r="N88" s="70" t="s">
        <v>44</v>
      </c>
      <c r="O88" s="70" t="s">
        <v>137</v>
      </c>
      <c r="P88" s="70" t="s">
        <v>138</v>
      </c>
      <c r="Q88" s="70" t="s">
        <v>139</v>
      </c>
      <c r="R88" s="70" t="s">
        <v>140</v>
      </c>
      <c r="S88" s="70" t="s">
        <v>141</v>
      </c>
      <c r="T88" s="71" t="s">
        <v>142</v>
      </c>
      <c r="U88" s="165"/>
      <c r="V88" s="165"/>
      <c r="W88" s="165"/>
      <c r="X88" s="165"/>
      <c r="Y88" s="165"/>
      <c r="Z88" s="165"/>
      <c r="AA88" s="165"/>
      <c r="AB88" s="165"/>
      <c r="AC88" s="165"/>
      <c r="AD88" s="165"/>
      <c r="AE88" s="165"/>
    </row>
    <row r="89" spans="1:65" s="2" customFormat="1" ht="22.8" customHeight="1">
      <c r="A89" s="34"/>
      <c r="B89" s="35"/>
      <c r="C89" s="76" t="s">
        <v>143</v>
      </c>
      <c r="D89" s="36"/>
      <c r="E89" s="36"/>
      <c r="F89" s="36"/>
      <c r="G89" s="36"/>
      <c r="H89" s="36"/>
      <c r="I89" s="116"/>
      <c r="J89" s="172">
        <f>BK89</f>
        <v>0</v>
      </c>
      <c r="K89" s="36"/>
      <c r="L89" s="39"/>
      <c r="M89" s="72"/>
      <c r="N89" s="173"/>
      <c r="O89" s="73"/>
      <c r="P89" s="174">
        <f>P90</f>
        <v>0</v>
      </c>
      <c r="Q89" s="73"/>
      <c r="R89" s="174">
        <f>R90</f>
        <v>0.40679999999999999</v>
      </c>
      <c r="S89" s="73"/>
      <c r="T89" s="175">
        <f>T90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73</v>
      </c>
      <c r="AU89" s="17" t="s">
        <v>120</v>
      </c>
      <c r="BK89" s="176">
        <f>BK90</f>
        <v>0</v>
      </c>
    </row>
    <row r="90" spans="1:65" s="12" customFormat="1" ht="25.95" customHeight="1">
      <c r="B90" s="177"/>
      <c r="C90" s="178"/>
      <c r="D90" s="179" t="s">
        <v>73</v>
      </c>
      <c r="E90" s="180" t="s">
        <v>144</v>
      </c>
      <c r="F90" s="180" t="s">
        <v>145</v>
      </c>
      <c r="G90" s="178"/>
      <c r="H90" s="178"/>
      <c r="I90" s="181"/>
      <c r="J90" s="182">
        <f>BK90</f>
        <v>0</v>
      </c>
      <c r="K90" s="178"/>
      <c r="L90" s="183"/>
      <c r="M90" s="184"/>
      <c r="N90" s="185"/>
      <c r="O90" s="185"/>
      <c r="P90" s="186">
        <f>P91+P137+P142</f>
        <v>0</v>
      </c>
      <c r="Q90" s="185"/>
      <c r="R90" s="186">
        <f>R91+R137+R142</f>
        <v>0.40679999999999999</v>
      </c>
      <c r="S90" s="185"/>
      <c r="T90" s="187">
        <f>T91+T137+T142</f>
        <v>0</v>
      </c>
      <c r="AR90" s="188" t="s">
        <v>82</v>
      </c>
      <c r="AT90" s="189" t="s">
        <v>73</v>
      </c>
      <c r="AU90" s="189" t="s">
        <v>74</v>
      </c>
      <c r="AY90" s="188" t="s">
        <v>146</v>
      </c>
      <c r="BK90" s="190">
        <f>BK91+BK137+BK142</f>
        <v>0</v>
      </c>
    </row>
    <row r="91" spans="1:65" s="12" customFormat="1" ht="22.8" customHeight="1">
      <c r="B91" s="177"/>
      <c r="C91" s="178"/>
      <c r="D91" s="179" t="s">
        <v>73</v>
      </c>
      <c r="E91" s="191" t="s">
        <v>82</v>
      </c>
      <c r="F91" s="191" t="s">
        <v>147</v>
      </c>
      <c r="G91" s="178"/>
      <c r="H91" s="178"/>
      <c r="I91" s="181"/>
      <c r="J91" s="192">
        <f>BK91</f>
        <v>0</v>
      </c>
      <c r="K91" s="178"/>
      <c r="L91" s="183"/>
      <c r="M91" s="184"/>
      <c r="N91" s="185"/>
      <c r="O91" s="185"/>
      <c r="P91" s="186">
        <f>SUM(P92:P136)</f>
        <v>0</v>
      </c>
      <c r="Q91" s="185"/>
      <c r="R91" s="186">
        <f>SUM(R92:R136)</f>
        <v>0.40679999999999999</v>
      </c>
      <c r="S91" s="185"/>
      <c r="T91" s="187">
        <f>SUM(T92:T136)</f>
        <v>0</v>
      </c>
      <c r="AR91" s="188" t="s">
        <v>82</v>
      </c>
      <c r="AT91" s="189" t="s">
        <v>73</v>
      </c>
      <c r="AU91" s="189" t="s">
        <v>82</v>
      </c>
      <c r="AY91" s="188" t="s">
        <v>146</v>
      </c>
      <c r="BK91" s="190">
        <f>SUM(BK92:BK136)</f>
        <v>0</v>
      </c>
    </row>
    <row r="92" spans="1:65" s="2" customFormat="1" ht="16.5" customHeight="1">
      <c r="A92" s="34"/>
      <c r="B92" s="35"/>
      <c r="C92" s="193" t="s">
        <v>82</v>
      </c>
      <c r="D92" s="193" t="s">
        <v>148</v>
      </c>
      <c r="E92" s="194" t="s">
        <v>1013</v>
      </c>
      <c r="F92" s="195" t="s">
        <v>1014</v>
      </c>
      <c r="G92" s="196" t="s">
        <v>239</v>
      </c>
      <c r="H92" s="197">
        <v>5000</v>
      </c>
      <c r="I92" s="198"/>
      <c r="J92" s="199">
        <f>ROUND(I92*H92,2)</f>
        <v>0</v>
      </c>
      <c r="K92" s="195" t="s">
        <v>152</v>
      </c>
      <c r="L92" s="39"/>
      <c r="M92" s="200" t="s">
        <v>28</v>
      </c>
      <c r="N92" s="201" t="s">
        <v>47</v>
      </c>
      <c r="O92" s="65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204" t="s">
        <v>153</v>
      </c>
      <c r="AT92" s="204" t="s">
        <v>148</v>
      </c>
      <c r="AU92" s="204" t="s">
        <v>85</v>
      </c>
      <c r="AY92" s="17" t="s">
        <v>146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7" t="s">
        <v>153</v>
      </c>
      <c r="BK92" s="205">
        <f>ROUND(I92*H92,2)</f>
        <v>0</v>
      </c>
      <c r="BL92" s="17" t="s">
        <v>153</v>
      </c>
      <c r="BM92" s="204" t="s">
        <v>1015</v>
      </c>
    </row>
    <row r="93" spans="1:65" s="2" customFormat="1" ht="10.199999999999999">
      <c r="A93" s="34"/>
      <c r="B93" s="35"/>
      <c r="C93" s="36"/>
      <c r="D93" s="206" t="s">
        <v>155</v>
      </c>
      <c r="E93" s="36"/>
      <c r="F93" s="207" t="s">
        <v>1016</v>
      </c>
      <c r="G93" s="36"/>
      <c r="H93" s="36"/>
      <c r="I93" s="116"/>
      <c r="J93" s="36"/>
      <c r="K93" s="36"/>
      <c r="L93" s="39"/>
      <c r="M93" s="208"/>
      <c r="N93" s="209"/>
      <c r="O93" s="65"/>
      <c r="P93" s="65"/>
      <c r="Q93" s="65"/>
      <c r="R93" s="65"/>
      <c r="S93" s="65"/>
      <c r="T93" s="66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155</v>
      </c>
      <c r="AU93" s="17" t="s">
        <v>85</v>
      </c>
    </row>
    <row r="94" spans="1:65" s="13" customFormat="1" ht="10.199999999999999">
      <c r="B94" s="210"/>
      <c r="C94" s="211"/>
      <c r="D94" s="206" t="s">
        <v>157</v>
      </c>
      <c r="E94" s="212" t="s">
        <v>28</v>
      </c>
      <c r="F94" s="213" t="s">
        <v>1042</v>
      </c>
      <c r="G94" s="211"/>
      <c r="H94" s="212" t="s">
        <v>28</v>
      </c>
      <c r="I94" s="214"/>
      <c r="J94" s="211"/>
      <c r="K94" s="211"/>
      <c r="L94" s="215"/>
      <c r="M94" s="216"/>
      <c r="N94" s="217"/>
      <c r="O94" s="217"/>
      <c r="P94" s="217"/>
      <c r="Q94" s="217"/>
      <c r="R94" s="217"/>
      <c r="S94" s="217"/>
      <c r="T94" s="218"/>
      <c r="AT94" s="219" t="s">
        <v>157</v>
      </c>
      <c r="AU94" s="219" t="s">
        <v>85</v>
      </c>
      <c r="AV94" s="13" t="s">
        <v>82</v>
      </c>
      <c r="AW94" s="13" t="s">
        <v>35</v>
      </c>
      <c r="AX94" s="13" t="s">
        <v>74</v>
      </c>
      <c r="AY94" s="219" t="s">
        <v>146</v>
      </c>
    </row>
    <row r="95" spans="1:65" s="14" customFormat="1" ht="10.199999999999999">
      <c r="B95" s="220"/>
      <c r="C95" s="221"/>
      <c r="D95" s="206" t="s">
        <v>157</v>
      </c>
      <c r="E95" s="222" t="s">
        <v>28</v>
      </c>
      <c r="F95" s="223" t="s">
        <v>1043</v>
      </c>
      <c r="G95" s="221"/>
      <c r="H95" s="224">
        <v>5000</v>
      </c>
      <c r="I95" s="225"/>
      <c r="J95" s="221"/>
      <c r="K95" s="221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157</v>
      </c>
      <c r="AU95" s="230" t="s">
        <v>85</v>
      </c>
      <c r="AV95" s="14" t="s">
        <v>85</v>
      </c>
      <c r="AW95" s="14" t="s">
        <v>35</v>
      </c>
      <c r="AX95" s="14" t="s">
        <v>82</v>
      </c>
      <c r="AY95" s="230" t="s">
        <v>146</v>
      </c>
    </row>
    <row r="96" spans="1:65" s="2" customFormat="1" ht="16.5" customHeight="1">
      <c r="A96" s="34"/>
      <c r="B96" s="35"/>
      <c r="C96" s="193" t="s">
        <v>85</v>
      </c>
      <c r="D96" s="193" t="s">
        <v>148</v>
      </c>
      <c r="E96" s="194" t="s">
        <v>1019</v>
      </c>
      <c r="F96" s="195" t="s">
        <v>1020</v>
      </c>
      <c r="G96" s="196" t="s">
        <v>440</v>
      </c>
      <c r="H96" s="197">
        <v>15</v>
      </c>
      <c r="I96" s="198"/>
      <c r="J96" s="199">
        <f>ROUND(I96*H96,2)</f>
        <v>0</v>
      </c>
      <c r="K96" s="195" t="s">
        <v>28</v>
      </c>
      <c r="L96" s="39"/>
      <c r="M96" s="200" t="s">
        <v>28</v>
      </c>
      <c r="N96" s="201" t="s">
        <v>47</v>
      </c>
      <c r="O96" s="65"/>
      <c r="P96" s="202">
        <f>O96*H96</f>
        <v>0</v>
      </c>
      <c r="Q96" s="202">
        <v>2.7E-2</v>
      </c>
      <c r="R96" s="202">
        <f>Q96*H96</f>
        <v>0.40499999999999997</v>
      </c>
      <c r="S96" s="202">
        <v>0</v>
      </c>
      <c r="T96" s="20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204" t="s">
        <v>153</v>
      </c>
      <c r="AT96" s="204" t="s">
        <v>148</v>
      </c>
      <c r="AU96" s="204" t="s">
        <v>85</v>
      </c>
      <c r="AY96" s="17" t="s">
        <v>146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7" t="s">
        <v>153</v>
      </c>
      <c r="BK96" s="205">
        <f>ROUND(I96*H96,2)</f>
        <v>0</v>
      </c>
      <c r="BL96" s="17" t="s">
        <v>153</v>
      </c>
      <c r="BM96" s="204" t="s">
        <v>1021</v>
      </c>
    </row>
    <row r="97" spans="1:65" s="2" customFormat="1" ht="10.199999999999999">
      <c r="A97" s="34"/>
      <c r="B97" s="35"/>
      <c r="C97" s="36"/>
      <c r="D97" s="206" t="s">
        <v>155</v>
      </c>
      <c r="E97" s="36"/>
      <c r="F97" s="207" t="s">
        <v>1020</v>
      </c>
      <c r="G97" s="36"/>
      <c r="H97" s="36"/>
      <c r="I97" s="116"/>
      <c r="J97" s="36"/>
      <c r="K97" s="36"/>
      <c r="L97" s="39"/>
      <c r="M97" s="208"/>
      <c r="N97" s="209"/>
      <c r="O97" s="65"/>
      <c r="P97" s="65"/>
      <c r="Q97" s="65"/>
      <c r="R97" s="65"/>
      <c r="S97" s="65"/>
      <c r="T97" s="66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155</v>
      </c>
      <c r="AU97" s="17" t="s">
        <v>85</v>
      </c>
    </row>
    <row r="98" spans="1:65" s="13" customFormat="1" ht="10.199999999999999">
      <c r="B98" s="210"/>
      <c r="C98" s="211"/>
      <c r="D98" s="206" t="s">
        <v>157</v>
      </c>
      <c r="E98" s="212" t="s">
        <v>28</v>
      </c>
      <c r="F98" s="213" t="s">
        <v>1022</v>
      </c>
      <c r="G98" s="211"/>
      <c r="H98" s="212" t="s">
        <v>28</v>
      </c>
      <c r="I98" s="214"/>
      <c r="J98" s="211"/>
      <c r="K98" s="211"/>
      <c r="L98" s="215"/>
      <c r="M98" s="216"/>
      <c r="N98" s="217"/>
      <c r="O98" s="217"/>
      <c r="P98" s="217"/>
      <c r="Q98" s="217"/>
      <c r="R98" s="217"/>
      <c r="S98" s="217"/>
      <c r="T98" s="218"/>
      <c r="AT98" s="219" t="s">
        <v>157</v>
      </c>
      <c r="AU98" s="219" t="s">
        <v>85</v>
      </c>
      <c r="AV98" s="13" t="s">
        <v>82</v>
      </c>
      <c r="AW98" s="13" t="s">
        <v>35</v>
      </c>
      <c r="AX98" s="13" t="s">
        <v>74</v>
      </c>
      <c r="AY98" s="219" t="s">
        <v>146</v>
      </c>
    </row>
    <row r="99" spans="1:65" s="14" customFormat="1" ht="10.199999999999999">
      <c r="B99" s="220"/>
      <c r="C99" s="221"/>
      <c r="D99" s="206" t="s">
        <v>157</v>
      </c>
      <c r="E99" s="222" t="s">
        <v>28</v>
      </c>
      <c r="F99" s="223" t="s">
        <v>8</v>
      </c>
      <c r="G99" s="221"/>
      <c r="H99" s="224">
        <v>15</v>
      </c>
      <c r="I99" s="225"/>
      <c r="J99" s="221"/>
      <c r="K99" s="221"/>
      <c r="L99" s="226"/>
      <c r="M99" s="227"/>
      <c r="N99" s="228"/>
      <c r="O99" s="228"/>
      <c r="P99" s="228"/>
      <c r="Q99" s="228"/>
      <c r="R99" s="228"/>
      <c r="S99" s="228"/>
      <c r="T99" s="229"/>
      <c r="AT99" s="230" t="s">
        <v>157</v>
      </c>
      <c r="AU99" s="230" t="s">
        <v>85</v>
      </c>
      <c r="AV99" s="14" t="s">
        <v>85</v>
      </c>
      <c r="AW99" s="14" t="s">
        <v>35</v>
      </c>
      <c r="AX99" s="14" t="s">
        <v>82</v>
      </c>
      <c r="AY99" s="230" t="s">
        <v>146</v>
      </c>
    </row>
    <row r="100" spans="1:65" s="2" customFormat="1" ht="16.5" customHeight="1">
      <c r="A100" s="34"/>
      <c r="B100" s="35"/>
      <c r="C100" s="193" t="s">
        <v>166</v>
      </c>
      <c r="D100" s="193" t="s">
        <v>148</v>
      </c>
      <c r="E100" s="194" t="s">
        <v>1044</v>
      </c>
      <c r="F100" s="195" t="s">
        <v>1045</v>
      </c>
      <c r="G100" s="196" t="s">
        <v>440</v>
      </c>
      <c r="H100" s="197">
        <v>45</v>
      </c>
      <c r="I100" s="198"/>
      <c r="J100" s="199">
        <f>ROUND(I100*H100,2)</f>
        <v>0</v>
      </c>
      <c r="K100" s="195" t="s">
        <v>152</v>
      </c>
      <c r="L100" s="39"/>
      <c r="M100" s="200" t="s">
        <v>28</v>
      </c>
      <c r="N100" s="201" t="s">
        <v>47</v>
      </c>
      <c r="O100" s="65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204" t="s">
        <v>153</v>
      </c>
      <c r="AT100" s="204" t="s">
        <v>148</v>
      </c>
      <c r="AU100" s="204" t="s">
        <v>85</v>
      </c>
      <c r="AY100" s="17" t="s">
        <v>146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7" t="s">
        <v>153</v>
      </c>
      <c r="BK100" s="205">
        <f>ROUND(I100*H100,2)</f>
        <v>0</v>
      </c>
      <c r="BL100" s="17" t="s">
        <v>153</v>
      </c>
      <c r="BM100" s="204" t="s">
        <v>1046</v>
      </c>
    </row>
    <row r="101" spans="1:65" s="2" customFormat="1" ht="19.2">
      <c r="A101" s="34"/>
      <c r="B101" s="35"/>
      <c r="C101" s="36"/>
      <c r="D101" s="206" t="s">
        <v>155</v>
      </c>
      <c r="E101" s="36"/>
      <c r="F101" s="207" t="s">
        <v>1047</v>
      </c>
      <c r="G101" s="36"/>
      <c r="H101" s="36"/>
      <c r="I101" s="116"/>
      <c r="J101" s="36"/>
      <c r="K101" s="36"/>
      <c r="L101" s="39"/>
      <c r="M101" s="208"/>
      <c r="N101" s="209"/>
      <c r="O101" s="65"/>
      <c r="P101" s="65"/>
      <c r="Q101" s="65"/>
      <c r="R101" s="65"/>
      <c r="S101" s="65"/>
      <c r="T101" s="6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155</v>
      </c>
      <c r="AU101" s="17" t="s">
        <v>85</v>
      </c>
    </row>
    <row r="102" spans="1:65" s="13" customFormat="1" ht="10.199999999999999">
      <c r="B102" s="210"/>
      <c r="C102" s="211"/>
      <c r="D102" s="206" t="s">
        <v>157</v>
      </c>
      <c r="E102" s="212" t="s">
        <v>28</v>
      </c>
      <c r="F102" s="213" t="s">
        <v>1048</v>
      </c>
      <c r="G102" s="211"/>
      <c r="H102" s="212" t="s">
        <v>28</v>
      </c>
      <c r="I102" s="214"/>
      <c r="J102" s="211"/>
      <c r="K102" s="211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157</v>
      </c>
      <c r="AU102" s="219" t="s">
        <v>85</v>
      </c>
      <c r="AV102" s="13" t="s">
        <v>82</v>
      </c>
      <c r="AW102" s="13" t="s">
        <v>35</v>
      </c>
      <c r="AX102" s="13" t="s">
        <v>74</v>
      </c>
      <c r="AY102" s="219" t="s">
        <v>146</v>
      </c>
    </row>
    <row r="103" spans="1:65" s="14" customFormat="1" ht="10.199999999999999">
      <c r="B103" s="220"/>
      <c r="C103" s="221"/>
      <c r="D103" s="206" t="s">
        <v>157</v>
      </c>
      <c r="E103" s="222" t="s">
        <v>28</v>
      </c>
      <c r="F103" s="223" t="s">
        <v>663</v>
      </c>
      <c r="G103" s="221"/>
      <c r="H103" s="224">
        <v>45</v>
      </c>
      <c r="I103" s="225"/>
      <c r="J103" s="221"/>
      <c r="K103" s="221"/>
      <c r="L103" s="226"/>
      <c r="M103" s="227"/>
      <c r="N103" s="228"/>
      <c r="O103" s="228"/>
      <c r="P103" s="228"/>
      <c r="Q103" s="228"/>
      <c r="R103" s="228"/>
      <c r="S103" s="228"/>
      <c r="T103" s="229"/>
      <c r="AT103" s="230" t="s">
        <v>157</v>
      </c>
      <c r="AU103" s="230" t="s">
        <v>85</v>
      </c>
      <c r="AV103" s="14" t="s">
        <v>85</v>
      </c>
      <c r="AW103" s="14" t="s">
        <v>35</v>
      </c>
      <c r="AX103" s="14" t="s">
        <v>82</v>
      </c>
      <c r="AY103" s="230" t="s">
        <v>146</v>
      </c>
    </row>
    <row r="104" spans="1:65" s="2" customFormat="1" ht="16.5" customHeight="1">
      <c r="A104" s="34"/>
      <c r="B104" s="35"/>
      <c r="C104" s="193" t="s">
        <v>153</v>
      </c>
      <c r="D104" s="193" t="s">
        <v>148</v>
      </c>
      <c r="E104" s="194" t="s">
        <v>910</v>
      </c>
      <c r="F104" s="195" t="s">
        <v>911</v>
      </c>
      <c r="G104" s="196" t="s">
        <v>912</v>
      </c>
      <c r="H104" s="197">
        <v>2</v>
      </c>
      <c r="I104" s="198"/>
      <c r="J104" s="199">
        <f>ROUND(I104*H104,2)</f>
        <v>0</v>
      </c>
      <c r="K104" s="195" t="s">
        <v>152</v>
      </c>
      <c r="L104" s="39"/>
      <c r="M104" s="200" t="s">
        <v>28</v>
      </c>
      <c r="N104" s="201" t="s">
        <v>47</v>
      </c>
      <c r="O104" s="65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204" t="s">
        <v>153</v>
      </c>
      <c r="AT104" s="204" t="s">
        <v>148</v>
      </c>
      <c r="AU104" s="204" t="s">
        <v>85</v>
      </c>
      <c r="AY104" s="17" t="s">
        <v>146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7" t="s">
        <v>153</v>
      </c>
      <c r="BK104" s="205">
        <f>ROUND(I104*H104,2)</f>
        <v>0</v>
      </c>
      <c r="BL104" s="17" t="s">
        <v>153</v>
      </c>
      <c r="BM104" s="204" t="s">
        <v>913</v>
      </c>
    </row>
    <row r="105" spans="1:65" s="2" customFormat="1" ht="10.199999999999999">
      <c r="A105" s="34"/>
      <c r="B105" s="35"/>
      <c r="C105" s="36"/>
      <c r="D105" s="206" t="s">
        <v>155</v>
      </c>
      <c r="E105" s="36"/>
      <c r="F105" s="207" t="s">
        <v>914</v>
      </c>
      <c r="G105" s="36"/>
      <c r="H105" s="36"/>
      <c r="I105" s="116"/>
      <c r="J105" s="36"/>
      <c r="K105" s="36"/>
      <c r="L105" s="39"/>
      <c r="M105" s="208"/>
      <c r="N105" s="209"/>
      <c r="O105" s="65"/>
      <c r="P105" s="65"/>
      <c r="Q105" s="65"/>
      <c r="R105" s="65"/>
      <c r="S105" s="65"/>
      <c r="T105" s="66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155</v>
      </c>
      <c r="AU105" s="17" t="s">
        <v>85</v>
      </c>
    </row>
    <row r="106" spans="1:65" s="13" customFormat="1" ht="10.199999999999999">
      <c r="B106" s="210"/>
      <c r="C106" s="211"/>
      <c r="D106" s="206" t="s">
        <v>157</v>
      </c>
      <c r="E106" s="212" t="s">
        <v>28</v>
      </c>
      <c r="F106" s="213" t="s">
        <v>1023</v>
      </c>
      <c r="G106" s="211"/>
      <c r="H106" s="212" t="s">
        <v>28</v>
      </c>
      <c r="I106" s="214"/>
      <c r="J106" s="211"/>
      <c r="K106" s="211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157</v>
      </c>
      <c r="AU106" s="219" t="s">
        <v>85</v>
      </c>
      <c r="AV106" s="13" t="s">
        <v>82</v>
      </c>
      <c r="AW106" s="13" t="s">
        <v>35</v>
      </c>
      <c r="AX106" s="13" t="s">
        <v>74</v>
      </c>
      <c r="AY106" s="219" t="s">
        <v>146</v>
      </c>
    </row>
    <row r="107" spans="1:65" s="13" customFormat="1" ht="10.199999999999999">
      <c r="B107" s="210"/>
      <c r="C107" s="211"/>
      <c r="D107" s="206" t="s">
        <v>157</v>
      </c>
      <c r="E107" s="212" t="s">
        <v>28</v>
      </c>
      <c r="F107" s="213" t="s">
        <v>915</v>
      </c>
      <c r="G107" s="211"/>
      <c r="H107" s="212" t="s">
        <v>28</v>
      </c>
      <c r="I107" s="214"/>
      <c r="J107" s="211"/>
      <c r="K107" s="211"/>
      <c r="L107" s="215"/>
      <c r="M107" s="216"/>
      <c r="N107" s="217"/>
      <c r="O107" s="217"/>
      <c r="P107" s="217"/>
      <c r="Q107" s="217"/>
      <c r="R107" s="217"/>
      <c r="S107" s="217"/>
      <c r="T107" s="218"/>
      <c r="AT107" s="219" t="s">
        <v>157</v>
      </c>
      <c r="AU107" s="219" t="s">
        <v>85</v>
      </c>
      <c r="AV107" s="13" t="s">
        <v>82</v>
      </c>
      <c r="AW107" s="13" t="s">
        <v>35</v>
      </c>
      <c r="AX107" s="13" t="s">
        <v>74</v>
      </c>
      <c r="AY107" s="219" t="s">
        <v>146</v>
      </c>
    </row>
    <row r="108" spans="1:65" s="14" customFormat="1" ht="10.199999999999999">
      <c r="B108" s="220"/>
      <c r="C108" s="221"/>
      <c r="D108" s="206" t="s">
        <v>157</v>
      </c>
      <c r="E108" s="222" t="s">
        <v>28</v>
      </c>
      <c r="F108" s="223" t="s">
        <v>1024</v>
      </c>
      <c r="G108" s="221"/>
      <c r="H108" s="224">
        <v>0.46</v>
      </c>
      <c r="I108" s="225"/>
      <c r="J108" s="221"/>
      <c r="K108" s="221"/>
      <c r="L108" s="226"/>
      <c r="M108" s="227"/>
      <c r="N108" s="228"/>
      <c r="O108" s="228"/>
      <c r="P108" s="228"/>
      <c r="Q108" s="228"/>
      <c r="R108" s="228"/>
      <c r="S108" s="228"/>
      <c r="T108" s="229"/>
      <c r="AT108" s="230" t="s">
        <v>157</v>
      </c>
      <c r="AU108" s="230" t="s">
        <v>85</v>
      </c>
      <c r="AV108" s="14" t="s">
        <v>85</v>
      </c>
      <c r="AW108" s="14" t="s">
        <v>35</v>
      </c>
      <c r="AX108" s="14" t="s">
        <v>74</v>
      </c>
      <c r="AY108" s="230" t="s">
        <v>146</v>
      </c>
    </row>
    <row r="109" spans="1:65" s="13" customFormat="1" ht="10.199999999999999">
      <c r="B109" s="210"/>
      <c r="C109" s="211"/>
      <c r="D109" s="206" t="s">
        <v>157</v>
      </c>
      <c r="E109" s="212" t="s">
        <v>28</v>
      </c>
      <c r="F109" s="213" t="s">
        <v>917</v>
      </c>
      <c r="G109" s="211"/>
      <c r="H109" s="212" t="s">
        <v>28</v>
      </c>
      <c r="I109" s="214"/>
      <c r="J109" s="211"/>
      <c r="K109" s="211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157</v>
      </c>
      <c r="AU109" s="219" t="s">
        <v>85</v>
      </c>
      <c r="AV109" s="13" t="s">
        <v>82</v>
      </c>
      <c r="AW109" s="13" t="s">
        <v>35</v>
      </c>
      <c r="AX109" s="13" t="s">
        <v>74</v>
      </c>
      <c r="AY109" s="219" t="s">
        <v>146</v>
      </c>
    </row>
    <row r="110" spans="1:65" s="14" customFormat="1" ht="10.199999999999999">
      <c r="B110" s="220"/>
      <c r="C110" s="221"/>
      <c r="D110" s="206" t="s">
        <v>157</v>
      </c>
      <c r="E110" s="222" t="s">
        <v>28</v>
      </c>
      <c r="F110" s="223" t="s">
        <v>1025</v>
      </c>
      <c r="G110" s="221"/>
      <c r="H110" s="224">
        <v>1.54</v>
      </c>
      <c r="I110" s="225"/>
      <c r="J110" s="221"/>
      <c r="K110" s="221"/>
      <c r="L110" s="226"/>
      <c r="M110" s="227"/>
      <c r="N110" s="228"/>
      <c r="O110" s="228"/>
      <c r="P110" s="228"/>
      <c r="Q110" s="228"/>
      <c r="R110" s="228"/>
      <c r="S110" s="228"/>
      <c r="T110" s="229"/>
      <c r="AT110" s="230" t="s">
        <v>157</v>
      </c>
      <c r="AU110" s="230" t="s">
        <v>85</v>
      </c>
      <c r="AV110" s="14" t="s">
        <v>85</v>
      </c>
      <c r="AW110" s="14" t="s">
        <v>35</v>
      </c>
      <c r="AX110" s="14" t="s">
        <v>74</v>
      </c>
      <c r="AY110" s="230" t="s">
        <v>146</v>
      </c>
    </row>
    <row r="111" spans="1:65" s="15" customFormat="1" ht="10.199999999999999">
      <c r="B111" s="231"/>
      <c r="C111" s="232"/>
      <c r="D111" s="206" t="s">
        <v>157</v>
      </c>
      <c r="E111" s="233" t="s">
        <v>28</v>
      </c>
      <c r="F111" s="234" t="s">
        <v>181</v>
      </c>
      <c r="G111" s="232"/>
      <c r="H111" s="235">
        <v>2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AT111" s="241" t="s">
        <v>157</v>
      </c>
      <c r="AU111" s="241" t="s">
        <v>85</v>
      </c>
      <c r="AV111" s="15" t="s">
        <v>153</v>
      </c>
      <c r="AW111" s="15" t="s">
        <v>35</v>
      </c>
      <c r="AX111" s="15" t="s">
        <v>82</v>
      </c>
      <c r="AY111" s="241" t="s">
        <v>146</v>
      </c>
    </row>
    <row r="112" spans="1:65" s="2" customFormat="1" ht="16.5" customHeight="1">
      <c r="A112" s="34"/>
      <c r="B112" s="35"/>
      <c r="C112" s="242" t="s">
        <v>182</v>
      </c>
      <c r="D112" s="242" t="s">
        <v>289</v>
      </c>
      <c r="E112" s="243" t="s">
        <v>919</v>
      </c>
      <c r="F112" s="244" t="s">
        <v>920</v>
      </c>
      <c r="G112" s="245" t="s">
        <v>292</v>
      </c>
      <c r="H112" s="246">
        <v>1.8</v>
      </c>
      <c r="I112" s="247"/>
      <c r="J112" s="248">
        <f>ROUND(I112*H112,2)</f>
        <v>0</v>
      </c>
      <c r="K112" s="244" t="s">
        <v>28</v>
      </c>
      <c r="L112" s="249"/>
      <c r="M112" s="250" t="s">
        <v>28</v>
      </c>
      <c r="N112" s="251" t="s">
        <v>47</v>
      </c>
      <c r="O112" s="65"/>
      <c r="P112" s="202">
        <f>O112*H112</f>
        <v>0</v>
      </c>
      <c r="Q112" s="202">
        <v>1E-3</v>
      </c>
      <c r="R112" s="202">
        <f>Q112*H112</f>
        <v>1.8000000000000002E-3</v>
      </c>
      <c r="S112" s="202">
        <v>0</v>
      </c>
      <c r="T112" s="20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204" t="s">
        <v>210</v>
      </c>
      <c r="AT112" s="204" t="s">
        <v>289</v>
      </c>
      <c r="AU112" s="204" t="s">
        <v>85</v>
      </c>
      <c r="AY112" s="17" t="s">
        <v>146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7" t="s">
        <v>153</v>
      </c>
      <c r="BK112" s="205">
        <f>ROUND(I112*H112,2)</f>
        <v>0</v>
      </c>
      <c r="BL112" s="17" t="s">
        <v>153</v>
      </c>
      <c r="BM112" s="204" t="s">
        <v>921</v>
      </c>
    </row>
    <row r="113" spans="1:65" s="2" customFormat="1" ht="10.199999999999999">
      <c r="A113" s="34"/>
      <c r="B113" s="35"/>
      <c r="C113" s="36"/>
      <c r="D113" s="206" t="s">
        <v>155</v>
      </c>
      <c r="E113" s="36"/>
      <c r="F113" s="207" t="s">
        <v>920</v>
      </c>
      <c r="G113" s="36"/>
      <c r="H113" s="36"/>
      <c r="I113" s="116"/>
      <c r="J113" s="36"/>
      <c r="K113" s="36"/>
      <c r="L113" s="39"/>
      <c r="M113" s="208"/>
      <c r="N113" s="209"/>
      <c r="O113" s="65"/>
      <c r="P113" s="65"/>
      <c r="Q113" s="65"/>
      <c r="R113" s="65"/>
      <c r="S113" s="65"/>
      <c r="T113" s="66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155</v>
      </c>
      <c r="AU113" s="17" t="s">
        <v>85</v>
      </c>
    </row>
    <row r="114" spans="1:65" s="13" customFormat="1" ht="10.199999999999999">
      <c r="B114" s="210"/>
      <c r="C114" s="211"/>
      <c r="D114" s="206" t="s">
        <v>157</v>
      </c>
      <c r="E114" s="212" t="s">
        <v>28</v>
      </c>
      <c r="F114" s="213" t="s">
        <v>1026</v>
      </c>
      <c r="G114" s="211"/>
      <c r="H114" s="212" t="s">
        <v>28</v>
      </c>
      <c r="I114" s="214"/>
      <c r="J114" s="211"/>
      <c r="K114" s="211"/>
      <c r="L114" s="215"/>
      <c r="M114" s="216"/>
      <c r="N114" s="217"/>
      <c r="O114" s="217"/>
      <c r="P114" s="217"/>
      <c r="Q114" s="217"/>
      <c r="R114" s="217"/>
      <c r="S114" s="217"/>
      <c r="T114" s="218"/>
      <c r="AT114" s="219" t="s">
        <v>157</v>
      </c>
      <c r="AU114" s="219" t="s">
        <v>85</v>
      </c>
      <c r="AV114" s="13" t="s">
        <v>82</v>
      </c>
      <c r="AW114" s="13" t="s">
        <v>35</v>
      </c>
      <c r="AX114" s="13" t="s">
        <v>74</v>
      </c>
      <c r="AY114" s="219" t="s">
        <v>146</v>
      </c>
    </row>
    <row r="115" spans="1:65" s="13" customFormat="1" ht="10.199999999999999">
      <c r="B115" s="210"/>
      <c r="C115" s="211"/>
      <c r="D115" s="206" t="s">
        <v>157</v>
      </c>
      <c r="E115" s="212" t="s">
        <v>28</v>
      </c>
      <c r="F115" s="213" t="s">
        <v>866</v>
      </c>
      <c r="G115" s="211"/>
      <c r="H115" s="212" t="s">
        <v>28</v>
      </c>
      <c r="I115" s="214"/>
      <c r="J115" s="211"/>
      <c r="K115" s="211"/>
      <c r="L115" s="215"/>
      <c r="M115" s="216"/>
      <c r="N115" s="217"/>
      <c r="O115" s="217"/>
      <c r="P115" s="217"/>
      <c r="Q115" s="217"/>
      <c r="R115" s="217"/>
      <c r="S115" s="217"/>
      <c r="T115" s="218"/>
      <c r="AT115" s="219" t="s">
        <v>157</v>
      </c>
      <c r="AU115" s="219" t="s">
        <v>85</v>
      </c>
      <c r="AV115" s="13" t="s">
        <v>82</v>
      </c>
      <c r="AW115" s="13" t="s">
        <v>35</v>
      </c>
      <c r="AX115" s="13" t="s">
        <v>74</v>
      </c>
      <c r="AY115" s="219" t="s">
        <v>146</v>
      </c>
    </row>
    <row r="116" spans="1:65" s="13" customFormat="1" ht="10.199999999999999">
      <c r="B116" s="210"/>
      <c r="C116" s="211"/>
      <c r="D116" s="206" t="s">
        <v>157</v>
      </c>
      <c r="E116" s="212" t="s">
        <v>28</v>
      </c>
      <c r="F116" s="213" t="s">
        <v>915</v>
      </c>
      <c r="G116" s="211"/>
      <c r="H116" s="212" t="s">
        <v>28</v>
      </c>
      <c r="I116" s="214"/>
      <c r="J116" s="211"/>
      <c r="K116" s="211"/>
      <c r="L116" s="215"/>
      <c r="M116" s="216"/>
      <c r="N116" s="217"/>
      <c r="O116" s="217"/>
      <c r="P116" s="217"/>
      <c r="Q116" s="217"/>
      <c r="R116" s="217"/>
      <c r="S116" s="217"/>
      <c r="T116" s="218"/>
      <c r="AT116" s="219" t="s">
        <v>157</v>
      </c>
      <c r="AU116" s="219" t="s">
        <v>85</v>
      </c>
      <c r="AV116" s="13" t="s">
        <v>82</v>
      </c>
      <c r="AW116" s="13" t="s">
        <v>35</v>
      </c>
      <c r="AX116" s="13" t="s">
        <v>74</v>
      </c>
      <c r="AY116" s="219" t="s">
        <v>146</v>
      </c>
    </row>
    <row r="117" spans="1:65" s="14" customFormat="1" ht="10.199999999999999">
      <c r="B117" s="220"/>
      <c r="C117" s="221"/>
      <c r="D117" s="206" t="s">
        <v>157</v>
      </c>
      <c r="E117" s="222" t="s">
        <v>28</v>
      </c>
      <c r="F117" s="223" t="s">
        <v>1027</v>
      </c>
      <c r="G117" s="221"/>
      <c r="H117" s="224">
        <v>0.41399999999999998</v>
      </c>
      <c r="I117" s="225"/>
      <c r="J117" s="221"/>
      <c r="K117" s="221"/>
      <c r="L117" s="226"/>
      <c r="M117" s="227"/>
      <c r="N117" s="228"/>
      <c r="O117" s="228"/>
      <c r="P117" s="228"/>
      <c r="Q117" s="228"/>
      <c r="R117" s="228"/>
      <c r="S117" s="228"/>
      <c r="T117" s="229"/>
      <c r="AT117" s="230" t="s">
        <v>157</v>
      </c>
      <c r="AU117" s="230" t="s">
        <v>85</v>
      </c>
      <c r="AV117" s="14" t="s">
        <v>85</v>
      </c>
      <c r="AW117" s="14" t="s">
        <v>35</v>
      </c>
      <c r="AX117" s="14" t="s">
        <v>74</v>
      </c>
      <c r="AY117" s="230" t="s">
        <v>146</v>
      </c>
    </row>
    <row r="118" spans="1:65" s="13" customFormat="1" ht="10.199999999999999">
      <c r="B118" s="210"/>
      <c r="C118" s="211"/>
      <c r="D118" s="206" t="s">
        <v>157</v>
      </c>
      <c r="E118" s="212" t="s">
        <v>28</v>
      </c>
      <c r="F118" s="213" t="s">
        <v>917</v>
      </c>
      <c r="G118" s="211"/>
      <c r="H118" s="212" t="s">
        <v>28</v>
      </c>
      <c r="I118" s="214"/>
      <c r="J118" s="211"/>
      <c r="K118" s="211"/>
      <c r="L118" s="215"/>
      <c r="M118" s="216"/>
      <c r="N118" s="217"/>
      <c r="O118" s="217"/>
      <c r="P118" s="217"/>
      <c r="Q118" s="217"/>
      <c r="R118" s="217"/>
      <c r="S118" s="217"/>
      <c r="T118" s="218"/>
      <c r="AT118" s="219" t="s">
        <v>157</v>
      </c>
      <c r="AU118" s="219" t="s">
        <v>85</v>
      </c>
      <c r="AV118" s="13" t="s">
        <v>82</v>
      </c>
      <c r="AW118" s="13" t="s">
        <v>35</v>
      </c>
      <c r="AX118" s="13" t="s">
        <v>74</v>
      </c>
      <c r="AY118" s="219" t="s">
        <v>146</v>
      </c>
    </row>
    <row r="119" spans="1:65" s="14" customFormat="1" ht="10.199999999999999">
      <c r="B119" s="220"/>
      <c r="C119" s="221"/>
      <c r="D119" s="206" t="s">
        <v>157</v>
      </c>
      <c r="E119" s="222" t="s">
        <v>28</v>
      </c>
      <c r="F119" s="223" t="s">
        <v>1028</v>
      </c>
      <c r="G119" s="221"/>
      <c r="H119" s="224">
        <v>1.3859999999999999</v>
      </c>
      <c r="I119" s="225"/>
      <c r="J119" s="221"/>
      <c r="K119" s="221"/>
      <c r="L119" s="226"/>
      <c r="M119" s="227"/>
      <c r="N119" s="228"/>
      <c r="O119" s="228"/>
      <c r="P119" s="228"/>
      <c r="Q119" s="228"/>
      <c r="R119" s="228"/>
      <c r="S119" s="228"/>
      <c r="T119" s="229"/>
      <c r="AT119" s="230" t="s">
        <v>157</v>
      </c>
      <c r="AU119" s="230" t="s">
        <v>85</v>
      </c>
      <c r="AV119" s="14" t="s">
        <v>85</v>
      </c>
      <c r="AW119" s="14" t="s">
        <v>35</v>
      </c>
      <c r="AX119" s="14" t="s">
        <v>74</v>
      </c>
      <c r="AY119" s="230" t="s">
        <v>146</v>
      </c>
    </row>
    <row r="120" spans="1:65" s="15" customFormat="1" ht="10.199999999999999">
      <c r="B120" s="231"/>
      <c r="C120" s="232"/>
      <c r="D120" s="206" t="s">
        <v>157</v>
      </c>
      <c r="E120" s="233" t="s">
        <v>28</v>
      </c>
      <c r="F120" s="234" t="s">
        <v>181</v>
      </c>
      <c r="G120" s="232"/>
      <c r="H120" s="235">
        <v>1.7999999999999998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AT120" s="241" t="s">
        <v>157</v>
      </c>
      <c r="AU120" s="241" t="s">
        <v>85</v>
      </c>
      <c r="AV120" s="15" t="s">
        <v>153</v>
      </c>
      <c r="AW120" s="15" t="s">
        <v>35</v>
      </c>
      <c r="AX120" s="15" t="s">
        <v>82</v>
      </c>
      <c r="AY120" s="241" t="s">
        <v>146</v>
      </c>
    </row>
    <row r="121" spans="1:65" s="2" customFormat="1" ht="16.5" customHeight="1">
      <c r="A121" s="34"/>
      <c r="B121" s="35"/>
      <c r="C121" s="193" t="s">
        <v>195</v>
      </c>
      <c r="D121" s="193" t="s">
        <v>148</v>
      </c>
      <c r="E121" s="194" t="s">
        <v>972</v>
      </c>
      <c r="F121" s="195" t="s">
        <v>973</v>
      </c>
      <c r="G121" s="196" t="s">
        <v>151</v>
      </c>
      <c r="H121" s="197">
        <v>19.5</v>
      </c>
      <c r="I121" s="198"/>
      <c r="J121" s="199">
        <f>ROUND(I121*H121,2)</f>
        <v>0</v>
      </c>
      <c r="K121" s="195" t="s">
        <v>974</v>
      </c>
      <c r="L121" s="39"/>
      <c r="M121" s="200" t="s">
        <v>28</v>
      </c>
      <c r="N121" s="201" t="s">
        <v>47</v>
      </c>
      <c r="O121" s="65"/>
      <c r="P121" s="202">
        <f>O121*H121</f>
        <v>0</v>
      </c>
      <c r="Q121" s="202">
        <v>0</v>
      </c>
      <c r="R121" s="202">
        <f>Q121*H121</f>
        <v>0</v>
      </c>
      <c r="S121" s="202">
        <v>0</v>
      </c>
      <c r="T121" s="20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4" t="s">
        <v>153</v>
      </c>
      <c r="AT121" s="204" t="s">
        <v>148</v>
      </c>
      <c r="AU121" s="204" t="s">
        <v>85</v>
      </c>
      <c r="AY121" s="17" t="s">
        <v>146</v>
      </c>
      <c r="BE121" s="205">
        <f>IF(N121="základní",J121,0)</f>
        <v>0</v>
      </c>
      <c r="BF121" s="205">
        <f>IF(N121="snížená",J121,0)</f>
        <v>0</v>
      </c>
      <c r="BG121" s="205">
        <f>IF(N121="zákl. přenesená",J121,0)</f>
        <v>0</v>
      </c>
      <c r="BH121" s="205">
        <f>IF(N121="sníž. přenesená",J121,0)</f>
        <v>0</v>
      </c>
      <c r="BI121" s="205">
        <f>IF(N121="nulová",J121,0)</f>
        <v>0</v>
      </c>
      <c r="BJ121" s="17" t="s">
        <v>153</v>
      </c>
      <c r="BK121" s="205">
        <f>ROUND(I121*H121,2)</f>
        <v>0</v>
      </c>
      <c r="BL121" s="17" t="s">
        <v>153</v>
      </c>
      <c r="BM121" s="204" t="s">
        <v>975</v>
      </c>
    </row>
    <row r="122" spans="1:65" s="2" customFormat="1" ht="10.199999999999999">
      <c r="A122" s="34"/>
      <c r="B122" s="35"/>
      <c r="C122" s="36"/>
      <c r="D122" s="206" t="s">
        <v>155</v>
      </c>
      <c r="E122" s="36"/>
      <c r="F122" s="207" t="s">
        <v>976</v>
      </c>
      <c r="G122" s="36"/>
      <c r="H122" s="36"/>
      <c r="I122" s="116"/>
      <c r="J122" s="36"/>
      <c r="K122" s="36"/>
      <c r="L122" s="39"/>
      <c r="M122" s="208"/>
      <c r="N122" s="209"/>
      <c r="O122" s="65"/>
      <c r="P122" s="65"/>
      <c r="Q122" s="65"/>
      <c r="R122" s="65"/>
      <c r="S122" s="65"/>
      <c r="T122" s="6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155</v>
      </c>
      <c r="AU122" s="17" t="s">
        <v>85</v>
      </c>
    </row>
    <row r="123" spans="1:65" s="13" customFormat="1" ht="10.199999999999999">
      <c r="B123" s="210"/>
      <c r="C123" s="211"/>
      <c r="D123" s="206" t="s">
        <v>157</v>
      </c>
      <c r="E123" s="212" t="s">
        <v>28</v>
      </c>
      <c r="F123" s="213" t="s">
        <v>1029</v>
      </c>
      <c r="G123" s="211"/>
      <c r="H123" s="212" t="s">
        <v>28</v>
      </c>
      <c r="I123" s="214"/>
      <c r="J123" s="211"/>
      <c r="K123" s="211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157</v>
      </c>
      <c r="AU123" s="219" t="s">
        <v>85</v>
      </c>
      <c r="AV123" s="13" t="s">
        <v>82</v>
      </c>
      <c r="AW123" s="13" t="s">
        <v>35</v>
      </c>
      <c r="AX123" s="13" t="s">
        <v>74</v>
      </c>
      <c r="AY123" s="219" t="s">
        <v>146</v>
      </c>
    </row>
    <row r="124" spans="1:65" s="13" customFormat="1" ht="10.199999999999999">
      <c r="B124" s="210"/>
      <c r="C124" s="211"/>
      <c r="D124" s="206" t="s">
        <v>157</v>
      </c>
      <c r="E124" s="212" t="s">
        <v>28</v>
      </c>
      <c r="F124" s="213" t="s">
        <v>1049</v>
      </c>
      <c r="G124" s="211"/>
      <c r="H124" s="212" t="s">
        <v>28</v>
      </c>
      <c r="I124" s="214"/>
      <c r="J124" s="211"/>
      <c r="K124" s="211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157</v>
      </c>
      <c r="AU124" s="219" t="s">
        <v>85</v>
      </c>
      <c r="AV124" s="13" t="s">
        <v>82</v>
      </c>
      <c r="AW124" s="13" t="s">
        <v>35</v>
      </c>
      <c r="AX124" s="13" t="s">
        <v>74</v>
      </c>
      <c r="AY124" s="219" t="s">
        <v>146</v>
      </c>
    </row>
    <row r="125" spans="1:65" s="14" customFormat="1" ht="10.199999999999999">
      <c r="B125" s="220"/>
      <c r="C125" s="221"/>
      <c r="D125" s="206" t="s">
        <v>157</v>
      </c>
      <c r="E125" s="222" t="s">
        <v>28</v>
      </c>
      <c r="F125" s="223" t="s">
        <v>1031</v>
      </c>
      <c r="G125" s="221"/>
      <c r="H125" s="224">
        <v>13.5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157</v>
      </c>
      <c r="AU125" s="230" t="s">
        <v>85</v>
      </c>
      <c r="AV125" s="14" t="s">
        <v>85</v>
      </c>
      <c r="AW125" s="14" t="s">
        <v>35</v>
      </c>
      <c r="AX125" s="14" t="s">
        <v>74</v>
      </c>
      <c r="AY125" s="230" t="s">
        <v>146</v>
      </c>
    </row>
    <row r="126" spans="1:65" s="13" customFormat="1" ht="10.199999999999999">
      <c r="B126" s="210"/>
      <c r="C126" s="211"/>
      <c r="D126" s="206" t="s">
        <v>157</v>
      </c>
      <c r="E126" s="212" t="s">
        <v>28</v>
      </c>
      <c r="F126" s="213" t="s">
        <v>1032</v>
      </c>
      <c r="G126" s="211"/>
      <c r="H126" s="212" t="s">
        <v>28</v>
      </c>
      <c r="I126" s="214"/>
      <c r="J126" s="211"/>
      <c r="K126" s="211"/>
      <c r="L126" s="215"/>
      <c r="M126" s="216"/>
      <c r="N126" s="217"/>
      <c r="O126" s="217"/>
      <c r="P126" s="217"/>
      <c r="Q126" s="217"/>
      <c r="R126" s="217"/>
      <c r="S126" s="217"/>
      <c r="T126" s="218"/>
      <c r="AT126" s="219" t="s">
        <v>157</v>
      </c>
      <c r="AU126" s="219" t="s">
        <v>85</v>
      </c>
      <c r="AV126" s="13" t="s">
        <v>82</v>
      </c>
      <c r="AW126" s="13" t="s">
        <v>35</v>
      </c>
      <c r="AX126" s="13" t="s">
        <v>74</v>
      </c>
      <c r="AY126" s="219" t="s">
        <v>146</v>
      </c>
    </row>
    <row r="127" spans="1:65" s="14" customFormat="1" ht="10.199999999999999">
      <c r="B127" s="220"/>
      <c r="C127" s="221"/>
      <c r="D127" s="206" t="s">
        <v>157</v>
      </c>
      <c r="E127" s="222" t="s">
        <v>28</v>
      </c>
      <c r="F127" s="223" t="s">
        <v>1033</v>
      </c>
      <c r="G127" s="221"/>
      <c r="H127" s="224">
        <v>6</v>
      </c>
      <c r="I127" s="225"/>
      <c r="J127" s="221"/>
      <c r="K127" s="221"/>
      <c r="L127" s="226"/>
      <c r="M127" s="227"/>
      <c r="N127" s="228"/>
      <c r="O127" s="228"/>
      <c r="P127" s="228"/>
      <c r="Q127" s="228"/>
      <c r="R127" s="228"/>
      <c r="S127" s="228"/>
      <c r="T127" s="229"/>
      <c r="AT127" s="230" t="s">
        <v>157</v>
      </c>
      <c r="AU127" s="230" t="s">
        <v>85</v>
      </c>
      <c r="AV127" s="14" t="s">
        <v>85</v>
      </c>
      <c r="AW127" s="14" t="s">
        <v>35</v>
      </c>
      <c r="AX127" s="14" t="s">
        <v>74</v>
      </c>
      <c r="AY127" s="230" t="s">
        <v>146</v>
      </c>
    </row>
    <row r="128" spans="1:65" s="15" customFormat="1" ht="10.199999999999999">
      <c r="B128" s="231"/>
      <c r="C128" s="232"/>
      <c r="D128" s="206" t="s">
        <v>157</v>
      </c>
      <c r="E128" s="233" t="s">
        <v>28</v>
      </c>
      <c r="F128" s="234" t="s">
        <v>181</v>
      </c>
      <c r="G128" s="232"/>
      <c r="H128" s="235">
        <v>19.5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AT128" s="241" t="s">
        <v>157</v>
      </c>
      <c r="AU128" s="241" t="s">
        <v>85</v>
      </c>
      <c r="AV128" s="15" t="s">
        <v>153</v>
      </c>
      <c r="AW128" s="15" t="s">
        <v>35</v>
      </c>
      <c r="AX128" s="15" t="s">
        <v>82</v>
      </c>
      <c r="AY128" s="241" t="s">
        <v>146</v>
      </c>
    </row>
    <row r="129" spans="1:65" s="2" customFormat="1" ht="16.5" customHeight="1">
      <c r="A129" s="34"/>
      <c r="B129" s="35"/>
      <c r="C129" s="193" t="s">
        <v>201</v>
      </c>
      <c r="D129" s="193" t="s">
        <v>148</v>
      </c>
      <c r="E129" s="194" t="s">
        <v>980</v>
      </c>
      <c r="F129" s="195" t="s">
        <v>981</v>
      </c>
      <c r="G129" s="196" t="s">
        <v>151</v>
      </c>
      <c r="H129" s="197">
        <v>19.5</v>
      </c>
      <c r="I129" s="198"/>
      <c r="J129" s="199">
        <f>ROUND(I129*H129,2)</f>
        <v>0</v>
      </c>
      <c r="K129" s="195" t="s">
        <v>152</v>
      </c>
      <c r="L129" s="39"/>
      <c r="M129" s="200" t="s">
        <v>28</v>
      </c>
      <c r="N129" s="201" t="s">
        <v>47</v>
      </c>
      <c r="O129" s="65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153</v>
      </c>
      <c r="AT129" s="204" t="s">
        <v>148</v>
      </c>
      <c r="AU129" s="204" t="s">
        <v>85</v>
      </c>
      <c r="AY129" s="17" t="s">
        <v>146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7" t="s">
        <v>153</v>
      </c>
      <c r="BK129" s="205">
        <f>ROUND(I129*H129,2)</f>
        <v>0</v>
      </c>
      <c r="BL129" s="17" t="s">
        <v>153</v>
      </c>
      <c r="BM129" s="204" t="s">
        <v>982</v>
      </c>
    </row>
    <row r="130" spans="1:65" s="2" customFormat="1" ht="10.199999999999999">
      <c r="A130" s="34"/>
      <c r="B130" s="35"/>
      <c r="C130" s="36"/>
      <c r="D130" s="206" t="s">
        <v>155</v>
      </c>
      <c r="E130" s="36"/>
      <c r="F130" s="207" t="s">
        <v>983</v>
      </c>
      <c r="G130" s="36"/>
      <c r="H130" s="36"/>
      <c r="I130" s="116"/>
      <c r="J130" s="36"/>
      <c r="K130" s="36"/>
      <c r="L130" s="39"/>
      <c r="M130" s="208"/>
      <c r="N130" s="209"/>
      <c r="O130" s="65"/>
      <c r="P130" s="65"/>
      <c r="Q130" s="65"/>
      <c r="R130" s="65"/>
      <c r="S130" s="65"/>
      <c r="T130" s="66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155</v>
      </c>
      <c r="AU130" s="17" t="s">
        <v>85</v>
      </c>
    </row>
    <row r="131" spans="1:65" s="13" customFormat="1" ht="10.199999999999999">
      <c r="B131" s="210"/>
      <c r="C131" s="211"/>
      <c r="D131" s="206" t="s">
        <v>157</v>
      </c>
      <c r="E131" s="212" t="s">
        <v>28</v>
      </c>
      <c r="F131" s="213" t="s">
        <v>984</v>
      </c>
      <c r="G131" s="211"/>
      <c r="H131" s="212" t="s">
        <v>28</v>
      </c>
      <c r="I131" s="214"/>
      <c r="J131" s="211"/>
      <c r="K131" s="211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157</v>
      </c>
      <c r="AU131" s="219" t="s">
        <v>85</v>
      </c>
      <c r="AV131" s="13" t="s">
        <v>82</v>
      </c>
      <c r="AW131" s="13" t="s">
        <v>35</v>
      </c>
      <c r="AX131" s="13" t="s">
        <v>74</v>
      </c>
      <c r="AY131" s="219" t="s">
        <v>146</v>
      </c>
    </row>
    <row r="132" spans="1:65" s="14" customFormat="1" ht="10.199999999999999">
      <c r="B132" s="220"/>
      <c r="C132" s="221"/>
      <c r="D132" s="206" t="s">
        <v>157</v>
      </c>
      <c r="E132" s="222" t="s">
        <v>28</v>
      </c>
      <c r="F132" s="223" t="s">
        <v>1034</v>
      </c>
      <c r="G132" s="221"/>
      <c r="H132" s="224">
        <v>19.5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157</v>
      </c>
      <c r="AU132" s="230" t="s">
        <v>85</v>
      </c>
      <c r="AV132" s="14" t="s">
        <v>85</v>
      </c>
      <c r="AW132" s="14" t="s">
        <v>35</v>
      </c>
      <c r="AX132" s="14" t="s">
        <v>82</v>
      </c>
      <c r="AY132" s="230" t="s">
        <v>146</v>
      </c>
    </row>
    <row r="133" spans="1:65" s="2" customFormat="1" ht="16.5" customHeight="1">
      <c r="A133" s="34"/>
      <c r="B133" s="35"/>
      <c r="C133" s="193" t="s">
        <v>210</v>
      </c>
      <c r="D133" s="193" t="s">
        <v>148</v>
      </c>
      <c r="E133" s="194" t="s">
        <v>986</v>
      </c>
      <c r="F133" s="195" t="s">
        <v>987</v>
      </c>
      <c r="G133" s="196" t="s">
        <v>151</v>
      </c>
      <c r="H133" s="197">
        <v>97.5</v>
      </c>
      <c r="I133" s="198"/>
      <c r="J133" s="199">
        <f>ROUND(I133*H133,2)</f>
        <v>0</v>
      </c>
      <c r="K133" s="195" t="s">
        <v>152</v>
      </c>
      <c r="L133" s="39"/>
      <c r="M133" s="200" t="s">
        <v>28</v>
      </c>
      <c r="N133" s="201" t="s">
        <v>47</v>
      </c>
      <c r="O133" s="65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153</v>
      </c>
      <c r="AT133" s="204" t="s">
        <v>148</v>
      </c>
      <c r="AU133" s="204" t="s">
        <v>85</v>
      </c>
      <c r="AY133" s="17" t="s">
        <v>146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7" t="s">
        <v>153</v>
      </c>
      <c r="BK133" s="205">
        <f>ROUND(I133*H133,2)</f>
        <v>0</v>
      </c>
      <c r="BL133" s="17" t="s">
        <v>153</v>
      </c>
      <c r="BM133" s="204" t="s">
        <v>988</v>
      </c>
    </row>
    <row r="134" spans="1:65" s="2" customFormat="1" ht="10.199999999999999">
      <c r="A134" s="34"/>
      <c r="B134" s="35"/>
      <c r="C134" s="36"/>
      <c r="D134" s="206" t="s">
        <v>155</v>
      </c>
      <c r="E134" s="36"/>
      <c r="F134" s="207" t="s">
        <v>989</v>
      </c>
      <c r="G134" s="36"/>
      <c r="H134" s="36"/>
      <c r="I134" s="116"/>
      <c r="J134" s="36"/>
      <c r="K134" s="36"/>
      <c r="L134" s="39"/>
      <c r="M134" s="208"/>
      <c r="N134" s="209"/>
      <c r="O134" s="65"/>
      <c r="P134" s="65"/>
      <c r="Q134" s="65"/>
      <c r="R134" s="65"/>
      <c r="S134" s="65"/>
      <c r="T134" s="66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155</v>
      </c>
      <c r="AU134" s="17" t="s">
        <v>85</v>
      </c>
    </row>
    <row r="135" spans="1:65" s="13" customFormat="1" ht="10.199999999999999">
      <c r="B135" s="210"/>
      <c r="C135" s="211"/>
      <c r="D135" s="206" t="s">
        <v>157</v>
      </c>
      <c r="E135" s="212" t="s">
        <v>28</v>
      </c>
      <c r="F135" s="213" t="s">
        <v>990</v>
      </c>
      <c r="G135" s="211"/>
      <c r="H135" s="212" t="s">
        <v>28</v>
      </c>
      <c r="I135" s="214"/>
      <c r="J135" s="211"/>
      <c r="K135" s="211"/>
      <c r="L135" s="215"/>
      <c r="M135" s="216"/>
      <c r="N135" s="217"/>
      <c r="O135" s="217"/>
      <c r="P135" s="217"/>
      <c r="Q135" s="217"/>
      <c r="R135" s="217"/>
      <c r="S135" s="217"/>
      <c r="T135" s="218"/>
      <c r="AT135" s="219" t="s">
        <v>157</v>
      </c>
      <c r="AU135" s="219" t="s">
        <v>85</v>
      </c>
      <c r="AV135" s="13" t="s">
        <v>82</v>
      </c>
      <c r="AW135" s="13" t="s">
        <v>35</v>
      </c>
      <c r="AX135" s="13" t="s">
        <v>74</v>
      </c>
      <c r="AY135" s="219" t="s">
        <v>146</v>
      </c>
    </row>
    <row r="136" spans="1:65" s="14" customFormat="1" ht="10.199999999999999">
      <c r="B136" s="220"/>
      <c r="C136" s="221"/>
      <c r="D136" s="206" t="s">
        <v>157</v>
      </c>
      <c r="E136" s="222" t="s">
        <v>28</v>
      </c>
      <c r="F136" s="223" t="s">
        <v>1035</v>
      </c>
      <c r="G136" s="221"/>
      <c r="H136" s="224">
        <v>97.5</v>
      </c>
      <c r="I136" s="225"/>
      <c r="J136" s="221"/>
      <c r="K136" s="221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157</v>
      </c>
      <c r="AU136" s="230" t="s">
        <v>85</v>
      </c>
      <c r="AV136" s="14" t="s">
        <v>85</v>
      </c>
      <c r="AW136" s="14" t="s">
        <v>35</v>
      </c>
      <c r="AX136" s="14" t="s">
        <v>82</v>
      </c>
      <c r="AY136" s="230" t="s">
        <v>146</v>
      </c>
    </row>
    <row r="137" spans="1:65" s="12" customFormat="1" ht="22.8" customHeight="1">
      <c r="B137" s="177"/>
      <c r="C137" s="178"/>
      <c r="D137" s="179" t="s">
        <v>73</v>
      </c>
      <c r="E137" s="191" t="s">
        <v>166</v>
      </c>
      <c r="F137" s="191" t="s">
        <v>330</v>
      </c>
      <c r="G137" s="178"/>
      <c r="H137" s="178"/>
      <c r="I137" s="181"/>
      <c r="J137" s="192">
        <f>BK137</f>
        <v>0</v>
      </c>
      <c r="K137" s="178"/>
      <c r="L137" s="183"/>
      <c r="M137" s="184"/>
      <c r="N137" s="185"/>
      <c r="O137" s="185"/>
      <c r="P137" s="186">
        <f>SUM(P138:P141)</f>
        <v>0</v>
      </c>
      <c r="Q137" s="185"/>
      <c r="R137" s="186">
        <f>SUM(R138:R141)</f>
        <v>0</v>
      </c>
      <c r="S137" s="185"/>
      <c r="T137" s="187">
        <f>SUM(T138:T141)</f>
        <v>0</v>
      </c>
      <c r="AR137" s="188" t="s">
        <v>82</v>
      </c>
      <c r="AT137" s="189" t="s">
        <v>73</v>
      </c>
      <c r="AU137" s="189" t="s">
        <v>82</v>
      </c>
      <c r="AY137" s="188" t="s">
        <v>146</v>
      </c>
      <c r="BK137" s="190">
        <f>SUM(BK138:BK141)</f>
        <v>0</v>
      </c>
    </row>
    <row r="138" spans="1:65" s="2" customFormat="1" ht="16.5" customHeight="1">
      <c r="A138" s="34"/>
      <c r="B138" s="35"/>
      <c r="C138" s="193" t="s">
        <v>216</v>
      </c>
      <c r="D138" s="193" t="s">
        <v>148</v>
      </c>
      <c r="E138" s="194" t="s">
        <v>1036</v>
      </c>
      <c r="F138" s="195" t="s">
        <v>1037</v>
      </c>
      <c r="G138" s="196" t="s">
        <v>341</v>
      </c>
      <c r="H138" s="197">
        <v>2</v>
      </c>
      <c r="I138" s="198"/>
      <c r="J138" s="199">
        <f>ROUND(I138*H138,2)</f>
        <v>0</v>
      </c>
      <c r="K138" s="195" t="s">
        <v>28</v>
      </c>
      <c r="L138" s="39"/>
      <c r="M138" s="200" t="s">
        <v>28</v>
      </c>
      <c r="N138" s="201" t="s">
        <v>47</v>
      </c>
      <c r="O138" s="65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153</v>
      </c>
      <c r="AT138" s="204" t="s">
        <v>148</v>
      </c>
      <c r="AU138" s="204" t="s">
        <v>85</v>
      </c>
      <c r="AY138" s="17" t="s">
        <v>146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7" t="s">
        <v>153</v>
      </c>
      <c r="BK138" s="205">
        <f>ROUND(I138*H138,2)</f>
        <v>0</v>
      </c>
      <c r="BL138" s="17" t="s">
        <v>153</v>
      </c>
      <c r="BM138" s="204" t="s">
        <v>1038</v>
      </c>
    </row>
    <row r="139" spans="1:65" s="2" customFormat="1" ht="10.199999999999999">
      <c r="A139" s="34"/>
      <c r="B139" s="35"/>
      <c r="C139" s="36"/>
      <c r="D139" s="206" t="s">
        <v>155</v>
      </c>
      <c r="E139" s="36"/>
      <c r="F139" s="207" t="s">
        <v>1037</v>
      </c>
      <c r="G139" s="36"/>
      <c r="H139" s="36"/>
      <c r="I139" s="116"/>
      <c r="J139" s="36"/>
      <c r="K139" s="36"/>
      <c r="L139" s="39"/>
      <c r="M139" s="208"/>
      <c r="N139" s="209"/>
      <c r="O139" s="65"/>
      <c r="P139" s="65"/>
      <c r="Q139" s="65"/>
      <c r="R139" s="65"/>
      <c r="S139" s="65"/>
      <c r="T139" s="66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155</v>
      </c>
      <c r="AU139" s="17" t="s">
        <v>85</v>
      </c>
    </row>
    <row r="140" spans="1:65" s="13" customFormat="1" ht="10.199999999999999">
      <c r="B140" s="210"/>
      <c r="C140" s="211"/>
      <c r="D140" s="206" t="s">
        <v>157</v>
      </c>
      <c r="E140" s="212" t="s">
        <v>28</v>
      </c>
      <c r="F140" s="213" t="s">
        <v>1050</v>
      </c>
      <c r="G140" s="211"/>
      <c r="H140" s="212" t="s">
        <v>28</v>
      </c>
      <c r="I140" s="214"/>
      <c r="J140" s="211"/>
      <c r="K140" s="211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157</v>
      </c>
      <c r="AU140" s="219" t="s">
        <v>85</v>
      </c>
      <c r="AV140" s="13" t="s">
        <v>82</v>
      </c>
      <c r="AW140" s="13" t="s">
        <v>35</v>
      </c>
      <c r="AX140" s="13" t="s">
        <v>74</v>
      </c>
      <c r="AY140" s="219" t="s">
        <v>146</v>
      </c>
    </row>
    <row r="141" spans="1:65" s="14" customFormat="1" ht="10.199999999999999">
      <c r="B141" s="220"/>
      <c r="C141" s="221"/>
      <c r="D141" s="206" t="s">
        <v>157</v>
      </c>
      <c r="E141" s="222" t="s">
        <v>28</v>
      </c>
      <c r="F141" s="223" t="s">
        <v>85</v>
      </c>
      <c r="G141" s="221"/>
      <c r="H141" s="224">
        <v>2</v>
      </c>
      <c r="I141" s="225"/>
      <c r="J141" s="221"/>
      <c r="K141" s="221"/>
      <c r="L141" s="226"/>
      <c r="M141" s="227"/>
      <c r="N141" s="228"/>
      <c r="O141" s="228"/>
      <c r="P141" s="228"/>
      <c r="Q141" s="228"/>
      <c r="R141" s="228"/>
      <c r="S141" s="228"/>
      <c r="T141" s="229"/>
      <c r="AT141" s="230" t="s">
        <v>157</v>
      </c>
      <c r="AU141" s="230" t="s">
        <v>85</v>
      </c>
      <c r="AV141" s="14" t="s">
        <v>85</v>
      </c>
      <c r="AW141" s="14" t="s">
        <v>35</v>
      </c>
      <c r="AX141" s="14" t="s">
        <v>82</v>
      </c>
      <c r="AY141" s="230" t="s">
        <v>146</v>
      </c>
    </row>
    <row r="142" spans="1:65" s="12" customFormat="1" ht="22.8" customHeight="1">
      <c r="B142" s="177"/>
      <c r="C142" s="178"/>
      <c r="D142" s="179" t="s">
        <v>73</v>
      </c>
      <c r="E142" s="191" t="s">
        <v>1010</v>
      </c>
      <c r="F142" s="191" t="s">
        <v>430</v>
      </c>
      <c r="G142" s="178"/>
      <c r="H142" s="178"/>
      <c r="I142" s="181"/>
      <c r="J142" s="192">
        <f>BK142</f>
        <v>0</v>
      </c>
      <c r="K142" s="178"/>
      <c r="L142" s="183"/>
      <c r="M142" s="184"/>
      <c r="N142" s="185"/>
      <c r="O142" s="185"/>
      <c r="P142" s="186">
        <f>SUM(P143:P144)</f>
        <v>0</v>
      </c>
      <c r="Q142" s="185"/>
      <c r="R142" s="186">
        <f>SUM(R143:R144)</f>
        <v>0</v>
      </c>
      <c r="S142" s="185"/>
      <c r="T142" s="187">
        <f>SUM(T143:T144)</f>
        <v>0</v>
      </c>
      <c r="AR142" s="188" t="s">
        <v>82</v>
      </c>
      <c r="AT142" s="189" t="s">
        <v>73</v>
      </c>
      <c r="AU142" s="189" t="s">
        <v>82</v>
      </c>
      <c r="AY142" s="188" t="s">
        <v>146</v>
      </c>
      <c r="BK142" s="190">
        <f>SUM(BK143:BK144)</f>
        <v>0</v>
      </c>
    </row>
    <row r="143" spans="1:65" s="2" customFormat="1" ht="16.5" customHeight="1">
      <c r="A143" s="34"/>
      <c r="B143" s="35"/>
      <c r="C143" s="193" t="s">
        <v>223</v>
      </c>
      <c r="D143" s="193" t="s">
        <v>148</v>
      </c>
      <c r="E143" s="194" t="s">
        <v>845</v>
      </c>
      <c r="F143" s="195" t="s">
        <v>846</v>
      </c>
      <c r="G143" s="196" t="s">
        <v>325</v>
      </c>
      <c r="H143" s="197">
        <v>0.40699999999999997</v>
      </c>
      <c r="I143" s="198"/>
      <c r="J143" s="199">
        <f>ROUND(I143*H143,2)</f>
        <v>0</v>
      </c>
      <c r="K143" s="195" t="s">
        <v>974</v>
      </c>
      <c r="L143" s="39"/>
      <c r="M143" s="200" t="s">
        <v>28</v>
      </c>
      <c r="N143" s="201" t="s">
        <v>47</v>
      </c>
      <c r="O143" s="65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153</v>
      </c>
      <c r="AT143" s="204" t="s">
        <v>148</v>
      </c>
      <c r="AU143" s="204" t="s">
        <v>85</v>
      </c>
      <c r="AY143" s="17" t="s">
        <v>146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7" t="s">
        <v>153</v>
      </c>
      <c r="BK143" s="205">
        <f>ROUND(I143*H143,2)</f>
        <v>0</v>
      </c>
      <c r="BL143" s="17" t="s">
        <v>153</v>
      </c>
      <c r="BM143" s="204" t="s">
        <v>1011</v>
      </c>
    </row>
    <row r="144" spans="1:65" s="2" customFormat="1" ht="10.199999999999999">
      <c r="A144" s="34"/>
      <c r="B144" s="35"/>
      <c r="C144" s="36"/>
      <c r="D144" s="206" t="s">
        <v>155</v>
      </c>
      <c r="E144" s="36"/>
      <c r="F144" s="207" t="s">
        <v>848</v>
      </c>
      <c r="G144" s="36"/>
      <c r="H144" s="36"/>
      <c r="I144" s="116"/>
      <c r="J144" s="36"/>
      <c r="K144" s="36"/>
      <c r="L144" s="39"/>
      <c r="M144" s="252"/>
      <c r="N144" s="253"/>
      <c r="O144" s="254"/>
      <c r="P144" s="254"/>
      <c r="Q144" s="254"/>
      <c r="R144" s="254"/>
      <c r="S144" s="254"/>
      <c r="T144" s="25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155</v>
      </c>
      <c r="AU144" s="17" t="s">
        <v>85</v>
      </c>
    </row>
    <row r="145" spans="1:31" s="2" customFormat="1" ht="6.9" customHeight="1">
      <c r="A145" s="34"/>
      <c r="B145" s="48"/>
      <c r="C145" s="49"/>
      <c r="D145" s="49"/>
      <c r="E145" s="49"/>
      <c r="F145" s="49"/>
      <c r="G145" s="49"/>
      <c r="H145" s="49"/>
      <c r="I145" s="143"/>
      <c r="J145" s="49"/>
      <c r="K145" s="49"/>
      <c r="L145" s="39"/>
      <c r="M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</sheetData>
  <sheetProtection algorithmName="SHA-512" hashValue="7kXflrF3jt1pi0g3TYbYYe6xmpQokAha0sgAleOJmPU/AKN9FYiXBZWY7ZUzzQo3hb336wiij4hy7ehztRBJoA==" saltValue="+wjbsUTjtJ+G3Exr1EI9xVcYTHM0jfBZ+Fmk/0m7vvIQYRFXHsTgvkcf5jgwKak9cgNn+44veeLAvS+cEwTNqw==" spinCount="100000" sheet="1" objects="1" scenarios="1" formatColumns="0" formatRows="0" autoFilter="0"/>
  <autoFilter ref="C88:K144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2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9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9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7" t="s">
        <v>111</v>
      </c>
    </row>
    <row r="3" spans="1:46" s="1" customFormat="1" ht="6.9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0"/>
      <c r="AT3" s="17" t="s">
        <v>85</v>
      </c>
    </row>
    <row r="4" spans="1:46" s="1" customFormat="1" ht="24.9" customHeight="1">
      <c r="B4" s="20"/>
      <c r="D4" s="113" t="s">
        <v>112</v>
      </c>
      <c r="I4" s="109"/>
      <c r="L4" s="20"/>
      <c r="M4" s="114" t="s">
        <v>10</v>
      </c>
      <c r="AT4" s="17" t="s">
        <v>35</v>
      </c>
    </row>
    <row r="5" spans="1:46" s="1" customFormat="1" ht="6.9" customHeight="1">
      <c r="B5" s="20"/>
      <c r="I5" s="109"/>
      <c r="L5" s="20"/>
    </row>
    <row r="6" spans="1:46" s="1" customFormat="1" ht="12" customHeight="1">
      <c r="B6" s="20"/>
      <c r="D6" s="115" t="s">
        <v>16</v>
      </c>
      <c r="I6" s="109"/>
      <c r="L6" s="20"/>
    </row>
    <row r="7" spans="1:46" s="1" customFormat="1" ht="16.5" customHeight="1">
      <c r="B7" s="20"/>
      <c r="E7" s="303" t="str">
        <f>'Rekapitulace stavby'!K6</f>
        <v>Výsadba větrolamu a výstavba mělkého průlehu na KN 1613 v k. ú. Svinčany</v>
      </c>
      <c r="F7" s="304"/>
      <c r="G7" s="304"/>
      <c r="H7" s="304"/>
      <c r="I7" s="109"/>
      <c r="L7" s="20"/>
    </row>
    <row r="8" spans="1:46" s="2" customFormat="1" ht="12" customHeight="1">
      <c r="A8" s="34"/>
      <c r="B8" s="39"/>
      <c r="C8" s="34"/>
      <c r="D8" s="115" t="s">
        <v>113</v>
      </c>
      <c r="E8" s="34"/>
      <c r="F8" s="34"/>
      <c r="G8" s="34"/>
      <c r="H8" s="34"/>
      <c r="I8" s="116"/>
      <c r="J8" s="34"/>
      <c r="K8" s="34"/>
      <c r="L8" s="117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5" t="s">
        <v>1051</v>
      </c>
      <c r="F9" s="306"/>
      <c r="G9" s="306"/>
      <c r="H9" s="306"/>
      <c r="I9" s="116"/>
      <c r="J9" s="34"/>
      <c r="K9" s="34"/>
      <c r="L9" s="11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116"/>
      <c r="J10" s="34"/>
      <c r="K10" s="34"/>
      <c r="L10" s="11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5" t="s">
        <v>18</v>
      </c>
      <c r="E11" s="34"/>
      <c r="F11" s="104" t="s">
        <v>28</v>
      </c>
      <c r="G11" s="34"/>
      <c r="H11" s="34"/>
      <c r="I11" s="118" t="s">
        <v>20</v>
      </c>
      <c r="J11" s="104" t="s">
        <v>28</v>
      </c>
      <c r="K11" s="34"/>
      <c r="L11" s="11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5" t="s">
        <v>22</v>
      </c>
      <c r="E12" s="34"/>
      <c r="F12" s="104" t="s">
        <v>23</v>
      </c>
      <c r="G12" s="34"/>
      <c r="H12" s="34"/>
      <c r="I12" s="118" t="s">
        <v>24</v>
      </c>
      <c r="J12" s="119" t="str">
        <f>'Rekapitulace stavby'!AN8</f>
        <v>8. 8. 2019</v>
      </c>
      <c r="K12" s="34"/>
      <c r="L12" s="11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16"/>
      <c r="J13" s="34"/>
      <c r="K13" s="34"/>
      <c r="L13" s="11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5" t="s">
        <v>26</v>
      </c>
      <c r="E14" s="34"/>
      <c r="F14" s="34"/>
      <c r="G14" s="34"/>
      <c r="H14" s="34"/>
      <c r="I14" s="118" t="s">
        <v>27</v>
      </c>
      <c r="J14" s="104" t="s">
        <v>28</v>
      </c>
      <c r="K14" s="34"/>
      <c r="L14" s="11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4" t="s">
        <v>29</v>
      </c>
      <c r="F15" s="34"/>
      <c r="G15" s="34"/>
      <c r="H15" s="34"/>
      <c r="I15" s="118" t="s">
        <v>30</v>
      </c>
      <c r="J15" s="104" t="s">
        <v>28</v>
      </c>
      <c r="K15" s="34"/>
      <c r="L15" s="11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16"/>
      <c r="J16" s="34"/>
      <c r="K16" s="34"/>
      <c r="L16" s="11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5" t="s">
        <v>31</v>
      </c>
      <c r="E17" s="34"/>
      <c r="F17" s="34"/>
      <c r="G17" s="34"/>
      <c r="H17" s="34"/>
      <c r="I17" s="118" t="s">
        <v>27</v>
      </c>
      <c r="J17" s="30" t="str">
        <f>'Rekapitulace stavby'!AN13</f>
        <v>Vyplň údaj</v>
      </c>
      <c r="K17" s="34"/>
      <c r="L17" s="11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7" t="str">
        <f>'Rekapitulace stavby'!E14</f>
        <v>Vyplň údaj</v>
      </c>
      <c r="F18" s="308"/>
      <c r="G18" s="308"/>
      <c r="H18" s="308"/>
      <c r="I18" s="118" t="s">
        <v>30</v>
      </c>
      <c r="J18" s="30" t="str">
        <f>'Rekapitulace stavby'!AN14</f>
        <v>Vyplň údaj</v>
      </c>
      <c r="K18" s="34"/>
      <c r="L18" s="11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16"/>
      <c r="J19" s="34"/>
      <c r="K19" s="34"/>
      <c r="L19" s="11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5" t="s">
        <v>33</v>
      </c>
      <c r="E20" s="34"/>
      <c r="F20" s="34"/>
      <c r="G20" s="34"/>
      <c r="H20" s="34"/>
      <c r="I20" s="118" t="s">
        <v>27</v>
      </c>
      <c r="J20" s="104" t="s">
        <v>28</v>
      </c>
      <c r="K20" s="34"/>
      <c r="L20" s="11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4" t="s">
        <v>34</v>
      </c>
      <c r="F21" s="34"/>
      <c r="G21" s="34"/>
      <c r="H21" s="34"/>
      <c r="I21" s="118" t="s">
        <v>30</v>
      </c>
      <c r="J21" s="104" t="s">
        <v>28</v>
      </c>
      <c r="K21" s="34"/>
      <c r="L21" s="11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16"/>
      <c r="J22" s="34"/>
      <c r="K22" s="34"/>
      <c r="L22" s="11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5" t="s">
        <v>36</v>
      </c>
      <c r="E23" s="34"/>
      <c r="F23" s="34"/>
      <c r="G23" s="34"/>
      <c r="H23" s="34"/>
      <c r="I23" s="118" t="s">
        <v>27</v>
      </c>
      <c r="J23" s="104" t="s">
        <v>28</v>
      </c>
      <c r="K23" s="34"/>
      <c r="L23" s="11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4" t="s">
        <v>37</v>
      </c>
      <c r="F24" s="34"/>
      <c r="G24" s="34"/>
      <c r="H24" s="34"/>
      <c r="I24" s="118" t="s">
        <v>30</v>
      </c>
      <c r="J24" s="104" t="s">
        <v>28</v>
      </c>
      <c r="K24" s="34"/>
      <c r="L24" s="11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16"/>
      <c r="J25" s="34"/>
      <c r="K25" s="34"/>
      <c r="L25" s="11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5" t="s">
        <v>38</v>
      </c>
      <c r="E26" s="34"/>
      <c r="F26" s="34"/>
      <c r="G26" s="34"/>
      <c r="H26" s="34"/>
      <c r="I26" s="116"/>
      <c r="J26" s="34"/>
      <c r="K26" s="34"/>
      <c r="L26" s="11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25.5" customHeight="1">
      <c r="A27" s="120"/>
      <c r="B27" s="121"/>
      <c r="C27" s="120"/>
      <c r="D27" s="120"/>
      <c r="E27" s="309" t="s">
        <v>116</v>
      </c>
      <c r="F27" s="309"/>
      <c r="G27" s="309"/>
      <c r="H27" s="309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16"/>
      <c r="J28" s="34"/>
      <c r="K28" s="34"/>
      <c r="L28" s="11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24"/>
      <c r="E29" s="124"/>
      <c r="F29" s="124"/>
      <c r="G29" s="124"/>
      <c r="H29" s="124"/>
      <c r="I29" s="125"/>
      <c r="J29" s="124"/>
      <c r="K29" s="124"/>
      <c r="L29" s="11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6" t="s">
        <v>40</v>
      </c>
      <c r="E30" s="34"/>
      <c r="F30" s="34"/>
      <c r="G30" s="34"/>
      <c r="H30" s="34"/>
      <c r="I30" s="116"/>
      <c r="J30" s="127">
        <f>ROUND(J84, 2)</f>
        <v>0</v>
      </c>
      <c r="K30" s="34"/>
      <c r="L30" s="11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4"/>
      <c r="E31" s="124"/>
      <c r="F31" s="124"/>
      <c r="G31" s="124"/>
      <c r="H31" s="124"/>
      <c r="I31" s="125"/>
      <c r="J31" s="124"/>
      <c r="K31" s="124"/>
      <c r="L31" s="11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8" t="s">
        <v>42</v>
      </c>
      <c r="G32" s="34"/>
      <c r="H32" s="34"/>
      <c r="I32" s="129" t="s">
        <v>41</v>
      </c>
      <c r="J32" s="128" t="s">
        <v>43</v>
      </c>
      <c r="K32" s="34"/>
      <c r="L32" s="11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130" t="s">
        <v>44</v>
      </c>
      <c r="E33" s="115" t="s">
        <v>45</v>
      </c>
      <c r="F33" s="131">
        <f>ROUND((SUM(BE84:BE161)),  2)</f>
        <v>0</v>
      </c>
      <c r="G33" s="34"/>
      <c r="H33" s="34"/>
      <c r="I33" s="132">
        <v>0.21</v>
      </c>
      <c r="J33" s="131">
        <f>ROUND(((SUM(BE84:BE161))*I33),  2)</f>
        <v>0</v>
      </c>
      <c r="K33" s="34"/>
      <c r="L33" s="11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15" t="s">
        <v>46</v>
      </c>
      <c r="F34" s="131">
        <f>ROUND((SUM(BF84:BF161)),  2)</f>
        <v>0</v>
      </c>
      <c r="G34" s="34"/>
      <c r="H34" s="34"/>
      <c r="I34" s="132">
        <v>0.15</v>
      </c>
      <c r="J34" s="131">
        <f>ROUND(((SUM(BF84:BF161))*I34),  2)</f>
        <v>0</v>
      </c>
      <c r="K34" s="34"/>
      <c r="L34" s="11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15" t="s">
        <v>44</v>
      </c>
      <c r="E35" s="115" t="s">
        <v>47</v>
      </c>
      <c r="F35" s="131">
        <f>ROUND((SUM(BG84:BG161)),  2)</f>
        <v>0</v>
      </c>
      <c r="G35" s="34"/>
      <c r="H35" s="34"/>
      <c r="I35" s="132">
        <v>0.21</v>
      </c>
      <c r="J35" s="131">
        <f>0</f>
        <v>0</v>
      </c>
      <c r="K35" s="34"/>
      <c r="L35" s="11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15" t="s">
        <v>48</v>
      </c>
      <c r="F36" s="131">
        <f>ROUND((SUM(BH84:BH161)),  2)</f>
        <v>0</v>
      </c>
      <c r="G36" s="34"/>
      <c r="H36" s="34"/>
      <c r="I36" s="132">
        <v>0.15</v>
      </c>
      <c r="J36" s="131">
        <f>0</f>
        <v>0</v>
      </c>
      <c r="K36" s="34"/>
      <c r="L36" s="11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5" t="s">
        <v>49</v>
      </c>
      <c r="F37" s="131">
        <f>ROUND((SUM(BI84:BI161)),  2)</f>
        <v>0</v>
      </c>
      <c r="G37" s="34"/>
      <c r="H37" s="34"/>
      <c r="I37" s="132">
        <v>0</v>
      </c>
      <c r="J37" s="131">
        <f>0</f>
        <v>0</v>
      </c>
      <c r="K37" s="34"/>
      <c r="L37" s="11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16"/>
      <c r="J38" s="34"/>
      <c r="K38" s="34"/>
      <c r="L38" s="11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3"/>
      <c r="D39" s="134" t="s">
        <v>50</v>
      </c>
      <c r="E39" s="135"/>
      <c r="F39" s="135"/>
      <c r="G39" s="136" t="s">
        <v>51</v>
      </c>
      <c r="H39" s="137" t="s">
        <v>52</v>
      </c>
      <c r="I39" s="138"/>
      <c r="J39" s="139">
        <f>SUM(J30:J37)</f>
        <v>0</v>
      </c>
      <c r="K39" s="140"/>
      <c r="L39" s="11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41"/>
      <c r="C40" s="142"/>
      <c r="D40" s="142"/>
      <c r="E40" s="142"/>
      <c r="F40" s="142"/>
      <c r="G40" s="142"/>
      <c r="H40" s="142"/>
      <c r="I40" s="143"/>
      <c r="J40" s="142"/>
      <c r="K40" s="142"/>
      <c r="L40" s="11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44"/>
      <c r="C44" s="145"/>
      <c r="D44" s="145"/>
      <c r="E44" s="145"/>
      <c r="F44" s="145"/>
      <c r="G44" s="145"/>
      <c r="H44" s="145"/>
      <c r="I44" s="146"/>
      <c r="J44" s="145"/>
      <c r="K44" s="145"/>
      <c r="L44" s="117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117</v>
      </c>
      <c r="D45" s="36"/>
      <c r="E45" s="36"/>
      <c r="F45" s="36"/>
      <c r="G45" s="36"/>
      <c r="H45" s="36"/>
      <c r="I45" s="116"/>
      <c r="J45" s="36"/>
      <c r="K45" s="36"/>
      <c r="L45" s="117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116"/>
      <c r="J46" s="36"/>
      <c r="K46" s="36"/>
      <c r="L46" s="11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16"/>
      <c r="J47" s="36"/>
      <c r="K47" s="36"/>
      <c r="L47" s="11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10" t="str">
        <f>E7</f>
        <v>Výsadba větrolamu a výstavba mělkého průlehu na KN 1613 v k. ú. Svinčany</v>
      </c>
      <c r="F48" s="311"/>
      <c r="G48" s="311"/>
      <c r="H48" s="311"/>
      <c r="I48" s="116"/>
      <c r="J48" s="36"/>
      <c r="K48" s="36"/>
      <c r="L48" s="11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113</v>
      </c>
      <c r="D49" s="36"/>
      <c r="E49" s="36"/>
      <c r="F49" s="36"/>
      <c r="G49" s="36"/>
      <c r="H49" s="36"/>
      <c r="I49" s="116"/>
      <c r="J49" s="36"/>
      <c r="K49" s="36"/>
      <c r="L49" s="11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79" t="str">
        <f>E9</f>
        <v>4. - VON</v>
      </c>
      <c r="F50" s="312"/>
      <c r="G50" s="312"/>
      <c r="H50" s="312"/>
      <c r="I50" s="116"/>
      <c r="J50" s="36"/>
      <c r="K50" s="36"/>
      <c r="L50" s="11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116"/>
      <c r="J51" s="36"/>
      <c r="K51" s="36"/>
      <c r="L51" s="117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Svinčany</v>
      </c>
      <c r="G52" s="36"/>
      <c r="H52" s="36"/>
      <c r="I52" s="118" t="s">
        <v>24</v>
      </c>
      <c r="J52" s="60" t="str">
        <f>IF(J12="","",J12)</f>
        <v>8. 8. 2019</v>
      </c>
      <c r="K52" s="36"/>
      <c r="L52" s="11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116"/>
      <c r="J53" s="36"/>
      <c r="K53" s="36"/>
      <c r="L53" s="11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3.05" customHeight="1">
      <c r="A54" s="34"/>
      <c r="B54" s="35"/>
      <c r="C54" s="29" t="s">
        <v>26</v>
      </c>
      <c r="D54" s="36"/>
      <c r="E54" s="36"/>
      <c r="F54" s="27" t="str">
        <f>E15</f>
        <v>Obec Svinčany</v>
      </c>
      <c r="G54" s="36"/>
      <c r="H54" s="36"/>
      <c r="I54" s="118" t="s">
        <v>33</v>
      </c>
      <c r="J54" s="32" t="str">
        <f>E21</f>
        <v>Povodí Labe, státní podnik, OIČ, Hradec Králové</v>
      </c>
      <c r="K54" s="36"/>
      <c r="L54" s="11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118" t="s">
        <v>36</v>
      </c>
      <c r="J55" s="32" t="str">
        <f>E24</f>
        <v>Ing. Eva Morkesová</v>
      </c>
      <c r="K55" s="36"/>
      <c r="L55" s="11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16"/>
      <c r="J56" s="36"/>
      <c r="K56" s="36"/>
      <c r="L56" s="11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7" t="s">
        <v>118</v>
      </c>
      <c r="D57" s="148"/>
      <c r="E57" s="148"/>
      <c r="F57" s="148"/>
      <c r="G57" s="148"/>
      <c r="H57" s="148"/>
      <c r="I57" s="149"/>
      <c r="J57" s="150" t="s">
        <v>119</v>
      </c>
      <c r="K57" s="148"/>
      <c r="L57" s="11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16"/>
      <c r="J58" s="36"/>
      <c r="K58" s="36"/>
      <c r="L58" s="11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51" t="s">
        <v>72</v>
      </c>
      <c r="D59" s="36"/>
      <c r="E59" s="36"/>
      <c r="F59" s="36"/>
      <c r="G59" s="36"/>
      <c r="H59" s="36"/>
      <c r="I59" s="116"/>
      <c r="J59" s="78">
        <f>J84</f>
        <v>0</v>
      </c>
      <c r="K59" s="36"/>
      <c r="L59" s="11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120</v>
      </c>
    </row>
    <row r="60" spans="1:47" s="9" customFormat="1" ht="24.9" customHeight="1">
      <c r="B60" s="152"/>
      <c r="C60" s="153"/>
      <c r="D60" s="154" t="s">
        <v>1052</v>
      </c>
      <c r="E60" s="155"/>
      <c r="F60" s="155"/>
      <c r="G60" s="155"/>
      <c r="H60" s="155"/>
      <c r="I60" s="156"/>
      <c r="J60" s="157">
        <f>J85</f>
        <v>0</v>
      </c>
      <c r="K60" s="153"/>
      <c r="L60" s="158"/>
    </row>
    <row r="61" spans="1:47" s="10" customFormat="1" ht="19.95" customHeight="1">
      <c r="B61" s="159"/>
      <c r="C61" s="98"/>
      <c r="D61" s="160" t="s">
        <v>1053</v>
      </c>
      <c r="E61" s="161"/>
      <c r="F61" s="161"/>
      <c r="G61" s="161"/>
      <c r="H61" s="161"/>
      <c r="I61" s="162"/>
      <c r="J61" s="163">
        <f>J86</f>
        <v>0</v>
      </c>
      <c r="K61" s="98"/>
      <c r="L61" s="164"/>
    </row>
    <row r="62" spans="1:47" s="10" customFormat="1" ht="19.95" customHeight="1">
      <c r="B62" s="159"/>
      <c r="C62" s="98"/>
      <c r="D62" s="160" t="s">
        <v>1054</v>
      </c>
      <c r="E62" s="161"/>
      <c r="F62" s="161"/>
      <c r="G62" s="161"/>
      <c r="H62" s="161"/>
      <c r="I62" s="162"/>
      <c r="J62" s="163">
        <f>J104</f>
        <v>0</v>
      </c>
      <c r="K62" s="98"/>
      <c r="L62" s="164"/>
    </row>
    <row r="63" spans="1:47" s="10" customFormat="1" ht="19.95" customHeight="1">
      <c r="B63" s="159"/>
      <c r="C63" s="98"/>
      <c r="D63" s="160" t="s">
        <v>1055</v>
      </c>
      <c r="E63" s="161"/>
      <c r="F63" s="161"/>
      <c r="G63" s="161"/>
      <c r="H63" s="161"/>
      <c r="I63" s="162"/>
      <c r="J63" s="163">
        <f>J111</f>
        <v>0</v>
      </c>
      <c r="K63" s="98"/>
      <c r="L63" s="164"/>
    </row>
    <row r="64" spans="1:47" s="10" customFormat="1" ht="19.95" customHeight="1">
      <c r="B64" s="159"/>
      <c r="C64" s="98"/>
      <c r="D64" s="160" t="s">
        <v>1056</v>
      </c>
      <c r="E64" s="161"/>
      <c r="F64" s="161"/>
      <c r="G64" s="161"/>
      <c r="H64" s="161"/>
      <c r="I64" s="162"/>
      <c r="J64" s="163">
        <f>J123</f>
        <v>0</v>
      </c>
      <c r="K64" s="98"/>
      <c r="L64" s="164"/>
    </row>
    <row r="65" spans="1:31" s="2" customFormat="1" ht="21.75" customHeight="1">
      <c r="A65" s="34"/>
      <c r="B65" s="35"/>
      <c r="C65" s="36"/>
      <c r="D65" s="36"/>
      <c r="E65" s="36"/>
      <c r="F65" s="36"/>
      <c r="G65" s="36"/>
      <c r="H65" s="36"/>
      <c r="I65" s="116"/>
      <c r="J65" s="36"/>
      <c r="K65" s="36"/>
      <c r="L65" s="117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" customHeight="1">
      <c r="A66" s="34"/>
      <c r="B66" s="48"/>
      <c r="C66" s="49"/>
      <c r="D66" s="49"/>
      <c r="E66" s="49"/>
      <c r="F66" s="49"/>
      <c r="G66" s="49"/>
      <c r="H66" s="49"/>
      <c r="I66" s="143"/>
      <c r="J66" s="49"/>
      <c r="K66" s="49"/>
      <c r="L66" s="117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" customHeight="1">
      <c r="A70" s="34"/>
      <c r="B70" s="50"/>
      <c r="C70" s="51"/>
      <c r="D70" s="51"/>
      <c r="E70" s="51"/>
      <c r="F70" s="51"/>
      <c r="G70" s="51"/>
      <c r="H70" s="51"/>
      <c r="I70" s="146"/>
      <c r="J70" s="51"/>
      <c r="K70" s="51"/>
      <c r="L70" s="117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" customHeight="1">
      <c r="A71" s="34"/>
      <c r="B71" s="35"/>
      <c r="C71" s="23" t="s">
        <v>131</v>
      </c>
      <c r="D71" s="36"/>
      <c r="E71" s="36"/>
      <c r="F71" s="36"/>
      <c r="G71" s="36"/>
      <c r="H71" s="36"/>
      <c r="I71" s="116"/>
      <c r="J71" s="36"/>
      <c r="K71" s="36"/>
      <c r="L71" s="117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" customHeight="1">
      <c r="A72" s="34"/>
      <c r="B72" s="35"/>
      <c r="C72" s="36"/>
      <c r="D72" s="36"/>
      <c r="E72" s="36"/>
      <c r="F72" s="36"/>
      <c r="G72" s="36"/>
      <c r="H72" s="36"/>
      <c r="I72" s="116"/>
      <c r="J72" s="36"/>
      <c r="K72" s="36"/>
      <c r="L72" s="117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16</v>
      </c>
      <c r="D73" s="36"/>
      <c r="E73" s="36"/>
      <c r="F73" s="36"/>
      <c r="G73" s="36"/>
      <c r="H73" s="36"/>
      <c r="I73" s="116"/>
      <c r="J73" s="36"/>
      <c r="K73" s="36"/>
      <c r="L73" s="11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10" t="str">
        <f>E7</f>
        <v>Výsadba větrolamu a výstavba mělkého průlehu na KN 1613 v k. ú. Svinčany</v>
      </c>
      <c r="F74" s="311"/>
      <c r="G74" s="311"/>
      <c r="H74" s="311"/>
      <c r="I74" s="116"/>
      <c r="J74" s="36"/>
      <c r="K74" s="36"/>
      <c r="L74" s="11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113</v>
      </c>
      <c r="D75" s="36"/>
      <c r="E75" s="36"/>
      <c r="F75" s="36"/>
      <c r="G75" s="36"/>
      <c r="H75" s="36"/>
      <c r="I75" s="116"/>
      <c r="J75" s="36"/>
      <c r="K75" s="36"/>
      <c r="L75" s="11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279" t="str">
        <f>E9</f>
        <v>4. - VON</v>
      </c>
      <c r="F76" s="312"/>
      <c r="G76" s="312"/>
      <c r="H76" s="312"/>
      <c r="I76" s="116"/>
      <c r="J76" s="36"/>
      <c r="K76" s="36"/>
      <c r="L76" s="11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" customHeight="1">
      <c r="A77" s="34"/>
      <c r="B77" s="35"/>
      <c r="C77" s="36"/>
      <c r="D77" s="36"/>
      <c r="E77" s="36"/>
      <c r="F77" s="36"/>
      <c r="G77" s="36"/>
      <c r="H77" s="36"/>
      <c r="I77" s="116"/>
      <c r="J77" s="36"/>
      <c r="K77" s="36"/>
      <c r="L77" s="11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22</v>
      </c>
      <c r="D78" s="36"/>
      <c r="E78" s="36"/>
      <c r="F78" s="27" t="str">
        <f>F12</f>
        <v>Svinčany</v>
      </c>
      <c r="G78" s="36"/>
      <c r="H78" s="36"/>
      <c r="I78" s="118" t="s">
        <v>24</v>
      </c>
      <c r="J78" s="60" t="str">
        <f>IF(J12="","",J12)</f>
        <v>8. 8. 2019</v>
      </c>
      <c r="K78" s="36"/>
      <c r="L78" s="11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" customHeight="1">
      <c r="A79" s="34"/>
      <c r="B79" s="35"/>
      <c r="C79" s="36"/>
      <c r="D79" s="36"/>
      <c r="E79" s="36"/>
      <c r="F79" s="36"/>
      <c r="G79" s="36"/>
      <c r="H79" s="36"/>
      <c r="I79" s="116"/>
      <c r="J79" s="36"/>
      <c r="K79" s="36"/>
      <c r="L79" s="11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43.05" customHeight="1">
      <c r="A80" s="34"/>
      <c r="B80" s="35"/>
      <c r="C80" s="29" t="s">
        <v>26</v>
      </c>
      <c r="D80" s="36"/>
      <c r="E80" s="36"/>
      <c r="F80" s="27" t="str">
        <f>E15</f>
        <v>Obec Svinčany</v>
      </c>
      <c r="G80" s="36"/>
      <c r="H80" s="36"/>
      <c r="I80" s="118" t="s">
        <v>33</v>
      </c>
      <c r="J80" s="32" t="str">
        <f>E21</f>
        <v>Povodí Labe, státní podnik, OIČ, Hradec Králové</v>
      </c>
      <c r="K80" s="36"/>
      <c r="L80" s="11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5.15" customHeight="1">
      <c r="A81" s="34"/>
      <c r="B81" s="35"/>
      <c r="C81" s="29" t="s">
        <v>31</v>
      </c>
      <c r="D81" s="36"/>
      <c r="E81" s="36"/>
      <c r="F81" s="27" t="str">
        <f>IF(E18="","",E18)</f>
        <v>Vyplň údaj</v>
      </c>
      <c r="G81" s="36"/>
      <c r="H81" s="36"/>
      <c r="I81" s="118" t="s">
        <v>36</v>
      </c>
      <c r="J81" s="32" t="str">
        <f>E24</f>
        <v>Ing. Eva Morkesová</v>
      </c>
      <c r="K81" s="36"/>
      <c r="L81" s="11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0.35" customHeight="1">
      <c r="A82" s="34"/>
      <c r="B82" s="35"/>
      <c r="C82" s="36"/>
      <c r="D82" s="36"/>
      <c r="E82" s="36"/>
      <c r="F82" s="36"/>
      <c r="G82" s="36"/>
      <c r="H82" s="36"/>
      <c r="I82" s="116"/>
      <c r="J82" s="36"/>
      <c r="K82" s="36"/>
      <c r="L82" s="11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11" customFormat="1" ht="29.25" customHeight="1">
      <c r="A83" s="165"/>
      <c r="B83" s="166"/>
      <c r="C83" s="167" t="s">
        <v>132</v>
      </c>
      <c r="D83" s="168" t="s">
        <v>59</v>
      </c>
      <c r="E83" s="168" t="s">
        <v>55</v>
      </c>
      <c r="F83" s="168" t="s">
        <v>56</v>
      </c>
      <c r="G83" s="168" t="s">
        <v>133</v>
      </c>
      <c r="H83" s="168" t="s">
        <v>134</v>
      </c>
      <c r="I83" s="169" t="s">
        <v>135</v>
      </c>
      <c r="J83" s="168" t="s">
        <v>119</v>
      </c>
      <c r="K83" s="170" t="s">
        <v>136</v>
      </c>
      <c r="L83" s="171"/>
      <c r="M83" s="69" t="s">
        <v>28</v>
      </c>
      <c r="N83" s="70" t="s">
        <v>44</v>
      </c>
      <c r="O83" s="70" t="s">
        <v>137</v>
      </c>
      <c r="P83" s="70" t="s">
        <v>138</v>
      </c>
      <c r="Q83" s="70" t="s">
        <v>139</v>
      </c>
      <c r="R83" s="70" t="s">
        <v>140</v>
      </c>
      <c r="S83" s="70" t="s">
        <v>141</v>
      </c>
      <c r="T83" s="71" t="s">
        <v>142</v>
      </c>
      <c r="U83" s="165"/>
      <c r="V83" s="165"/>
      <c r="W83" s="165"/>
      <c r="X83" s="165"/>
      <c r="Y83" s="165"/>
      <c r="Z83" s="165"/>
      <c r="AA83" s="165"/>
      <c r="AB83" s="165"/>
      <c r="AC83" s="165"/>
      <c r="AD83" s="165"/>
      <c r="AE83" s="165"/>
    </row>
    <row r="84" spans="1:65" s="2" customFormat="1" ht="22.8" customHeight="1">
      <c r="A84" s="34"/>
      <c r="B84" s="35"/>
      <c r="C84" s="76" t="s">
        <v>143</v>
      </c>
      <c r="D84" s="36"/>
      <c r="E84" s="36"/>
      <c r="F84" s="36"/>
      <c r="G84" s="36"/>
      <c r="H84" s="36"/>
      <c r="I84" s="116"/>
      <c r="J84" s="172">
        <f>BK84</f>
        <v>0</v>
      </c>
      <c r="K84" s="36"/>
      <c r="L84" s="39"/>
      <c r="M84" s="72"/>
      <c r="N84" s="173"/>
      <c r="O84" s="73"/>
      <c r="P84" s="174">
        <f>P85</f>
        <v>0</v>
      </c>
      <c r="Q84" s="73"/>
      <c r="R84" s="174">
        <f>R85</f>
        <v>0</v>
      </c>
      <c r="S84" s="73"/>
      <c r="T84" s="175">
        <f>T85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73</v>
      </c>
      <c r="AU84" s="17" t="s">
        <v>120</v>
      </c>
      <c r="BK84" s="176">
        <f>BK85</f>
        <v>0</v>
      </c>
    </row>
    <row r="85" spans="1:65" s="12" customFormat="1" ht="25.95" customHeight="1">
      <c r="B85" s="177"/>
      <c r="C85" s="178"/>
      <c r="D85" s="179" t="s">
        <v>73</v>
      </c>
      <c r="E85" s="180" t="s">
        <v>1057</v>
      </c>
      <c r="F85" s="180" t="s">
        <v>1058</v>
      </c>
      <c r="G85" s="178"/>
      <c r="H85" s="178"/>
      <c r="I85" s="181"/>
      <c r="J85" s="182">
        <f>BK85</f>
        <v>0</v>
      </c>
      <c r="K85" s="178"/>
      <c r="L85" s="183"/>
      <c r="M85" s="184"/>
      <c r="N85" s="185"/>
      <c r="O85" s="185"/>
      <c r="P85" s="186">
        <f>P86+P104+P111+P123</f>
        <v>0</v>
      </c>
      <c r="Q85" s="185"/>
      <c r="R85" s="186">
        <f>R86+R104+R111+R123</f>
        <v>0</v>
      </c>
      <c r="S85" s="185"/>
      <c r="T85" s="187">
        <f>T86+T104+T111+T123</f>
        <v>0</v>
      </c>
      <c r="AR85" s="188" t="s">
        <v>153</v>
      </c>
      <c r="AT85" s="189" t="s">
        <v>73</v>
      </c>
      <c r="AU85" s="189" t="s">
        <v>74</v>
      </c>
      <c r="AY85" s="188" t="s">
        <v>146</v>
      </c>
      <c r="BK85" s="190">
        <f>BK86+BK104+BK111+BK123</f>
        <v>0</v>
      </c>
    </row>
    <row r="86" spans="1:65" s="12" customFormat="1" ht="22.8" customHeight="1">
      <c r="B86" s="177"/>
      <c r="C86" s="178"/>
      <c r="D86" s="179" t="s">
        <v>73</v>
      </c>
      <c r="E86" s="191" t="s">
        <v>1059</v>
      </c>
      <c r="F86" s="191" t="s">
        <v>1060</v>
      </c>
      <c r="G86" s="178"/>
      <c r="H86" s="178"/>
      <c r="I86" s="181"/>
      <c r="J86" s="192">
        <f>BK86</f>
        <v>0</v>
      </c>
      <c r="K86" s="178"/>
      <c r="L86" s="183"/>
      <c r="M86" s="184"/>
      <c r="N86" s="185"/>
      <c r="O86" s="185"/>
      <c r="P86" s="186">
        <f>SUM(P87:P103)</f>
        <v>0</v>
      </c>
      <c r="Q86" s="185"/>
      <c r="R86" s="186">
        <f>SUM(R87:R103)</f>
        <v>0</v>
      </c>
      <c r="S86" s="185"/>
      <c r="T86" s="187">
        <f>SUM(T87:T103)</f>
        <v>0</v>
      </c>
      <c r="AR86" s="188" t="s">
        <v>153</v>
      </c>
      <c r="AT86" s="189" t="s">
        <v>73</v>
      </c>
      <c r="AU86" s="189" t="s">
        <v>82</v>
      </c>
      <c r="AY86" s="188" t="s">
        <v>146</v>
      </c>
      <c r="BK86" s="190">
        <f>SUM(BK87:BK103)</f>
        <v>0</v>
      </c>
    </row>
    <row r="87" spans="1:65" s="2" customFormat="1" ht="16.5" customHeight="1">
      <c r="A87" s="34"/>
      <c r="B87" s="35"/>
      <c r="C87" s="193" t="s">
        <v>82</v>
      </c>
      <c r="D87" s="193" t="s">
        <v>148</v>
      </c>
      <c r="E87" s="194" t="s">
        <v>1061</v>
      </c>
      <c r="F87" s="195" t="s">
        <v>1062</v>
      </c>
      <c r="G87" s="196" t="s">
        <v>341</v>
      </c>
      <c r="H87" s="197">
        <v>1</v>
      </c>
      <c r="I87" s="198"/>
      <c r="J87" s="199">
        <f>ROUND(I87*H87,2)</f>
        <v>0</v>
      </c>
      <c r="K87" s="195" t="s">
        <v>28</v>
      </c>
      <c r="L87" s="39"/>
      <c r="M87" s="200" t="s">
        <v>28</v>
      </c>
      <c r="N87" s="201" t="s">
        <v>47</v>
      </c>
      <c r="O87" s="65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204" t="s">
        <v>1063</v>
      </c>
      <c r="AT87" s="204" t="s">
        <v>148</v>
      </c>
      <c r="AU87" s="204" t="s">
        <v>85</v>
      </c>
      <c r="AY87" s="17" t="s">
        <v>146</v>
      </c>
      <c r="BE87" s="205">
        <f>IF(N87="základní",J87,0)</f>
        <v>0</v>
      </c>
      <c r="BF87" s="205">
        <f>IF(N87="snížená",J87,0)</f>
        <v>0</v>
      </c>
      <c r="BG87" s="205">
        <f>IF(N87="zákl. přenesená",J87,0)</f>
        <v>0</v>
      </c>
      <c r="BH87" s="205">
        <f>IF(N87="sníž. přenesená",J87,0)</f>
        <v>0</v>
      </c>
      <c r="BI87" s="205">
        <f>IF(N87="nulová",J87,0)</f>
        <v>0</v>
      </c>
      <c r="BJ87" s="17" t="s">
        <v>153</v>
      </c>
      <c r="BK87" s="205">
        <f>ROUND(I87*H87,2)</f>
        <v>0</v>
      </c>
      <c r="BL87" s="17" t="s">
        <v>1063</v>
      </c>
      <c r="BM87" s="204" t="s">
        <v>1064</v>
      </c>
    </row>
    <row r="88" spans="1:65" s="2" customFormat="1" ht="10.199999999999999">
      <c r="A88" s="34"/>
      <c r="B88" s="35"/>
      <c r="C88" s="36"/>
      <c r="D88" s="206" t="s">
        <v>155</v>
      </c>
      <c r="E88" s="36"/>
      <c r="F88" s="207" t="s">
        <v>1062</v>
      </c>
      <c r="G88" s="36"/>
      <c r="H88" s="36"/>
      <c r="I88" s="116"/>
      <c r="J88" s="36"/>
      <c r="K88" s="36"/>
      <c r="L88" s="39"/>
      <c r="M88" s="208"/>
      <c r="N88" s="209"/>
      <c r="O88" s="65"/>
      <c r="P88" s="65"/>
      <c r="Q88" s="65"/>
      <c r="R88" s="65"/>
      <c r="S88" s="65"/>
      <c r="T88" s="66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155</v>
      </c>
      <c r="AU88" s="17" t="s">
        <v>85</v>
      </c>
    </row>
    <row r="89" spans="1:65" s="13" customFormat="1" ht="10.199999999999999">
      <c r="B89" s="210"/>
      <c r="C89" s="211"/>
      <c r="D89" s="206" t="s">
        <v>157</v>
      </c>
      <c r="E89" s="212" t="s">
        <v>28</v>
      </c>
      <c r="F89" s="213" t="s">
        <v>1065</v>
      </c>
      <c r="G89" s="211"/>
      <c r="H89" s="212" t="s">
        <v>28</v>
      </c>
      <c r="I89" s="214"/>
      <c r="J89" s="211"/>
      <c r="K89" s="211"/>
      <c r="L89" s="215"/>
      <c r="M89" s="216"/>
      <c r="N89" s="217"/>
      <c r="O89" s="217"/>
      <c r="P89" s="217"/>
      <c r="Q89" s="217"/>
      <c r="R89" s="217"/>
      <c r="S89" s="217"/>
      <c r="T89" s="218"/>
      <c r="AT89" s="219" t="s">
        <v>157</v>
      </c>
      <c r="AU89" s="219" t="s">
        <v>85</v>
      </c>
      <c r="AV89" s="13" t="s">
        <v>82</v>
      </c>
      <c r="AW89" s="13" t="s">
        <v>35</v>
      </c>
      <c r="AX89" s="13" t="s">
        <v>74</v>
      </c>
      <c r="AY89" s="219" t="s">
        <v>146</v>
      </c>
    </row>
    <row r="90" spans="1:65" s="13" customFormat="1" ht="10.199999999999999">
      <c r="B90" s="210"/>
      <c r="C90" s="211"/>
      <c r="D90" s="206" t="s">
        <v>157</v>
      </c>
      <c r="E90" s="212" t="s">
        <v>28</v>
      </c>
      <c r="F90" s="213" t="s">
        <v>1066</v>
      </c>
      <c r="G90" s="211"/>
      <c r="H90" s="212" t="s">
        <v>28</v>
      </c>
      <c r="I90" s="214"/>
      <c r="J90" s="211"/>
      <c r="K90" s="211"/>
      <c r="L90" s="215"/>
      <c r="M90" s="216"/>
      <c r="N90" s="217"/>
      <c r="O90" s="217"/>
      <c r="P90" s="217"/>
      <c r="Q90" s="217"/>
      <c r="R90" s="217"/>
      <c r="S90" s="217"/>
      <c r="T90" s="218"/>
      <c r="AT90" s="219" t="s">
        <v>157</v>
      </c>
      <c r="AU90" s="219" t="s">
        <v>85</v>
      </c>
      <c r="AV90" s="13" t="s">
        <v>82</v>
      </c>
      <c r="AW90" s="13" t="s">
        <v>35</v>
      </c>
      <c r="AX90" s="13" t="s">
        <v>74</v>
      </c>
      <c r="AY90" s="219" t="s">
        <v>146</v>
      </c>
    </row>
    <row r="91" spans="1:65" s="13" customFormat="1" ht="10.199999999999999">
      <c r="B91" s="210"/>
      <c r="C91" s="211"/>
      <c r="D91" s="206" t="s">
        <v>157</v>
      </c>
      <c r="E91" s="212" t="s">
        <v>28</v>
      </c>
      <c r="F91" s="213" t="s">
        <v>1067</v>
      </c>
      <c r="G91" s="211"/>
      <c r="H91" s="212" t="s">
        <v>28</v>
      </c>
      <c r="I91" s="214"/>
      <c r="J91" s="211"/>
      <c r="K91" s="211"/>
      <c r="L91" s="215"/>
      <c r="M91" s="216"/>
      <c r="N91" s="217"/>
      <c r="O91" s="217"/>
      <c r="P91" s="217"/>
      <c r="Q91" s="217"/>
      <c r="R91" s="217"/>
      <c r="S91" s="217"/>
      <c r="T91" s="218"/>
      <c r="AT91" s="219" t="s">
        <v>157</v>
      </c>
      <c r="AU91" s="219" t="s">
        <v>85</v>
      </c>
      <c r="AV91" s="13" t="s">
        <v>82</v>
      </c>
      <c r="AW91" s="13" t="s">
        <v>35</v>
      </c>
      <c r="AX91" s="13" t="s">
        <v>74</v>
      </c>
      <c r="AY91" s="219" t="s">
        <v>146</v>
      </c>
    </row>
    <row r="92" spans="1:65" s="13" customFormat="1" ht="10.199999999999999">
      <c r="B92" s="210"/>
      <c r="C92" s="211"/>
      <c r="D92" s="206" t="s">
        <v>157</v>
      </c>
      <c r="E92" s="212" t="s">
        <v>28</v>
      </c>
      <c r="F92" s="213" t="s">
        <v>1068</v>
      </c>
      <c r="G92" s="211"/>
      <c r="H92" s="212" t="s">
        <v>28</v>
      </c>
      <c r="I92" s="214"/>
      <c r="J92" s="211"/>
      <c r="K92" s="211"/>
      <c r="L92" s="215"/>
      <c r="M92" s="216"/>
      <c r="N92" s="217"/>
      <c r="O92" s="217"/>
      <c r="P92" s="217"/>
      <c r="Q92" s="217"/>
      <c r="R92" s="217"/>
      <c r="S92" s="217"/>
      <c r="T92" s="218"/>
      <c r="AT92" s="219" t="s">
        <v>157</v>
      </c>
      <c r="AU92" s="219" t="s">
        <v>85</v>
      </c>
      <c r="AV92" s="13" t="s">
        <v>82</v>
      </c>
      <c r="AW92" s="13" t="s">
        <v>35</v>
      </c>
      <c r="AX92" s="13" t="s">
        <v>74</v>
      </c>
      <c r="AY92" s="219" t="s">
        <v>146</v>
      </c>
    </row>
    <row r="93" spans="1:65" s="13" customFormat="1" ht="20.399999999999999">
      <c r="B93" s="210"/>
      <c r="C93" s="211"/>
      <c r="D93" s="206" t="s">
        <v>157</v>
      </c>
      <c r="E93" s="212" t="s">
        <v>28</v>
      </c>
      <c r="F93" s="213" t="s">
        <v>1069</v>
      </c>
      <c r="G93" s="211"/>
      <c r="H93" s="212" t="s">
        <v>28</v>
      </c>
      <c r="I93" s="214"/>
      <c r="J93" s="211"/>
      <c r="K93" s="211"/>
      <c r="L93" s="215"/>
      <c r="M93" s="216"/>
      <c r="N93" s="217"/>
      <c r="O93" s="217"/>
      <c r="P93" s="217"/>
      <c r="Q93" s="217"/>
      <c r="R93" s="217"/>
      <c r="S93" s="217"/>
      <c r="T93" s="218"/>
      <c r="AT93" s="219" t="s">
        <v>157</v>
      </c>
      <c r="AU93" s="219" t="s">
        <v>85</v>
      </c>
      <c r="AV93" s="13" t="s">
        <v>82</v>
      </c>
      <c r="AW93" s="13" t="s">
        <v>35</v>
      </c>
      <c r="AX93" s="13" t="s">
        <v>74</v>
      </c>
      <c r="AY93" s="219" t="s">
        <v>146</v>
      </c>
    </row>
    <row r="94" spans="1:65" s="13" customFormat="1" ht="10.199999999999999">
      <c r="B94" s="210"/>
      <c r="C94" s="211"/>
      <c r="D94" s="206" t="s">
        <v>157</v>
      </c>
      <c r="E94" s="212" t="s">
        <v>28</v>
      </c>
      <c r="F94" s="213" t="s">
        <v>1070</v>
      </c>
      <c r="G94" s="211"/>
      <c r="H94" s="212" t="s">
        <v>28</v>
      </c>
      <c r="I94" s="214"/>
      <c r="J94" s="211"/>
      <c r="K94" s="211"/>
      <c r="L94" s="215"/>
      <c r="M94" s="216"/>
      <c r="N94" s="217"/>
      <c r="O94" s="217"/>
      <c r="P94" s="217"/>
      <c r="Q94" s="217"/>
      <c r="R94" s="217"/>
      <c r="S94" s="217"/>
      <c r="T94" s="218"/>
      <c r="AT94" s="219" t="s">
        <v>157</v>
      </c>
      <c r="AU94" s="219" t="s">
        <v>85</v>
      </c>
      <c r="AV94" s="13" t="s">
        <v>82</v>
      </c>
      <c r="AW94" s="13" t="s">
        <v>35</v>
      </c>
      <c r="AX94" s="13" t="s">
        <v>74</v>
      </c>
      <c r="AY94" s="219" t="s">
        <v>146</v>
      </c>
    </row>
    <row r="95" spans="1:65" s="13" customFormat="1" ht="20.399999999999999">
      <c r="B95" s="210"/>
      <c r="C95" s="211"/>
      <c r="D95" s="206" t="s">
        <v>157</v>
      </c>
      <c r="E95" s="212" t="s">
        <v>28</v>
      </c>
      <c r="F95" s="213" t="s">
        <v>1071</v>
      </c>
      <c r="G95" s="211"/>
      <c r="H95" s="212" t="s">
        <v>28</v>
      </c>
      <c r="I95" s="214"/>
      <c r="J95" s="211"/>
      <c r="K95" s="211"/>
      <c r="L95" s="215"/>
      <c r="M95" s="216"/>
      <c r="N95" s="217"/>
      <c r="O95" s="217"/>
      <c r="P95" s="217"/>
      <c r="Q95" s="217"/>
      <c r="R95" s="217"/>
      <c r="S95" s="217"/>
      <c r="T95" s="218"/>
      <c r="AT95" s="219" t="s">
        <v>157</v>
      </c>
      <c r="AU95" s="219" t="s">
        <v>85</v>
      </c>
      <c r="AV95" s="13" t="s">
        <v>82</v>
      </c>
      <c r="AW95" s="13" t="s">
        <v>35</v>
      </c>
      <c r="AX95" s="13" t="s">
        <v>74</v>
      </c>
      <c r="AY95" s="219" t="s">
        <v>146</v>
      </c>
    </row>
    <row r="96" spans="1:65" s="13" customFormat="1" ht="10.199999999999999">
      <c r="B96" s="210"/>
      <c r="C96" s="211"/>
      <c r="D96" s="206" t="s">
        <v>157</v>
      </c>
      <c r="E96" s="212" t="s">
        <v>28</v>
      </c>
      <c r="F96" s="213" t="s">
        <v>1072</v>
      </c>
      <c r="G96" s="211"/>
      <c r="H96" s="212" t="s">
        <v>28</v>
      </c>
      <c r="I96" s="214"/>
      <c r="J96" s="211"/>
      <c r="K96" s="211"/>
      <c r="L96" s="215"/>
      <c r="M96" s="216"/>
      <c r="N96" s="217"/>
      <c r="O96" s="217"/>
      <c r="P96" s="217"/>
      <c r="Q96" s="217"/>
      <c r="R96" s="217"/>
      <c r="S96" s="217"/>
      <c r="T96" s="218"/>
      <c r="AT96" s="219" t="s">
        <v>157</v>
      </c>
      <c r="AU96" s="219" t="s">
        <v>85</v>
      </c>
      <c r="AV96" s="13" t="s">
        <v>82</v>
      </c>
      <c r="AW96" s="13" t="s">
        <v>35</v>
      </c>
      <c r="AX96" s="13" t="s">
        <v>74</v>
      </c>
      <c r="AY96" s="219" t="s">
        <v>146</v>
      </c>
    </row>
    <row r="97" spans="1:65" s="13" customFormat="1" ht="20.399999999999999">
      <c r="B97" s="210"/>
      <c r="C97" s="211"/>
      <c r="D97" s="206" t="s">
        <v>157</v>
      </c>
      <c r="E97" s="212" t="s">
        <v>28</v>
      </c>
      <c r="F97" s="213" t="s">
        <v>1073</v>
      </c>
      <c r="G97" s="211"/>
      <c r="H97" s="212" t="s">
        <v>28</v>
      </c>
      <c r="I97" s="214"/>
      <c r="J97" s="211"/>
      <c r="K97" s="211"/>
      <c r="L97" s="215"/>
      <c r="M97" s="216"/>
      <c r="N97" s="217"/>
      <c r="O97" s="217"/>
      <c r="P97" s="217"/>
      <c r="Q97" s="217"/>
      <c r="R97" s="217"/>
      <c r="S97" s="217"/>
      <c r="T97" s="218"/>
      <c r="AT97" s="219" t="s">
        <v>157</v>
      </c>
      <c r="AU97" s="219" t="s">
        <v>85</v>
      </c>
      <c r="AV97" s="13" t="s">
        <v>82</v>
      </c>
      <c r="AW97" s="13" t="s">
        <v>35</v>
      </c>
      <c r="AX97" s="13" t="s">
        <v>74</v>
      </c>
      <c r="AY97" s="219" t="s">
        <v>146</v>
      </c>
    </row>
    <row r="98" spans="1:65" s="14" customFormat="1" ht="10.199999999999999">
      <c r="B98" s="220"/>
      <c r="C98" s="221"/>
      <c r="D98" s="206" t="s">
        <v>157</v>
      </c>
      <c r="E98" s="222" t="s">
        <v>28</v>
      </c>
      <c r="F98" s="223" t="s">
        <v>82</v>
      </c>
      <c r="G98" s="221"/>
      <c r="H98" s="224">
        <v>1</v>
      </c>
      <c r="I98" s="225"/>
      <c r="J98" s="221"/>
      <c r="K98" s="221"/>
      <c r="L98" s="226"/>
      <c r="M98" s="227"/>
      <c r="N98" s="228"/>
      <c r="O98" s="228"/>
      <c r="P98" s="228"/>
      <c r="Q98" s="228"/>
      <c r="R98" s="228"/>
      <c r="S98" s="228"/>
      <c r="T98" s="229"/>
      <c r="AT98" s="230" t="s">
        <v>157</v>
      </c>
      <c r="AU98" s="230" t="s">
        <v>85</v>
      </c>
      <c r="AV98" s="14" t="s">
        <v>85</v>
      </c>
      <c r="AW98" s="14" t="s">
        <v>35</v>
      </c>
      <c r="AX98" s="14" t="s">
        <v>82</v>
      </c>
      <c r="AY98" s="230" t="s">
        <v>146</v>
      </c>
    </row>
    <row r="99" spans="1:65" s="2" customFormat="1" ht="16.5" customHeight="1">
      <c r="A99" s="34"/>
      <c r="B99" s="35"/>
      <c r="C99" s="193" t="s">
        <v>85</v>
      </c>
      <c r="D99" s="193" t="s">
        <v>148</v>
      </c>
      <c r="E99" s="194" t="s">
        <v>1074</v>
      </c>
      <c r="F99" s="195" t="s">
        <v>1075</v>
      </c>
      <c r="G99" s="196" t="s">
        <v>341</v>
      </c>
      <c r="H99" s="197">
        <v>1</v>
      </c>
      <c r="I99" s="198"/>
      <c r="J99" s="199">
        <f>ROUND(I99*H99,2)</f>
        <v>0</v>
      </c>
      <c r="K99" s="195" t="s">
        <v>28</v>
      </c>
      <c r="L99" s="39"/>
      <c r="M99" s="200" t="s">
        <v>28</v>
      </c>
      <c r="N99" s="201" t="s">
        <v>47</v>
      </c>
      <c r="O99" s="65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204" t="s">
        <v>1063</v>
      </c>
      <c r="AT99" s="204" t="s">
        <v>148</v>
      </c>
      <c r="AU99" s="204" t="s">
        <v>85</v>
      </c>
      <c r="AY99" s="17" t="s">
        <v>146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7" t="s">
        <v>153</v>
      </c>
      <c r="BK99" s="205">
        <f>ROUND(I99*H99,2)</f>
        <v>0</v>
      </c>
      <c r="BL99" s="17" t="s">
        <v>1063</v>
      </c>
      <c r="BM99" s="204" t="s">
        <v>1076</v>
      </c>
    </row>
    <row r="100" spans="1:65" s="2" customFormat="1" ht="10.199999999999999">
      <c r="A100" s="34"/>
      <c r="B100" s="35"/>
      <c r="C100" s="36"/>
      <c r="D100" s="206" t="s">
        <v>155</v>
      </c>
      <c r="E100" s="36"/>
      <c r="F100" s="207" t="s">
        <v>1077</v>
      </c>
      <c r="G100" s="36"/>
      <c r="H100" s="36"/>
      <c r="I100" s="116"/>
      <c r="J100" s="36"/>
      <c r="K100" s="36"/>
      <c r="L100" s="39"/>
      <c r="M100" s="208"/>
      <c r="N100" s="209"/>
      <c r="O100" s="65"/>
      <c r="P100" s="65"/>
      <c r="Q100" s="65"/>
      <c r="R100" s="65"/>
      <c r="S100" s="65"/>
      <c r="T100" s="66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155</v>
      </c>
      <c r="AU100" s="17" t="s">
        <v>85</v>
      </c>
    </row>
    <row r="101" spans="1:65" s="13" customFormat="1" ht="10.199999999999999">
      <c r="B101" s="210"/>
      <c r="C101" s="211"/>
      <c r="D101" s="206" t="s">
        <v>157</v>
      </c>
      <c r="E101" s="212" t="s">
        <v>28</v>
      </c>
      <c r="F101" s="213" t="s">
        <v>1078</v>
      </c>
      <c r="G101" s="211"/>
      <c r="H101" s="212" t="s">
        <v>28</v>
      </c>
      <c r="I101" s="214"/>
      <c r="J101" s="211"/>
      <c r="K101" s="211"/>
      <c r="L101" s="215"/>
      <c r="M101" s="216"/>
      <c r="N101" s="217"/>
      <c r="O101" s="217"/>
      <c r="P101" s="217"/>
      <c r="Q101" s="217"/>
      <c r="R101" s="217"/>
      <c r="S101" s="217"/>
      <c r="T101" s="218"/>
      <c r="AT101" s="219" t="s">
        <v>157</v>
      </c>
      <c r="AU101" s="219" t="s">
        <v>85</v>
      </c>
      <c r="AV101" s="13" t="s">
        <v>82</v>
      </c>
      <c r="AW101" s="13" t="s">
        <v>35</v>
      </c>
      <c r="AX101" s="13" t="s">
        <v>74</v>
      </c>
      <c r="AY101" s="219" t="s">
        <v>146</v>
      </c>
    </row>
    <row r="102" spans="1:65" s="13" customFormat="1" ht="10.199999999999999">
      <c r="B102" s="210"/>
      <c r="C102" s="211"/>
      <c r="D102" s="206" t="s">
        <v>157</v>
      </c>
      <c r="E102" s="212" t="s">
        <v>28</v>
      </c>
      <c r="F102" s="213" t="s">
        <v>1079</v>
      </c>
      <c r="G102" s="211"/>
      <c r="H102" s="212" t="s">
        <v>28</v>
      </c>
      <c r="I102" s="214"/>
      <c r="J102" s="211"/>
      <c r="K102" s="211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157</v>
      </c>
      <c r="AU102" s="219" t="s">
        <v>85</v>
      </c>
      <c r="AV102" s="13" t="s">
        <v>82</v>
      </c>
      <c r="AW102" s="13" t="s">
        <v>35</v>
      </c>
      <c r="AX102" s="13" t="s">
        <v>74</v>
      </c>
      <c r="AY102" s="219" t="s">
        <v>146</v>
      </c>
    </row>
    <row r="103" spans="1:65" s="14" customFormat="1" ht="10.199999999999999">
      <c r="B103" s="220"/>
      <c r="C103" s="221"/>
      <c r="D103" s="206" t="s">
        <v>157</v>
      </c>
      <c r="E103" s="222" t="s">
        <v>28</v>
      </c>
      <c r="F103" s="223" t="s">
        <v>82</v>
      </c>
      <c r="G103" s="221"/>
      <c r="H103" s="224">
        <v>1</v>
      </c>
      <c r="I103" s="225"/>
      <c r="J103" s="221"/>
      <c r="K103" s="221"/>
      <c r="L103" s="226"/>
      <c r="M103" s="227"/>
      <c r="N103" s="228"/>
      <c r="O103" s="228"/>
      <c r="P103" s="228"/>
      <c r="Q103" s="228"/>
      <c r="R103" s="228"/>
      <c r="S103" s="228"/>
      <c r="T103" s="229"/>
      <c r="AT103" s="230" t="s">
        <v>157</v>
      </c>
      <c r="AU103" s="230" t="s">
        <v>85</v>
      </c>
      <c r="AV103" s="14" t="s">
        <v>85</v>
      </c>
      <c r="AW103" s="14" t="s">
        <v>35</v>
      </c>
      <c r="AX103" s="14" t="s">
        <v>82</v>
      </c>
      <c r="AY103" s="230" t="s">
        <v>146</v>
      </c>
    </row>
    <row r="104" spans="1:65" s="12" customFormat="1" ht="22.8" customHeight="1">
      <c r="B104" s="177"/>
      <c r="C104" s="178"/>
      <c r="D104" s="179" t="s">
        <v>73</v>
      </c>
      <c r="E104" s="191" t="s">
        <v>1080</v>
      </c>
      <c r="F104" s="191" t="s">
        <v>1081</v>
      </c>
      <c r="G104" s="178"/>
      <c r="H104" s="178"/>
      <c r="I104" s="181"/>
      <c r="J104" s="192">
        <f>BK104</f>
        <v>0</v>
      </c>
      <c r="K104" s="178"/>
      <c r="L104" s="183"/>
      <c r="M104" s="184"/>
      <c r="N104" s="185"/>
      <c r="O104" s="185"/>
      <c r="P104" s="186">
        <f>SUM(P105:P110)</f>
        <v>0</v>
      </c>
      <c r="Q104" s="185"/>
      <c r="R104" s="186">
        <f>SUM(R105:R110)</f>
        <v>0</v>
      </c>
      <c r="S104" s="185"/>
      <c r="T104" s="187">
        <f>SUM(T105:T110)</f>
        <v>0</v>
      </c>
      <c r="AR104" s="188" t="s">
        <v>153</v>
      </c>
      <c r="AT104" s="189" t="s">
        <v>73</v>
      </c>
      <c r="AU104" s="189" t="s">
        <v>82</v>
      </c>
      <c r="AY104" s="188" t="s">
        <v>146</v>
      </c>
      <c r="BK104" s="190">
        <f>SUM(BK105:BK110)</f>
        <v>0</v>
      </c>
    </row>
    <row r="105" spans="1:65" s="2" customFormat="1" ht="24" customHeight="1">
      <c r="A105" s="34"/>
      <c r="B105" s="35"/>
      <c r="C105" s="193" t="s">
        <v>166</v>
      </c>
      <c r="D105" s="193" t="s">
        <v>148</v>
      </c>
      <c r="E105" s="194" t="s">
        <v>1082</v>
      </c>
      <c r="F105" s="195" t="s">
        <v>1083</v>
      </c>
      <c r="G105" s="196" t="s">
        <v>440</v>
      </c>
      <c r="H105" s="197">
        <v>1</v>
      </c>
      <c r="I105" s="198"/>
      <c r="J105" s="199">
        <f>ROUND(I105*H105,2)</f>
        <v>0</v>
      </c>
      <c r="K105" s="195" t="s">
        <v>28</v>
      </c>
      <c r="L105" s="39"/>
      <c r="M105" s="200" t="s">
        <v>28</v>
      </c>
      <c r="N105" s="201" t="s">
        <v>47</v>
      </c>
      <c r="O105" s="65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204" t="s">
        <v>1084</v>
      </c>
      <c r="AT105" s="204" t="s">
        <v>148</v>
      </c>
      <c r="AU105" s="204" t="s">
        <v>85</v>
      </c>
      <c r="AY105" s="17" t="s">
        <v>146</v>
      </c>
      <c r="BE105" s="205">
        <f>IF(N105="základní",J105,0)</f>
        <v>0</v>
      </c>
      <c r="BF105" s="205">
        <f>IF(N105="snížená",J105,0)</f>
        <v>0</v>
      </c>
      <c r="BG105" s="205">
        <f>IF(N105="zákl. přenesená",J105,0)</f>
        <v>0</v>
      </c>
      <c r="BH105" s="205">
        <f>IF(N105="sníž. přenesená",J105,0)</f>
        <v>0</v>
      </c>
      <c r="BI105" s="205">
        <f>IF(N105="nulová",J105,0)</f>
        <v>0</v>
      </c>
      <c r="BJ105" s="17" t="s">
        <v>153</v>
      </c>
      <c r="BK105" s="205">
        <f>ROUND(I105*H105,2)</f>
        <v>0</v>
      </c>
      <c r="BL105" s="17" t="s">
        <v>1084</v>
      </c>
      <c r="BM105" s="204" t="s">
        <v>1085</v>
      </c>
    </row>
    <row r="106" spans="1:65" s="2" customFormat="1" ht="19.2">
      <c r="A106" s="34"/>
      <c r="B106" s="35"/>
      <c r="C106" s="36"/>
      <c r="D106" s="206" t="s">
        <v>155</v>
      </c>
      <c r="E106" s="36"/>
      <c r="F106" s="207" t="s">
        <v>1083</v>
      </c>
      <c r="G106" s="36"/>
      <c r="H106" s="36"/>
      <c r="I106" s="116"/>
      <c r="J106" s="36"/>
      <c r="K106" s="36"/>
      <c r="L106" s="39"/>
      <c r="M106" s="208"/>
      <c r="N106" s="209"/>
      <c r="O106" s="65"/>
      <c r="P106" s="65"/>
      <c r="Q106" s="65"/>
      <c r="R106" s="65"/>
      <c r="S106" s="65"/>
      <c r="T106" s="66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155</v>
      </c>
      <c r="AU106" s="17" t="s">
        <v>85</v>
      </c>
    </row>
    <row r="107" spans="1:65" s="2" customFormat="1" ht="16.5" customHeight="1">
      <c r="A107" s="34"/>
      <c r="B107" s="35"/>
      <c r="C107" s="193" t="s">
        <v>153</v>
      </c>
      <c r="D107" s="193" t="s">
        <v>148</v>
      </c>
      <c r="E107" s="194" t="s">
        <v>1086</v>
      </c>
      <c r="F107" s="195" t="s">
        <v>1087</v>
      </c>
      <c r="G107" s="196" t="s">
        <v>341</v>
      </c>
      <c r="H107" s="197">
        <v>1</v>
      </c>
      <c r="I107" s="198"/>
      <c r="J107" s="199">
        <f>ROUND(I107*H107,2)</f>
        <v>0</v>
      </c>
      <c r="K107" s="195" t="s">
        <v>28</v>
      </c>
      <c r="L107" s="39"/>
      <c r="M107" s="200" t="s">
        <v>28</v>
      </c>
      <c r="N107" s="201" t="s">
        <v>47</v>
      </c>
      <c r="O107" s="65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204" t="s">
        <v>1063</v>
      </c>
      <c r="AT107" s="204" t="s">
        <v>148</v>
      </c>
      <c r="AU107" s="204" t="s">
        <v>85</v>
      </c>
      <c r="AY107" s="17" t="s">
        <v>146</v>
      </c>
      <c r="BE107" s="205">
        <f>IF(N107="základní",J107,0)</f>
        <v>0</v>
      </c>
      <c r="BF107" s="205">
        <f>IF(N107="snížená",J107,0)</f>
        <v>0</v>
      </c>
      <c r="BG107" s="205">
        <f>IF(N107="zákl. přenesená",J107,0)</f>
        <v>0</v>
      </c>
      <c r="BH107" s="205">
        <f>IF(N107="sníž. přenesená",J107,0)</f>
        <v>0</v>
      </c>
      <c r="BI107" s="205">
        <f>IF(N107="nulová",J107,0)</f>
        <v>0</v>
      </c>
      <c r="BJ107" s="17" t="s">
        <v>153</v>
      </c>
      <c r="BK107" s="205">
        <f>ROUND(I107*H107,2)</f>
        <v>0</v>
      </c>
      <c r="BL107" s="17" t="s">
        <v>1063</v>
      </c>
      <c r="BM107" s="204" t="s">
        <v>1088</v>
      </c>
    </row>
    <row r="108" spans="1:65" s="2" customFormat="1" ht="10.199999999999999">
      <c r="A108" s="34"/>
      <c r="B108" s="35"/>
      <c r="C108" s="36"/>
      <c r="D108" s="206" t="s">
        <v>155</v>
      </c>
      <c r="E108" s="36"/>
      <c r="F108" s="207" t="s">
        <v>1087</v>
      </c>
      <c r="G108" s="36"/>
      <c r="H108" s="36"/>
      <c r="I108" s="116"/>
      <c r="J108" s="36"/>
      <c r="K108" s="36"/>
      <c r="L108" s="39"/>
      <c r="M108" s="208"/>
      <c r="N108" s="209"/>
      <c r="O108" s="65"/>
      <c r="P108" s="65"/>
      <c r="Q108" s="65"/>
      <c r="R108" s="65"/>
      <c r="S108" s="65"/>
      <c r="T108" s="66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155</v>
      </c>
      <c r="AU108" s="17" t="s">
        <v>85</v>
      </c>
    </row>
    <row r="109" spans="1:65" s="13" customFormat="1" ht="10.199999999999999">
      <c r="B109" s="210"/>
      <c r="C109" s="211"/>
      <c r="D109" s="206" t="s">
        <v>157</v>
      </c>
      <c r="E109" s="212" t="s">
        <v>28</v>
      </c>
      <c r="F109" s="213" t="s">
        <v>1089</v>
      </c>
      <c r="G109" s="211"/>
      <c r="H109" s="212" t="s">
        <v>28</v>
      </c>
      <c r="I109" s="214"/>
      <c r="J109" s="211"/>
      <c r="K109" s="211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157</v>
      </c>
      <c r="AU109" s="219" t="s">
        <v>85</v>
      </c>
      <c r="AV109" s="13" t="s">
        <v>82</v>
      </c>
      <c r="AW109" s="13" t="s">
        <v>35</v>
      </c>
      <c r="AX109" s="13" t="s">
        <v>74</v>
      </c>
      <c r="AY109" s="219" t="s">
        <v>146</v>
      </c>
    </row>
    <row r="110" spans="1:65" s="14" customFormat="1" ht="10.199999999999999">
      <c r="B110" s="220"/>
      <c r="C110" s="221"/>
      <c r="D110" s="206" t="s">
        <v>157</v>
      </c>
      <c r="E110" s="222" t="s">
        <v>28</v>
      </c>
      <c r="F110" s="223" t="s">
        <v>82</v>
      </c>
      <c r="G110" s="221"/>
      <c r="H110" s="224">
        <v>1</v>
      </c>
      <c r="I110" s="225"/>
      <c r="J110" s="221"/>
      <c r="K110" s="221"/>
      <c r="L110" s="226"/>
      <c r="M110" s="227"/>
      <c r="N110" s="228"/>
      <c r="O110" s="228"/>
      <c r="P110" s="228"/>
      <c r="Q110" s="228"/>
      <c r="R110" s="228"/>
      <c r="S110" s="228"/>
      <c r="T110" s="229"/>
      <c r="AT110" s="230" t="s">
        <v>157</v>
      </c>
      <c r="AU110" s="230" t="s">
        <v>85</v>
      </c>
      <c r="AV110" s="14" t="s">
        <v>85</v>
      </c>
      <c r="AW110" s="14" t="s">
        <v>35</v>
      </c>
      <c r="AX110" s="14" t="s">
        <v>82</v>
      </c>
      <c r="AY110" s="230" t="s">
        <v>146</v>
      </c>
    </row>
    <row r="111" spans="1:65" s="12" customFormat="1" ht="22.8" customHeight="1">
      <c r="B111" s="177"/>
      <c r="C111" s="178"/>
      <c r="D111" s="179" t="s">
        <v>73</v>
      </c>
      <c r="E111" s="191" t="s">
        <v>1090</v>
      </c>
      <c r="F111" s="191" t="s">
        <v>1091</v>
      </c>
      <c r="G111" s="178"/>
      <c r="H111" s="178"/>
      <c r="I111" s="181"/>
      <c r="J111" s="192">
        <f>BK111</f>
        <v>0</v>
      </c>
      <c r="K111" s="178"/>
      <c r="L111" s="183"/>
      <c r="M111" s="184"/>
      <c r="N111" s="185"/>
      <c r="O111" s="185"/>
      <c r="P111" s="186">
        <f>SUM(P112:P122)</f>
        <v>0</v>
      </c>
      <c r="Q111" s="185"/>
      <c r="R111" s="186">
        <f>SUM(R112:R122)</f>
        <v>0</v>
      </c>
      <c r="S111" s="185"/>
      <c r="T111" s="187">
        <f>SUM(T112:T122)</f>
        <v>0</v>
      </c>
      <c r="AR111" s="188" t="s">
        <v>153</v>
      </c>
      <c r="AT111" s="189" t="s">
        <v>73</v>
      </c>
      <c r="AU111" s="189" t="s">
        <v>82</v>
      </c>
      <c r="AY111" s="188" t="s">
        <v>146</v>
      </c>
      <c r="BK111" s="190">
        <f>SUM(BK112:BK122)</f>
        <v>0</v>
      </c>
    </row>
    <row r="112" spans="1:65" s="2" customFormat="1" ht="16.5" customHeight="1">
      <c r="A112" s="34"/>
      <c r="B112" s="35"/>
      <c r="C112" s="193" t="s">
        <v>182</v>
      </c>
      <c r="D112" s="193" t="s">
        <v>148</v>
      </c>
      <c r="E112" s="194" t="s">
        <v>1092</v>
      </c>
      <c r="F112" s="195" t="s">
        <v>1093</v>
      </c>
      <c r="G112" s="196" t="s">
        <v>341</v>
      </c>
      <c r="H112" s="197">
        <v>1</v>
      </c>
      <c r="I112" s="198"/>
      <c r="J112" s="199">
        <f>ROUND(I112*H112,2)</f>
        <v>0</v>
      </c>
      <c r="K112" s="195" t="s">
        <v>28</v>
      </c>
      <c r="L112" s="39"/>
      <c r="M112" s="200" t="s">
        <v>28</v>
      </c>
      <c r="N112" s="201" t="s">
        <v>47</v>
      </c>
      <c r="O112" s="65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204" t="s">
        <v>1094</v>
      </c>
      <c r="AT112" s="204" t="s">
        <v>148</v>
      </c>
      <c r="AU112" s="204" t="s">
        <v>85</v>
      </c>
      <c r="AY112" s="17" t="s">
        <v>146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7" t="s">
        <v>153</v>
      </c>
      <c r="BK112" s="205">
        <f>ROUND(I112*H112,2)</f>
        <v>0</v>
      </c>
      <c r="BL112" s="17" t="s">
        <v>1094</v>
      </c>
      <c r="BM112" s="204" t="s">
        <v>1095</v>
      </c>
    </row>
    <row r="113" spans="1:65" s="2" customFormat="1" ht="10.199999999999999">
      <c r="A113" s="34"/>
      <c r="B113" s="35"/>
      <c r="C113" s="36"/>
      <c r="D113" s="206" t="s">
        <v>155</v>
      </c>
      <c r="E113" s="36"/>
      <c r="F113" s="207" t="s">
        <v>1093</v>
      </c>
      <c r="G113" s="36"/>
      <c r="H113" s="36"/>
      <c r="I113" s="116"/>
      <c r="J113" s="36"/>
      <c r="K113" s="36"/>
      <c r="L113" s="39"/>
      <c r="M113" s="208"/>
      <c r="N113" s="209"/>
      <c r="O113" s="65"/>
      <c r="P113" s="65"/>
      <c r="Q113" s="65"/>
      <c r="R113" s="65"/>
      <c r="S113" s="65"/>
      <c r="T113" s="66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155</v>
      </c>
      <c r="AU113" s="17" t="s">
        <v>85</v>
      </c>
    </row>
    <row r="114" spans="1:65" s="13" customFormat="1" ht="10.199999999999999">
      <c r="B114" s="210"/>
      <c r="C114" s="211"/>
      <c r="D114" s="206" t="s">
        <v>157</v>
      </c>
      <c r="E114" s="212" t="s">
        <v>28</v>
      </c>
      <c r="F114" s="213" t="s">
        <v>1096</v>
      </c>
      <c r="G114" s="211"/>
      <c r="H114" s="212" t="s">
        <v>28</v>
      </c>
      <c r="I114" s="214"/>
      <c r="J114" s="211"/>
      <c r="K114" s="211"/>
      <c r="L114" s="215"/>
      <c r="M114" s="216"/>
      <c r="N114" s="217"/>
      <c r="O114" s="217"/>
      <c r="P114" s="217"/>
      <c r="Q114" s="217"/>
      <c r="R114" s="217"/>
      <c r="S114" s="217"/>
      <c r="T114" s="218"/>
      <c r="AT114" s="219" t="s">
        <v>157</v>
      </c>
      <c r="AU114" s="219" t="s">
        <v>85</v>
      </c>
      <c r="AV114" s="13" t="s">
        <v>82</v>
      </c>
      <c r="AW114" s="13" t="s">
        <v>35</v>
      </c>
      <c r="AX114" s="13" t="s">
        <v>74</v>
      </c>
      <c r="AY114" s="219" t="s">
        <v>146</v>
      </c>
    </row>
    <row r="115" spans="1:65" s="14" customFormat="1" ht="10.199999999999999">
      <c r="B115" s="220"/>
      <c r="C115" s="221"/>
      <c r="D115" s="206" t="s">
        <v>157</v>
      </c>
      <c r="E115" s="222" t="s">
        <v>28</v>
      </c>
      <c r="F115" s="223" t="s">
        <v>82</v>
      </c>
      <c r="G115" s="221"/>
      <c r="H115" s="224">
        <v>1</v>
      </c>
      <c r="I115" s="225"/>
      <c r="J115" s="221"/>
      <c r="K115" s="221"/>
      <c r="L115" s="226"/>
      <c r="M115" s="227"/>
      <c r="N115" s="228"/>
      <c r="O115" s="228"/>
      <c r="P115" s="228"/>
      <c r="Q115" s="228"/>
      <c r="R115" s="228"/>
      <c r="S115" s="228"/>
      <c r="T115" s="229"/>
      <c r="AT115" s="230" t="s">
        <v>157</v>
      </c>
      <c r="AU115" s="230" t="s">
        <v>85</v>
      </c>
      <c r="AV115" s="14" t="s">
        <v>85</v>
      </c>
      <c r="AW115" s="14" t="s">
        <v>35</v>
      </c>
      <c r="AX115" s="14" t="s">
        <v>82</v>
      </c>
      <c r="AY115" s="230" t="s">
        <v>146</v>
      </c>
    </row>
    <row r="116" spans="1:65" s="2" customFormat="1" ht="16.5" customHeight="1">
      <c r="A116" s="34"/>
      <c r="B116" s="35"/>
      <c r="C116" s="193" t="s">
        <v>195</v>
      </c>
      <c r="D116" s="193" t="s">
        <v>148</v>
      </c>
      <c r="E116" s="194" t="s">
        <v>1097</v>
      </c>
      <c r="F116" s="195" t="s">
        <v>1098</v>
      </c>
      <c r="G116" s="196" t="s">
        <v>341</v>
      </c>
      <c r="H116" s="197">
        <v>1</v>
      </c>
      <c r="I116" s="198"/>
      <c r="J116" s="199">
        <f>ROUND(I116*H116,2)</f>
        <v>0</v>
      </c>
      <c r="K116" s="195" t="s">
        <v>28</v>
      </c>
      <c r="L116" s="39"/>
      <c r="M116" s="200" t="s">
        <v>28</v>
      </c>
      <c r="N116" s="201" t="s">
        <v>47</v>
      </c>
      <c r="O116" s="65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204" t="s">
        <v>1094</v>
      </c>
      <c r="AT116" s="204" t="s">
        <v>148</v>
      </c>
      <c r="AU116" s="204" t="s">
        <v>85</v>
      </c>
      <c r="AY116" s="17" t="s">
        <v>146</v>
      </c>
      <c r="BE116" s="205">
        <f>IF(N116="základní",J116,0)</f>
        <v>0</v>
      </c>
      <c r="BF116" s="205">
        <f>IF(N116="snížená",J116,0)</f>
        <v>0</v>
      </c>
      <c r="BG116" s="205">
        <f>IF(N116="zákl. přenesená",J116,0)</f>
        <v>0</v>
      </c>
      <c r="BH116" s="205">
        <f>IF(N116="sníž. přenesená",J116,0)</f>
        <v>0</v>
      </c>
      <c r="BI116" s="205">
        <f>IF(N116="nulová",J116,0)</f>
        <v>0</v>
      </c>
      <c r="BJ116" s="17" t="s">
        <v>153</v>
      </c>
      <c r="BK116" s="205">
        <f>ROUND(I116*H116,2)</f>
        <v>0</v>
      </c>
      <c r="BL116" s="17" t="s">
        <v>1094</v>
      </c>
      <c r="BM116" s="204" t="s">
        <v>1099</v>
      </c>
    </row>
    <row r="117" spans="1:65" s="2" customFormat="1" ht="10.199999999999999">
      <c r="A117" s="34"/>
      <c r="B117" s="35"/>
      <c r="C117" s="36"/>
      <c r="D117" s="206" t="s">
        <v>155</v>
      </c>
      <c r="E117" s="36"/>
      <c r="F117" s="207" t="s">
        <v>1098</v>
      </c>
      <c r="G117" s="36"/>
      <c r="H117" s="36"/>
      <c r="I117" s="116"/>
      <c r="J117" s="36"/>
      <c r="K117" s="36"/>
      <c r="L117" s="39"/>
      <c r="M117" s="208"/>
      <c r="N117" s="209"/>
      <c r="O117" s="65"/>
      <c r="P117" s="65"/>
      <c r="Q117" s="65"/>
      <c r="R117" s="65"/>
      <c r="S117" s="65"/>
      <c r="T117" s="66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155</v>
      </c>
      <c r="AU117" s="17" t="s">
        <v>85</v>
      </c>
    </row>
    <row r="118" spans="1:65" s="13" customFormat="1" ht="10.199999999999999">
      <c r="B118" s="210"/>
      <c r="C118" s="211"/>
      <c r="D118" s="206" t="s">
        <v>157</v>
      </c>
      <c r="E118" s="212" t="s">
        <v>28</v>
      </c>
      <c r="F118" s="213" t="s">
        <v>1100</v>
      </c>
      <c r="G118" s="211"/>
      <c r="H118" s="212" t="s">
        <v>28</v>
      </c>
      <c r="I118" s="214"/>
      <c r="J118" s="211"/>
      <c r="K118" s="211"/>
      <c r="L118" s="215"/>
      <c r="M118" s="216"/>
      <c r="N118" s="217"/>
      <c r="O118" s="217"/>
      <c r="P118" s="217"/>
      <c r="Q118" s="217"/>
      <c r="R118" s="217"/>
      <c r="S118" s="217"/>
      <c r="T118" s="218"/>
      <c r="AT118" s="219" t="s">
        <v>157</v>
      </c>
      <c r="AU118" s="219" t="s">
        <v>85</v>
      </c>
      <c r="AV118" s="13" t="s">
        <v>82</v>
      </c>
      <c r="AW118" s="13" t="s">
        <v>35</v>
      </c>
      <c r="AX118" s="13" t="s">
        <v>74</v>
      </c>
      <c r="AY118" s="219" t="s">
        <v>146</v>
      </c>
    </row>
    <row r="119" spans="1:65" s="13" customFormat="1" ht="10.199999999999999">
      <c r="B119" s="210"/>
      <c r="C119" s="211"/>
      <c r="D119" s="206" t="s">
        <v>157</v>
      </c>
      <c r="E119" s="212" t="s">
        <v>28</v>
      </c>
      <c r="F119" s="213" t="s">
        <v>1101</v>
      </c>
      <c r="G119" s="211"/>
      <c r="H119" s="212" t="s">
        <v>28</v>
      </c>
      <c r="I119" s="214"/>
      <c r="J119" s="211"/>
      <c r="K119" s="211"/>
      <c r="L119" s="215"/>
      <c r="M119" s="216"/>
      <c r="N119" s="217"/>
      <c r="O119" s="217"/>
      <c r="P119" s="217"/>
      <c r="Q119" s="217"/>
      <c r="R119" s="217"/>
      <c r="S119" s="217"/>
      <c r="T119" s="218"/>
      <c r="AT119" s="219" t="s">
        <v>157</v>
      </c>
      <c r="AU119" s="219" t="s">
        <v>85</v>
      </c>
      <c r="AV119" s="13" t="s">
        <v>82</v>
      </c>
      <c r="AW119" s="13" t="s">
        <v>35</v>
      </c>
      <c r="AX119" s="13" t="s">
        <v>74</v>
      </c>
      <c r="AY119" s="219" t="s">
        <v>146</v>
      </c>
    </row>
    <row r="120" spans="1:65" s="14" customFormat="1" ht="10.199999999999999">
      <c r="B120" s="220"/>
      <c r="C120" s="221"/>
      <c r="D120" s="206" t="s">
        <v>157</v>
      </c>
      <c r="E120" s="222" t="s">
        <v>28</v>
      </c>
      <c r="F120" s="223" t="s">
        <v>82</v>
      </c>
      <c r="G120" s="221"/>
      <c r="H120" s="224">
        <v>1</v>
      </c>
      <c r="I120" s="225"/>
      <c r="J120" s="221"/>
      <c r="K120" s="221"/>
      <c r="L120" s="226"/>
      <c r="M120" s="227"/>
      <c r="N120" s="228"/>
      <c r="O120" s="228"/>
      <c r="P120" s="228"/>
      <c r="Q120" s="228"/>
      <c r="R120" s="228"/>
      <c r="S120" s="228"/>
      <c r="T120" s="229"/>
      <c r="AT120" s="230" t="s">
        <v>157</v>
      </c>
      <c r="AU120" s="230" t="s">
        <v>85</v>
      </c>
      <c r="AV120" s="14" t="s">
        <v>85</v>
      </c>
      <c r="AW120" s="14" t="s">
        <v>35</v>
      </c>
      <c r="AX120" s="14" t="s">
        <v>82</v>
      </c>
      <c r="AY120" s="230" t="s">
        <v>146</v>
      </c>
    </row>
    <row r="121" spans="1:65" s="2" customFormat="1" ht="16.5" customHeight="1">
      <c r="A121" s="34"/>
      <c r="B121" s="35"/>
      <c r="C121" s="193" t="s">
        <v>201</v>
      </c>
      <c r="D121" s="193" t="s">
        <v>148</v>
      </c>
      <c r="E121" s="194" t="s">
        <v>1102</v>
      </c>
      <c r="F121" s="195" t="s">
        <v>1103</v>
      </c>
      <c r="G121" s="196" t="s">
        <v>341</v>
      </c>
      <c r="H121" s="197">
        <v>1</v>
      </c>
      <c r="I121" s="198"/>
      <c r="J121" s="199">
        <f>ROUND(I121*H121,2)</f>
        <v>0</v>
      </c>
      <c r="K121" s="195" t="s">
        <v>28</v>
      </c>
      <c r="L121" s="39"/>
      <c r="M121" s="200" t="s">
        <v>28</v>
      </c>
      <c r="N121" s="201" t="s">
        <v>47</v>
      </c>
      <c r="O121" s="65"/>
      <c r="P121" s="202">
        <f>O121*H121</f>
        <v>0</v>
      </c>
      <c r="Q121" s="202">
        <v>0</v>
      </c>
      <c r="R121" s="202">
        <f>Q121*H121</f>
        <v>0</v>
      </c>
      <c r="S121" s="202">
        <v>0</v>
      </c>
      <c r="T121" s="20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4" t="s">
        <v>1094</v>
      </c>
      <c r="AT121" s="204" t="s">
        <v>148</v>
      </c>
      <c r="AU121" s="204" t="s">
        <v>85</v>
      </c>
      <c r="AY121" s="17" t="s">
        <v>146</v>
      </c>
      <c r="BE121" s="205">
        <f>IF(N121="základní",J121,0)</f>
        <v>0</v>
      </c>
      <c r="BF121" s="205">
        <f>IF(N121="snížená",J121,0)</f>
        <v>0</v>
      </c>
      <c r="BG121" s="205">
        <f>IF(N121="zákl. přenesená",J121,0)</f>
        <v>0</v>
      </c>
      <c r="BH121" s="205">
        <f>IF(N121="sníž. přenesená",J121,0)</f>
        <v>0</v>
      </c>
      <c r="BI121" s="205">
        <f>IF(N121="nulová",J121,0)</f>
        <v>0</v>
      </c>
      <c r="BJ121" s="17" t="s">
        <v>153</v>
      </c>
      <c r="BK121" s="205">
        <f>ROUND(I121*H121,2)</f>
        <v>0</v>
      </c>
      <c r="BL121" s="17" t="s">
        <v>1094</v>
      </c>
      <c r="BM121" s="204" t="s">
        <v>1104</v>
      </c>
    </row>
    <row r="122" spans="1:65" s="2" customFormat="1" ht="10.199999999999999">
      <c r="A122" s="34"/>
      <c r="B122" s="35"/>
      <c r="C122" s="36"/>
      <c r="D122" s="206" t="s">
        <v>155</v>
      </c>
      <c r="E122" s="36"/>
      <c r="F122" s="207" t="s">
        <v>1103</v>
      </c>
      <c r="G122" s="36"/>
      <c r="H122" s="36"/>
      <c r="I122" s="116"/>
      <c r="J122" s="36"/>
      <c r="K122" s="36"/>
      <c r="L122" s="39"/>
      <c r="M122" s="208"/>
      <c r="N122" s="209"/>
      <c r="O122" s="65"/>
      <c r="P122" s="65"/>
      <c r="Q122" s="65"/>
      <c r="R122" s="65"/>
      <c r="S122" s="65"/>
      <c r="T122" s="6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155</v>
      </c>
      <c r="AU122" s="17" t="s">
        <v>85</v>
      </c>
    </row>
    <row r="123" spans="1:65" s="12" customFormat="1" ht="22.8" customHeight="1">
      <c r="B123" s="177"/>
      <c r="C123" s="178"/>
      <c r="D123" s="179" t="s">
        <v>73</v>
      </c>
      <c r="E123" s="191" t="s">
        <v>1105</v>
      </c>
      <c r="F123" s="191" t="s">
        <v>1106</v>
      </c>
      <c r="G123" s="178"/>
      <c r="H123" s="178"/>
      <c r="I123" s="181"/>
      <c r="J123" s="192">
        <f>BK123</f>
        <v>0</v>
      </c>
      <c r="K123" s="178"/>
      <c r="L123" s="183"/>
      <c r="M123" s="184"/>
      <c r="N123" s="185"/>
      <c r="O123" s="185"/>
      <c r="P123" s="186">
        <f>SUM(P124:P161)</f>
        <v>0</v>
      </c>
      <c r="Q123" s="185"/>
      <c r="R123" s="186">
        <f>SUM(R124:R161)</f>
        <v>0</v>
      </c>
      <c r="S123" s="185"/>
      <c r="T123" s="187">
        <f>SUM(T124:T161)</f>
        <v>0</v>
      </c>
      <c r="AR123" s="188" t="s">
        <v>153</v>
      </c>
      <c r="AT123" s="189" t="s">
        <v>73</v>
      </c>
      <c r="AU123" s="189" t="s">
        <v>82</v>
      </c>
      <c r="AY123" s="188" t="s">
        <v>146</v>
      </c>
      <c r="BK123" s="190">
        <f>SUM(BK124:BK161)</f>
        <v>0</v>
      </c>
    </row>
    <row r="124" spans="1:65" s="2" customFormat="1" ht="24" customHeight="1">
      <c r="A124" s="34"/>
      <c r="B124" s="35"/>
      <c r="C124" s="193" t="s">
        <v>210</v>
      </c>
      <c r="D124" s="193" t="s">
        <v>148</v>
      </c>
      <c r="E124" s="194" t="s">
        <v>1107</v>
      </c>
      <c r="F124" s="195" t="s">
        <v>1108</v>
      </c>
      <c r="G124" s="196" t="s">
        <v>341</v>
      </c>
      <c r="H124" s="197">
        <v>1</v>
      </c>
      <c r="I124" s="198"/>
      <c r="J124" s="199">
        <f>ROUND(I124*H124,2)</f>
        <v>0</v>
      </c>
      <c r="K124" s="195" t="s">
        <v>28</v>
      </c>
      <c r="L124" s="39"/>
      <c r="M124" s="200" t="s">
        <v>28</v>
      </c>
      <c r="N124" s="201" t="s">
        <v>47</v>
      </c>
      <c r="O124" s="65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4" t="s">
        <v>1094</v>
      </c>
      <c r="AT124" s="204" t="s">
        <v>148</v>
      </c>
      <c r="AU124" s="204" t="s">
        <v>85</v>
      </c>
      <c r="AY124" s="17" t="s">
        <v>146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7" t="s">
        <v>153</v>
      </c>
      <c r="BK124" s="205">
        <f>ROUND(I124*H124,2)</f>
        <v>0</v>
      </c>
      <c r="BL124" s="17" t="s">
        <v>1094</v>
      </c>
      <c r="BM124" s="204" t="s">
        <v>1109</v>
      </c>
    </row>
    <row r="125" spans="1:65" s="2" customFormat="1" ht="19.2">
      <c r="A125" s="34"/>
      <c r="B125" s="35"/>
      <c r="C125" s="36"/>
      <c r="D125" s="206" t="s">
        <v>155</v>
      </c>
      <c r="E125" s="36"/>
      <c r="F125" s="207" t="s">
        <v>1108</v>
      </c>
      <c r="G125" s="36"/>
      <c r="H125" s="36"/>
      <c r="I125" s="116"/>
      <c r="J125" s="36"/>
      <c r="K125" s="36"/>
      <c r="L125" s="39"/>
      <c r="M125" s="208"/>
      <c r="N125" s="209"/>
      <c r="O125" s="65"/>
      <c r="P125" s="65"/>
      <c r="Q125" s="65"/>
      <c r="R125" s="65"/>
      <c r="S125" s="65"/>
      <c r="T125" s="66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155</v>
      </c>
      <c r="AU125" s="17" t="s">
        <v>85</v>
      </c>
    </row>
    <row r="126" spans="1:65" s="2" customFormat="1" ht="24" customHeight="1">
      <c r="A126" s="34"/>
      <c r="B126" s="35"/>
      <c r="C126" s="193" t="s">
        <v>216</v>
      </c>
      <c r="D126" s="193" t="s">
        <v>148</v>
      </c>
      <c r="E126" s="194" t="s">
        <v>1110</v>
      </c>
      <c r="F126" s="195" t="s">
        <v>1111</v>
      </c>
      <c r="G126" s="196" t="s">
        <v>341</v>
      </c>
      <c r="H126" s="197">
        <v>1</v>
      </c>
      <c r="I126" s="198"/>
      <c r="J126" s="199">
        <f>ROUND(I126*H126,2)</f>
        <v>0</v>
      </c>
      <c r="K126" s="195" t="s">
        <v>28</v>
      </c>
      <c r="L126" s="39"/>
      <c r="M126" s="200" t="s">
        <v>28</v>
      </c>
      <c r="N126" s="201" t="s">
        <v>47</v>
      </c>
      <c r="O126" s="65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4" t="s">
        <v>1094</v>
      </c>
      <c r="AT126" s="204" t="s">
        <v>148</v>
      </c>
      <c r="AU126" s="204" t="s">
        <v>85</v>
      </c>
      <c r="AY126" s="17" t="s">
        <v>146</v>
      </c>
      <c r="BE126" s="205">
        <f>IF(N126="základní",J126,0)</f>
        <v>0</v>
      </c>
      <c r="BF126" s="205">
        <f>IF(N126="snížená",J126,0)</f>
        <v>0</v>
      </c>
      <c r="BG126" s="205">
        <f>IF(N126="zákl. přenesená",J126,0)</f>
        <v>0</v>
      </c>
      <c r="BH126" s="205">
        <f>IF(N126="sníž. přenesená",J126,0)</f>
        <v>0</v>
      </c>
      <c r="BI126" s="205">
        <f>IF(N126="nulová",J126,0)</f>
        <v>0</v>
      </c>
      <c r="BJ126" s="17" t="s">
        <v>153</v>
      </c>
      <c r="BK126" s="205">
        <f>ROUND(I126*H126,2)</f>
        <v>0</v>
      </c>
      <c r="BL126" s="17" t="s">
        <v>1094</v>
      </c>
      <c r="BM126" s="204" t="s">
        <v>1112</v>
      </c>
    </row>
    <row r="127" spans="1:65" s="2" customFormat="1" ht="10.199999999999999">
      <c r="A127" s="34"/>
      <c r="B127" s="35"/>
      <c r="C127" s="36"/>
      <c r="D127" s="206" t="s">
        <v>155</v>
      </c>
      <c r="E127" s="36"/>
      <c r="F127" s="207" t="s">
        <v>1111</v>
      </c>
      <c r="G127" s="36"/>
      <c r="H127" s="36"/>
      <c r="I127" s="116"/>
      <c r="J127" s="36"/>
      <c r="K127" s="36"/>
      <c r="L127" s="39"/>
      <c r="M127" s="208"/>
      <c r="N127" s="209"/>
      <c r="O127" s="65"/>
      <c r="P127" s="65"/>
      <c r="Q127" s="65"/>
      <c r="R127" s="65"/>
      <c r="S127" s="65"/>
      <c r="T127" s="66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155</v>
      </c>
      <c r="AU127" s="17" t="s">
        <v>85</v>
      </c>
    </row>
    <row r="128" spans="1:65" s="13" customFormat="1" ht="10.199999999999999">
      <c r="B128" s="210"/>
      <c r="C128" s="211"/>
      <c r="D128" s="206" t="s">
        <v>157</v>
      </c>
      <c r="E128" s="212" t="s">
        <v>28</v>
      </c>
      <c r="F128" s="213" t="s">
        <v>1113</v>
      </c>
      <c r="G128" s="211"/>
      <c r="H128" s="212" t="s">
        <v>28</v>
      </c>
      <c r="I128" s="214"/>
      <c r="J128" s="211"/>
      <c r="K128" s="211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157</v>
      </c>
      <c r="AU128" s="219" t="s">
        <v>85</v>
      </c>
      <c r="AV128" s="13" t="s">
        <v>82</v>
      </c>
      <c r="AW128" s="13" t="s">
        <v>35</v>
      </c>
      <c r="AX128" s="13" t="s">
        <v>74</v>
      </c>
      <c r="AY128" s="219" t="s">
        <v>146</v>
      </c>
    </row>
    <row r="129" spans="1:65" s="13" customFormat="1" ht="10.199999999999999">
      <c r="B129" s="210"/>
      <c r="C129" s="211"/>
      <c r="D129" s="206" t="s">
        <v>157</v>
      </c>
      <c r="E129" s="212" t="s">
        <v>28</v>
      </c>
      <c r="F129" s="213" t="s">
        <v>1114</v>
      </c>
      <c r="G129" s="211"/>
      <c r="H129" s="212" t="s">
        <v>28</v>
      </c>
      <c r="I129" s="214"/>
      <c r="J129" s="211"/>
      <c r="K129" s="211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157</v>
      </c>
      <c r="AU129" s="219" t="s">
        <v>85</v>
      </c>
      <c r="AV129" s="13" t="s">
        <v>82</v>
      </c>
      <c r="AW129" s="13" t="s">
        <v>35</v>
      </c>
      <c r="AX129" s="13" t="s">
        <v>74</v>
      </c>
      <c r="AY129" s="219" t="s">
        <v>146</v>
      </c>
    </row>
    <row r="130" spans="1:65" s="14" customFormat="1" ht="10.199999999999999">
      <c r="B130" s="220"/>
      <c r="C130" s="221"/>
      <c r="D130" s="206" t="s">
        <v>157</v>
      </c>
      <c r="E130" s="222" t="s">
        <v>28</v>
      </c>
      <c r="F130" s="223" t="s">
        <v>82</v>
      </c>
      <c r="G130" s="221"/>
      <c r="H130" s="224">
        <v>1</v>
      </c>
      <c r="I130" s="225"/>
      <c r="J130" s="221"/>
      <c r="K130" s="221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157</v>
      </c>
      <c r="AU130" s="230" t="s">
        <v>85</v>
      </c>
      <c r="AV130" s="14" t="s">
        <v>85</v>
      </c>
      <c r="AW130" s="14" t="s">
        <v>35</v>
      </c>
      <c r="AX130" s="14" t="s">
        <v>82</v>
      </c>
      <c r="AY130" s="230" t="s">
        <v>146</v>
      </c>
    </row>
    <row r="131" spans="1:65" s="2" customFormat="1" ht="16.5" customHeight="1">
      <c r="A131" s="34"/>
      <c r="B131" s="35"/>
      <c r="C131" s="193" t="s">
        <v>223</v>
      </c>
      <c r="D131" s="193" t="s">
        <v>148</v>
      </c>
      <c r="E131" s="194" t="s">
        <v>1115</v>
      </c>
      <c r="F131" s="195" t="s">
        <v>1116</v>
      </c>
      <c r="G131" s="196" t="s">
        <v>440</v>
      </c>
      <c r="H131" s="197">
        <v>1</v>
      </c>
      <c r="I131" s="198"/>
      <c r="J131" s="199">
        <f>ROUND(I131*H131,2)</f>
        <v>0</v>
      </c>
      <c r="K131" s="195" t="s">
        <v>28</v>
      </c>
      <c r="L131" s="39"/>
      <c r="M131" s="200" t="s">
        <v>28</v>
      </c>
      <c r="N131" s="201" t="s">
        <v>47</v>
      </c>
      <c r="O131" s="65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4" t="s">
        <v>1094</v>
      </c>
      <c r="AT131" s="204" t="s">
        <v>148</v>
      </c>
      <c r="AU131" s="204" t="s">
        <v>85</v>
      </c>
      <c r="AY131" s="17" t="s">
        <v>146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7" t="s">
        <v>153</v>
      </c>
      <c r="BK131" s="205">
        <f>ROUND(I131*H131,2)</f>
        <v>0</v>
      </c>
      <c r="BL131" s="17" t="s">
        <v>1094</v>
      </c>
      <c r="BM131" s="204" t="s">
        <v>1117</v>
      </c>
    </row>
    <row r="132" spans="1:65" s="2" customFormat="1" ht="10.199999999999999">
      <c r="A132" s="34"/>
      <c r="B132" s="35"/>
      <c r="C132" s="36"/>
      <c r="D132" s="206" t="s">
        <v>155</v>
      </c>
      <c r="E132" s="36"/>
      <c r="F132" s="207" t="s">
        <v>1116</v>
      </c>
      <c r="G132" s="36"/>
      <c r="H132" s="36"/>
      <c r="I132" s="116"/>
      <c r="J132" s="36"/>
      <c r="K132" s="36"/>
      <c r="L132" s="39"/>
      <c r="M132" s="208"/>
      <c r="N132" s="209"/>
      <c r="O132" s="65"/>
      <c r="P132" s="65"/>
      <c r="Q132" s="65"/>
      <c r="R132" s="65"/>
      <c r="S132" s="65"/>
      <c r="T132" s="66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155</v>
      </c>
      <c r="AU132" s="17" t="s">
        <v>85</v>
      </c>
    </row>
    <row r="133" spans="1:65" s="2" customFormat="1" ht="16.5" customHeight="1">
      <c r="A133" s="34"/>
      <c r="B133" s="35"/>
      <c r="C133" s="193" t="s">
        <v>229</v>
      </c>
      <c r="D133" s="193" t="s">
        <v>148</v>
      </c>
      <c r="E133" s="194" t="s">
        <v>1118</v>
      </c>
      <c r="F133" s="195" t="s">
        <v>1119</v>
      </c>
      <c r="G133" s="196" t="s">
        <v>440</v>
      </c>
      <c r="H133" s="197">
        <v>1</v>
      </c>
      <c r="I133" s="198"/>
      <c r="J133" s="199">
        <f>ROUND(I133*H133,2)</f>
        <v>0</v>
      </c>
      <c r="K133" s="195" t="s">
        <v>28</v>
      </c>
      <c r="L133" s="39"/>
      <c r="M133" s="200" t="s">
        <v>28</v>
      </c>
      <c r="N133" s="201" t="s">
        <v>47</v>
      </c>
      <c r="O133" s="65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1094</v>
      </c>
      <c r="AT133" s="204" t="s">
        <v>148</v>
      </c>
      <c r="AU133" s="204" t="s">
        <v>85</v>
      </c>
      <c r="AY133" s="17" t="s">
        <v>146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7" t="s">
        <v>153</v>
      </c>
      <c r="BK133" s="205">
        <f>ROUND(I133*H133,2)</f>
        <v>0</v>
      </c>
      <c r="BL133" s="17" t="s">
        <v>1094</v>
      </c>
      <c r="BM133" s="204" t="s">
        <v>1120</v>
      </c>
    </row>
    <row r="134" spans="1:65" s="2" customFormat="1" ht="10.199999999999999">
      <c r="A134" s="34"/>
      <c r="B134" s="35"/>
      <c r="C134" s="36"/>
      <c r="D134" s="206" t="s">
        <v>155</v>
      </c>
      <c r="E134" s="36"/>
      <c r="F134" s="207" t="s">
        <v>1119</v>
      </c>
      <c r="G134" s="36"/>
      <c r="H134" s="36"/>
      <c r="I134" s="116"/>
      <c r="J134" s="36"/>
      <c r="K134" s="36"/>
      <c r="L134" s="39"/>
      <c r="M134" s="208"/>
      <c r="N134" s="209"/>
      <c r="O134" s="65"/>
      <c r="P134" s="65"/>
      <c r="Q134" s="65"/>
      <c r="R134" s="65"/>
      <c r="S134" s="65"/>
      <c r="T134" s="66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155</v>
      </c>
      <c r="AU134" s="17" t="s">
        <v>85</v>
      </c>
    </row>
    <row r="135" spans="1:65" s="2" customFormat="1" ht="24" customHeight="1">
      <c r="A135" s="34"/>
      <c r="B135" s="35"/>
      <c r="C135" s="193" t="s">
        <v>236</v>
      </c>
      <c r="D135" s="193" t="s">
        <v>148</v>
      </c>
      <c r="E135" s="194" t="s">
        <v>1121</v>
      </c>
      <c r="F135" s="195" t="s">
        <v>1122</v>
      </c>
      <c r="G135" s="196" t="s">
        <v>341</v>
      </c>
      <c r="H135" s="197">
        <v>1</v>
      </c>
      <c r="I135" s="198"/>
      <c r="J135" s="199">
        <f>ROUND(I135*H135,2)</f>
        <v>0</v>
      </c>
      <c r="K135" s="195" t="s">
        <v>28</v>
      </c>
      <c r="L135" s="39"/>
      <c r="M135" s="200" t="s">
        <v>28</v>
      </c>
      <c r="N135" s="201" t="s">
        <v>47</v>
      </c>
      <c r="O135" s="65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1094</v>
      </c>
      <c r="AT135" s="204" t="s">
        <v>148</v>
      </c>
      <c r="AU135" s="204" t="s">
        <v>85</v>
      </c>
      <c r="AY135" s="17" t="s">
        <v>146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7" t="s">
        <v>153</v>
      </c>
      <c r="BK135" s="205">
        <f>ROUND(I135*H135,2)</f>
        <v>0</v>
      </c>
      <c r="BL135" s="17" t="s">
        <v>1094</v>
      </c>
      <c r="BM135" s="204" t="s">
        <v>1123</v>
      </c>
    </row>
    <row r="136" spans="1:65" s="2" customFormat="1" ht="19.2">
      <c r="A136" s="34"/>
      <c r="B136" s="35"/>
      <c r="C136" s="36"/>
      <c r="D136" s="206" t="s">
        <v>155</v>
      </c>
      <c r="E136" s="36"/>
      <c r="F136" s="207" t="s">
        <v>1122</v>
      </c>
      <c r="G136" s="36"/>
      <c r="H136" s="36"/>
      <c r="I136" s="116"/>
      <c r="J136" s="36"/>
      <c r="K136" s="36"/>
      <c r="L136" s="39"/>
      <c r="M136" s="208"/>
      <c r="N136" s="209"/>
      <c r="O136" s="65"/>
      <c r="P136" s="65"/>
      <c r="Q136" s="65"/>
      <c r="R136" s="65"/>
      <c r="S136" s="65"/>
      <c r="T136" s="66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155</v>
      </c>
      <c r="AU136" s="17" t="s">
        <v>85</v>
      </c>
    </row>
    <row r="137" spans="1:65" s="2" customFormat="1" ht="16.5" customHeight="1">
      <c r="A137" s="34"/>
      <c r="B137" s="35"/>
      <c r="C137" s="193" t="s">
        <v>251</v>
      </c>
      <c r="D137" s="193" t="s">
        <v>148</v>
      </c>
      <c r="E137" s="194" t="s">
        <v>1124</v>
      </c>
      <c r="F137" s="195" t="s">
        <v>1125</v>
      </c>
      <c r="G137" s="196" t="s">
        <v>341</v>
      </c>
      <c r="H137" s="197">
        <v>1</v>
      </c>
      <c r="I137" s="198"/>
      <c r="J137" s="199">
        <f>ROUND(I137*H137,2)</f>
        <v>0</v>
      </c>
      <c r="K137" s="195" t="s">
        <v>28</v>
      </c>
      <c r="L137" s="39"/>
      <c r="M137" s="200" t="s">
        <v>28</v>
      </c>
      <c r="N137" s="201" t="s">
        <v>47</v>
      </c>
      <c r="O137" s="65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1094</v>
      </c>
      <c r="AT137" s="204" t="s">
        <v>148</v>
      </c>
      <c r="AU137" s="204" t="s">
        <v>85</v>
      </c>
      <c r="AY137" s="17" t="s">
        <v>146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7" t="s">
        <v>153</v>
      </c>
      <c r="BK137" s="205">
        <f>ROUND(I137*H137,2)</f>
        <v>0</v>
      </c>
      <c r="BL137" s="17" t="s">
        <v>1094</v>
      </c>
      <c r="BM137" s="204" t="s">
        <v>1126</v>
      </c>
    </row>
    <row r="138" spans="1:65" s="2" customFormat="1" ht="10.199999999999999">
      <c r="A138" s="34"/>
      <c r="B138" s="35"/>
      <c r="C138" s="36"/>
      <c r="D138" s="206" t="s">
        <v>155</v>
      </c>
      <c r="E138" s="36"/>
      <c r="F138" s="207" t="s">
        <v>1127</v>
      </c>
      <c r="G138" s="36"/>
      <c r="H138" s="36"/>
      <c r="I138" s="116"/>
      <c r="J138" s="36"/>
      <c r="K138" s="36"/>
      <c r="L138" s="39"/>
      <c r="M138" s="208"/>
      <c r="N138" s="209"/>
      <c r="O138" s="65"/>
      <c r="P138" s="65"/>
      <c r="Q138" s="65"/>
      <c r="R138" s="65"/>
      <c r="S138" s="65"/>
      <c r="T138" s="66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155</v>
      </c>
      <c r="AU138" s="17" t="s">
        <v>85</v>
      </c>
    </row>
    <row r="139" spans="1:65" s="2" customFormat="1" ht="16.5" customHeight="1">
      <c r="A139" s="34"/>
      <c r="B139" s="35"/>
      <c r="C139" s="193" t="s">
        <v>260</v>
      </c>
      <c r="D139" s="193" t="s">
        <v>148</v>
      </c>
      <c r="E139" s="194" t="s">
        <v>1128</v>
      </c>
      <c r="F139" s="195" t="s">
        <v>1129</v>
      </c>
      <c r="G139" s="196" t="s">
        <v>341</v>
      </c>
      <c r="H139" s="197">
        <v>1</v>
      </c>
      <c r="I139" s="198"/>
      <c r="J139" s="199">
        <f>ROUND(I139*H139,2)</f>
        <v>0</v>
      </c>
      <c r="K139" s="195" t="s">
        <v>28</v>
      </c>
      <c r="L139" s="39"/>
      <c r="M139" s="200" t="s">
        <v>28</v>
      </c>
      <c r="N139" s="201" t="s">
        <v>47</v>
      </c>
      <c r="O139" s="65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1094</v>
      </c>
      <c r="AT139" s="204" t="s">
        <v>148</v>
      </c>
      <c r="AU139" s="204" t="s">
        <v>85</v>
      </c>
      <c r="AY139" s="17" t="s">
        <v>146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7" t="s">
        <v>153</v>
      </c>
      <c r="BK139" s="205">
        <f>ROUND(I139*H139,2)</f>
        <v>0</v>
      </c>
      <c r="BL139" s="17" t="s">
        <v>1094</v>
      </c>
      <c r="BM139" s="204" t="s">
        <v>1130</v>
      </c>
    </row>
    <row r="140" spans="1:65" s="2" customFormat="1" ht="10.199999999999999">
      <c r="A140" s="34"/>
      <c r="B140" s="35"/>
      <c r="C140" s="36"/>
      <c r="D140" s="206" t="s">
        <v>155</v>
      </c>
      <c r="E140" s="36"/>
      <c r="F140" s="207" t="s">
        <v>1129</v>
      </c>
      <c r="G140" s="36"/>
      <c r="H140" s="36"/>
      <c r="I140" s="116"/>
      <c r="J140" s="36"/>
      <c r="K140" s="36"/>
      <c r="L140" s="39"/>
      <c r="M140" s="208"/>
      <c r="N140" s="209"/>
      <c r="O140" s="65"/>
      <c r="P140" s="65"/>
      <c r="Q140" s="65"/>
      <c r="R140" s="65"/>
      <c r="S140" s="65"/>
      <c r="T140" s="66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155</v>
      </c>
      <c r="AU140" s="17" t="s">
        <v>85</v>
      </c>
    </row>
    <row r="141" spans="1:65" s="2" customFormat="1" ht="24" customHeight="1">
      <c r="A141" s="34"/>
      <c r="B141" s="35"/>
      <c r="C141" s="193" t="s">
        <v>8</v>
      </c>
      <c r="D141" s="193" t="s">
        <v>148</v>
      </c>
      <c r="E141" s="194" t="s">
        <v>1131</v>
      </c>
      <c r="F141" s="195" t="s">
        <v>1132</v>
      </c>
      <c r="G141" s="196" t="s">
        <v>341</v>
      </c>
      <c r="H141" s="197">
        <v>1</v>
      </c>
      <c r="I141" s="198"/>
      <c r="J141" s="199">
        <f>ROUND(I141*H141,2)</f>
        <v>0</v>
      </c>
      <c r="K141" s="195" t="s">
        <v>28</v>
      </c>
      <c r="L141" s="39"/>
      <c r="M141" s="200" t="s">
        <v>28</v>
      </c>
      <c r="N141" s="201" t="s">
        <v>47</v>
      </c>
      <c r="O141" s="65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1094</v>
      </c>
      <c r="AT141" s="204" t="s">
        <v>148</v>
      </c>
      <c r="AU141" s="204" t="s">
        <v>85</v>
      </c>
      <c r="AY141" s="17" t="s">
        <v>146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7" t="s">
        <v>153</v>
      </c>
      <c r="BK141" s="205">
        <f>ROUND(I141*H141,2)</f>
        <v>0</v>
      </c>
      <c r="BL141" s="17" t="s">
        <v>1094</v>
      </c>
      <c r="BM141" s="204" t="s">
        <v>1133</v>
      </c>
    </row>
    <row r="142" spans="1:65" s="2" customFormat="1" ht="10.199999999999999">
      <c r="A142" s="34"/>
      <c r="B142" s="35"/>
      <c r="C142" s="36"/>
      <c r="D142" s="206" t="s">
        <v>155</v>
      </c>
      <c r="E142" s="36"/>
      <c r="F142" s="207" t="s">
        <v>1132</v>
      </c>
      <c r="G142" s="36"/>
      <c r="H142" s="36"/>
      <c r="I142" s="116"/>
      <c r="J142" s="36"/>
      <c r="K142" s="36"/>
      <c r="L142" s="39"/>
      <c r="M142" s="208"/>
      <c r="N142" s="209"/>
      <c r="O142" s="65"/>
      <c r="P142" s="65"/>
      <c r="Q142" s="65"/>
      <c r="R142" s="65"/>
      <c r="S142" s="65"/>
      <c r="T142" s="66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155</v>
      </c>
      <c r="AU142" s="17" t="s">
        <v>85</v>
      </c>
    </row>
    <row r="143" spans="1:65" s="2" customFormat="1" ht="16.5" customHeight="1">
      <c r="A143" s="34"/>
      <c r="B143" s="35"/>
      <c r="C143" s="193" t="s">
        <v>273</v>
      </c>
      <c r="D143" s="193" t="s">
        <v>148</v>
      </c>
      <c r="E143" s="194" t="s">
        <v>1134</v>
      </c>
      <c r="F143" s="195" t="s">
        <v>1135</v>
      </c>
      <c r="G143" s="196" t="s">
        <v>341</v>
      </c>
      <c r="H143" s="197">
        <v>1</v>
      </c>
      <c r="I143" s="198"/>
      <c r="J143" s="199">
        <f>ROUND(I143*H143,2)</f>
        <v>0</v>
      </c>
      <c r="K143" s="195" t="s">
        <v>28</v>
      </c>
      <c r="L143" s="39"/>
      <c r="M143" s="200" t="s">
        <v>28</v>
      </c>
      <c r="N143" s="201" t="s">
        <v>47</v>
      </c>
      <c r="O143" s="65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1094</v>
      </c>
      <c r="AT143" s="204" t="s">
        <v>148</v>
      </c>
      <c r="AU143" s="204" t="s">
        <v>85</v>
      </c>
      <c r="AY143" s="17" t="s">
        <v>146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7" t="s">
        <v>153</v>
      </c>
      <c r="BK143" s="205">
        <f>ROUND(I143*H143,2)</f>
        <v>0</v>
      </c>
      <c r="BL143" s="17" t="s">
        <v>1094</v>
      </c>
      <c r="BM143" s="204" t="s">
        <v>1136</v>
      </c>
    </row>
    <row r="144" spans="1:65" s="2" customFormat="1" ht="10.199999999999999">
      <c r="A144" s="34"/>
      <c r="B144" s="35"/>
      <c r="C144" s="36"/>
      <c r="D144" s="206" t="s">
        <v>155</v>
      </c>
      <c r="E144" s="36"/>
      <c r="F144" s="207" t="s">
        <v>1135</v>
      </c>
      <c r="G144" s="36"/>
      <c r="H144" s="36"/>
      <c r="I144" s="116"/>
      <c r="J144" s="36"/>
      <c r="K144" s="36"/>
      <c r="L144" s="39"/>
      <c r="M144" s="208"/>
      <c r="N144" s="209"/>
      <c r="O144" s="65"/>
      <c r="P144" s="65"/>
      <c r="Q144" s="65"/>
      <c r="R144" s="65"/>
      <c r="S144" s="65"/>
      <c r="T144" s="66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155</v>
      </c>
      <c r="AU144" s="17" t="s">
        <v>85</v>
      </c>
    </row>
    <row r="145" spans="1:65" s="13" customFormat="1" ht="10.199999999999999">
      <c r="B145" s="210"/>
      <c r="C145" s="211"/>
      <c r="D145" s="206" t="s">
        <v>157</v>
      </c>
      <c r="E145" s="212" t="s">
        <v>28</v>
      </c>
      <c r="F145" s="213" t="s">
        <v>1137</v>
      </c>
      <c r="G145" s="211"/>
      <c r="H145" s="212" t="s">
        <v>28</v>
      </c>
      <c r="I145" s="214"/>
      <c r="J145" s="211"/>
      <c r="K145" s="211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157</v>
      </c>
      <c r="AU145" s="219" t="s">
        <v>85</v>
      </c>
      <c r="AV145" s="13" t="s">
        <v>82</v>
      </c>
      <c r="AW145" s="13" t="s">
        <v>35</v>
      </c>
      <c r="AX145" s="13" t="s">
        <v>74</v>
      </c>
      <c r="AY145" s="219" t="s">
        <v>146</v>
      </c>
    </row>
    <row r="146" spans="1:65" s="13" customFormat="1" ht="10.199999999999999">
      <c r="B146" s="210"/>
      <c r="C146" s="211"/>
      <c r="D146" s="206" t="s">
        <v>157</v>
      </c>
      <c r="E146" s="212" t="s">
        <v>28</v>
      </c>
      <c r="F146" s="213" t="s">
        <v>1138</v>
      </c>
      <c r="G146" s="211"/>
      <c r="H146" s="212" t="s">
        <v>28</v>
      </c>
      <c r="I146" s="214"/>
      <c r="J146" s="211"/>
      <c r="K146" s="211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157</v>
      </c>
      <c r="AU146" s="219" t="s">
        <v>85</v>
      </c>
      <c r="AV146" s="13" t="s">
        <v>82</v>
      </c>
      <c r="AW146" s="13" t="s">
        <v>35</v>
      </c>
      <c r="AX146" s="13" t="s">
        <v>74</v>
      </c>
      <c r="AY146" s="219" t="s">
        <v>146</v>
      </c>
    </row>
    <row r="147" spans="1:65" s="13" customFormat="1" ht="10.199999999999999">
      <c r="B147" s="210"/>
      <c r="C147" s="211"/>
      <c r="D147" s="206" t="s">
        <v>157</v>
      </c>
      <c r="E147" s="212" t="s">
        <v>28</v>
      </c>
      <c r="F147" s="213" t="s">
        <v>1139</v>
      </c>
      <c r="G147" s="211"/>
      <c r="H147" s="212" t="s">
        <v>28</v>
      </c>
      <c r="I147" s="214"/>
      <c r="J147" s="211"/>
      <c r="K147" s="211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157</v>
      </c>
      <c r="AU147" s="219" t="s">
        <v>85</v>
      </c>
      <c r="AV147" s="13" t="s">
        <v>82</v>
      </c>
      <c r="AW147" s="13" t="s">
        <v>35</v>
      </c>
      <c r="AX147" s="13" t="s">
        <v>74</v>
      </c>
      <c r="AY147" s="219" t="s">
        <v>146</v>
      </c>
    </row>
    <row r="148" spans="1:65" s="14" customFormat="1" ht="10.199999999999999">
      <c r="B148" s="220"/>
      <c r="C148" s="221"/>
      <c r="D148" s="206" t="s">
        <v>157</v>
      </c>
      <c r="E148" s="222" t="s">
        <v>28</v>
      </c>
      <c r="F148" s="223" t="s">
        <v>82</v>
      </c>
      <c r="G148" s="221"/>
      <c r="H148" s="224">
        <v>1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157</v>
      </c>
      <c r="AU148" s="230" t="s">
        <v>85</v>
      </c>
      <c r="AV148" s="14" t="s">
        <v>85</v>
      </c>
      <c r="AW148" s="14" t="s">
        <v>35</v>
      </c>
      <c r="AX148" s="14" t="s">
        <v>82</v>
      </c>
      <c r="AY148" s="230" t="s">
        <v>146</v>
      </c>
    </row>
    <row r="149" spans="1:65" s="2" customFormat="1" ht="16.5" customHeight="1">
      <c r="A149" s="34"/>
      <c r="B149" s="35"/>
      <c r="C149" s="193" t="s">
        <v>282</v>
      </c>
      <c r="D149" s="193" t="s">
        <v>148</v>
      </c>
      <c r="E149" s="194" t="s">
        <v>1140</v>
      </c>
      <c r="F149" s="195" t="s">
        <v>1141</v>
      </c>
      <c r="G149" s="196" t="s">
        <v>341</v>
      </c>
      <c r="H149" s="197">
        <v>1</v>
      </c>
      <c r="I149" s="198"/>
      <c r="J149" s="199">
        <f>ROUND(I149*H149,2)</f>
        <v>0</v>
      </c>
      <c r="K149" s="195" t="s">
        <v>28</v>
      </c>
      <c r="L149" s="39"/>
      <c r="M149" s="200" t="s">
        <v>28</v>
      </c>
      <c r="N149" s="201" t="s">
        <v>47</v>
      </c>
      <c r="O149" s="65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1094</v>
      </c>
      <c r="AT149" s="204" t="s">
        <v>148</v>
      </c>
      <c r="AU149" s="204" t="s">
        <v>85</v>
      </c>
      <c r="AY149" s="17" t="s">
        <v>146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7" t="s">
        <v>153</v>
      </c>
      <c r="BK149" s="205">
        <f>ROUND(I149*H149,2)</f>
        <v>0</v>
      </c>
      <c r="BL149" s="17" t="s">
        <v>1094</v>
      </c>
      <c r="BM149" s="204" t="s">
        <v>1142</v>
      </c>
    </row>
    <row r="150" spans="1:65" s="2" customFormat="1" ht="10.199999999999999">
      <c r="A150" s="34"/>
      <c r="B150" s="35"/>
      <c r="C150" s="36"/>
      <c r="D150" s="206" t="s">
        <v>155</v>
      </c>
      <c r="E150" s="36"/>
      <c r="F150" s="207" t="s">
        <v>1141</v>
      </c>
      <c r="G150" s="36"/>
      <c r="H150" s="36"/>
      <c r="I150" s="116"/>
      <c r="J150" s="36"/>
      <c r="K150" s="36"/>
      <c r="L150" s="39"/>
      <c r="M150" s="208"/>
      <c r="N150" s="209"/>
      <c r="O150" s="65"/>
      <c r="P150" s="65"/>
      <c r="Q150" s="65"/>
      <c r="R150" s="65"/>
      <c r="S150" s="65"/>
      <c r="T150" s="66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155</v>
      </c>
      <c r="AU150" s="17" t="s">
        <v>85</v>
      </c>
    </row>
    <row r="151" spans="1:65" s="2" customFormat="1" ht="16.5" customHeight="1">
      <c r="A151" s="34"/>
      <c r="B151" s="35"/>
      <c r="C151" s="193" t="s">
        <v>280</v>
      </c>
      <c r="D151" s="193" t="s">
        <v>148</v>
      </c>
      <c r="E151" s="194" t="s">
        <v>1143</v>
      </c>
      <c r="F151" s="195" t="s">
        <v>1144</v>
      </c>
      <c r="G151" s="196" t="s">
        <v>341</v>
      </c>
      <c r="H151" s="197">
        <v>1</v>
      </c>
      <c r="I151" s="198"/>
      <c r="J151" s="199">
        <f>ROUND(I151*H151,2)</f>
        <v>0</v>
      </c>
      <c r="K151" s="195" t="s">
        <v>28</v>
      </c>
      <c r="L151" s="39"/>
      <c r="M151" s="200" t="s">
        <v>28</v>
      </c>
      <c r="N151" s="201" t="s">
        <v>47</v>
      </c>
      <c r="O151" s="65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1094</v>
      </c>
      <c r="AT151" s="204" t="s">
        <v>148</v>
      </c>
      <c r="AU151" s="204" t="s">
        <v>85</v>
      </c>
      <c r="AY151" s="17" t="s">
        <v>146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7" t="s">
        <v>153</v>
      </c>
      <c r="BK151" s="205">
        <f>ROUND(I151*H151,2)</f>
        <v>0</v>
      </c>
      <c r="BL151" s="17" t="s">
        <v>1094</v>
      </c>
      <c r="BM151" s="204" t="s">
        <v>1145</v>
      </c>
    </row>
    <row r="152" spans="1:65" s="2" customFormat="1" ht="10.199999999999999">
      <c r="A152" s="34"/>
      <c r="B152" s="35"/>
      <c r="C152" s="36"/>
      <c r="D152" s="206" t="s">
        <v>155</v>
      </c>
      <c r="E152" s="36"/>
      <c r="F152" s="207" t="s">
        <v>1144</v>
      </c>
      <c r="G152" s="36"/>
      <c r="H152" s="36"/>
      <c r="I152" s="116"/>
      <c r="J152" s="36"/>
      <c r="K152" s="36"/>
      <c r="L152" s="39"/>
      <c r="M152" s="208"/>
      <c r="N152" s="209"/>
      <c r="O152" s="65"/>
      <c r="P152" s="65"/>
      <c r="Q152" s="65"/>
      <c r="R152" s="65"/>
      <c r="S152" s="65"/>
      <c r="T152" s="66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155</v>
      </c>
      <c r="AU152" s="17" t="s">
        <v>85</v>
      </c>
    </row>
    <row r="153" spans="1:65" s="2" customFormat="1" ht="16.5" customHeight="1">
      <c r="A153" s="34"/>
      <c r="B153" s="35"/>
      <c r="C153" s="193" t="s">
        <v>298</v>
      </c>
      <c r="D153" s="193" t="s">
        <v>148</v>
      </c>
      <c r="E153" s="194" t="s">
        <v>1146</v>
      </c>
      <c r="F153" s="195" t="s">
        <v>1147</v>
      </c>
      <c r="G153" s="196" t="s">
        <v>341</v>
      </c>
      <c r="H153" s="197">
        <v>1</v>
      </c>
      <c r="I153" s="198"/>
      <c r="J153" s="199">
        <f>ROUND(I153*H153,2)</f>
        <v>0</v>
      </c>
      <c r="K153" s="195" t="s">
        <v>28</v>
      </c>
      <c r="L153" s="39"/>
      <c r="M153" s="200" t="s">
        <v>28</v>
      </c>
      <c r="N153" s="201" t="s">
        <v>47</v>
      </c>
      <c r="O153" s="65"/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4" t="s">
        <v>1094</v>
      </c>
      <c r="AT153" s="204" t="s">
        <v>148</v>
      </c>
      <c r="AU153" s="204" t="s">
        <v>85</v>
      </c>
      <c r="AY153" s="17" t="s">
        <v>146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7" t="s">
        <v>153</v>
      </c>
      <c r="BK153" s="205">
        <f>ROUND(I153*H153,2)</f>
        <v>0</v>
      </c>
      <c r="BL153" s="17" t="s">
        <v>1094</v>
      </c>
      <c r="BM153" s="204" t="s">
        <v>1148</v>
      </c>
    </row>
    <row r="154" spans="1:65" s="2" customFormat="1" ht="10.199999999999999">
      <c r="A154" s="34"/>
      <c r="B154" s="35"/>
      <c r="C154" s="36"/>
      <c r="D154" s="206" t="s">
        <v>155</v>
      </c>
      <c r="E154" s="36"/>
      <c r="F154" s="207" t="s">
        <v>1147</v>
      </c>
      <c r="G154" s="36"/>
      <c r="H154" s="36"/>
      <c r="I154" s="116"/>
      <c r="J154" s="36"/>
      <c r="K154" s="36"/>
      <c r="L154" s="39"/>
      <c r="M154" s="208"/>
      <c r="N154" s="209"/>
      <c r="O154" s="65"/>
      <c r="P154" s="65"/>
      <c r="Q154" s="65"/>
      <c r="R154" s="65"/>
      <c r="S154" s="65"/>
      <c r="T154" s="66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155</v>
      </c>
      <c r="AU154" s="17" t="s">
        <v>85</v>
      </c>
    </row>
    <row r="155" spans="1:65" s="13" customFormat="1" ht="10.199999999999999">
      <c r="B155" s="210"/>
      <c r="C155" s="211"/>
      <c r="D155" s="206" t="s">
        <v>157</v>
      </c>
      <c r="E155" s="212" t="s">
        <v>28</v>
      </c>
      <c r="F155" s="213" t="s">
        <v>1149</v>
      </c>
      <c r="G155" s="211"/>
      <c r="H155" s="212" t="s">
        <v>28</v>
      </c>
      <c r="I155" s="214"/>
      <c r="J155" s="211"/>
      <c r="K155" s="211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157</v>
      </c>
      <c r="AU155" s="219" t="s">
        <v>85</v>
      </c>
      <c r="AV155" s="13" t="s">
        <v>82</v>
      </c>
      <c r="AW155" s="13" t="s">
        <v>35</v>
      </c>
      <c r="AX155" s="13" t="s">
        <v>74</v>
      </c>
      <c r="AY155" s="219" t="s">
        <v>146</v>
      </c>
    </row>
    <row r="156" spans="1:65" s="14" customFormat="1" ht="10.199999999999999">
      <c r="B156" s="220"/>
      <c r="C156" s="221"/>
      <c r="D156" s="206" t="s">
        <v>157</v>
      </c>
      <c r="E156" s="222" t="s">
        <v>28</v>
      </c>
      <c r="F156" s="223" t="s">
        <v>82</v>
      </c>
      <c r="G156" s="221"/>
      <c r="H156" s="224">
        <v>1</v>
      </c>
      <c r="I156" s="225"/>
      <c r="J156" s="221"/>
      <c r="K156" s="221"/>
      <c r="L156" s="226"/>
      <c r="M156" s="227"/>
      <c r="N156" s="228"/>
      <c r="O156" s="228"/>
      <c r="P156" s="228"/>
      <c r="Q156" s="228"/>
      <c r="R156" s="228"/>
      <c r="S156" s="228"/>
      <c r="T156" s="229"/>
      <c r="AT156" s="230" t="s">
        <v>157</v>
      </c>
      <c r="AU156" s="230" t="s">
        <v>85</v>
      </c>
      <c r="AV156" s="14" t="s">
        <v>85</v>
      </c>
      <c r="AW156" s="14" t="s">
        <v>35</v>
      </c>
      <c r="AX156" s="14" t="s">
        <v>82</v>
      </c>
      <c r="AY156" s="230" t="s">
        <v>146</v>
      </c>
    </row>
    <row r="157" spans="1:65" s="2" customFormat="1" ht="16.5" customHeight="1">
      <c r="A157" s="34"/>
      <c r="B157" s="35"/>
      <c r="C157" s="193" t="s">
        <v>304</v>
      </c>
      <c r="D157" s="193" t="s">
        <v>148</v>
      </c>
      <c r="E157" s="194" t="s">
        <v>1150</v>
      </c>
      <c r="F157" s="195" t="s">
        <v>1151</v>
      </c>
      <c r="G157" s="196" t="s">
        <v>341</v>
      </c>
      <c r="H157" s="197">
        <v>1</v>
      </c>
      <c r="I157" s="198"/>
      <c r="J157" s="199">
        <f>ROUND(I157*H157,2)</f>
        <v>0</v>
      </c>
      <c r="K157" s="195" t="s">
        <v>28</v>
      </c>
      <c r="L157" s="39"/>
      <c r="M157" s="200" t="s">
        <v>28</v>
      </c>
      <c r="N157" s="201" t="s">
        <v>47</v>
      </c>
      <c r="O157" s="65"/>
      <c r="P157" s="202">
        <f>O157*H157</f>
        <v>0</v>
      </c>
      <c r="Q157" s="202">
        <v>0</v>
      </c>
      <c r="R157" s="202">
        <f>Q157*H157</f>
        <v>0</v>
      </c>
      <c r="S157" s="202">
        <v>0</v>
      </c>
      <c r="T157" s="20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4" t="s">
        <v>1094</v>
      </c>
      <c r="AT157" s="204" t="s">
        <v>148</v>
      </c>
      <c r="AU157" s="204" t="s">
        <v>85</v>
      </c>
      <c r="AY157" s="17" t="s">
        <v>146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7" t="s">
        <v>153</v>
      </c>
      <c r="BK157" s="205">
        <f>ROUND(I157*H157,2)</f>
        <v>0</v>
      </c>
      <c r="BL157" s="17" t="s">
        <v>1094</v>
      </c>
      <c r="BM157" s="204" t="s">
        <v>1152</v>
      </c>
    </row>
    <row r="158" spans="1:65" s="2" customFormat="1" ht="10.199999999999999">
      <c r="A158" s="34"/>
      <c r="B158" s="35"/>
      <c r="C158" s="36"/>
      <c r="D158" s="206" t="s">
        <v>155</v>
      </c>
      <c r="E158" s="36"/>
      <c r="F158" s="207" t="s">
        <v>1151</v>
      </c>
      <c r="G158" s="36"/>
      <c r="H158" s="36"/>
      <c r="I158" s="116"/>
      <c r="J158" s="36"/>
      <c r="K158" s="36"/>
      <c r="L158" s="39"/>
      <c r="M158" s="208"/>
      <c r="N158" s="209"/>
      <c r="O158" s="65"/>
      <c r="P158" s="65"/>
      <c r="Q158" s="65"/>
      <c r="R158" s="65"/>
      <c r="S158" s="65"/>
      <c r="T158" s="66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155</v>
      </c>
      <c r="AU158" s="17" t="s">
        <v>85</v>
      </c>
    </row>
    <row r="159" spans="1:65" s="2" customFormat="1" ht="16.5" customHeight="1">
      <c r="A159" s="34"/>
      <c r="B159" s="35"/>
      <c r="C159" s="193" t="s">
        <v>7</v>
      </c>
      <c r="D159" s="193" t="s">
        <v>148</v>
      </c>
      <c r="E159" s="194" t="s">
        <v>1153</v>
      </c>
      <c r="F159" s="195" t="s">
        <v>1154</v>
      </c>
      <c r="G159" s="196" t="s">
        <v>341</v>
      </c>
      <c r="H159" s="197">
        <v>1</v>
      </c>
      <c r="I159" s="198"/>
      <c r="J159" s="199">
        <f>ROUND(I159*H159,2)</f>
        <v>0</v>
      </c>
      <c r="K159" s="195" t="s">
        <v>28</v>
      </c>
      <c r="L159" s="39"/>
      <c r="M159" s="200" t="s">
        <v>28</v>
      </c>
      <c r="N159" s="201" t="s">
        <v>47</v>
      </c>
      <c r="O159" s="65"/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4" t="s">
        <v>1094</v>
      </c>
      <c r="AT159" s="204" t="s">
        <v>148</v>
      </c>
      <c r="AU159" s="204" t="s">
        <v>85</v>
      </c>
      <c r="AY159" s="17" t="s">
        <v>146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7" t="s">
        <v>153</v>
      </c>
      <c r="BK159" s="205">
        <f>ROUND(I159*H159,2)</f>
        <v>0</v>
      </c>
      <c r="BL159" s="17" t="s">
        <v>1094</v>
      </c>
      <c r="BM159" s="204" t="s">
        <v>1155</v>
      </c>
    </row>
    <row r="160" spans="1:65" s="2" customFormat="1" ht="10.199999999999999">
      <c r="A160" s="34"/>
      <c r="B160" s="35"/>
      <c r="C160" s="36"/>
      <c r="D160" s="206" t="s">
        <v>155</v>
      </c>
      <c r="E160" s="36"/>
      <c r="F160" s="207" t="s">
        <v>1154</v>
      </c>
      <c r="G160" s="36"/>
      <c r="H160" s="36"/>
      <c r="I160" s="116"/>
      <c r="J160" s="36"/>
      <c r="K160" s="36"/>
      <c r="L160" s="39"/>
      <c r="M160" s="208"/>
      <c r="N160" s="209"/>
      <c r="O160" s="65"/>
      <c r="P160" s="65"/>
      <c r="Q160" s="65"/>
      <c r="R160" s="65"/>
      <c r="S160" s="65"/>
      <c r="T160" s="66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155</v>
      </c>
      <c r="AU160" s="17" t="s">
        <v>85</v>
      </c>
    </row>
    <row r="161" spans="1:51" s="14" customFormat="1" ht="10.199999999999999">
      <c r="B161" s="220"/>
      <c r="C161" s="221"/>
      <c r="D161" s="206" t="s">
        <v>157</v>
      </c>
      <c r="E161" s="222" t="s">
        <v>28</v>
      </c>
      <c r="F161" s="223" t="s">
        <v>82</v>
      </c>
      <c r="G161" s="221"/>
      <c r="H161" s="224">
        <v>1</v>
      </c>
      <c r="I161" s="225"/>
      <c r="J161" s="221"/>
      <c r="K161" s="221"/>
      <c r="L161" s="226"/>
      <c r="M161" s="256"/>
      <c r="N161" s="257"/>
      <c r="O161" s="257"/>
      <c r="P161" s="257"/>
      <c r="Q161" s="257"/>
      <c r="R161" s="257"/>
      <c r="S161" s="257"/>
      <c r="T161" s="258"/>
      <c r="AT161" s="230" t="s">
        <v>157</v>
      </c>
      <c r="AU161" s="230" t="s">
        <v>85</v>
      </c>
      <c r="AV161" s="14" t="s">
        <v>85</v>
      </c>
      <c r="AW161" s="14" t="s">
        <v>35</v>
      </c>
      <c r="AX161" s="14" t="s">
        <v>82</v>
      </c>
      <c r="AY161" s="230" t="s">
        <v>146</v>
      </c>
    </row>
    <row r="162" spans="1:51" s="2" customFormat="1" ht="6.9" customHeight="1">
      <c r="A162" s="34"/>
      <c r="B162" s="48"/>
      <c r="C162" s="49"/>
      <c r="D162" s="49"/>
      <c r="E162" s="49"/>
      <c r="F162" s="49"/>
      <c r="G162" s="49"/>
      <c r="H162" s="49"/>
      <c r="I162" s="143"/>
      <c r="J162" s="49"/>
      <c r="K162" s="49"/>
      <c r="L162" s="39"/>
      <c r="M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</row>
  </sheetData>
  <sheetProtection algorithmName="SHA-512" hashValue="52fN2oUb4CvAiWb3Jr0xKjA/HscIt+P/m3ngK7/pvA3aoY2Fttc3rCe5muEQ/eNUfqfmLtG55ayrWnbOzfD3Yw==" saltValue="YvsEPaoEKNQN9+JnXqUElDDG6YvuWvaQHCkWCegQxgxZbEgiU31tizVghxKBmz82wpNjGYtwMfMi7pXLQqoIvQ==" spinCount="100000" sheet="1" objects="1" scenarios="1" formatColumns="0" formatRows="0" autoFilter="0"/>
  <autoFilter ref="C83:K161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1. - SO 01 Záchytný průleh</vt:lpstr>
      <vt:lpstr>2. - SO 02 Úprava odpadní...</vt:lpstr>
      <vt:lpstr>3.1 - SO 03.1 Kácení</vt:lpstr>
      <vt:lpstr>3.2 - SO 03.2 Výsadba</vt:lpstr>
      <vt:lpstr>3.3 - SO 03.3 Následná pé...</vt:lpstr>
      <vt:lpstr>3.4 - SO 03.4 Následná pé...</vt:lpstr>
      <vt:lpstr>3.5 - SO 03.5 Následná pé...</vt:lpstr>
      <vt:lpstr>4. - VON</vt:lpstr>
      <vt:lpstr>'1. - SO 01 Záchytný průleh'!Názvy_tisku</vt:lpstr>
      <vt:lpstr>'2. - SO 02 Úprava odpadní...'!Názvy_tisku</vt:lpstr>
      <vt:lpstr>'3.1 - SO 03.1 Kácení'!Názvy_tisku</vt:lpstr>
      <vt:lpstr>'3.2 - SO 03.2 Výsadba'!Názvy_tisku</vt:lpstr>
      <vt:lpstr>'3.3 - SO 03.3 Následná pé...'!Názvy_tisku</vt:lpstr>
      <vt:lpstr>'3.4 - SO 03.4 Následná pé...'!Názvy_tisku</vt:lpstr>
      <vt:lpstr>'3.5 - SO 03.5 Následná pé...'!Názvy_tisku</vt:lpstr>
      <vt:lpstr>'4. - VON'!Názvy_tisku</vt:lpstr>
      <vt:lpstr>'Rekapitulace stavby'!Názvy_tisku</vt:lpstr>
      <vt:lpstr>'1. - SO 01 Záchytný průleh'!Oblast_tisku</vt:lpstr>
      <vt:lpstr>'2. - SO 02 Úprava odpadní...'!Oblast_tisku</vt:lpstr>
      <vt:lpstr>'3.1 - SO 03.1 Kácení'!Oblast_tisku</vt:lpstr>
      <vt:lpstr>'3.2 - SO 03.2 Výsadba'!Oblast_tisku</vt:lpstr>
      <vt:lpstr>'3.3 - SO 03.3 Následná pé...'!Oblast_tisku</vt:lpstr>
      <vt:lpstr>'3.4 - SO 03.4 Následná pé...'!Oblast_tisku</vt:lpstr>
      <vt:lpstr>'3.5 - SO 03.5 Následná pé...'!Oblast_tisku</vt:lpstr>
      <vt:lpstr>'4.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Eva Morkesová</dc:creator>
  <cp:lastModifiedBy>Ing. Eva Morkesová</cp:lastModifiedBy>
  <dcterms:created xsi:type="dcterms:W3CDTF">2020-01-16T13:58:29Z</dcterms:created>
  <dcterms:modified xsi:type="dcterms:W3CDTF">2020-01-16T14:00:24Z</dcterms:modified>
</cp:coreProperties>
</file>