
<file path=[Content_Types].xml><?xml version="1.0" encoding="utf-8"?>
<Types xmlns="http://schemas.openxmlformats.org/package/2006/content-types">
  <Default Extension="png" ContentType="image/png"/>
  <Override PartName="/xl/drawings/drawing9.xml" ContentType="application/vnd.openxmlformats-officedocument.drawing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516" yWindow="588" windowWidth="17916" windowHeight="9996"/>
  </bookViews>
  <sheets>
    <sheet name="Rekapitulace stavby" sheetId="1" r:id="rId1"/>
    <sheet name="SO-01-1 - Hráz" sheetId="2" r:id="rId2"/>
    <sheet name="SO-01-2 - Objekt" sheetId="3" r:id="rId3"/>
    <sheet name="SO-01-3 - Skluz" sheetId="4" r:id="rId4"/>
    <sheet name="SO-01-4 - Zátopa" sheetId="5" r:id="rId5"/>
    <sheet name="SO-01-5 - Příkop" sheetId="6" r:id="rId6"/>
    <sheet name="SO-02-1 - Hráz" sheetId="7" r:id="rId7"/>
    <sheet name="SO-02-2 - Objekt" sheetId="8" r:id="rId8"/>
    <sheet name="SO-02-3 - Zátopa" sheetId="9" r:id="rId9"/>
    <sheet name="SO-03 - Cesta C53" sheetId="10" r:id="rId10"/>
    <sheet name="SO-04 - Cesta C54" sheetId="11" r:id="rId11"/>
    <sheet name="VON - Vedlejší a ostatní ..." sheetId="12" r:id="rId12"/>
    <sheet name="Pokyny pro vyplnění" sheetId="13" r:id="rId13"/>
  </sheets>
  <definedNames>
    <definedName name="_xlnm._FilterDatabase" localSheetId="1" hidden="1">'SO-01-1 - Hráz'!$C$90:$K$229</definedName>
    <definedName name="_xlnm._FilterDatabase" localSheetId="2" hidden="1">'SO-01-2 - Objekt'!$C$95:$K$276</definedName>
    <definedName name="_xlnm._FilterDatabase" localSheetId="3" hidden="1">'SO-01-3 - Skluz'!$C$88:$K$149</definedName>
    <definedName name="_xlnm._FilterDatabase" localSheetId="4" hidden="1">'SO-01-4 - Zátopa'!$C$89:$K$169</definedName>
    <definedName name="_xlnm._FilterDatabase" localSheetId="5" hidden="1">'SO-01-5 - Příkop'!$C$87:$K$119</definedName>
    <definedName name="_xlnm._FilterDatabase" localSheetId="6" hidden="1">'SO-02-1 - Hráz'!$C$90:$K$218</definedName>
    <definedName name="_xlnm._FilterDatabase" localSheetId="7" hidden="1">'SO-02-2 - Objekt'!$C$95:$K$261</definedName>
    <definedName name="_xlnm._FilterDatabase" localSheetId="8" hidden="1">'SO-02-3 - Zátopa'!$C$87:$K$150</definedName>
    <definedName name="_xlnm._FilterDatabase" localSheetId="9" hidden="1">'SO-03 - Cesta C53'!$C$83:$K$184</definedName>
    <definedName name="_xlnm._FilterDatabase" localSheetId="10" hidden="1">'SO-04 - Cesta C54'!$C$83:$K$186</definedName>
    <definedName name="_xlnm._FilterDatabase" localSheetId="11" hidden="1">'VON - Vedlejší a ostatní ...'!$C$81:$K$127</definedName>
    <definedName name="_xlnm.Print_Titles" localSheetId="0">'Rekapitulace stavby'!$52:$52</definedName>
    <definedName name="_xlnm.Print_Titles" localSheetId="1">'SO-01-1 - Hráz'!$90:$90</definedName>
    <definedName name="_xlnm.Print_Titles" localSheetId="2">'SO-01-2 - Objekt'!$95:$95</definedName>
    <definedName name="_xlnm.Print_Titles" localSheetId="3">'SO-01-3 - Skluz'!$88:$88</definedName>
    <definedName name="_xlnm.Print_Titles" localSheetId="4">'SO-01-4 - Zátopa'!$89:$89</definedName>
    <definedName name="_xlnm.Print_Titles" localSheetId="5">'SO-01-5 - Příkop'!$87:$87</definedName>
    <definedName name="_xlnm.Print_Titles" localSheetId="6">'SO-02-1 - Hráz'!$90:$90</definedName>
    <definedName name="_xlnm.Print_Titles" localSheetId="7">'SO-02-2 - Objekt'!$95:$95</definedName>
    <definedName name="_xlnm.Print_Titles" localSheetId="8">'SO-02-3 - Zátopa'!$87:$87</definedName>
    <definedName name="_xlnm.Print_Titles" localSheetId="9">'SO-03 - Cesta C53'!$83:$83</definedName>
    <definedName name="_xlnm.Print_Titles" localSheetId="10">'SO-04 - Cesta C54'!$83:$83</definedName>
    <definedName name="_xlnm.Print_Titles" localSheetId="11">'VON - Vedlejší a ostatní ...'!$81:$81</definedName>
    <definedName name="_xlnm.Print_Area" localSheetId="1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stavby'!$C$42:$AQ$68</definedName>
    <definedName name="_xlnm.Print_Area" localSheetId="1">'SO-01-1 - Hráz'!$C$4:$J$41,'SO-01-1 - Hráz'!$C$47:$J$70,'SO-01-1 - Hráz'!$C$76:$K$229</definedName>
    <definedName name="_xlnm.Print_Area" localSheetId="2">'SO-01-2 - Objekt'!$C$4:$J$41,'SO-01-2 - Objekt'!$C$47:$J$75,'SO-01-2 - Objekt'!$C$81:$K$276</definedName>
    <definedName name="_xlnm.Print_Area" localSheetId="3">'SO-01-3 - Skluz'!$C$4:$J$41,'SO-01-3 - Skluz'!$C$47:$J$68,'SO-01-3 - Skluz'!$C$74:$K$149</definedName>
    <definedName name="_xlnm.Print_Area" localSheetId="4">'SO-01-4 - Zátopa'!$C$4:$J$41,'SO-01-4 - Zátopa'!$C$47:$J$69,'SO-01-4 - Zátopa'!$C$75:$K$169</definedName>
    <definedName name="_xlnm.Print_Area" localSheetId="5">'SO-01-5 - Příkop'!$C$4:$J$41,'SO-01-5 - Příkop'!$C$47:$J$67,'SO-01-5 - Příkop'!$C$73:$K$119</definedName>
    <definedName name="_xlnm.Print_Area" localSheetId="6">'SO-02-1 - Hráz'!$C$4:$J$41,'SO-02-1 - Hráz'!$C$47:$J$70,'SO-02-1 - Hráz'!$C$76:$K$218</definedName>
    <definedName name="_xlnm.Print_Area" localSheetId="7">'SO-02-2 - Objekt'!$C$4:$J$41,'SO-02-2 - Objekt'!$C$47:$J$75,'SO-02-2 - Objekt'!$C$81:$K$261</definedName>
    <definedName name="_xlnm.Print_Area" localSheetId="8">'SO-02-3 - Zátopa'!$C$4:$J$41,'SO-02-3 - Zátopa'!$C$47:$J$67,'SO-02-3 - Zátopa'!$C$73:$K$150</definedName>
    <definedName name="_xlnm.Print_Area" localSheetId="9">'SO-03 - Cesta C53'!$C$4:$J$39,'SO-03 - Cesta C53'!$C$45:$J$65,'SO-03 - Cesta C53'!$C$71:$K$184</definedName>
    <definedName name="_xlnm.Print_Area" localSheetId="10">'SO-04 - Cesta C54'!$C$4:$J$39,'SO-04 - Cesta C54'!$C$45:$J$65,'SO-04 - Cesta C54'!$C$71:$K$186</definedName>
    <definedName name="_xlnm.Print_Area" localSheetId="11">'VON - Vedlejší a ostatní ...'!$C$4:$J$39,'VON - Vedlejší a ostatní ...'!$C$45:$J$63,'VON - Vedlejší a ostatní ...'!$C$69:$K$127</definedName>
  </definedNames>
  <calcPr calcId="125725"/>
</workbook>
</file>

<file path=xl/calcChain.xml><?xml version="1.0" encoding="utf-8"?>
<calcChain xmlns="http://schemas.openxmlformats.org/spreadsheetml/2006/main">
  <c r="J37" i="12"/>
  <c r="J36"/>
  <c r="AY67" i="1"/>
  <c r="J35" i="12"/>
  <c r="AX67" i="1"/>
  <c r="BI125" i="12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2"/>
  <c r="BH92"/>
  <c r="BG92"/>
  <c r="BF92"/>
  <c r="T92"/>
  <c r="R92"/>
  <c r="P92"/>
  <c r="BK92"/>
  <c r="J92"/>
  <c r="BE92"/>
  <c r="BI89"/>
  <c r="BH89"/>
  <c r="BG89"/>
  <c r="BF89"/>
  <c r="T89"/>
  <c r="T88"/>
  <c r="R89"/>
  <c r="R88"/>
  <c r="P89"/>
  <c r="P88"/>
  <c r="BK89"/>
  <c r="BK88"/>
  <c r="J88" s="1"/>
  <c r="J62" s="1"/>
  <c r="J89"/>
  <c r="BE89" s="1"/>
  <c r="BI85"/>
  <c r="F37"/>
  <c r="BD67" i="1" s="1"/>
  <c r="BH85" i="12"/>
  <c r="F36" s="1"/>
  <c r="BC67" i="1" s="1"/>
  <c r="BG85" i="12"/>
  <c r="F35"/>
  <c r="BB67" i="1" s="1"/>
  <c r="BF85" i="12"/>
  <c r="F34" s="1"/>
  <c r="BA67" i="1" s="1"/>
  <c r="T85" i="12"/>
  <c r="T84"/>
  <c r="T83" s="1"/>
  <c r="T82" s="1"/>
  <c r="R85"/>
  <c r="R84"/>
  <c r="R83" s="1"/>
  <c r="R82" s="1"/>
  <c r="P85"/>
  <c r="P84"/>
  <c r="P83" s="1"/>
  <c r="P82" s="1"/>
  <c r="AU67" i="1" s="1"/>
  <c r="BK85" i="12"/>
  <c r="BK84" s="1"/>
  <c r="J85"/>
  <c r="BE85" s="1"/>
  <c r="J78"/>
  <c r="F78"/>
  <c r="F76"/>
  <c r="E74"/>
  <c r="J54"/>
  <c r="F54"/>
  <c r="F52"/>
  <c r="E50"/>
  <c r="J24"/>
  <c r="E24"/>
  <c r="J79" s="1"/>
  <c r="J23"/>
  <c r="J18"/>
  <c r="E18"/>
  <c r="F55" s="1"/>
  <c r="J17"/>
  <c r="J12"/>
  <c r="J52" s="1"/>
  <c r="E7"/>
  <c r="E72" s="1"/>
  <c r="J37" i="11"/>
  <c r="J36"/>
  <c r="AY66" i="1" s="1"/>
  <c r="J35" i="11"/>
  <c r="AX66" i="1"/>
  <c r="BI185" i="11"/>
  <c r="BH185"/>
  <c r="BG185"/>
  <c r="BF185"/>
  <c r="T185"/>
  <c r="T184" s="1"/>
  <c r="R185"/>
  <c r="R184"/>
  <c r="P185"/>
  <c r="P184" s="1"/>
  <c r="BK185"/>
  <c r="BK184"/>
  <c r="J184"/>
  <c r="J64" s="1"/>
  <c r="J185"/>
  <c r="BE185"/>
  <c r="BI180"/>
  <c r="BH180"/>
  <c r="BG180"/>
  <c r="BF180"/>
  <c r="T180"/>
  <c r="R180"/>
  <c r="P180"/>
  <c r="BK180"/>
  <c r="J180"/>
  <c r="BE180"/>
  <c r="BI177"/>
  <c r="BH177"/>
  <c r="BG177"/>
  <c r="BF177"/>
  <c r="T177"/>
  <c r="R177"/>
  <c r="P177"/>
  <c r="BK177"/>
  <c r="J177"/>
  <c r="BE177"/>
  <c r="BI174"/>
  <c r="BH174"/>
  <c r="BG174"/>
  <c r="BF174"/>
  <c r="T174"/>
  <c r="T173" s="1"/>
  <c r="R174"/>
  <c r="R173"/>
  <c r="P174"/>
  <c r="P173" s="1"/>
  <c r="BK174"/>
  <c r="BK173"/>
  <c r="J173" s="1"/>
  <c r="J63" s="1"/>
  <c r="J174"/>
  <c r="BE174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59"/>
  <c r="BH159"/>
  <c r="BG159"/>
  <c r="BF159"/>
  <c r="T159"/>
  <c r="T158"/>
  <c r="R159"/>
  <c r="R158" s="1"/>
  <c r="P159"/>
  <c r="P158"/>
  <c r="BK159"/>
  <c r="BK158" s="1"/>
  <c r="J158" s="1"/>
  <c r="J62" s="1"/>
  <c r="J159"/>
  <c r="BE159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 s="1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F37"/>
  <c r="BD66" i="1" s="1"/>
  <c r="BH87" i="11"/>
  <c r="F36" s="1"/>
  <c r="BC66" i="1" s="1"/>
  <c r="BG87" i="11"/>
  <c r="F35"/>
  <c r="BB66" i="1" s="1"/>
  <c r="BF87" i="11"/>
  <c r="F34" s="1"/>
  <c r="BA66" i="1" s="1"/>
  <c r="T87" i="11"/>
  <c r="T86"/>
  <c r="R87"/>
  <c r="R86"/>
  <c r="R85" s="1"/>
  <c r="R84" s="1"/>
  <c r="P87"/>
  <c r="P86"/>
  <c r="P85" s="1"/>
  <c r="P84" s="1"/>
  <c r="AU66" i="1" s="1"/>
  <c r="BK87" i="11"/>
  <c r="BK86" s="1"/>
  <c r="J87"/>
  <c r="BE87" s="1"/>
  <c r="J81"/>
  <c r="J80"/>
  <c r="F80"/>
  <c r="F78"/>
  <c r="E76"/>
  <c r="J55"/>
  <c r="J54"/>
  <c r="F54"/>
  <c r="F52"/>
  <c r="E50"/>
  <c r="J18"/>
  <c r="E18"/>
  <c r="F81" s="1"/>
  <c r="F55"/>
  <c r="J17"/>
  <c r="J12"/>
  <c r="J78" s="1"/>
  <c r="J52"/>
  <c r="E7"/>
  <c r="E74"/>
  <c r="E48"/>
  <c r="J37" i="10"/>
  <c r="J36"/>
  <c r="AY65" i="1"/>
  <c r="J35" i="10"/>
  <c r="AX65" i="1"/>
  <c r="BI183" i="10"/>
  <c r="BH183"/>
  <c r="BG183"/>
  <c r="BF183"/>
  <c r="T183"/>
  <c r="T182"/>
  <c r="R183"/>
  <c r="R182"/>
  <c r="P183"/>
  <c r="P182"/>
  <c r="BK183"/>
  <c r="BK182"/>
  <c r="J182" s="1"/>
  <c r="J64" s="1"/>
  <c r="J183"/>
  <c r="BE183" s="1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68"/>
  <c r="BH168"/>
  <c r="BG168"/>
  <c r="BF168"/>
  <c r="T168"/>
  <c r="T167"/>
  <c r="R168"/>
  <c r="R167"/>
  <c r="P168"/>
  <c r="P167"/>
  <c r="BK168"/>
  <c r="BK167"/>
  <c r="J167" s="1"/>
  <c r="J63" s="1"/>
  <c r="J168"/>
  <c r="BE168" s="1"/>
  <c r="BI164"/>
  <c r="BH164"/>
  <c r="BG164"/>
  <c r="BF164"/>
  <c r="T164"/>
  <c r="R164"/>
  <c r="P164"/>
  <c r="BK164"/>
  <c r="J164"/>
  <c r="BE164"/>
  <c r="BI160"/>
  <c r="BH160"/>
  <c r="BG160"/>
  <c r="BF160"/>
  <c r="T160"/>
  <c r="T159"/>
  <c r="R160"/>
  <c r="R159"/>
  <c r="P160"/>
  <c r="P159"/>
  <c r="BK160"/>
  <c r="BK159"/>
  <c r="J159" s="1"/>
  <c r="J62" s="1"/>
  <c r="J160"/>
  <c r="BE160" s="1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8"/>
  <c r="BH148"/>
  <c r="BG148"/>
  <c r="BF148"/>
  <c r="T148"/>
  <c r="R148"/>
  <c r="P148"/>
  <c r="BK148"/>
  <c r="J148"/>
  <c r="BE148"/>
  <c r="BI143"/>
  <c r="BH143"/>
  <c r="BG143"/>
  <c r="BF143"/>
  <c r="T143"/>
  <c r="R143"/>
  <c r="P143"/>
  <c r="BK143"/>
  <c r="J143"/>
  <c r="BE143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F37"/>
  <c r="BD65" i="1" s="1"/>
  <c r="BH87" i="10"/>
  <c r="F36" s="1"/>
  <c r="BC65" i="1" s="1"/>
  <c r="BG87" i="10"/>
  <c r="F35"/>
  <c r="BB65" i="1" s="1"/>
  <c r="BF87" i="10"/>
  <c r="F34" s="1"/>
  <c r="BA65" i="1" s="1"/>
  <c r="T87" i="10"/>
  <c r="T86"/>
  <c r="T85" s="1"/>
  <c r="T84" s="1"/>
  <c r="R87"/>
  <c r="R86"/>
  <c r="R85" s="1"/>
  <c r="R84" s="1"/>
  <c r="P87"/>
  <c r="P86"/>
  <c r="P85" s="1"/>
  <c r="P84" s="1"/>
  <c r="AU65" i="1" s="1"/>
  <c r="BK87" i="10"/>
  <c r="BK86" s="1"/>
  <c r="J87"/>
  <c r="BE87" s="1"/>
  <c r="J81"/>
  <c r="J80"/>
  <c r="F80"/>
  <c r="F78"/>
  <c r="E76"/>
  <c r="J55"/>
  <c r="J54"/>
  <c r="F54"/>
  <c r="F52"/>
  <c r="E50"/>
  <c r="J18"/>
  <c r="E18"/>
  <c r="F81" s="1"/>
  <c r="F55"/>
  <c r="J17"/>
  <c r="J12"/>
  <c r="J78" s="1"/>
  <c r="J52"/>
  <c r="E7"/>
  <c r="E74"/>
  <c r="E48"/>
  <c r="J39" i="9"/>
  <c r="J38"/>
  <c r="AY64" i="1"/>
  <c r="J37" i="9"/>
  <c r="AX64" i="1"/>
  <c r="BI149" i="9"/>
  <c r="BH149"/>
  <c r="BG149"/>
  <c r="BF149"/>
  <c r="T149"/>
  <c r="T148"/>
  <c r="R149"/>
  <c r="R148"/>
  <c r="P149"/>
  <c r="P148"/>
  <c r="BK149"/>
  <c r="BK148"/>
  <c r="J148" s="1"/>
  <c r="J66" s="1"/>
  <c r="J149"/>
  <c r="BE149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F39"/>
  <c r="BD64" i="1" s="1"/>
  <c r="BH91" i="9"/>
  <c r="F38" s="1"/>
  <c r="BC64" i="1" s="1"/>
  <c r="BG91" i="9"/>
  <c r="F37"/>
  <c r="BB64" i="1" s="1"/>
  <c r="BF91" i="9"/>
  <c r="J36" s="1"/>
  <c r="AW64" i="1" s="1"/>
  <c r="T91" i="9"/>
  <c r="T90"/>
  <c r="T89" s="1"/>
  <c r="T88" s="1"/>
  <c r="R91"/>
  <c r="R90"/>
  <c r="R89" s="1"/>
  <c r="R88" s="1"/>
  <c r="P91"/>
  <c r="P90"/>
  <c r="P89" s="1"/>
  <c r="P88" s="1"/>
  <c r="AU64" i="1" s="1"/>
  <c r="BK91" i="9"/>
  <c r="BK90" s="1"/>
  <c r="J91"/>
  <c r="BE91" s="1"/>
  <c r="J85"/>
  <c r="J84"/>
  <c r="F84"/>
  <c r="F82"/>
  <c r="E80"/>
  <c r="J59"/>
  <c r="J58"/>
  <c r="F58"/>
  <c r="F56"/>
  <c r="E54"/>
  <c r="J20"/>
  <c r="E20"/>
  <c r="F85" s="1"/>
  <c r="F59"/>
  <c r="J19"/>
  <c r="J14"/>
  <c r="J82" s="1"/>
  <c r="J56"/>
  <c r="E7"/>
  <c r="E76"/>
  <c r="E50"/>
  <c r="J39" i="8"/>
  <c r="J38"/>
  <c r="AY63" i="1"/>
  <c r="J37" i="8"/>
  <c r="AX63" i="1"/>
  <c r="BI259" i="8"/>
  <c r="BH259"/>
  <c r="BG259"/>
  <c r="BF259"/>
  <c r="T259"/>
  <c r="T258"/>
  <c r="R259"/>
  <c r="R258"/>
  <c r="P259"/>
  <c r="P258"/>
  <c r="BK259"/>
  <c r="BK258"/>
  <c r="J258" s="1"/>
  <c r="J74" s="1"/>
  <c r="J259"/>
  <c r="BE259" s="1"/>
  <c r="BI256"/>
  <c r="BH256"/>
  <c r="BG256"/>
  <c r="BF256"/>
  <c r="T256"/>
  <c r="R256"/>
  <c r="P256"/>
  <c r="BK256"/>
  <c r="J256"/>
  <c r="BE256"/>
  <c r="BI253"/>
  <c r="BH253"/>
  <c r="BG253"/>
  <c r="BF253"/>
  <c r="T253"/>
  <c r="R253"/>
  <c r="P253"/>
  <c r="BK253"/>
  <c r="J253"/>
  <c r="BE253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5"/>
  <c r="BH245"/>
  <c r="BG245"/>
  <c r="BF245"/>
  <c r="T245"/>
  <c r="R245"/>
  <c r="P245"/>
  <c r="BK245"/>
  <c r="J245"/>
  <c r="BE245"/>
  <c r="BI241"/>
  <c r="BH241"/>
  <c r="BG241"/>
  <c r="BF241"/>
  <c r="T241"/>
  <c r="T240"/>
  <c r="T239" s="1"/>
  <c r="R241"/>
  <c r="R240" s="1"/>
  <c r="R239" s="1"/>
  <c r="P241"/>
  <c r="P240"/>
  <c r="P239" s="1"/>
  <c r="BK241"/>
  <c r="BK240" s="1"/>
  <c r="J241"/>
  <c r="BE241"/>
  <c r="BI237"/>
  <c r="BH237"/>
  <c r="BG237"/>
  <c r="BF237"/>
  <c r="T237"/>
  <c r="T236"/>
  <c r="R237"/>
  <c r="R236"/>
  <c r="P237"/>
  <c r="P236"/>
  <c r="BK237"/>
  <c r="BK236"/>
  <c r="J236" s="1"/>
  <c r="J71" s="1"/>
  <c r="J237"/>
  <c r="BE237" s="1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19"/>
  <c r="BH219"/>
  <c r="BG219"/>
  <c r="BF219"/>
  <c r="T219"/>
  <c r="T218"/>
  <c r="R219"/>
  <c r="R218"/>
  <c r="P219"/>
  <c r="P218"/>
  <c r="BK219"/>
  <c r="BK218"/>
  <c r="J218" s="1"/>
  <c r="J70" s="1"/>
  <c r="J219"/>
  <c r="BE219" s="1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9"/>
  <c r="BH209"/>
  <c r="BG209"/>
  <c r="BF209"/>
  <c r="T209"/>
  <c r="T208"/>
  <c r="R209"/>
  <c r="R208"/>
  <c r="P209"/>
  <c r="P208"/>
  <c r="BK209"/>
  <c r="BK208"/>
  <c r="J208" s="1"/>
  <c r="J69" s="1"/>
  <c r="J209"/>
  <c r="BE209" s="1"/>
  <c r="BI205"/>
  <c r="BH205"/>
  <c r="BG205"/>
  <c r="BF205"/>
  <c r="T205"/>
  <c r="T204"/>
  <c r="R205"/>
  <c r="R204" s="1"/>
  <c r="P205"/>
  <c r="P204"/>
  <c r="BK205"/>
  <c r="BK204" s="1"/>
  <c r="J204" s="1"/>
  <c r="J68" s="1"/>
  <c r="J205"/>
  <c r="BE205"/>
  <c r="BI198"/>
  <c r="BH198"/>
  <c r="BG198"/>
  <c r="BF198"/>
  <c r="T198"/>
  <c r="T197"/>
  <c r="R198"/>
  <c r="R197" s="1"/>
  <c r="P198"/>
  <c r="P197"/>
  <c r="BK198"/>
  <c r="BK197" s="1"/>
  <c r="J197" s="1"/>
  <c r="J67" s="1"/>
  <c r="J198"/>
  <c r="BE198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 s="1"/>
  <c r="BI188"/>
  <c r="BH188"/>
  <c r="BG188"/>
  <c r="BF188"/>
  <c r="T188"/>
  <c r="R188"/>
  <c r="P188"/>
  <c r="BK188"/>
  <c r="J188"/>
  <c r="BE188"/>
  <c r="BI182"/>
  <c r="BH182"/>
  <c r="BG182"/>
  <c r="BF182"/>
  <c r="T182"/>
  <c r="R182"/>
  <c r="P182"/>
  <c r="BK182"/>
  <c r="J182"/>
  <c r="BE182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68"/>
  <c r="BH168"/>
  <c r="BG168"/>
  <c r="BF168"/>
  <c r="T168"/>
  <c r="R168"/>
  <c r="P168"/>
  <c r="BK168"/>
  <c r="J168"/>
  <c r="BE168"/>
  <c r="BI160"/>
  <c r="BH160"/>
  <c r="BG160"/>
  <c r="BF160"/>
  <c r="T160"/>
  <c r="R160"/>
  <c r="P160"/>
  <c r="BK160"/>
  <c r="J160"/>
  <c r="BE160"/>
  <c r="BI157"/>
  <c r="BH157"/>
  <c r="BG157"/>
  <c r="BF157"/>
  <c r="T157"/>
  <c r="T156"/>
  <c r="R157"/>
  <c r="R156"/>
  <c r="P157"/>
  <c r="P156"/>
  <c r="BK157"/>
  <c r="BK156"/>
  <c r="J156" s="1"/>
  <c r="J66" s="1"/>
  <c r="J157"/>
  <c r="BE157" s="1"/>
  <c r="BI153"/>
  <c r="BH153"/>
  <c r="BG153"/>
  <c r="BF153"/>
  <c r="T153"/>
  <c r="R153"/>
  <c r="P153"/>
  <c r="BK153"/>
  <c r="J153"/>
  <c r="BE153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3"/>
  <c r="BH133"/>
  <c r="BG133"/>
  <c r="BF133"/>
  <c r="T133"/>
  <c r="R133"/>
  <c r="P133"/>
  <c r="BK133"/>
  <c r="J133"/>
  <c r="BE133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F39"/>
  <c r="BD63" i="1" s="1"/>
  <c r="BH99" i="8"/>
  <c r="F38" s="1"/>
  <c r="BC63" i="1" s="1"/>
  <c r="BG99" i="8"/>
  <c r="F37"/>
  <c r="BB63" i="1" s="1"/>
  <c r="BF99" i="8"/>
  <c r="J36" s="1"/>
  <c r="AW63" i="1" s="1"/>
  <c r="T99" i="8"/>
  <c r="T98"/>
  <c r="T97" s="1"/>
  <c r="T96" s="1"/>
  <c r="R99"/>
  <c r="R98"/>
  <c r="R97" s="1"/>
  <c r="R96" s="1"/>
  <c r="P99"/>
  <c r="P98"/>
  <c r="P97" s="1"/>
  <c r="P96" s="1"/>
  <c r="AU63" i="1" s="1"/>
  <c r="BK99" i="8"/>
  <c r="BK98" s="1"/>
  <c r="J99"/>
  <c r="BE99" s="1"/>
  <c r="J93"/>
  <c r="J92"/>
  <c r="F92"/>
  <c r="F90"/>
  <c r="E88"/>
  <c r="J59"/>
  <c r="J58"/>
  <c r="F58"/>
  <c r="F56"/>
  <c r="E54"/>
  <c r="J20"/>
  <c r="E20"/>
  <c r="F93" s="1"/>
  <c r="F59"/>
  <c r="J19"/>
  <c r="J14"/>
  <c r="J90" s="1"/>
  <c r="J56"/>
  <c r="E7"/>
  <c r="E50" s="1"/>
  <c r="E84"/>
  <c r="J39" i="7"/>
  <c r="J38"/>
  <c r="AY62" i="1"/>
  <c r="J37" i="7"/>
  <c r="AX62" i="1"/>
  <c r="BI217" i="7"/>
  <c r="BH217"/>
  <c r="BG217"/>
  <c r="BF217"/>
  <c r="T217"/>
  <c r="T216"/>
  <c r="R217"/>
  <c r="R216"/>
  <c r="P217"/>
  <c r="P216"/>
  <c r="BK217"/>
  <c r="BK216"/>
  <c r="J216" s="1"/>
  <c r="J69" s="1"/>
  <c r="J217"/>
  <c r="BE217" s="1"/>
  <c r="BI213"/>
  <c r="BH213"/>
  <c r="BG213"/>
  <c r="BF213"/>
  <c r="T213"/>
  <c r="T212"/>
  <c r="R213"/>
  <c r="R212"/>
  <c r="P213"/>
  <c r="P212"/>
  <c r="BK213"/>
  <c r="BK212"/>
  <c r="J212" s="1"/>
  <c r="J68" s="1"/>
  <c r="J213"/>
  <c r="BE213" s="1"/>
  <c r="BI208"/>
  <c r="BH208"/>
  <c r="BG208"/>
  <c r="BF208"/>
  <c r="T208"/>
  <c r="T207"/>
  <c r="R208"/>
  <c r="R207"/>
  <c r="P208"/>
  <c r="P207"/>
  <c r="BK208"/>
  <c r="BK207"/>
  <c r="J207" s="1"/>
  <c r="J67" s="1"/>
  <c r="J208"/>
  <c r="BE208" s="1"/>
  <c r="BI203"/>
  <c r="BH203"/>
  <c r="BG203"/>
  <c r="BF203"/>
  <c r="T203"/>
  <c r="R203"/>
  <c r="P203"/>
  <c r="BK203"/>
  <c r="J203"/>
  <c r="BE203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3"/>
  <c r="BH193"/>
  <c r="BG193"/>
  <c r="BF193"/>
  <c r="T193"/>
  <c r="R193"/>
  <c r="P193"/>
  <c r="BK193"/>
  <c r="J193"/>
  <c r="BE193"/>
  <c r="BI189"/>
  <c r="BH189"/>
  <c r="BG189"/>
  <c r="BF189"/>
  <c r="T189"/>
  <c r="T188"/>
  <c r="R189"/>
  <c r="R188"/>
  <c r="P189"/>
  <c r="P188"/>
  <c r="BK189"/>
  <c r="BK188"/>
  <c r="J188" s="1"/>
  <c r="J66" s="1"/>
  <c r="J189"/>
  <c r="BE189" s="1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8"/>
  <c r="BH168"/>
  <c r="BG168"/>
  <c r="BF168"/>
  <c r="T168"/>
  <c r="R168"/>
  <c r="P168"/>
  <c r="BK168"/>
  <c r="J168"/>
  <c r="BE168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4"/>
  <c r="F39"/>
  <c r="BD62" i="1" s="1"/>
  <c r="BD61" s="1"/>
  <c r="BH94" i="7"/>
  <c r="F38" s="1"/>
  <c r="BC62" i="1" s="1"/>
  <c r="BC61" s="1"/>
  <c r="AY61" s="1"/>
  <c r="BG94" i="7"/>
  <c r="F37"/>
  <c r="BB62" i="1" s="1"/>
  <c r="BB61" s="1"/>
  <c r="AX61" s="1"/>
  <c r="BF94" i="7"/>
  <c r="F36" s="1"/>
  <c r="BA62" i="1" s="1"/>
  <c r="T94" i="7"/>
  <c r="T93"/>
  <c r="T92" s="1"/>
  <c r="T91" s="1"/>
  <c r="R94"/>
  <c r="R93"/>
  <c r="R92" s="1"/>
  <c r="R91" s="1"/>
  <c r="P94"/>
  <c r="P93"/>
  <c r="P92" s="1"/>
  <c r="P91" s="1"/>
  <c r="AU62" i="1" s="1"/>
  <c r="AU61" s="1"/>
  <c r="BK94" i="7"/>
  <c r="BK93" s="1"/>
  <c r="J94"/>
  <c r="BE94" s="1"/>
  <c r="J88"/>
  <c r="J87"/>
  <c r="F87"/>
  <c r="F85"/>
  <c r="E83"/>
  <c r="J59"/>
  <c r="J58"/>
  <c r="F58"/>
  <c r="F56"/>
  <c r="E54"/>
  <c r="J20"/>
  <c r="E20"/>
  <c r="F88" s="1"/>
  <c r="F59"/>
  <c r="J19"/>
  <c r="J14"/>
  <c r="J85" s="1"/>
  <c r="J56"/>
  <c r="E7"/>
  <c r="E79"/>
  <c r="E50"/>
  <c r="J39" i="6"/>
  <c r="J38"/>
  <c r="AY60" i="1"/>
  <c r="J37" i="6"/>
  <c r="AX60" i="1"/>
  <c r="BI118" i="6"/>
  <c r="BH118"/>
  <c r="BG118"/>
  <c r="BF118"/>
  <c r="T118"/>
  <c r="T117"/>
  <c r="R118"/>
  <c r="R117"/>
  <c r="P118"/>
  <c r="P117"/>
  <c r="BK118"/>
  <c r="BK117"/>
  <c r="J117" s="1"/>
  <c r="J66" s="1"/>
  <c r="J118"/>
  <c r="BE118" s="1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4"/>
  <c r="BH94"/>
  <c r="BG94"/>
  <c r="BF94"/>
  <c r="T94"/>
  <c r="R94"/>
  <c r="P94"/>
  <c r="BK94"/>
  <c r="J94"/>
  <c r="BE94"/>
  <c r="BI91"/>
  <c r="F39"/>
  <c r="BD60" i="1" s="1"/>
  <c r="BH91" i="6"/>
  <c r="F38" s="1"/>
  <c r="BC60" i="1" s="1"/>
  <c r="BG91" i="6"/>
  <c r="F37"/>
  <c r="BB60" i="1" s="1"/>
  <c r="BF91" i="6"/>
  <c r="J36" s="1"/>
  <c r="AW60" i="1" s="1"/>
  <c r="T91" i="6"/>
  <c r="T90"/>
  <c r="T89" s="1"/>
  <c r="T88" s="1"/>
  <c r="R91"/>
  <c r="R90"/>
  <c r="R89" s="1"/>
  <c r="R88" s="1"/>
  <c r="P91"/>
  <c r="P90"/>
  <c r="P89" s="1"/>
  <c r="P88" s="1"/>
  <c r="AU60" i="1" s="1"/>
  <c r="BK91" i="6"/>
  <c r="BK90" s="1"/>
  <c r="J91"/>
  <c r="BE91" s="1"/>
  <c r="J85"/>
  <c r="J84"/>
  <c r="F84"/>
  <c r="F82"/>
  <c r="E80"/>
  <c r="J59"/>
  <c r="J58"/>
  <c r="F58"/>
  <c r="F56"/>
  <c r="E54"/>
  <c r="J20"/>
  <c r="E20"/>
  <c r="F59" s="1"/>
  <c r="J19"/>
  <c r="J14"/>
  <c r="J56" s="1"/>
  <c r="E7"/>
  <c r="E76"/>
  <c r="E50"/>
  <c r="J39" i="5"/>
  <c r="J38"/>
  <c r="AY59" i="1"/>
  <c r="J37" i="5"/>
  <c r="AX59" i="1"/>
  <c r="BI168" i="5"/>
  <c r="BH168"/>
  <c r="BG168"/>
  <c r="BF168"/>
  <c r="T168"/>
  <c r="T167"/>
  <c r="R168"/>
  <c r="R167"/>
  <c r="P168"/>
  <c r="P167"/>
  <c r="BK168"/>
  <c r="BK167"/>
  <c r="J167" s="1"/>
  <c r="J68" s="1"/>
  <c r="J168"/>
  <c r="BE168" s="1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T157"/>
  <c r="R158"/>
  <c r="R157"/>
  <c r="P158"/>
  <c r="P157"/>
  <c r="BK158"/>
  <c r="BK157"/>
  <c r="J157" s="1"/>
  <c r="J67" s="1"/>
  <c r="J158"/>
  <c r="BE158" s="1"/>
  <c r="BI154"/>
  <c r="BH154"/>
  <c r="BG154"/>
  <c r="BF154"/>
  <c r="T154"/>
  <c r="T153"/>
  <c r="R154"/>
  <c r="R153"/>
  <c r="P154"/>
  <c r="P153"/>
  <c r="BK154"/>
  <c r="BK153"/>
  <c r="J153" s="1"/>
  <c r="J66" s="1"/>
  <c r="J154"/>
  <c r="BE154" s="1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F39"/>
  <c r="BD59" i="1" s="1"/>
  <c r="BH93" i="5"/>
  <c r="F38" s="1"/>
  <c r="BC59" i="1" s="1"/>
  <c r="BG93" i="5"/>
  <c r="F37"/>
  <c r="BB59" i="1" s="1"/>
  <c r="BF93" i="5"/>
  <c r="F36" s="1"/>
  <c r="BA59" i="1" s="1"/>
  <c r="T93" i="5"/>
  <c r="T92"/>
  <c r="T91" s="1"/>
  <c r="T90" s="1"/>
  <c r="R93"/>
  <c r="R92"/>
  <c r="R91" s="1"/>
  <c r="R90" s="1"/>
  <c r="P93"/>
  <c r="P92"/>
  <c r="P91" s="1"/>
  <c r="P90" s="1"/>
  <c r="AU59" i="1" s="1"/>
  <c r="BK93" i="5"/>
  <c r="BK92" s="1"/>
  <c r="J93"/>
  <c r="BE93" s="1"/>
  <c r="J87"/>
  <c r="J86"/>
  <c r="F86"/>
  <c r="F84"/>
  <c r="E82"/>
  <c r="J59"/>
  <c r="J58"/>
  <c r="F58"/>
  <c r="F56"/>
  <c r="E54"/>
  <c r="J20"/>
  <c r="E20"/>
  <c r="F87" s="1"/>
  <c r="F59"/>
  <c r="J19"/>
  <c r="J14"/>
  <c r="J84" s="1"/>
  <c r="J56"/>
  <c r="E7"/>
  <c r="E50" s="1"/>
  <c r="E78"/>
  <c r="J39" i="4"/>
  <c r="J38"/>
  <c r="AY58" i="1"/>
  <c r="J37" i="4"/>
  <c r="AX58" i="1"/>
  <c r="BI148" i="4"/>
  <c r="BH148"/>
  <c r="BG148"/>
  <c r="BF148"/>
  <c r="T148"/>
  <c r="T147"/>
  <c r="R148"/>
  <c r="R147"/>
  <c r="P148"/>
  <c r="P147"/>
  <c r="BK148"/>
  <c r="BK147"/>
  <c r="J147" s="1"/>
  <c r="J67" s="1"/>
  <c r="J148"/>
  <c r="BE148" s="1"/>
  <c r="BI144"/>
  <c r="BH144"/>
  <c r="BG144"/>
  <c r="BF144"/>
  <c r="T144"/>
  <c r="T143"/>
  <c r="R144"/>
  <c r="R143"/>
  <c r="P144"/>
  <c r="P143"/>
  <c r="BK144"/>
  <c r="BK143"/>
  <c r="J143" s="1"/>
  <c r="J66" s="1"/>
  <c r="J144"/>
  <c r="BE144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5"/>
  <c r="BH95"/>
  <c r="BG95"/>
  <c r="BF95"/>
  <c r="T95"/>
  <c r="R95"/>
  <c r="P95"/>
  <c r="BK95"/>
  <c r="J95"/>
  <c r="BE95"/>
  <c r="BI92"/>
  <c r="F39"/>
  <c r="BD58" i="1" s="1"/>
  <c r="BH92" i="4"/>
  <c r="F38" s="1"/>
  <c r="BC58" i="1" s="1"/>
  <c r="BG92" i="4"/>
  <c r="F37"/>
  <c r="BB58" i="1" s="1"/>
  <c r="BF92" i="4"/>
  <c r="J36" s="1"/>
  <c r="AW58" i="1" s="1"/>
  <c r="T92" i="4"/>
  <c r="T91"/>
  <c r="T90" s="1"/>
  <c r="T89" s="1"/>
  <c r="R92"/>
  <c r="R91"/>
  <c r="R90" s="1"/>
  <c r="R89" s="1"/>
  <c r="P92"/>
  <c r="P91"/>
  <c r="P90" s="1"/>
  <c r="P89" s="1"/>
  <c r="AU58" i="1" s="1"/>
  <c r="BK92" i="4"/>
  <c r="BK91" s="1"/>
  <c r="J92"/>
  <c r="BE92" s="1"/>
  <c r="J86"/>
  <c r="J85"/>
  <c r="F85"/>
  <c r="F83"/>
  <c r="E81"/>
  <c r="J59"/>
  <c r="J58"/>
  <c r="F58"/>
  <c r="F56"/>
  <c r="E54"/>
  <c r="J20"/>
  <c r="E20"/>
  <c r="F86" s="1"/>
  <c r="F59"/>
  <c r="J19"/>
  <c r="J14"/>
  <c r="J83" s="1"/>
  <c r="J56"/>
  <c r="E7"/>
  <c r="E50" s="1"/>
  <c r="E77"/>
  <c r="J39" i="3"/>
  <c r="J38"/>
  <c r="AY57" i="1"/>
  <c r="J37" i="3"/>
  <c r="AX57" i="1"/>
  <c r="BI274" i="3"/>
  <c r="BH274"/>
  <c r="BG274"/>
  <c r="BF274"/>
  <c r="T274"/>
  <c r="R274"/>
  <c r="P274"/>
  <c r="BK274"/>
  <c r="J274"/>
  <c r="BE274"/>
  <c r="BI271"/>
  <c r="BH271"/>
  <c r="BG271"/>
  <c r="BF271"/>
  <c r="T271"/>
  <c r="T270"/>
  <c r="R271"/>
  <c r="R270"/>
  <c r="P271"/>
  <c r="P270"/>
  <c r="BK271"/>
  <c r="BK270"/>
  <c r="J270" s="1"/>
  <c r="J74" s="1"/>
  <c r="J271"/>
  <c r="BE271" s="1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/>
  <c r="BI250"/>
  <c r="BH250"/>
  <c r="BG250"/>
  <c r="BF250"/>
  <c r="T250"/>
  <c r="R250"/>
  <c r="P250"/>
  <c r="BK250"/>
  <c r="J250"/>
  <c r="BE250"/>
  <c r="BI246"/>
  <c r="BH246"/>
  <c r="BG246"/>
  <c r="BF246"/>
  <c r="T246"/>
  <c r="R246"/>
  <c r="P246"/>
  <c r="BK246"/>
  <c r="J246"/>
  <c r="BE246"/>
  <c r="BI243"/>
  <c r="BH243"/>
  <c r="BG243"/>
  <c r="BF243"/>
  <c r="T243"/>
  <c r="T242"/>
  <c r="T241" s="1"/>
  <c r="R243"/>
  <c r="R242" s="1"/>
  <c r="R241" s="1"/>
  <c r="P243"/>
  <c r="P242"/>
  <c r="P241" s="1"/>
  <c r="BK243"/>
  <c r="BK242" s="1"/>
  <c r="J243"/>
  <c r="BE243"/>
  <c r="BI239"/>
  <c r="BH239"/>
  <c r="BG239"/>
  <c r="BF239"/>
  <c r="T239"/>
  <c r="T238"/>
  <c r="R239"/>
  <c r="R238"/>
  <c r="P239"/>
  <c r="P238"/>
  <c r="BK239"/>
  <c r="BK238"/>
  <c r="J238" s="1"/>
  <c r="J71" s="1"/>
  <c r="J239"/>
  <c r="BE239" s="1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8"/>
  <c r="BH218"/>
  <c r="BG218"/>
  <c r="BF218"/>
  <c r="T218"/>
  <c r="T217"/>
  <c r="R218"/>
  <c r="R217"/>
  <c r="P218"/>
  <c r="P217"/>
  <c r="BK218"/>
  <c r="BK217"/>
  <c r="J217" s="1"/>
  <c r="J70" s="1"/>
  <c r="J218"/>
  <c r="BE218" s="1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T207"/>
  <c r="R208"/>
  <c r="R207"/>
  <c r="P208"/>
  <c r="P207"/>
  <c r="BK208"/>
  <c r="BK207"/>
  <c r="J207" s="1"/>
  <c r="J69" s="1"/>
  <c r="J208"/>
  <c r="BE208" s="1"/>
  <c r="BI204"/>
  <c r="BH204"/>
  <c r="BG204"/>
  <c r="BF204"/>
  <c r="T204"/>
  <c r="T203"/>
  <c r="R204"/>
  <c r="R203"/>
  <c r="P204"/>
  <c r="P203"/>
  <c r="BK204"/>
  <c r="BK203"/>
  <c r="J203" s="1"/>
  <c r="J68" s="1"/>
  <c r="J204"/>
  <c r="BE204"/>
  <c r="BI197"/>
  <c r="BH197"/>
  <c r="BG197"/>
  <c r="BF197"/>
  <c r="T197"/>
  <c r="T196"/>
  <c r="R197"/>
  <c r="R196" s="1"/>
  <c r="P197"/>
  <c r="P196"/>
  <c r="BK197"/>
  <c r="BK196" s="1"/>
  <c r="J196" s="1"/>
  <c r="J67" s="1"/>
  <c r="J197"/>
  <c r="BE197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 s="1"/>
  <c r="BI187"/>
  <c r="BH187"/>
  <c r="BG187"/>
  <c r="BF187"/>
  <c r="T187"/>
  <c r="R187"/>
  <c r="P187"/>
  <c r="BK187"/>
  <c r="J187"/>
  <c r="BE187"/>
  <c r="BI181"/>
  <c r="BH181"/>
  <c r="BG181"/>
  <c r="BF181"/>
  <c r="T181"/>
  <c r="R181"/>
  <c r="P181"/>
  <c r="BK181"/>
  <c r="J181"/>
  <c r="BE181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/>
  <c r="BI159"/>
  <c r="BH159"/>
  <c r="BG159"/>
  <c r="BF159"/>
  <c r="T159"/>
  <c r="R159"/>
  <c r="P159"/>
  <c r="BK159"/>
  <c r="J159"/>
  <c r="BE159"/>
  <c r="BI156"/>
  <c r="BH156"/>
  <c r="BG156"/>
  <c r="BF156"/>
  <c r="T156"/>
  <c r="T155"/>
  <c r="R156"/>
  <c r="R155"/>
  <c r="P156"/>
  <c r="P155"/>
  <c r="BK156"/>
  <c r="BK155"/>
  <c r="J155" s="1"/>
  <c r="J66" s="1"/>
  <c r="J156"/>
  <c r="BE156" s="1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6"/>
  <c r="BH116"/>
  <c r="BG116"/>
  <c r="BF116"/>
  <c r="T116"/>
  <c r="R116"/>
  <c r="P116"/>
  <c r="BK116"/>
  <c r="J116"/>
  <c r="BE116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F39"/>
  <c r="BD57" i="1" s="1"/>
  <c r="BH99" i="3"/>
  <c r="F38" s="1"/>
  <c r="BC57" i="1" s="1"/>
  <c r="BG99" i="3"/>
  <c r="F37"/>
  <c r="BB57" i="1" s="1"/>
  <c r="BF99" i="3"/>
  <c r="J36" s="1"/>
  <c r="AW57" i="1" s="1"/>
  <c r="T99" i="3"/>
  <c r="T98"/>
  <c r="T97" s="1"/>
  <c r="T96" s="1"/>
  <c r="R99"/>
  <c r="R98"/>
  <c r="R97" s="1"/>
  <c r="R96" s="1"/>
  <c r="P99"/>
  <c r="P98"/>
  <c r="P97" s="1"/>
  <c r="P96" s="1"/>
  <c r="AU57" i="1" s="1"/>
  <c r="BK99" i="3"/>
  <c r="BK98" s="1"/>
  <c r="J99"/>
  <c r="BE99" s="1"/>
  <c r="J93"/>
  <c r="J92"/>
  <c r="F92"/>
  <c r="F90"/>
  <c r="E88"/>
  <c r="J59"/>
  <c r="J58"/>
  <c r="F58"/>
  <c r="F56"/>
  <c r="E54"/>
  <c r="J20"/>
  <c r="E20"/>
  <c r="F93" s="1"/>
  <c r="F59"/>
  <c r="J19"/>
  <c r="J14"/>
  <c r="J90" s="1"/>
  <c r="J56"/>
  <c r="E7"/>
  <c r="E84"/>
  <c r="E50"/>
  <c r="J39" i="2"/>
  <c r="J38"/>
  <c r="AY56" i="1"/>
  <c r="J37" i="2"/>
  <c r="AX56" i="1"/>
  <c r="BI228" i="2"/>
  <c r="BH228"/>
  <c r="BG228"/>
  <c r="BF228"/>
  <c r="T228"/>
  <c r="T227"/>
  <c r="R228"/>
  <c r="R227"/>
  <c r="P228"/>
  <c r="P227"/>
  <c r="BK228"/>
  <c r="BK227"/>
  <c r="J227" s="1"/>
  <c r="J69" s="1"/>
  <c r="J228"/>
  <c r="BE228" s="1"/>
  <c r="BI224"/>
  <c r="BH224"/>
  <c r="BG224"/>
  <c r="BF224"/>
  <c r="T224"/>
  <c r="T223"/>
  <c r="R224"/>
  <c r="R223"/>
  <c r="P224"/>
  <c r="P223"/>
  <c r="BK224"/>
  <c r="BK223"/>
  <c r="J223" s="1"/>
  <c r="J68" s="1"/>
  <c r="J224"/>
  <c r="BE224" s="1"/>
  <c r="BI220"/>
  <c r="BH220"/>
  <c r="BG220"/>
  <c r="BF220"/>
  <c r="T220"/>
  <c r="T219"/>
  <c r="R220"/>
  <c r="R219"/>
  <c r="P220"/>
  <c r="P219"/>
  <c r="BK220"/>
  <c r="BK219"/>
  <c r="J219" s="1"/>
  <c r="J67" s="1"/>
  <c r="J220"/>
  <c r="BE220" s="1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2"/>
  <c r="BH202"/>
  <c r="BG202"/>
  <c r="BF202"/>
  <c r="T202"/>
  <c r="R202"/>
  <c r="P202"/>
  <c r="BK202"/>
  <c r="J202"/>
  <c r="BE202"/>
  <c r="BI198"/>
  <c r="BH198"/>
  <c r="BG198"/>
  <c r="BF198"/>
  <c r="T198"/>
  <c r="T197"/>
  <c r="R198"/>
  <c r="R197"/>
  <c r="P198"/>
  <c r="P197"/>
  <c r="BK198"/>
  <c r="BK197"/>
  <c r="J197" s="1"/>
  <c r="J66" s="1"/>
  <c r="J198"/>
  <c r="BE198" s="1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7"/>
  <c r="BH177"/>
  <c r="BG177"/>
  <c r="BF177"/>
  <c r="T177"/>
  <c r="R177"/>
  <c r="P177"/>
  <c r="BK177"/>
  <c r="J177"/>
  <c r="BE177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5"/>
  <c r="BH165"/>
  <c r="BG165"/>
  <c r="BF165"/>
  <c r="T165"/>
  <c r="R165"/>
  <c r="P165"/>
  <c r="BK165"/>
  <c r="J165"/>
  <c r="BE165"/>
  <c r="BI162"/>
  <c r="BH162"/>
  <c r="BG162"/>
  <c r="BF162"/>
  <c r="T162"/>
  <c r="R162"/>
  <c r="P162"/>
  <c r="BK162"/>
  <c r="J162"/>
  <c r="BE162"/>
  <c r="BI158"/>
  <c r="BH158"/>
  <c r="BG158"/>
  <c r="BF158"/>
  <c r="T158"/>
  <c r="R158"/>
  <c r="P158"/>
  <c r="BK158"/>
  <c r="J158"/>
  <c r="BE158"/>
  <c r="BI155"/>
  <c r="BH155"/>
  <c r="BG155"/>
  <c r="BF155"/>
  <c r="T155"/>
  <c r="R155"/>
  <c r="P155"/>
  <c r="BK155"/>
  <c r="J155"/>
  <c r="BE155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3"/>
  <c r="BH143"/>
  <c r="BG143"/>
  <c r="BF143"/>
  <c r="T143"/>
  <c r="R143"/>
  <c r="P143"/>
  <c r="BK143"/>
  <c r="J143"/>
  <c r="BE143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98"/>
  <c r="BH98"/>
  <c r="BG98"/>
  <c r="BF98"/>
  <c r="T98"/>
  <c r="R98"/>
  <c r="P98"/>
  <c r="BK98"/>
  <c r="J98"/>
  <c r="BE98"/>
  <c r="BI94"/>
  <c r="F39"/>
  <c r="BD56" i="1" s="1"/>
  <c r="BD55" s="1"/>
  <c r="BD54" s="1"/>
  <c r="W33" s="1"/>
  <c r="BH94" i="2"/>
  <c r="F38" s="1"/>
  <c r="BC56" i="1" s="1"/>
  <c r="BC55" s="1"/>
  <c r="BG94" i="2"/>
  <c r="F37"/>
  <c r="BB56" i="1" s="1"/>
  <c r="BB55" s="1"/>
  <c r="BF94" i="2"/>
  <c r="J36" s="1"/>
  <c r="AW56" i="1" s="1"/>
  <c r="T94" i="2"/>
  <c r="T93"/>
  <c r="T92" s="1"/>
  <c r="T91" s="1"/>
  <c r="R94"/>
  <c r="R93"/>
  <c r="R92" s="1"/>
  <c r="R91" s="1"/>
  <c r="P94"/>
  <c r="P93"/>
  <c r="P92" s="1"/>
  <c r="P91" s="1"/>
  <c r="AU56" i="1" s="1"/>
  <c r="AU55" s="1"/>
  <c r="AU54" s="1"/>
  <c r="BK94" i="2"/>
  <c r="BK93" s="1"/>
  <c r="J94"/>
  <c r="BE94" s="1"/>
  <c r="J88"/>
  <c r="J87"/>
  <c r="F87"/>
  <c r="F85"/>
  <c r="E83"/>
  <c r="J59"/>
  <c r="J58"/>
  <c r="F58"/>
  <c r="F56"/>
  <c r="E54"/>
  <c r="J20"/>
  <c r="E20"/>
  <c r="F88" s="1"/>
  <c r="F59"/>
  <c r="J19"/>
  <c r="J14"/>
  <c r="J85" s="1"/>
  <c r="J56"/>
  <c r="E7"/>
  <c r="E79"/>
  <c r="E50"/>
  <c r="AS61" i="1"/>
  <c r="AS55"/>
  <c r="AS54"/>
  <c r="L50"/>
  <c r="AM50"/>
  <c r="AM49"/>
  <c r="L49"/>
  <c r="AM47"/>
  <c r="L47"/>
  <c r="L45"/>
  <c r="L44"/>
  <c r="J35" i="2" l="1"/>
  <c r="AV56" i="1" s="1"/>
  <c r="AT56" s="1"/>
  <c r="F35" i="2"/>
  <c r="AZ56" i="1" s="1"/>
  <c r="BK90" i="4"/>
  <c r="J91"/>
  <c r="J65" s="1"/>
  <c r="J93" i="7"/>
  <c r="J65" s="1"/>
  <c r="BK92"/>
  <c r="F33" i="10"/>
  <c r="AZ65" i="1" s="1"/>
  <c r="J33" i="10"/>
  <c r="AV65" i="1" s="1"/>
  <c r="BK83" i="12"/>
  <c r="J84"/>
  <c r="J61" s="1"/>
  <c r="BC54" i="1"/>
  <c r="AY55"/>
  <c r="BK97" i="3"/>
  <c r="J98"/>
  <c r="J65" s="1"/>
  <c r="BK241"/>
  <c r="J241" s="1"/>
  <c r="J72" s="1"/>
  <c r="J242"/>
  <c r="J73" s="1"/>
  <c r="J35" i="4"/>
  <c r="AV58" i="1" s="1"/>
  <c r="AT58" s="1"/>
  <c r="F35" i="4"/>
  <c r="AZ58" i="1" s="1"/>
  <c r="BK89" i="6"/>
  <c r="J90"/>
  <c r="J65" s="1"/>
  <c r="F35" i="7"/>
  <c r="AZ62" i="1" s="1"/>
  <c r="J35" i="7"/>
  <c r="AV62" i="1" s="1"/>
  <c r="BK97" i="8"/>
  <c r="J98"/>
  <c r="J65" s="1"/>
  <c r="BK89" i="9"/>
  <c r="J90"/>
  <c r="J65" s="1"/>
  <c r="J33" i="12"/>
  <c r="AV67" i="1" s="1"/>
  <c r="F33" i="12"/>
  <c r="AZ67" i="1" s="1"/>
  <c r="T85" i="11"/>
  <c r="T84" s="1"/>
  <c r="J35" i="3"/>
  <c r="AV57" i="1" s="1"/>
  <c r="AT57" s="1"/>
  <c r="F35" i="3"/>
  <c r="AZ57" i="1" s="1"/>
  <c r="J92" i="5"/>
  <c r="J65" s="1"/>
  <c r="BK91"/>
  <c r="J35" i="6"/>
  <c r="AV60" i="1" s="1"/>
  <c r="AT60" s="1"/>
  <c r="F35" i="6"/>
  <c r="AZ60" i="1" s="1"/>
  <c r="J35" i="8"/>
  <c r="AV63" i="1" s="1"/>
  <c r="AT63" s="1"/>
  <c r="F35" i="8"/>
  <c r="AZ63" i="1" s="1"/>
  <c r="J35" i="9"/>
  <c r="AV64" i="1" s="1"/>
  <c r="AT64" s="1"/>
  <c r="F35" i="9"/>
  <c r="AZ64" i="1" s="1"/>
  <c r="J86" i="11"/>
  <c r="J61" s="1"/>
  <c r="BK85"/>
  <c r="BK92" i="2"/>
  <c r="J93"/>
  <c r="J65" s="1"/>
  <c r="AX55" i="1"/>
  <c r="BB54"/>
  <c r="F35" i="5"/>
  <c r="AZ59" i="1" s="1"/>
  <c r="J35" i="5"/>
  <c r="AV59" i="1" s="1"/>
  <c r="BK239" i="8"/>
  <c r="J239" s="1"/>
  <c r="J72" s="1"/>
  <c r="J240"/>
  <c r="J73" s="1"/>
  <c r="J86" i="10"/>
  <c r="J61" s="1"/>
  <c r="BK85"/>
  <c r="F33" i="11"/>
  <c r="AZ66" i="1" s="1"/>
  <c r="J33" i="11"/>
  <c r="AV66" i="1" s="1"/>
  <c r="F36" i="2"/>
  <c r="BA56" i="1" s="1"/>
  <c r="F36" i="3"/>
  <c r="BA57" i="1" s="1"/>
  <c r="F36" i="4"/>
  <c r="BA58" i="1" s="1"/>
  <c r="J36" i="5"/>
  <c r="AW59" i="1" s="1"/>
  <c r="F36" i="6"/>
  <c r="BA60" i="1" s="1"/>
  <c r="J36" i="7"/>
  <c r="AW62" i="1" s="1"/>
  <c r="F36" i="8"/>
  <c r="BA63" i="1" s="1"/>
  <c r="BA61" s="1"/>
  <c r="AW61" s="1"/>
  <c r="F36" i="9"/>
  <c r="BA64" i="1" s="1"/>
  <c r="J34" i="10"/>
  <c r="AW65" i="1" s="1"/>
  <c r="J34" i="11"/>
  <c r="AW66" i="1" s="1"/>
  <c r="E48" i="12"/>
  <c r="J76"/>
  <c r="F79"/>
  <c r="J55"/>
  <c r="J34"/>
  <c r="AW67" i="1" s="1"/>
  <c r="J82" i="6"/>
  <c r="F85"/>
  <c r="J89" i="9" l="1"/>
  <c r="J64" s="1"/>
  <c r="BK88"/>
  <c r="J88" s="1"/>
  <c r="J97" i="3"/>
  <c r="J64" s="1"/>
  <c r="BK96"/>
  <c r="J96" s="1"/>
  <c r="BK82" i="12"/>
  <c r="J82" s="1"/>
  <c r="J83"/>
  <c r="J60" s="1"/>
  <c r="AZ61" i="1"/>
  <c r="AV61" s="1"/>
  <c r="AT61" s="1"/>
  <c r="W31"/>
  <c r="AX54"/>
  <c r="BK84" i="11"/>
  <c r="J84" s="1"/>
  <c r="J85"/>
  <c r="J60" s="1"/>
  <c r="BK90" i="5"/>
  <c r="J90" s="1"/>
  <c r="J91"/>
  <c r="J64" s="1"/>
  <c r="BK91" i="7"/>
  <c r="J91" s="1"/>
  <c r="J92"/>
  <c r="J64" s="1"/>
  <c r="AT66" i="1"/>
  <c r="AT62"/>
  <c r="AZ55"/>
  <c r="J92" i="2"/>
  <c r="J64" s="1"/>
  <c r="BK91"/>
  <c r="J91" s="1"/>
  <c r="J97" i="8"/>
  <c r="J64" s="1"/>
  <c r="BK96"/>
  <c r="J96" s="1"/>
  <c r="J89" i="6"/>
  <c r="J64" s="1"/>
  <c r="BK88"/>
  <c r="J88" s="1"/>
  <c r="AY54" i="1"/>
  <c r="W32"/>
  <c r="J90" i="4"/>
  <c r="J64" s="1"/>
  <c r="BK89"/>
  <c r="J89" s="1"/>
  <c r="BA55" i="1"/>
  <c r="AT67"/>
  <c r="BK84" i="10"/>
  <c r="J84" s="1"/>
  <c r="J85"/>
  <c r="J60" s="1"/>
  <c r="AT59" i="1"/>
  <c r="AT65"/>
  <c r="J30" i="12" l="1"/>
  <c r="J59"/>
  <c r="AZ54" i="1"/>
  <c r="AV55"/>
  <c r="J32" i="7"/>
  <c r="J63"/>
  <c r="J30" i="11"/>
  <c r="J59"/>
  <c r="J32" i="9"/>
  <c r="J63"/>
  <c r="J30" i="10"/>
  <c r="J59"/>
  <c r="AW55" i="1"/>
  <c r="BA54"/>
  <c r="J32" i="8"/>
  <c r="J63"/>
  <c r="J32" i="4"/>
  <c r="J63"/>
  <c r="J32" i="6"/>
  <c r="J63"/>
  <c r="J32" i="2"/>
  <c r="J63"/>
  <c r="J32" i="5"/>
  <c r="J63"/>
  <c r="J32" i="3"/>
  <c r="J63"/>
  <c r="AG67" i="1" l="1"/>
  <c r="AN67" s="1"/>
  <c r="J39" i="12"/>
  <c r="J41" i="4"/>
  <c r="AG58" i="1"/>
  <c r="AN58" s="1"/>
  <c r="J41" i="9"/>
  <c r="AG64" i="1"/>
  <c r="AN64" s="1"/>
  <c r="AW54"/>
  <c r="AK30" s="1"/>
  <c r="W30"/>
  <c r="J41" i="2"/>
  <c r="AG56" i="1"/>
  <c r="AG62"/>
  <c r="J41" i="7"/>
  <c r="AG59" i="1"/>
  <c r="AN59" s="1"/>
  <c r="J41" i="5"/>
  <c r="J41" i="6"/>
  <c r="AG60" i="1"/>
  <c r="AN60" s="1"/>
  <c r="J41" i="8"/>
  <c r="AG63" i="1"/>
  <c r="AN63" s="1"/>
  <c r="AG65"/>
  <c r="AN65" s="1"/>
  <c r="J39" i="10"/>
  <c r="AG66" i="1"/>
  <c r="AN66" s="1"/>
  <c r="J39" i="11"/>
  <c r="AV54" i="1"/>
  <c r="W29"/>
  <c r="J41" i="3"/>
  <c r="AG57" i="1"/>
  <c r="AN57" s="1"/>
  <c r="AT55"/>
  <c r="AG55" l="1"/>
  <c r="AN56"/>
  <c r="AT54"/>
  <c r="AK29"/>
  <c r="AG61"/>
  <c r="AN61" s="1"/>
  <c r="AN62"/>
  <c r="AN55" l="1"/>
  <c r="AG54"/>
  <c r="AN54" l="1"/>
  <c r="AK26"/>
  <c r="AK35" s="1"/>
</calcChain>
</file>

<file path=xl/sharedStrings.xml><?xml version="1.0" encoding="utf-8"?>
<sst xmlns="http://schemas.openxmlformats.org/spreadsheetml/2006/main" count="11674" uniqueCount="1490">
  <si>
    <t>Export Komplet</t>
  </si>
  <si>
    <t>VZ</t>
  </si>
  <si>
    <t>2.0</t>
  </si>
  <si>
    <t>ZAMOK</t>
  </si>
  <si>
    <t>False</t>
  </si>
  <si>
    <t>{f5a1bc4f-d3af-466d-ab55-35f732b51444}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</si>
  <si>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</si>
  <si>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</si>
  <si>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</si>
  <si>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</si>
  <si>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</si>
  <si>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</si>
  <si>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</si>
  <si>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</si>
  <si>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</si>
  <si>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</si>
  <si>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</si>
  <si>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v k.ú. Dolní Čermná - Poldr č.2 a č.3, Polní cesty C53 a C54</t>
  </si>
  <si>
    <t>KSO:</t>
  </si>
  <si>
    <t/>
  </si>
  <si>
    <t>CC-CZ:</t>
  </si>
  <si>
    <t>Místo:</t>
  </si>
  <si>
    <t xml:space="preserve"> </t>
  </si>
  <si>
    <t>Datum:</t>
  </si>
  <si>
    <t>13. 9. 2018</t>
  </si>
  <si>
    <t>Zadavatel:</t>
  </si>
  <si>
    <t>IČ:</t>
  </si>
  <si>
    <t>ČR-SPÚ, Pobočka Ústí nad Orlicí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</si>
  <si>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</si>
  <si>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</si>
  <si>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</si>
  <si>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</si>
  <si>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</si>
  <si>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</si>
  <si>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</si>
  <si>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</si>
  <si>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</si>
  <si>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</si>
  <si>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</si>
  <si>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</si>
  <si>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</si>
  <si>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</si>
  <si>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</si>
  <si>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</si>
  <si>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</si>
  <si>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</si>
  <si>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</si>
  <si>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</si>
  <si>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</si>
  <si>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</si>
  <si>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</si>
  <si>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</si>
  <si>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</si>
  <si>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</si>
  <si>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</si>
  <si>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</si>
  <si>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</si>
  <si>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</si>
  <si>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</si>
  <si>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</si>
  <si>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</si>
  <si>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</si>
  <si>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</si>
  <si>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</si>
  <si>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</si>
  <si>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</si>
  <si>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</si>
  <si>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</si>
  <si>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</si>
  <si>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</si>
  <si>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</si>
  <si>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</si>
  <si>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</si>
  <si>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</si>
  <si>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</si>
  <si>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</si>
  <si>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Poldr č.2</t>
  </si>
  <si>
    <t>STA</t>
  </si>
  <si>
    <t>1</t>
  </si>
  <si>
    <t>{1270159b-a816-43c1-91aa-b0ff5cb8bdb4}</t>
  </si>
  <si>
    <t>2</t>
  </si>
  <si>
    <t>/</t>
  </si>
  <si>
    <t>SO-01-1</t>
  </si>
  <si>
    <t>Hráz</t>
  </si>
  <si>
    <t>Soupis</t>
  </si>
  <si>
    <t>{1a3dd8ad-9aff-453b-b0bd-db0bfd01df46}</t>
  </si>
  <si>
    <t>832 1</t>
  </si>
  <si>
    <t>SO-01-2</t>
  </si>
  <si>
    <t>Objekt</t>
  </si>
  <si>
    <t>{09b2950f-4904-438d-9927-56953eee109e}</t>
  </si>
  <si>
    <t>832 3</t>
  </si>
  <si>
    <t>SO-01-3</t>
  </si>
  <si>
    <t>Skluz</t>
  </si>
  <si>
    <t>{80d5ca68-1057-40c5-95a5-ed412cbf7686}</t>
  </si>
  <si>
    <t>833 3</t>
  </si>
  <si>
    <t>SO-01-4</t>
  </si>
  <si>
    <t>Zátopa</t>
  </si>
  <si>
    <t>{458f750e-404f-4526-9d77-1b06bf50868c}</t>
  </si>
  <si>
    <t>833 1</t>
  </si>
  <si>
    <t>SO-01-5</t>
  </si>
  <si>
    <t>Příkop</t>
  </si>
  <si>
    <t>{89d6b6a2-ac55-41ac-bf9d-1634d33eaab5}</t>
  </si>
  <si>
    <t>SO-02</t>
  </si>
  <si>
    <t>Poldr č.3</t>
  </si>
  <si>
    <t>{82261fc7-1e3c-4c8a-848a-d517a09ed690}</t>
  </si>
  <si>
    <t>SO-02-1</t>
  </si>
  <si>
    <t>{28ab21f1-d199-413f-a27f-c112024787c4}</t>
  </si>
  <si>
    <t>SO-02-2</t>
  </si>
  <si>
    <t>{da28bda8-bad8-45f7-a7a3-e59d52d1428a}</t>
  </si>
  <si>
    <t>SO-02-3</t>
  </si>
  <si>
    <t>{a92f6d08-6776-4774-8df0-46efd259cd8e}</t>
  </si>
  <si>
    <t>SO-03</t>
  </si>
  <si>
    <t>Cesta C53</t>
  </si>
  <si>
    <t>{6841d88b-f0b7-4d08-90ac-db2bb909b411}</t>
  </si>
  <si>
    <t>822 2</t>
  </si>
  <si>
    <t>SO-04</t>
  </si>
  <si>
    <t>Cesta C54</t>
  </si>
  <si>
    <t>{3a6d30a9-a64f-49ed-9695-6ac2649d3fea}</t>
  </si>
  <si>
    <t>VON</t>
  </si>
  <si>
    <t>Vedlejší a ostatní náklady</t>
  </si>
  <si>
    <t>{10d08014-d8f1-46f0-b3bc-badb292ee383}</t>
  </si>
  <si>
    <t>KRYCÍ LIST SOUPISU PRACÍ</t>
  </si>
  <si>
    <t>Objekt:</t>
  </si>
  <si>
    <t>SO-01 - Poldr č.2</t>
  </si>
  <si>
    <t>Soupis:</t>
  </si>
  <si>
    <t>SO-01-1 - Hráz</t>
  </si>
  <si>
    <t>poldr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</si>
  <si>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</si>
  <si>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</si>
  <si>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</si>
  <si>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</si>
  <si>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</si>
  <si>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</si>
  <si>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</si>
  <si>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</si>
  <si>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</si>
  <si>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</si>
  <si>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</si>
  <si>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</si>
  <si>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</si>
  <si>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</si>
  <si>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</si>
  <si>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</si>
  <si>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</si>
  <si>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</si>
  <si>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</si>
  <si>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</si>
  <si>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</si>
  <si>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</si>
  <si>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</si>
  <si>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</si>
  <si>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</si>
  <si>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</si>
  <si>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</si>
  <si>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</si>
  <si>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111251111</t>
  </si>
  <si>
    <t>Drcení ořezaných větví D do 100 mm s odvozem do 20 km</t>
  </si>
  <si>
    <t>m3</t>
  </si>
  <si>
    <t>CS ÚRS 2019 02</t>
  </si>
  <si>
    <t>4</t>
  </si>
  <si>
    <t>2077144718</t>
  </si>
  <si>
    <t>PP</t>
  </si>
  <si>
    <t>Drcení ořezaných větví strojně - (štěpkování) s naložením na dopravní prostředek a odvozem drtě do 20 km a se složením o průměru větví do 100 mm</t>
  </si>
  <si>
    <t>P</t>
  </si>
  <si>
    <t>Poznámka k položce:_x000D_
Štěpka bude odvezena do 500 m na pozemky Městysu Dolní Čermná.</t>
  </si>
  <si>
    <t>VV</t>
  </si>
  <si>
    <t>4080*0,15+1*0,3</t>
  </si>
  <si>
    <t>112101102</t>
  </si>
  <si>
    <t>Odstranění stromů listnatých průměru kmene do 500 mm</t>
  </si>
  <si>
    <t>kus</t>
  </si>
  <si>
    <t>-1678067211</t>
  </si>
  <si>
    <t>Odstranění stromů s odřezáním kmene a s odvětvením listnatých, průměru kmene přes 300 do 500 mm</t>
  </si>
  <si>
    <t>"viz. TZ D.1.2.1." 1,0</t>
  </si>
  <si>
    <t>3</t>
  </si>
  <si>
    <t>112101121</t>
  </si>
  <si>
    <t>Odstranění stromů jehličnatých průměru kmene do 300 mm</t>
  </si>
  <si>
    <t>-1051202724</t>
  </si>
  <si>
    <t>Odstranění stromů s odřezáním kmene a s odvětvením jehličnatých bez odkornění, průměru kmene přes 100 do 300 mm</t>
  </si>
  <si>
    <t>"viz. TZ D.1.2.1." 4080,0</t>
  </si>
  <si>
    <t>112201101</t>
  </si>
  <si>
    <t>Odstranění pařezů D do 300 mm</t>
  </si>
  <si>
    <t>-13883634</t>
  </si>
  <si>
    <t>Odstranění pařezů s jejich vykopáním, vytrháním nebo odstřelením, s přesekáním kořenů průměru přes 100 do 300 mm</t>
  </si>
  <si>
    <t>5</t>
  </si>
  <si>
    <t>112201102</t>
  </si>
  <si>
    <t>Odstranění pařezů D do 500 mm</t>
  </si>
  <si>
    <t>-598610515</t>
  </si>
  <si>
    <t>Odstranění pařezů s jejich vykopáním, vytrháním nebo odstřelením, s přesekáním kořenů průměru přes 300 do 500 mm</t>
  </si>
  <si>
    <t>6</t>
  </si>
  <si>
    <t>112999001-R</t>
  </si>
  <si>
    <t>Rozřezání kmene stromu D do 300 mm na díly dl. 1,0 m</t>
  </si>
  <si>
    <t>1095202652</t>
  </si>
  <si>
    <t>7</t>
  </si>
  <si>
    <t>112999010-R</t>
  </si>
  <si>
    <t>Rozřezání kmene stromu D do 500 mm na díly dl. 1,0 m</t>
  </si>
  <si>
    <t>-318640242</t>
  </si>
  <si>
    <t>8</t>
  </si>
  <si>
    <t>121101101</t>
  </si>
  <si>
    <t>Sejmutí ornice s přemístěním na vzdálenost do 50 m</t>
  </si>
  <si>
    <t>-1895056606</t>
  </si>
  <si>
    <t>Sejmutí ornice nebo lesní půdy s vodorovným přemístěním na hromady v místě upotřebení nebo na dočasné či trvalé skládky se složením, na vzdálenost do 50 m</t>
  </si>
  <si>
    <t>"viz. Tabulka kubatur D.1.2.10." 409,0</t>
  </si>
  <si>
    <t>9</t>
  </si>
  <si>
    <t>131201103</t>
  </si>
  <si>
    <t>Hloubení jam nezapažených v hornině tř. 3 objemu do 5000 m3</t>
  </si>
  <si>
    <t>1169093143</t>
  </si>
  <si>
    <t>Hloubení nezapažených jam a zářezů s urovnáním dna do předepsaného profilu a spádu v hornině tř. 3 přes 1 000 do 5 000 m3</t>
  </si>
  <si>
    <t>"viz. Tabulka kubatur D.1.2.10." 1096,0</t>
  </si>
  <si>
    <t>"odpočet rýhy pro patní drén" -84,0</t>
  </si>
  <si>
    <t>10</t>
  </si>
  <si>
    <t>131201109</t>
  </si>
  <si>
    <t>Příplatek za lepivost u hloubení jam nezapažených v hornině tř. 3</t>
  </si>
  <si>
    <t>419641689</t>
  </si>
  <si>
    <t>Hloubení nezapažených jam a zářezů s urovnáním dna do předepsaného profilu a spádu Příplatek k cenám za lepivost horniny tř. 3</t>
  </si>
  <si>
    <t>"30%" 1012,0*0,3</t>
  </si>
  <si>
    <t>11</t>
  </si>
  <si>
    <t>132201201</t>
  </si>
  <si>
    <t>Hloubení rýh š do 2000 mm v hornině tř. 3 objemu do 100 m3</t>
  </si>
  <si>
    <t>-117780637</t>
  </si>
  <si>
    <t>Hloubení zapažených i nezapažených rýh šířky přes 600 do 2 000 mm s urovnáním dna do předepsaného profilu a spádu v hornině tř. 3 do 100 m3</t>
  </si>
  <si>
    <t>"práh BP - viz. D.1.2.9." 23,1*0,9*0,65</t>
  </si>
  <si>
    <t>"patní drén - viz. vzor. řezy D.1.2.4.a+b" 112,0*1,5*0,5</t>
  </si>
  <si>
    <t>12</t>
  </si>
  <si>
    <t>132201209</t>
  </si>
  <si>
    <t>Příplatek za lepivost k hloubení rýh š do 2000 mm v hornině tř. 3</t>
  </si>
  <si>
    <t>-448377856</t>
  </si>
  <si>
    <t>Hloubení zapažených i nezapažených rýh šířky přes 600 do 2 000 mm s urovnáním dna do předepsaného profilu a spádu v hornině tř. 3 Příplatek k cenám za lepivost horniny tř. 3</t>
  </si>
  <si>
    <t>"30%" 97,51*0,3</t>
  </si>
  <si>
    <t>13</t>
  </si>
  <si>
    <t>162201102</t>
  </si>
  <si>
    <t>Vodorovné přemístění do 50 m výkopku/sypaniny z horniny tř. 1 až 4</t>
  </si>
  <si>
    <t>2024876734</t>
  </si>
  <si>
    <t>Vodorovné přemístění výkopku nebo sypaniny po suchu na obvyklém dopravním prostředku, bez naložení výkopku, avšak se složením bez rozhrnutí z horniny tř. 1 až 4 na vzdálenost přes 20 do 50 m</t>
  </si>
  <si>
    <t>"ornice z mezideponie na ohumusování a prosypání rovnaniny" (409,0+1513,0)*0,3+66,0*0,2</t>
  </si>
  <si>
    <t>14</t>
  </si>
  <si>
    <t>162201412</t>
  </si>
  <si>
    <t>Vodorovné přemístění kmenů stromů listnatých do 1 km D kmene do 500 mm</t>
  </si>
  <si>
    <t>765495851</t>
  </si>
  <si>
    <t>Vodorovné přemístění větví, kmenů nebo pařezů s naložením, složením a dopravou do 1000 m kmenů stromů listnatých, průměru přes 300 do 500 mm</t>
  </si>
  <si>
    <t>162201415</t>
  </si>
  <si>
    <t>Vodorovné přemístění kmenů stromů jehličnatých do 1 km D kmene do 300 mm</t>
  </si>
  <si>
    <t>-763762227</t>
  </si>
  <si>
    <t>Vodorovné přemístění větví, kmenů nebo pařezů s naložením, složením a dopravou do 1000 m kmenů stromů jehličnatých, průměru přes 100 do 300 mm</t>
  </si>
  <si>
    <t>16</t>
  </si>
  <si>
    <t>162301421</t>
  </si>
  <si>
    <t>Vodorovné přemístění pařezů do 5 km D do 300 mm</t>
  </si>
  <si>
    <t>-1961650600</t>
  </si>
  <si>
    <t>Vodorovné přemístění větví, kmenů nebo pařezů s naložením, složením a dopravou do 5000 m pařezů kmenů, průměru přes 100 do 300 mm</t>
  </si>
  <si>
    <t>17</t>
  </si>
  <si>
    <t>162301422</t>
  </si>
  <si>
    <t>Vodorovné přemístění pařezů do 5 km D do 500 mm</t>
  </si>
  <si>
    <t>-1119221924</t>
  </si>
  <si>
    <t>Vodorovné přemístění větví, kmenů nebo pařezů s naložením, složením a dopravou do 5000 m pařezů kmenů, průměru přes 300 do 500 mm</t>
  </si>
  <si>
    <t>18</t>
  </si>
  <si>
    <t>162301921</t>
  </si>
  <si>
    <t>Příplatek k vodorovnému přemístění pařezů D 300 mm ZKD 5 km</t>
  </si>
  <si>
    <t>1680790125</t>
  </si>
  <si>
    <t>Vodorovné přemístění větví, kmenů nebo pařezů s naložením, složením a dopravou Příplatek k cenám za každých dalších i započatých 5000 m přes 5000 m pařezů kmenů, průměru přes 100 do 300 mm</t>
  </si>
  <si>
    <t>4*4080</t>
  </si>
  <si>
    <t>19</t>
  </si>
  <si>
    <t>162301922</t>
  </si>
  <si>
    <t>Příplatek k vodorovnému přemístění pařezů D 500 mm ZKD 5 km</t>
  </si>
  <si>
    <t>-2070534637</t>
  </si>
  <si>
    <t>Vodorovné přemístění větví, kmenů nebo pařezů s naložením, složením a dopravou Příplatek k cenám za každých dalších i započatých 5000 m přes 5000 m pařezů kmenů, průměru přes 300 do 500 mm</t>
  </si>
  <si>
    <t>4*1</t>
  </si>
  <si>
    <t>20</t>
  </si>
  <si>
    <t>162501102</t>
  </si>
  <si>
    <t>Vodorovné přemístění do 3000 m výkopku/sypaniny z horniny tř. 1 až 4</t>
  </si>
  <si>
    <t>-2112319438</t>
  </si>
  <si>
    <t>Vodorovné přemístění výkopku nebo sypaniny po suchu na obvyklém dopravním prostředku, bez naložení výkopku, avšak se složením bez rozhrnutí z horniny tř. 1 až 4 na vzdálenost přes 2 500 do 3 000 m</t>
  </si>
  <si>
    <t>"přebytečná zemina" 1012,0+97,5-9,7</t>
  </si>
  <si>
    <t>167101101</t>
  </si>
  <si>
    <t>Nakládání výkopku z hornin tř. 1 až 4 do 100 m3</t>
  </si>
  <si>
    <t>-1215453382</t>
  </si>
  <si>
    <t>Nakládání, skládání a překládání neulehlého výkopku nebo sypaniny nakládání, množství do 100 m3, z hornin tř. 1 až 4</t>
  </si>
  <si>
    <t>"přebytečná zemina" 13,5-9,7</t>
  </si>
  <si>
    <t>22</t>
  </si>
  <si>
    <t>167101102</t>
  </si>
  <si>
    <t>Nakládání výkopku z hornin tř. 1 až 4 přes 100 m3</t>
  </si>
  <si>
    <t>-1830343027</t>
  </si>
  <si>
    <t>Nakládání, skládání a překládání neulehlého výkopku nebo sypaniny nakládání, množství přes 100 m3, z hornin tř. 1 až 4</t>
  </si>
  <si>
    <t>23</t>
  </si>
  <si>
    <t>171101131</t>
  </si>
  <si>
    <t>Uložení sypaniny z hornin nesoudržných a soudržných střídavě do násypů zhutněných</t>
  </si>
  <si>
    <t>289611611</t>
  </si>
  <si>
    <t>Uložení sypaniny do násypů s rozprostřením sypaniny ve vrstvách a s hrubým urovnáním zhutněných s uzavřením povrchu násypu z hornin nesoudržných a soudržných střídavě ukládaných</t>
  </si>
  <si>
    <t>"přebytečná zemina" 1099,8</t>
  </si>
  <si>
    <t>24</t>
  </si>
  <si>
    <t>171103202</t>
  </si>
  <si>
    <t>Uložení sypanin z horniny tř. 1 až 4 do hrází nádrží se zhutněním 100 % PS C s příměsí jílu do 50 %</t>
  </si>
  <si>
    <t>1780443798</t>
  </si>
  <si>
    <t>Uložení netříděných sypanin z hornin tř. 1 až 4 do zemních hrází pro jakoukoliv šířku koruny přehradních a jiných vodních nádrží se zhutněním do 100 % PS - koef. C s příměsí jílové hlíny přes 20 do 50 % objemu</t>
  </si>
  <si>
    <t>Poznámka k položce:_x000D_
Zemina na hráz bude dovezena ze zemníku SO-01-4 Zátopa.</t>
  </si>
  <si>
    <t>"viz. Tabulka kubatur D.1.2.10." 4369,0</t>
  </si>
  <si>
    <t>25</t>
  </si>
  <si>
    <t>171209005-R</t>
  </si>
  <si>
    <t>Skládkovné - pařezy</t>
  </si>
  <si>
    <t>t</t>
  </si>
  <si>
    <t>87817743</t>
  </si>
  <si>
    <t>"pařezy" 4080*0,050+1*0,100</t>
  </si>
  <si>
    <t>26</t>
  </si>
  <si>
    <t>171209018-R</t>
  </si>
  <si>
    <t>Skládkovné - zemina</t>
  </si>
  <si>
    <t>-344983527</t>
  </si>
  <si>
    <t>"přebytečná zemina" 1099,8*1,8</t>
  </si>
  <si>
    <t>27</t>
  </si>
  <si>
    <t>174101101</t>
  </si>
  <si>
    <t>Zásyp jam, šachet rýh nebo kolem objektů sypaninou se zhutněním</t>
  </si>
  <si>
    <t>788757710</t>
  </si>
  <si>
    <t>Zásyp sypaninou z jakékoliv horniny s uložením výkopku ve vrstvách se zhutněním jam, šachet, rýh nebo kolem objektů v těchto vykopávkách</t>
  </si>
  <si>
    <t>"práh BP " 23,1*0,3*(0,5+0,9)</t>
  </si>
  <si>
    <t>28</t>
  </si>
  <si>
    <t>181301105</t>
  </si>
  <si>
    <t>Rozprostření ornice tl vrstvy do 300 mm pl do 500 m2 v rovině nebo ve svahu do 1:5</t>
  </si>
  <si>
    <t>m2</t>
  </si>
  <si>
    <t>-1011033408</t>
  </si>
  <si>
    <t>Rozprostření a urovnání ornice v rovině nebo ve svahu sklonu do 1:5 při souvislé ploše do 500 m2, tl. vrstvy přes 250 do 300 mm</t>
  </si>
  <si>
    <t>29</t>
  </si>
  <si>
    <t>181411121</t>
  </si>
  <si>
    <t>Založení lučního trávníku výsevem plochy do 1000 m2 v rovině a ve svahu do 1:5</t>
  </si>
  <si>
    <t>-1622456404</t>
  </si>
  <si>
    <t>Založení trávníku na půdě předem připravené plochy do 1000 m2 výsevem včetně utažení lučního v rovině nebo na svahu do 1:5</t>
  </si>
  <si>
    <t>30</t>
  </si>
  <si>
    <t>181451122</t>
  </si>
  <si>
    <t>Založení lučního trávníku výsevem plochy přes 1000 m2 ve svahu do 1:2</t>
  </si>
  <si>
    <t>2067492312</t>
  </si>
  <si>
    <t>Založení trávníku na půdě předem připravené plochy přes 1000 m2 výsevem včetně utažení lučního na svahu přes 1:5 do 1:2</t>
  </si>
  <si>
    <t>"viz. Tabulka kubatur D.1.2.10." 1513,0</t>
  </si>
  <si>
    <t>"prosypání rovnaniny" 33,0/0,5</t>
  </si>
  <si>
    <t>31</t>
  </si>
  <si>
    <t>M</t>
  </si>
  <si>
    <t>00572470</t>
  </si>
  <si>
    <t>osivo směs travní univerzál</t>
  </si>
  <si>
    <t>kg</t>
  </si>
  <si>
    <t>1410064155</t>
  </si>
  <si>
    <t>Poznámka k položce:_x000D_
- 0,020 kg/m2, ztratné 3%</t>
  </si>
  <si>
    <t>(409,0+1579,0)*0,02*1,03</t>
  </si>
  <si>
    <t>32</t>
  </si>
  <si>
    <t>181951102</t>
  </si>
  <si>
    <t>Úprava pláně v hornině tř. 1 až 4 se zhutněním</t>
  </si>
  <si>
    <t>-549001794</t>
  </si>
  <si>
    <t>Úprava pláně vyrovnáním výškových rozdílů v hornině tř. 1 až 4 se zhutněním</t>
  </si>
  <si>
    <t>33</t>
  </si>
  <si>
    <t>182201101</t>
  </si>
  <si>
    <t>Svahování násypů</t>
  </si>
  <si>
    <t>-857549983</t>
  </si>
  <si>
    <t>Svahování trvalých svahů do projektovaných profilů s potřebným přemístěním výkopku při svahování násypů v jakékoliv hornině</t>
  </si>
  <si>
    <t>"viz. Tabulka kubatur D.1.2.10." 1836,0</t>
  </si>
  <si>
    <t>34</t>
  </si>
  <si>
    <t>182301123</t>
  </si>
  <si>
    <t>Rozprostření ornice pl do 500 m2 ve svahu přes 1:5 tl vrstvy do 200 mm</t>
  </si>
  <si>
    <t>1917697324</t>
  </si>
  <si>
    <t>Rozprostření a urovnání ornice ve svahu sklonu přes 1:5 při souvislé ploše do 500 m2, tl. vrstvy přes 150 do 200 mm</t>
  </si>
  <si>
    <t>35</t>
  </si>
  <si>
    <t>182301135</t>
  </si>
  <si>
    <t>Rozprostření ornice pl přes 500 m2 ve svahu přes 1:5 tl vrstvy do 300 mm</t>
  </si>
  <si>
    <t>-768405598</t>
  </si>
  <si>
    <t>Rozprostření a urovnání ornice ve svahu sklonu přes 1:5 při souvislé ploše přes 500 m2, tl. vrstvy přes 250 do 300 mm</t>
  </si>
  <si>
    <t>Zakládání</t>
  </si>
  <si>
    <t>36</t>
  </si>
  <si>
    <t>211531111</t>
  </si>
  <si>
    <t>Výplň odvodňovacích žeber nebo trativodů kamenivem hrubým drceným frakce 16 až 63 mm</t>
  </si>
  <si>
    <t>-2099639694</t>
  </si>
  <si>
    <t>Výplň kamenivem do rýh odvodňovacích žeber nebo trativodů bez zhutnění, s úpravou povrchu výplně kamenivem hrubým drceným frakce 16 až 63 mm</t>
  </si>
  <si>
    <t>Poznámka k položce:_x000D_
- kamenivo fr. 32-63 mm</t>
  </si>
  <si>
    <t>"patní drén - viz. Tabulka kubatur D.1.2.10." 405,0</t>
  </si>
  <si>
    <t>37</t>
  </si>
  <si>
    <t>212755216</t>
  </si>
  <si>
    <t>Trativody z drenážních trubek plastových flexibilních D 160 mm bez lože</t>
  </si>
  <si>
    <t>m</t>
  </si>
  <si>
    <t>925949377</t>
  </si>
  <si>
    <t>Trativody bez lože z drenážních trubek plastových flexibilních D 160 mm</t>
  </si>
  <si>
    <t>"patní drén - viz. D.1.2.10." 112,0</t>
  </si>
  <si>
    <t>38</t>
  </si>
  <si>
    <t>274322611</t>
  </si>
  <si>
    <t>Základové pasy ze ŽB se zvýšenými nároky na prostředí tř. C 30/37 XC4, XF3, XA2</t>
  </si>
  <si>
    <t>-172713072</t>
  </si>
  <si>
    <t>Základy z betonu železového (bez výztuže) pasy z betonu se zvýšenými nároky na prostředí tř. C 30/37 XC4, XF3, XA2</t>
  </si>
  <si>
    <t>"práh BP - viz. D.1.2.9." 23,1*0,3*1,2</t>
  </si>
  <si>
    <t>39</t>
  </si>
  <si>
    <t>274351121</t>
  </si>
  <si>
    <t>Zřízení bednění základových pasů rovného</t>
  </si>
  <si>
    <t>496568181</t>
  </si>
  <si>
    <t>Bednění základů pasů rovné zřízení</t>
  </si>
  <si>
    <t>"práh BP" (23,1+0,3)*2*1,2+0,3*1,2*3</t>
  </si>
  <si>
    <t>40</t>
  </si>
  <si>
    <t>274351122</t>
  </si>
  <si>
    <t>Odstranění bednění základových pasů rovného</t>
  </si>
  <si>
    <t>269383457</t>
  </si>
  <si>
    <t>Bednění základů pasů rovné odstranění</t>
  </si>
  <si>
    <t>41</t>
  </si>
  <si>
    <t>274361821</t>
  </si>
  <si>
    <t>Výztuž základových pásů betonářskou ocelí 10 505 (R)</t>
  </si>
  <si>
    <t>2004861793</t>
  </si>
  <si>
    <t>Výztuž základů pasů z betonářské oceli 10 505 (R) nebo BSt 500</t>
  </si>
  <si>
    <t>"práh BP - viz. D.1.2.9." (37,2+6,0)*0,001</t>
  </si>
  <si>
    <t>42</t>
  </si>
  <si>
    <t>274362021</t>
  </si>
  <si>
    <t>Výztuž základových pásů svařovanými sítěmi Kari</t>
  </si>
  <si>
    <t>-989169921</t>
  </si>
  <si>
    <t>Výztuž základů pasů ze svařovaných sítí z drátů typu KARI</t>
  </si>
  <si>
    <t>"práh BP - viz. D.1.2.9." 505,9*0,001</t>
  </si>
  <si>
    <t>Vodorovné konstrukce</t>
  </si>
  <si>
    <t>43</t>
  </si>
  <si>
    <t>463212111</t>
  </si>
  <si>
    <t>Rovnanina z lomového kamene upraveného s vyklínováním spár úlomky kamene</t>
  </si>
  <si>
    <t>1096642985</t>
  </si>
  <si>
    <t>Rovnanina z lomového kamene upraveného, tříděného jakékoliv tloušťky rovnaniny s vyklínováním spár a dutin úlomky kamene</t>
  </si>
  <si>
    <t>"viz. Tabulka kubatur D.1.2.10." 33,0</t>
  </si>
  <si>
    <t>Ostatní konstrukce a práce, bourání</t>
  </si>
  <si>
    <t>44</t>
  </si>
  <si>
    <t>936990002-R</t>
  </si>
  <si>
    <t>Nivelační značka zarážená vč. zaměření</t>
  </si>
  <si>
    <t>ks</t>
  </si>
  <si>
    <t>-987583152</t>
  </si>
  <si>
    <t>"viz. situace C.2.a" 2,0</t>
  </si>
  <si>
    <t>998</t>
  </si>
  <si>
    <t>Přesun hmot</t>
  </si>
  <si>
    <t>45</t>
  </si>
  <si>
    <t>998321011</t>
  </si>
  <si>
    <t>Přesun hmot pro hráze přehradní zemní a kamenité</t>
  </si>
  <si>
    <t>-709300205</t>
  </si>
  <si>
    <t>Přesun hmot pro objekty hráze přehradní zemní a kamenité dopravní vzdálenost do 500 m</t>
  </si>
  <si>
    <t>SO-01-2 - Objekt</t>
  </si>
  <si>
    <t xml:space="preserve">    6 - Úpravy povrchů, podlahy a osazování výplní</t>
  </si>
  <si>
    <t xml:space="preserve">    8 - Trubní vedení</t>
  </si>
  <si>
    <t>PSV - Práce a dodávky PSV</t>
  </si>
  <si>
    <t xml:space="preserve">    767 - Konstrukce zámečnické</t>
  </si>
  <si>
    <t xml:space="preserve">    783 - Dokončovací práce - nátěry</t>
  </si>
  <si>
    <t>115001106</t>
  </si>
  <si>
    <t>Převedení vody potrubím DN do 900</t>
  </si>
  <si>
    <t>-425476879</t>
  </si>
  <si>
    <t>Převedení vody potrubím průměru DN přes 600 do 900</t>
  </si>
  <si>
    <t>115101201</t>
  </si>
  <si>
    <t>Čerpání vody na dopravní výšku do 10 m průměrný přítok do 500 l/min</t>
  </si>
  <si>
    <t>hod</t>
  </si>
  <si>
    <t>609396932</t>
  </si>
  <si>
    <t>Čerpání vody na dopravní výšku do 10 m s uvažovaným průměrným přítokem do 500 l/min</t>
  </si>
  <si>
    <t>131201101</t>
  </si>
  <si>
    <t>Hloubení jam nezapažených v hornině tř. 3 objemu do 100 m3</t>
  </si>
  <si>
    <t>1671924495</t>
  </si>
  <si>
    <t>Hloubení nezapažených jam a zářezů s urovnáním dna do předepsaného profilu a spádu v hornině tř. 3 do 100 m3</t>
  </si>
  <si>
    <t>"výpustný objekt - viz. D.1.2.5.:"</t>
  </si>
  <si>
    <t>"předpolí vtok. obj." 0,8*2,0*1,0</t>
  </si>
  <si>
    <t>"vtok. obj." 2,9*3,0*1,0</t>
  </si>
  <si>
    <t>"výp. potrubí" 15,6*3,4*0,5+(1,0*1,75+0,5*0,4)*2,77</t>
  </si>
  <si>
    <t>"předpolí vývaru" 2,2*4,6*0,5+0,9*1,0*1,65</t>
  </si>
  <si>
    <t>131201102</t>
  </si>
  <si>
    <t>Hloubení jam nezapažených v hornině tř. 3 objemu do 1000 m3</t>
  </si>
  <si>
    <t>-505805591</t>
  </si>
  <si>
    <t>Hloubení nezapažených jam a zářezů s urovnáním dna do předepsaného profilu a spádu v hornině tř. 3 přes 100 do 1 000 m3</t>
  </si>
  <si>
    <t>"vývar" 14,6*3,5*2,1</t>
  </si>
  <si>
    <t>-597220002</t>
  </si>
  <si>
    <t>"30%" (48,8+107,3)*0,3</t>
  </si>
  <si>
    <t>-934701175</t>
  </si>
  <si>
    <t>"zdi vtok. obj. - viz. D.1.2.5." 3,0*1,5*1,0*2</t>
  </si>
  <si>
    <t>"schodiště - viz. D.1.2.6." 7,73*1,6*1,0</t>
  </si>
  <si>
    <t>"výtok. čelo - viz. D.1.2.5." 7,8*1,5*2,6</t>
  </si>
  <si>
    <t>"práh vývaru - viz. D.1.2.5." 6,8*1,5*2,7</t>
  </si>
  <si>
    <t>2062733219</t>
  </si>
  <si>
    <t>"30%" 79,3*0,3</t>
  </si>
  <si>
    <t>151101102</t>
  </si>
  <si>
    <t>Zřízení příložného pažení a rozepření stěn rýh hl do 4 m</t>
  </si>
  <si>
    <t>-1077787026</t>
  </si>
  <si>
    <t>Zřízení pažení a rozepření stěn rýh pro podzemní vedení pro všechny šířky rýhy příložné pro jakoukoliv mezerovitost, hloubky do 4 m</t>
  </si>
  <si>
    <t>"výtok. čelo - viz. D.1.2.5." 7,8*2*2,6</t>
  </si>
  <si>
    <t>"práh vývaru - viz. D.1.2.5." 6,8*2*2,7</t>
  </si>
  <si>
    <t>151101112</t>
  </si>
  <si>
    <t>Odstranění příložného pažení a rozepření stěn rýh hl do 4 m</t>
  </si>
  <si>
    <t>2017292426</t>
  </si>
  <si>
    <t>Odstranění pažení a rozepření stěn rýh pro podzemní vedení s uložením materiálu na vzdálenost do 3 m od kraje výkopu příložné, hloubky přes 2 do 4 m</t>
  </si>
  <si>
    <t>161101102</t>
  </si>
  <si>
    <t>Svislé přemístění výkopku z horniny tř. 1 až 4 hl výkopu do 4 m</t>
  </si>
  <si>
    <t>-1262422263</t>
  </si>
  <si>
    <t>Svislé přemístění výkopku bez naložení do dopravní nádoby avšak s vyprázdněním dopravní nádoby na hromadu nebo do dopravního prostředku z horniny tř. 1 až 4, při hloubce výkopu přes 2,5 do 4 m</t>
  </si>
  <si>
    <t>"výtok. čelo" 7,8*1,5*2,6</t>
  </si>
  <si>
    <t>"práh vývaru" 6,8*1,5*2,7</t>
  </si>
  <si>
    <t>-797023494</t>
  </si>
  <si>
    <t>"přebytečná zemina" 48,8+107,3+79,3-68,6</t>
  </si>
  <si>
    <t>-378442238</t>
  </si>
  <si>
    <t>"přebytečná zemina" 48,8+79,3-68,6</t>
  </si>
  <si>
    <t>-485795780</t>
  </si>
  <si>
    <t>"přebytečná zemina" 166,8</t>
  </si>
  <si>
    <t>2075649573</t>
  </si>
  <si>
    <t>"přebytečná zemina" 166,8*1,8</t>
  </si>
  <si>
    <t>935581554</t>
  </si>
  <si>
    <t>"vtok. obj." 2,4*(0,6*0,2+0,8*0,8)</t>
  </si>
  <si>
    <t>"zdi vtok. obj. " 3,0*1,5*1,0*2-(2,5*0,9*0,2+1,9*0,5*0,8)*2</t>
  </si>
  <si>
    <t>"výp. potrubí" 15,6*(3,4*0,5-(2,17*0,15+1,87*0,35))+(1,0*1,75+0,5*0,4)*0,6</t>
  </si>
  <si>
    <t>"práh vývaru" 6,8*1,5*2,7-(6,2*0,7*0,15+6,0*0,5*2,55)</t>
  </si>
  <si>
    <t>"schodiště " 7,73*(0,6*1,0+0,6*0,6)</t>
  </si>
  <si>
    <t>"výtok. čelo" 7,8*1,5*2,6-(7,2*0,7*0,15+7,0*0,5*2,45)</t>
  </si>
  <si>
    <t>213311141</t>
  </si>
  <si>
    <t>Polštáře zhutněné pod základy ze štěrkopísku tříděného</t>
  </si>
  <si>
    <t>674002150</t>
  </si>
  <si>
    <t>"schodiště - viz. D.1.2.6." 7,73*0,6*0,05</t>
  </si>
  <si>
    <t>273313511</t>
  </si>
  <si>
    <t>Základové desky z betonu tř. C 12/15 X0</t>
  </si>
  <si>
    <t>-1045363712</t>
  </si>
  <si>
    <t>Základy z betonu prostého desky z betonu kamenem neprokládaného tř. C 12/15 X0</t>
  </si>
  <si>
    <t>"vtok. obj." 3,3*2,4*0,2</t>
  </si>
  <si>
    <t>"zdi vtok. obj. " (0,9*0,5+2,5*0,9)*0,2*2</t>
  </si>
  <si>
    <t>"výp. potrubí" 15,6*2,17*0,15+(1,0*1,75+0,5*0,4)*2,17</t>
  </si>
  <si>
    <t>"výtok. čelo" 7,2*0,7*0,15</t>
  </si>
  <si>
    <t>"práh vývaru" 6,2*0,7*0,15</t>
  </si>
  <si>
    <t>273351121</t>
  </si>
  <si>
    <t>Zřízení bednění základových desek</t>
  </si>
  <si>
    <t>-1207940984</t>
  </si>
  <si>
    <t>Bednění základů desek zřízení</t>
  </si>
  <si>
    <t>"vtok. obj.+zdi vtok. obj." (2,4+0,5+3,4+0,9+2,5)*2*0,2+(2,4+1,6)*0,2</t>
  </si>
  <si>
    <t>"výp. potrubí" 15,6*2*0,15+(1,0*1,75+0,5*0,4)*2</t>
  </si>
  <si>
    <t>"výtok. čelo" (7,2+0,7)*2*0,15</t>
  </si>
  <si>
    <t>"práh vývaru" (6,2+0,7)*2*0,15</t>
  </si>
  <si>
    <t>273351122</t>
  </si>
  <si>
    <t>Odstranění bednění základových desek</t>
  </si>
  <si>
    <t>-213090202</t>
  </si>
  <si>
    <t>Bednění základů desek odstranění</t>
  </si>
  <si>
    <t>839007523</t>
  </si>
  <si>
    <t>"vtok. obj.+zdi vtok. obj. - viz. D.1.2.5." 2,9*2,0*0,8+(2,9+1,0)*2*0,5*2,1+(0,5*1,8+2,5*1,4)*2*0,5</t>
  </si>
  <si>
    <t>"schodiště - viz. D.1.2.6." 6,55*(0,2*1,0*2+0,6*0,3)+1,18*(0,2*1,0*2+0,6*0,25)</t>
  </si>
  <si>
    <t>"výtok. čelo - viz. D.1.2.5." 7,0*0,5*3,8-3,14*0,25*0,4*0,4</t>
  </si>
  <si>
    <t>"práh vývaru - viz. D.1.2.5." 6,0*0,5*2,95-2,4*0,5*0,8</t>
  </si>
  <si>
    <t>-702831902</t>
  </si>
  <si>
    <t>"vtok. obj.+zdi vtok. obj." (2,9+2,0)*2*0,8+(2,9+2,0+1,0*2+0,9)*2*2,1+(0,5*1,8+2,5*1,4)*4</t>
  </si>
  <si>
    <t>"schodiště" (7,73+0,2)*2*1,0*2+0,2*1,0*2+11*0,6*0,16+0,6*(0,2+0,35+0,25)</t>
  </si>
  <si>
    <t>"výtok. čelo" (7,0+0,5)*2*3,8</t>
  </si>
  <si>
    <t>"práh vývaru" (6,0+0,5)*2*2,95-2,4*0,8*2+1,8*0,5*2</t>
  </si>
  <si>
    <t>-1550715443</t>
  </si>
  <si>
    <t>-1431287426</t>
  </si>
  <si>
    <t>"schodiště - viz. D.1.2.6." (56,0+3,4)*0,001</t>
  </si>
  <si>
    <t>2011143575</t>
  </si>
  <si>
    <t>"schodiště - viz. D.1.2.6." 178,0*0,001</t>
  </si>
  <si>
    <t>"výpustný objekt - viz. D.1.2.5. (vtok. objekt, výtok. čelo a práh" 1382,5*0,001</t>
  </si>
  <si>
    <t>-538005863</t>
  </si>
  <si>
    <t>"vývar" (13,6*7,0+1,0*9,0)*0,5+0,35*1,4*0,45*2</t>
  </si>
  <si>
    <t>Úpravy povrchů, podlahy a osazování výplní</t>
  </si>
  <si>
    <t>614999004-R</t>
  </si>
  <si>
    <t>Stěrka na betonové konstrukce ve styku s vodou</t>
  </si>
  <si>
    <t>-2001035455</t>
  </si>
  <si>
    <t>"vtokový obj. - viz. D.1.2.5." 36,0</t>
  </si>
  <si>
    <t>Trubní vedení</t>
  </si>
  <si>
    <t>899503111</t>
  </si>
  <si>
    <t>Stupadla do šachet polyetylenová zapouštěcí kapsová osazovaná při zdění a betonování</t>
  </si>
  <si>
    <t>1621518788</t>
  </si>
  <si>
    <t>Stupadla do šachet a drobných objektů ocelová s PE povlakem zapouštěcí - kapsová osazovaná při zdění a betonování</t>
  </si>
  <si>
    <t>"vtokový obj. - viz. D.1.2.5." 5,0</t>
  </si>
  <si>
    <t>899623181</t>
  </si>
  <si>
    <t>Obetonování potrubí nebo zdiva stok betonem prostým tř. C 30/37 XC4, XF3, XA2 v otevřeném výkopu</t>
  </si>
  <si>
    <t>1868894652</t>
  </si>
  <si>
    <t>Obetonování potrubí nebo zdiva stok betonem prostým v otevřeném výkopu, beton tř. C 30/37 XC4, XF3, XA2</t>
  </si>
  <si>
    <t>"výp. potrubí - viz. D.1.2.5." 15,6*(1,74*0,7+3,14*0,7*0,7/2-3,14*0,4*0,4)</t>
  </si>
  <si>
    <t>899643111</t>
  </si>
  <si>
    <t>Bednění pro obetonování potrubí otevřený výkop</t>
  </si>
  <si>
    <t>630804780</t>
  </si>
  <si>
    <t>Bednění pro obetonování potrubí v otevřeném výkopu</t>
  </si>
  <si>
    <t>"výp. potrubí - viz. D.1.2.5." 15,6*1,1*2</t>
  </si>
  <si>
    <t>919541131</t>
  </si>
  <si>
    <t>Zřízení propustku nebo sjezdu z trub ocelových do DN 900</t>
  </si>
  <si>
    <t>1899612699</t>
  </si>
  <si>
    <t>Zřízení propustku nebo sjezdu z trub ocelových DN přes 700 do 900 mm</t>
  </si>
  <si>
    <t>"výp. potrubí - viz. D.1.2.5." 16,6</t>
  </si>
  <si>
    <t>14099012-R</t>
  </si>
  <si>
    <t>Trubka ocelová podélně svařovaná D 813/10 s vnitřním dvouvrstvým nátěrem vhodným pro styk s vodou</t>
  </si>
  <si>
    <t>-1907499683</t>
  </si>
  <si>
    <t>931626212</t>
  </si>
  <si>
    <t>Úprava dilatační spáry těžkými asfaltovými pásy</t>
  </si>
  <si>
    <t>801350533</t>
  </si>
  <si>
    <t>Úprava dilatační spáry konstrukcí z prostého nebo železového betonu asfaltová úprava těžkými asfaltovými pásy</t>
  </si>
  <si>
    <t>"schodiště - viz. D.1.2.6. (dvojitý)" 2*2*(0,6*0,25+0,2*1,0*2)</t>
  </si>
  <si>
    <t>934956122</t>
  </si>
  <si>
    <t>Hradítka z dubového dřeva tl 30 mm</t>
  </si>
  <si>
    <t>-562267789</t>
  </si>
  <si>
    <t>Přepadová a ochranná zařízení nádrží dřevěná hradítka (dluže požeráku) š.150 mm, bez nátěru, s potřebným kováním z dubového dřeva, tl. 30 mm</t>
  </si>
  <si>
    <t>"vtokový objekt - viz. D.1.2.5." 1,05*1,6*2</t>
  </si>
  <si>
    <t>936990001-R</t>
  </si>
  <si>
    <t>Nivelační značka hřebová vč. zaměření</t>
  </si>
  <si>
    <t>1034751870</t>
  </si>
  <si>
    <t>936501111</t>
  </si>
  <si>
    <t>Limnigrafická lať</t>
  </si>
  <si>
    <t>-2137169983</t>
  </si>
  <si>
    <t>Limnigrafická lať osazená v jakémkoliv sklonu</t>
  </si>
  <si>
    <t>"viz. D.1.2.6." 6,0</t>
  </si>
  <si>
    <t>985323211</t>
  </si>
  <si>
    <t>Spojovací můstek reprofilovaného betonu na epoxidové bázi tl 1 mm</t>
  </si>
  <si>
    <t>-645211156</t>
  </si>
  <si>
    <t>Spojovací můstek reprofilovaného betonu na epoxidové bázi, tloušťky 1 mm</t>
  </si>
  <si>
    <t>"výp. potrubí - viz. D.1.2.5." 15,6*1,77</t>
  </si>
  <si>
    <t>998324011</t>
  </si>
  <si>
    <t>Přesun hmot pro objekty související se sypanými hrázemi a vodní elektrárny</t>
  </si>
  <si>
    <t>-1350801953</t>
  </si>
  <si>
    <t>Přesun hmot pro objekty budované v souvislosti se sypanými hrázemi a vodní elektrárny dopravní vzdálenost do 500 m</t>
  </si>
  <si>
    <t>PSV</t>
  </si>
  <si>
    <t>Práce a dodávky PSV</t>
  </si>
  <si>
    <t>767</t>
  </si>
  <si>
    <t>Konstrukce zámečnické</t>
  </si>
  <si>
    <t>767995113</t>
  </si>
  <si>
    <t>Montáž atypických zámečnických konstrukcí hmotnosti do 20 kg</t>
  </si>
  <si>
    <t>1434271978</t>
  </si>
  <si>
    <t>Montáž ostatních atypických zámečnických konstrukcí hmotnosti přes 10 do 20 kg</t>
  </si>
  <si>
    <t>"vodící drážky dluží (vtokový objekt) - viz. D.1.2.5." 4*2,05*5,59</t>
  </si>
  <si>
    <t>13010810</t>
  </si>
  <si>
    <t>ocel profilová UPN 50 jakost 11 375</t>
  </si>
  <si>
    <t>2050588366</t>
  </si>
  <si>
    <t>Poznámka k položce:_x000D_
Hmotnost: 5,59 kg/m</t>
  </si>
  <si>
    <t>"vodící drážky dluží (vtokový objekt) - viz. D.1.2.5." 4*2,05*5,59*1,08*0,001</t>
  </si>
  <si>
    <t>767995115</t>
  </si>
  <si>
    <t>Montáž atypických zámečnických konstrukcí hmotnosti do 100 kg</t>
  </si>
  <si>
    <t>-495650202</t>
  </si>
  <si>
    <t>Montáž ostatních atypických zámečnických konstrukcí hmotnosti přes 50 do 100 kg</t>
  </si>
  <si>
    <t>"česle - viz. D.1.2.7." 10,4+12,15+1,5+0,1+0,25+34,3+4,3</t>
  </si>
  <si>
    <t>"škrtící potrubí - viz. D.1.2.5." 50,5</t>
  </si>
  <si>
    <t>55399133-R</t>
  </si>
  <si>
    <t>Ocelové česle 0,96 x 1,12 m vč. ukotvení, žárově pozinkované + 2x nátěr</t>
  </si>
  <si>
    <t>243439025</t>
  </si>
  <si>
    <t>Poznámka k položce:_x000D_
Povrchová ochrana je navržena v kombinaci metalizací a nátěrem.</t>
  </si>
  <si>
    <t>14099025-R</t>
  </si>
  <si>
    <t>trubka ocelová bezešvá hladká jakost 11 353 419x10,0mm s vnitřním dvouvrstvým nátěrem vhodným pro styk s vodou</t>
  </si>
  <si>
    <t>2092809479</t>
  </si>
  <si>
    <t>767995116</t>
  </si>
  <si>
    <t>Montáž atypických zámečnických konstrukcí hmotnosti do 250 kg</t>
  </si>
  <si>
    <t>-45319007</t>
  </si>
  <si>
    <t>Montáž ostatních atypických zámečnických konstrukcí hmotnosti přes 100 do 250 kg</t>
  </si>
  <si>
    <t>"poklop - viz. D.1.2.8." 36,9+1,0+62,9+2,8+0,3+0,2</t>
  </si>
  <si>
    <t>55299050-R</t>
  </si>
  <si>
    <t>Ocelový poklop z žebrovaného plechu tl 6 mm, vč. rámu 1,14 x 1,14 m, žárově pozinkovaný + 2x nátěr</t>
  </si>
  <si>
    <t>-1495483217</t>
  </si>
  <si>
    <t>Poznámka k položce:_x000D_
Povrchová ochrana je navržena v kombinaci metalizací a nátěrem.</t>
  </si>
  <si>
    <t>767999003-R</t>
  </si>
  <si>
    <t>Žárové pozinkování</t>
  </si>
  <si>
    <t>-1762256091</t>
  </si>
  <si>
    <t>46</t>
  </si>
  <si>
    <t>998767101</t>
  </si>
  <si>
    <t>Přesun hmot tonážní pro zámečnické konstrukce v objektech v do 6 m</t>
  </si>
  <si>
    <t>-895539117</t>
  </si>
  <si>
    <t>Přesun hmot pro zámečnické konstrukce stanovený z hmotnosti přesunovaného materiálu vodorovná dopravní vzdálenost do 50 m v objektech výšky do 6 m</t>
  </si>
  <si>
    <t>783</t>
  </si>
  <si>
    <t>Dokončovací práce - nátěry</t>
  </si>
  <si>
    <t>47</t>
  </si>
  <si>
    <t>783337101</t>
  </si>
  <si>
    <t>Krycí jednonásobný epoxidový nátěr zámečnických konstrukcí</t>
  </si>
  <si>
    <t>-1678533976</t>
  </si>
  <si>
    <t>Krycí nátěr (email) zámečnických konstrukcí jednonásobný epoxidový</t>
  </si>
  <si>
    <t>"vodící drážky dluží (vtokový objekt) - viz. D.1.2.5. (dvojnásobný)" 2*4*2,05*0,23</t>
  </si>
  <si>
    <t>48</t>
  </si>
  <si>
    <t>783999004-R</t>
  </si>
  <si>
    <t>Ochranný nátěr na beton a ocel ve styku se zeminou</t>
  </si>
  <si>
    <t>-606131698</t>
  </si>
  <si>
    <t>"vtokový obj. - viz. D.1.2.5." 178,0</t>
  </si>
  <si>
    <t>SO-01-3 - Skluz</t>
  </si>
  <si>
    <t>-1723737532</t>
  </si>
  <si>
    <t>"viz. Tabulka kubatur D.1.2.18." 112,0</t>
  </si>
  <si>
    <t>125203101</t>
  </si>
  <si>
    <t>Vykopávky melioračních kanálů pro meliorace zemědělské v hornině tř. 3</t>
  </si>
  <si>
    <t>651012269</t>
  </si>
  <si>
    <t>Vykopávky melioračních kanálů přívodních (závlahových) nebo odpadních pro jakoukoliv šířku kanálu, jeho hloubku a množství vykopávky pro zemědělské meliorace v hornině tř. 3</t>
  </si>
  <si>
    <t>"viz. Tabulka kubatur D.1.2.18." 466,0</t>
  </si>
  <si>
    <t>"odpočet jámy pro opevnění" -69,0</t>
  </si>
  <si>
    <t>-556313534</t>
  </si>
  <si>
    <t>"pro opevnění - viz. Tabulka kubatur D.1.2.18." 69,0</t>
  </si>
  <si>
    <t>-1289783950</t>
  </si>
  <si>
    <t>"30%" 69,0*0,3</t>
  </si>
  <si>
    <t>1277218420</t>
  </si>
  <si>
    <t>"přebytečná ornice" 25,2</t>
  </si>
  <si>
    <t>"přebytečná zemina" 397,0+69,0</t>
  </si>
  <si>
    <t>-1530862735</t>
  </si>
  <si>
    <t>"přebytečná ornice" 112,0-(347,0+87,0)*0,2</t>
  </si>
  <si>
    <t>-1079332744</t>
  </si>
  <si>
    <t>"přebytečná zemina" 466,0</t>
  </si>
  <si>
    <t>171201101</t>
  </si>
  <si>
    <t>Uložení sypaniny do násypů nezhutněných</t>
  </si>
  <si>
    <t>-1539140963</t>
  </si>
  <si>
    <t>Uložení sypaniny do násypů s rozprostřením sypaniny ve vrstvách a s hrubým urovnáním nezhutněných z jakýchkoliv hornin</t>
  </si>
  <si>
    <t>1439710531</t>
  </si>
  <si>
    <t>"přebytečná zemina" 466,0*1,8</t>
  </si>
  <si>
    <t>181301103</t>
  </si>
  <si>
    <t>Rozprostření ornice tl vrstvy do 200 mm pl do 500 m2 v rovině nebo ve svahu do 1:5</t>
  </si>
  <si>
    <t>1143848717</t>
  </si>
  <si>
    <t>Rozprostření a urovnání ornice v rovině nebo ve svahu sklonu do 1:5 při souvislé ploše do 500 m2, tl. vrstvy přes 150 do 200 mm</t>
  </si>
  <si>
    <t>"viz. Tabulka kubatur D.1.2.18." 347,0</t>
  </si>
  <si>
    <t>-1436238111</t>
  </si>
  <si>
    <t>181411122</t>
  </si>
  <si>
    <t>Založení lučního trávníku výsevem plochy do 1000 m2 ve svahu do 1:2</t>
  </si>
  <si>
    <t>2001836503</t>
  </si>
  <si>
    <t>Založení trávníku na půdě předem připravené plochy do 1000 m2 výsevem včetně utažení lučního na svahu přes 1:5 do 1:2</t>
  </si>
  <si>
    <t>"viz. Tabulka kubatur D.1.2.18." 87,0</t>
  </si>
  <si>
    <t>-1892122966</t>
  </si>
  <si>
    <t>(347,0+87,0)*0,02*1,03</t>
  </si>
  <si>
    <t>181951101</t>
  </si>
  <si>
    <t>Úprava pláně v hornině tř. 1 až 4 bez zhutnění</t>
  </si>
  <si>
    <t>-1099657795</t>
  </si>
  <si>
    <t>Úprava pláně vyrovnáním výškových rozdílů v hornině tř. 1 až 4 bez zhutnění</t>
  </si>
  <si>
    <t>"viz. Tabulka kubatur D.1.2.18." 399,0</t>
  </si>
  <si>
    <t>182101101</t>
  </si>
  <si>
    <t>Svahování v zářezech v hornině tř. 1 až 4</t>
  </si>
  <si>
    <t>-19800144</t>
  </si>
  <si>
    <t>Svahování trvalých svahů do projektovaných profilů s potřebným přemístěním výkopku při svahování v zářezech v hornině tř. 1 až 4</t>
  </si>
  <si>
    <t>"viz. Tabulka kubatur D.1.2.18." 174,0</t>
  </si>
  <si>
    <t>-877946947</t>
  </si>
  <si>
    <t>1694335215</t>
  </si>
  <si>
    <t>"viz. Tabulka kubatur D.1.2.18." 69,0</t>
  </si>
  <si>
    <t>998332011</t>
  </si>
  <si>
    <t>Přesun hmot pro úpravy vodních toků a kanály</t>
  </si>
  <si>
    <t>-1779803294</t>
  </si>
  <si>
    <t>Přesun hmot pro úpravy vodních toků a kanály, hráze rybníků apod. dopravní vzdálenost do 500 m</t>
  </si>
  <si>
    <t>SO-01-4 - Zátopa</t>
  </si>
  <si>
    <t xml:space="preserve">    997 - Přesun sutě</t>
  </si>
  <si>
    <t>2009412101</t>
  </si>
  <si>
    <t>"viz. Tabulka kubatur D.1.2.14." 1398,0</t>
  </si>
  <si>
    <t>122201404</t>
  </si>
  <si>
    <t>Vykopávky v zemníku na suchu v hornině tř. 3 objem přes 5000 m3</t>
  </si>
  <si>
    <t>-607037182</t>
  </si>
  <si>
    <t>Vykopávky v zemnících na suchu s přehozením výkopku na vzdálenost do 3 m nebo s naložením na dopravní prostředek v hornině tř. 3 přes 5 000 m3</t>
  </si>
  <si>
    <t>"viz. Tabulka kubatur D.1.2.14." 5702,0</t>
  </si>
  <si>
    <t>122201409</t>
  </si>
  <si>
    <t>Příplatek za lepivost u vykopávek v zemníku na suchu v hornině tř. 3</t>
  </si>
  <si>
    <t>1588285849</t>
  </si>
  <si>
    <t>Vykopávky v zemnících na suchu s přehozením výkopku na vzdálenost do 3 m nebo s naložením na dopravní prostředek v hornině tř. 3 Příplatek k cenám za lepivost horniny tř. 3</t>
  </si>
  <si>
    <t>"30%" 5702,0*0,3</t>
  </si>
  <si>
    <t>76034889</t>
  </si>
  <si>
    <t>"ornice z mezideponie na ohumusování zátopy" (1197,0+745,0)*0,2</t>
  </si>
  <si>
    <t>"ornice z mezideponie na ohumusování hráze SO-01-1" 180,8</t>
  </si>
  <si>
    <t>"zemina na hráz SO-01-1" 4369,0</t>
  </si>
  <si>
    <t>162301101</t>
  </si>
  <si>
    <t>Vodorovné přemístění do 500 m výkopku/sypaniny z horniny tř. 1 až 4</t>
  </si>
  <si>
    <t>493319830</t>
  </si>
  <si>
    <t>Vodorovné přemístění výkopku nebo sypaniny po suchu na obvyklém dopravním prostředku, bez naložení výkopku, avšak se složením bez rozhrnutí z horniny tř. 1 až 4 na vzdálenost přes 50 do 500 m</t>
  </si>
  <si>
    <t>"zemina na SO-01-5 Příkop" 12,0</t>
  </si>
  <si>
    <t>263522276</t>
  </si>
  <si>
    <t>"přebytečná ornice" 828,8</t>
  </si>
  <si>
    <t>"přebytečná zemina" 5702,0-(4369,0+12,0)</t>
  </si>
  <si>
    <t>831033853</t>
  </si>
  <si>
    <t>"přebytečná ornice" 1398,0-(388,4+180,8)</t>
  </si>
  <si>
    <t>-1144828118</t>
  </si>
  <si>
    <t>"přebytečná zemina" 1321,0</t>
  </si>
  <si>
    <t>171109001-R</t>
  </si>
  <si>
    <t>Třídění zemin</t>
  </si>
  <si>
    <t>730980708</t>
  </si>
  <si>
    <t>63046406</t>
  </si>
  <si>
    <t>1411954921</t>
  </si>
  <si>
    <t>"přebytečná zemina" 1321,0*1,8</t>
  </si>
  <si>
    <t>181301113</t>
  </si>
  <si>
    <t>Rozprostření ornice tl vrstvy do 200 mm pl přes 500 m2 v rovině nebo ve svahu do 1:5</t>
  </si>
  <si>
    <t>2085460943</t>
  </si>
  <si>
    <t>Rozprostření a urovnání ornice v rovině nebo ve svahu sklonu do 1:5 při souvislé ploše přes 500 m2, tl. vrstvy přes 150 do 200 mm</t>
  </si>
  <si>
    <t>"viz. Tabulka kubatur D.1.2.14." 1197,0</t>
  </si>
  <si>
    <t>181451121</t>
  </si>
  <si>
    <t>Založení lučního trávníku výsevem plochy přes 1000 m2 v rovině a ve svahu do 1:5</t>
  </si>
  <si>
    <t>-402240600</t>
  </si>
  <si>
    <t>Založení trávníku na půdě předem připravené plochy přes 1000 m2 výsevem včetně utažení lučního v rovině nebo na svahu do 1:5</t>
  </si>
  <si>
    <t>33469144</t>
  </si>
  <si>
    <t>"viz. Tabulka kubatur D.1.2.14." 745,0</t>
  </si>
  <si>
    <t>-1950271591</t>
  </si>
  <si>
    <t>(1197,0+745,0)*0,02*1,03</t>
  </si>
  <si>
    <t>-1991296137</t>
  </si>
  <si>
    <t>"viz. Tabulka kubatur D.1.2.14." 6298,0</t>
  </si>
  <si>
    <t>-904680137</t>
  </si>
  <si>
    <t>182301133</t>
  </si>
  <si>
    <t>Rozprostření ornice pl přes 500 m2 ve svahu nad 1:5 tl vrstvy do 200 mm</t>
  </si>
  <si>
    <t>-2007527778</t>
  </si>
  <si>
    <t>Rozprostření a urovnání ornice ve svahu sklonu přes 1:5 při souvislé ploše přes 500 m2, tl. vrstvy přes 150 do 200 mm</t>
  </si>
  <si>
    <t>966008111</t>
  </si>
  <si>
    <t>Bourání trubního propustku do DN 300</t>
  </si>
  <si>
    <t>548411593</t>
  </si>
  <si>
    <t>Bourání trubního propustku s odklizením a uložením vybouraného materiálu na skládku na vzdálenost do 3 m nebo s naložením na dopravní prostředek z trub DN do 300 mm</t>
  </si>
  <si>
    <t>"zatrubnění - viz. B.1.6.+C.2.a." 100,0</t>
  </si>
  <si>
    <t>997</t>
  </si>
  <si>
    <t>Přesun sutě</t>
  </si>
  <si>
    <t>997221571</t>
  </si>
  <si>
    <t>Vodorovná doprava vybouraných hmot do 1 km</t>
  </si>
  <si>
    <t>836797610</t>
  </si>
  <si>
    <t>Vodorovná doprava vybouraných hmot bez naložení, ale se složením a s hrubým urovnáním na vzdálenost do 1 km</t>
  </si>
  <si>
    <t>"trubky ze zatrubnění" 75,3</t>
  </si>
  <si>
    <t>997221579</t>
  </si>
  <si>
    <t>Příplatek ZKD 1 km u vodorovné dopravy vybouraných hmot</t>
  </si>
  <si>
    <t>631488295</t>
  </si>
  <si>
    <t>Vodorovná doprava vybouraných hmot bez naložení, ale se složením a s hrubým urovnáním na vzdálenost Příplatek k ceně za každý další i započatý 1 km přes 1 km</t>
  </si>
  <si>
    <t>21*75,3</t>
  </si>
  <si>
    <t>997999998-R</t>
  </si>
  <si>
    <t>Skládkovné - suť</t>
  </si>
  <si>
    <t>531146196</t>
  </si>
  <si>
    <t>998331011</t>
  </si>
  <si>
    <t>Přesun hmot pro nádrže</t>
  </si>
  <si>
    <t>-1143315336</t>
  </si>
  <si>
    <t>Přesun hmot pro nádrže dopravní vzdálenost do 500 m</t>
  </si>
  <si>
    <t>SO-01-5 - Příkop</t>
  </si>
  <si>
    <t>-166738496</t>
  </si>
  <si>
    <t>"viz. Tabulka kubatur D.1.2.22." 35,0</t>
  </si>
  <si>
    <t>130001101</t>
  </si>
  <si>
    <t>Příplatek za ztížení vykopávky v blízkosti podzemního vedení</t>
  </si>
  <si>
    <t>1460944465</t>
  </si>
  <si>
    <t>Příplatek k cenám hloubených vykopávek za ztížení vykopávky v blízkosti podzemního vedení nebo výbušnin pro jakoukoliv třídu horniny</t>
  </si>
  <si>
    <t>"křížení s kabelem sdělov. vedení" 3,0*1,5*0,6</t>
  </si>
  <si>
    <t>Poznámka k položce:_x000D_
Chybějící zemina na násyp bude dovezena z SO-01-4 Zátopa: 47-35=12 m3</t>
  </si>
  <si>
    <t>"viz. Tabulka kubatur D.1.2.22." 47,0</t>
  </si>
  <si>
    <t>-1063978759</t>
  </si>
  <si>
    <t>"viz. Tabulka kubatur D.1.2.22." 208,0</t>
  </si>
  <si>
    <t>"viz. Tabulka kubatur D.1.2.22." 120,0</t>
  </si>
  <si>
    <t>-200825475</t>
  </si>
  <si>
    <t>"viz. Tabulka kubatur D.1.2.22." 48,0</t>
  </si>
  <si>
    <t>183405212</t>
  </si>
  <si>
    <t>Výsev trávníku hydroosevem na hlušinu</t>
  </si>
  <si>
    <t>469411358</t>
  </si>
  <si>
    <t>"viz. Tabulka kubatur D.1.2.22." 339,0</t>
  </si>
  <si>
    <t>339,0*0,02*1,03</t>
  </si>
  <si>
    <t>1801915852</t>
  </si>
  <si>
    <t>SO-02 - Poldr č.3</t>
  </si>
  <si>
    <t>SO-02-1 - Hráz</t>
  </si>
  <si>
    <t>1170682879</t>
  </si>
  <si>
    <t>1*0,5</t>
  </si>
  <si>
    <t>112101103</t>
  </si>
  <si>
    <t>Odstranění stromů listnatých průměru kmene do 700 mm</t>
  </si>
  <si>
    <t>220526934</t>
  </si>
  <si>
    <t>Odstranění stromů s odřezáním kmene a s odvětvením listnatých, průměru kmene přes 500 do 700 mm</t>
  </si>
  <si>
    <t>112201103</t>
  </si>
  <si>
    <t>Odstranění pařezů D do 700 mm</t>
  </si>
  <si>
    <t>1462188997</t>
  </si>
  <si>
    <t>Odstranění pařezů s jejich vykopáním, vytrháním nebo odstřelením, s přesekáním kořenů průměru přes 500 do 700 mm</t>
  </si>
  <si>
    <t>112999011-R</t>
  </si>
  <si>
    <t>Rozřezání kmene stromu D do 700 mm na díly dl. 1,0 m</t>
  </si>
  <si>
    <t>-337700001</t>
  </si>
  <si>
    <t>219121485</t>
  </si>
  <si>
    <t>"viz. Tabulka kubatur D.1.2.31." 257,0</t>
  </si>
  <si>
    <t>1181896241</t>
  </si>
  <si>
    <t>"viz. Tabulka kubatur D.1.2.31." 738,0</t>
  </si>
  <si>
    <t>1291758600</t>
  </si>
  <si>
    <t>"30%" 738,0*0,3</t>
  </si>
  <si>
    <t>-774042693</t>
  </si>
  <si>
    <t>"práh BP - viz. D.1.2.30." 22,8*0,9*0,65</t>
  </si>
  <si>
    <t>"financováno Obcí (SO-02-4)" -1,7*0,9*0,65</t>
  </si>
  <si>
    <t>-1793522213</t>
  </si>
  <si>
    <t>"30%" 12,34*0,3</t>
  </si>
  <si>
    <t>-1865664553</t>
  </si>
  <si>
    <t>"ornice z mezideponie na ohumusování a prosypání rovnaniny" 257,0</t>
  </si>
  <si>
    <t>162201413</t>
  </si>
  <si>
    <t>Vodorovné přemístění kmenů stromů listnatých do 1 km D kmene do 700 mm</t>
  </si>
  <si>
    <t>-400150342</t>
  </si>
  <si>
    <t>Vodorovné přemístění větví, kmenů nebo pařezů s naložením, složením a dopravou do 1000 m kmenů stromů listnatých, průměru přes 500 do 700 mm</t>
  </si>
  <si>
    <t>162301423</t>
  </si>
  <si>
    <t>Vodorovné přemístění pařezů do 5 km D do 700 mm</t>
  </si>
  <si>
    <t>1195632311</t>
  </si>
  <si>
    <t>Vodorovné přemístění větví, kmenů nebo pařezů s naložením, složením a dopravou do 5000 m pařezů kmenů, průměru přes 500 do 700 mm</t>
  </si>
  <si>
    <t>162301923</t>
  </si>
  <si>
    <t>Příplatek k vodorovnému přemístění pařezů D 700 mm ZKD 5 km</t>
  </si>
  <si>
    <t>2089841725</t>
  </si>
  <si>
    <t>Vodorovné přemístění větví, kmenů nebo pařezů s naložením, složením a dopravou Příplatek k cenám za každých dalších i započatých 5000 m přes 5000 m pařezů kmenů, průměru přes 500 do 700 mm</t>
  </si>
  <si>
    <t>167002477</t>
  </si>
  <si>
    <t>"přebytečná zemina" 738,0+12,3-8,9</t>
  </si>
  <si>
    <t>1590942173</t>
  </si>
  <si>
    <t>"přebytečná zemina" 12,3-8,9</t>
  </si>
  <si>
    <t>947940073</t>
  </si>
  <si>
    <t>257425343</t>
  </si>
  <si>
    <t>"přebytečná zemina" 741,4</t>
  </si>
  <si>
    <t>540759276</t>
  </si>
  <si>
    <t>Poznámka k položce:_x000D_
Zemina na hráz bude dovezena ze zemníku SO-02-3 Zátopa.</t>
  </si>
  <si>
    <t>"viz. Tabulka kubatur D.1.2.31." 1938,0</t>
  </si>
  <si>
    <t>-194809438</t>
  </si>
  <si>
    <t>"pařez" 1*0,300</t>
  </si>
  <si>
    <t>-1711142538</t>
  </si>
  <si>
    <t>"přebytečná zemina" 741,4*1,8</t>
  </si>
  <si>
    <t>590203799</t>
  </si>
  <si>
    <t>"práh BP " 22,8*0,3*(0,5+0,9)</t>
  </si>
  <si>
    <t>"financováno Obcí (SO-02-4)" -1,7*0,3*(0,5+0,9)</t>
  </si>
  <si>
    <t>-621626704</t>
  </si>
  <si>
    <t>"viz. Tabulka kubatur D.1.2.31." 129,0</t>
  </si>
  <si>
    <t>-1794315175</t>
  </si>
  <si>
    <t>-963966470</t>
  </si>
  <si>
    <t>"viz. Tabulka kubatur D.1.2.31." 660,0</t>
  </si>
  <si>
    <t>"prosypání rovnaniny" 58,0/0,5</t>
  </si>
  <si>
    <t>"financováno Obcí (SO-02-4)" -9,4</t>
  </si>
  <si>
    <t>-30126583</t>
  </si>
  <si>
    <t>(129,0+766,6)*0,02*1,03</t>
  </si>
  <si>
    <t>221817691</t>
  </si>
  <si>
    <t>"viz. Tabulka kubatur D.1.2.31." 350,0</t>
  </si>
  <si>
    <t>789438394</t>
  </si>
  <si>
    <t>"viz. Tabulka kubatur D.1.2.31." 185,0</t>
  </si>
  <si>
    <t>-1612668063</t>
  </si>
  <si>
    <t>"viz. Tabulka kubatur D.1.2.31." 759,0</t>
  </si>
  <si>
    <t>293124283</t>
  </si>
  <si>
    <t>-671852552</t>
  </si>
  <si>
    <t>-1138291608</t>
  </si>
  <si>
    <t>"práh BP - viz. D.1.2.30." 22,8*0,3*1,2</t>
  </si>
  <si>
    <t>"financováno Obcí (SO-02-4)" -1,7*0,3*1,2</t>
  </si>
  <si>
    <t>-252047858</t>
  </si>
  <si>
    <t>"práh BP" (22,8+0,3)*2*1,2+0,3*1,2*2</t>
  </si>
  <si>
    <t>"financováno Obcí (SO-02-4)" -((1,7+0,3)*2*1,2+0,3*1,2)</t>
  </si>
  <si>
    <t>-1381962535</t>
  </si>
  <si>
    <t>-1110171834</t>
  </si>
  <si>
    <t>"práh BP - viz. D.1.2.30." (36,8+6,0)*0,001</t>
  </si>
  <si>
    <t>"financováno Obcí (SO-02-4)" -(36,8+6,0)*0,001/22,8*1,7</t>
  </si>
  <si>
    <t>-519288955</t>
  </si>
  <si>
    <t>"práh BP - viz. D.1.2.30." 455,4*0,001</t>
  </si>
  <si>
    <t>"financováno Obcí (SO-02-4)" -455,4*0,001/22,8*1,7</t>
  </si>
  <si>
    <t>887711925</t>
  </si>
  <si>
    <t>"viz. Tabulka kubatur D.1.2.31." 58,0</t>
  </si>
  <si>
    <t>"financováno Obcí (SO-02-4)" -9,4*0,5</t>
  </si>
  <si>
    <t>1253082397</t>
  </si>
  <si>
    <t>"viz. situace C.2.b" 1,0</t>
  </si>
  <si>
    <t>467989430</t>
  </si>
  <si>
    <t>SO-02-2 - Objekt</t>
  </si>
  <si>
    <t>115001105</t>
  </si>
  <si>
    <t>Převedení vody potrubím DN do 600</t>
  </si>
  <si>
    <t>1535901650</t>
  </si>
  <si>
    <t>Převedení vody potrubím průměru DN přes 300 do 600</t>
  </si>
  <si>
    <t>1765744537</t>
  </si>
  <si>
    <t>125703311</t>
  </si>
  <si>
    <t>Čištění melioračních kanálů od naplavenin tl přes 250 do 500 mm nezpevněné dno</t>
  </si>
  <si>
    <t>214740067</t>
  </si>
  <si>
    <t>Čištění melioračních kanálů s úpravou svahu do výšky naplavené vrstvy tloušťky naplavené vrstvy přes 250 do 500 mm, se dnem nezpevněným</t>
  </si>
  <si>
    <t>"pročištění údolnice - viz. situace C.2.b" 10,0</t>
  </si>
  <si>
    <t>795378830</t>
  </si>
  <si>
    <t>"výpustný objekt - viz. D.1.2.26.:"</t>
  </si>
  <si>
    <t>"předpolí vtok. obj." 0,8*2,7*1,0</t>
  </si>
  <si>
    <t>"vtok. obj." 3,0*3,0*1,0</t>
  </si>
  <si>
    <t>"výp. potrubí" 16,2*2,9*0,5+(0,7*1,05+0,5*0,4)*2,32</t>
  </si>
  <si>
    <t>"vývar" 5,0*2,6*1,2</t>
  </si>
  <si>
    <t>"práh vývaru s předpolím" 4,9*1,5*1,2</t>
  </si>
  <si>
    <t>1843202986</t>
  </si>
  <si>
    <t>"30%" 61,2*0,3</t>
  </si>
  <si>
    <t>1384550032</t>
  </si>
  <si>
    <t>"zdi vtok. obj. - viz. D.1.2.26." 3,75*1,5*1,0*2</t>
  </si>
  <si>
    <t>"schodiště - viz. D.1.2.27." 6,55*1,6*1,0</t>
  </si>
  <si>
    <t>"výtok. čelo - viz. D.1.2.26." 6,4*1,5*1,8</t>
  </si>
  <si>
    <t>1588547162</t>
  </si>
  <si>
    <t>"30%" 39,0*0,3</t>
  </si>
  <si>
    <t>151101101</t>
  </si>
  <si>
    <t>Zřízení příložného pažení a rozepření stěn rýh hl do 2 m</t>
  </si>
  <si>
    <t>1378517725</t>
  </si>
  <si>
    <t>Zřízení pažení a rozepření stěn rýh pro podzemní vedení pro všechny šířky rýhy příložné pro jakoukoliv mezerovitost, hloubky do 2 m</t>
  </si>
  <si>
    <t>"výtok. čelo - viz. D.1.2.26." 6,4*2*1,8</t>
  </si>
  <si>
    <t>151101111</t>
  </si>
  <si>
    <t>Odstranění příložného pažení a rozepření stěn rýh hl do 2 m</t>
  </si>
  <si>
    <t>1374541968</t>
  </si>
  <si>
    <t>Odstranění pažení a rozepření stěn rýh pro podzemní vedení s uložením materiálu na vzdálenost do 3 m od kraje výkopu příložné, hloubky do 2 m</t>
  </si>
  <si>
    <t>161101101</t>
  </si>
  <si>
    <t>Svislé přemístění výkopku z horniny tř. 1 až 4 hl výkopu do 2,5 m</t>
  </si>
  <si>
    <t>1744882119</t>
  </si>
  <si>
    <t>Svislé přemístění výkopku bez naložení do dopravní nádoby avšak s vyprázdněním dopravní nádoby na hromadu nebo do dopravního prostředku z horniny tř. 1 až 4, při hloubce výkopu přes 1 do 2,5 m</t>
  </si>
  <si>
    <t>-1410570231</t>
  </si>
  <si>
    <t>"přebytečná zemina" 10,0+61,2+39,0-42,9</t>
  </si>
  <si>
    <t>-647439501</t>
  </si>
  <si>
    <t>"přebytečná zemina" 61,2+39,0-42,9</t>
  </si>
  <si>
    <t>-572713985</t>
  </si>
  <si>
    <t>"přebytečná zemina" 67,3</t>
  </si>
  <si>
    <t>-596780035</t>
  </si>
  <si>
    <t>"přebytečná zemina" 67,3*1,8</t>
  </si>
  <si>
    <t>1942796032</t>
  </si>
  <si>
    <t>"vtok. obj." 3,0*(0,6*0,2+0,8*0,8)</t>
  </si>
  <si>
    <t>"zdi vtok. obj. " 3,75*1,5*1,0*2-(3,45*0,9*0,2+3,25*0,5*0,8)*2</t>
  </si>
  <si>
    <t>"výp. potrubí" 16,2*(2,9*0,5-(1,72*0,15+1,42*0,35))+(0,7*1,05+0,5*0,4)*0,6</t>
  </si>
  <si>
    <t>"práh vývaru" 4,1*0,3*(0,15+1,2)+1,5*(0,6*0,15+0,8*1,05)</t>
  </si>
  <si>
    <t>"schodiště " 6,55*(0,6*1,0+0,6*0,6)</t>
  </si>
  <si>
    <t>"výtok. čelo" 6,4*1,5*1,8-(5,8*0,7*0,15+5,6*0,5*1,65)</t>
  </si>
  <si>
    <t>1046160845</t>
  </si>
  <si>
    <t>"pročištění údolnice - viz. situace C.2.b" 20,0*1,3</t>
  </si>
  <si>
    <t>1338960838</t>
  </si>
  <si>
    <t>"schodiště - viz. D.1.2.27." 6,55*0,6*0,05</t>
  </si>
  <si>
    <t>638376367</t>
  </si>
  <si>
    <t>"vtok. obj." 3,4*2,4*0,2</t>
  </si>
  <si>
    <t>"zdi vtok. obj. " 3,45*0,9*0,2*2</t>
  </si>
  <si>
    <t>"výp. potrubí" 16,2*1,72*0,15+(0,7*1,05+0,5*0,4)*1,72</t>
  </si>
  <si>
    <t>"výtok. čelo" 5,8*0,7*0,15</t>
  </si>
  <si>
    <t>"práh vývaru" 4,3*0,7*0,15</t>
  </si>
  <si>
    <t>-1730217691</t>
  </si>
  <si>
    <t>"vtok. obj.+zdi vtok. obj." (2,9+3,45+0,9+3,4)*2*0,2+(2,4+1,6)*0,2</t>
  </si>
  <si>
    <t>"výp. potrubí" 16,2*2*0,15+(0,7*1,05+0,5*0,4)*2</t>
  </si>
  <si>
    <t>"výtok. čelo" (5,8+0,7)*2*0,15</t>
  </si>
  <si>
    <t>"práh vývaru" (4,3+0,7)*2*0,15</t>
  </si>
  <si>
    <t>1575291324</t>
  </si>
  <si>
    <t>71530526</t>
  </si>
  <si>
    <t>"vtok. obj.+zdi vtok. obj." 3,0*2,0*0,8+(2,0+1,0)*2*0,5*1,55+(3,2*0,8+4,1*0,7)*0,5*2</t>
  </si>
  <si>
    <t>"schodiště - viz. D.1.2.27." 6,55*(0,2*1,0*2+0,6*0,3)</t>
  </si>
  <si>
    <t>"výtok. čelo - viz. D.1.2.26." 5,6*0,5*2,6-3,14*0,25*0,25*0,5</t>
  </si>
  <si>
    <t>"práh vývaru - viz. D.1.2.26." 4,1*0,5*1,5-0,6*0,5*0,3</t>
  </si>
  <si>
    <t>-1674182812</t>
  </si>
  <si>
    <t>"vtok. obj.+zdi vtok. obj." (3,0+2,0)*2*0,8+(2,0+1,0)*4*1,55+(3,2*2*0,8+0,5*1,0)*2+(3,95+4,35)*2*0,7</t>
  </si>
  <si>
    <t>"schodiště" (6,55+0,2)*2*1,0*2+11*0,6*0,16+0,6*(0,2+0,35)</t>
  </si>
  <si>
    <t>"výtok. čelo" (5,6+0,5)*2*2,6</t>
  </si>
  <si>
    <t>"práh vývaru" (4,1+0,5)*2*1,5-0,6*0,3*2+0,4*0,5*2</t>
  </si>
  <si>
    <t>-855891087</t>
  </si>
  <si>
    <t>862322464</t>
  </si>
  <si>
    <t>"schodiště - viz. D.1.2.27." (56,0+3,4)*0,001</t>
  </si>
  <si>
    <t>876414744</t>
  </si>
  <si>
    <t>"schodiště - viz. D.1.2.27." 147,0*0,001</t>
  </si>
  <si>
    <t>"výpustný objekt - viz. D.1.2.26. (vtok. objekt, výtok. čelo a práh" 970,0*0,001</t>
  </si>
  <si>
    <t>1777200221</t>
  </si>
  <si>
    <t>"předpolí prahu" 4,1*1,2*1,0</t>
  </si>
  <si>
    <t>"vývar" (3,0*4,0+2,0*5,3)*0,5+0,2*1,5*0,2*2</t>
  </si>
  <si>
    <t>-617497096</t>
  </si>
  <si>
    <t>"vtokový obj. - viz. D.1.2.26." 33,0</t>
  </si>
  <si>
    <t>-1099270297</t>
  </si>
  <si>
    <t>"vtokový obj. - viz. D.1.2.26." 3,0</t>
  </si>
  <si>
    <t>-1972352654</t>
  </si>
  <si>
    <t>"výp. potrubí - viz. D.1.2.26." 16,2*(1,34*0,55+3,14*0,55*0,55/2-3,14*0,25*0,25)</t>
  </si>
  <si>
    <t>-1489769726</t>
  </si>
  <si>
    <t>"výp. potrubí - viz. D.1.2.26." 16,2*0,8*2</t>
  </si>
  <si>
    <t>919541121</t>
  </si>
  <si>
    <t>Zřízení propustku nebo sjezdu z trub ocelových do DN 700</t>
  </si>
  <si>
    <t>-1899421252</t>
  </si>
  <si>
    <t>Zřízení propustku nebo sjezdu z trub ocelových DN přes 400 do 700 mm</t>
  </si>
  <si>
    <t>"výp. potrubí - viz. D.1.2.26." 17,2</t>
  </si>
  <si>
    <t>14099024-R</t>
  </si>
  <si>
    <t>Trubka ocelová svařovaná D 508/10 s vnitřním dvouvrstvým nátěrem vhodným pro styk s vodou</t>
  </si>
  <si>
    <t>-1148227552</t>
  </si>
  <si>
    <t>205495776</t>
  </si>
  <si>
    <t>"schodiště - viz. D.1.2.27. (dvojitý)" 2*(0,6*0,35+2*0,2*1,0)</t>
  </si>
  <si>
    <t>240994885</t>
  </si>
  <si>
    <t>"viz. situace C.2.b" 2,0</t>
  </si>
  <si>
    <t>-431324925</t>
  </si>
  <si>
    <t>"viz. D.1.2.27." 6,0</t>
  </si>
  <si>
    <t>-443197853</t>
  </si>
  <si>
    <t>"výp. potrubí - viz. D.1.2.26." 16,2*1,32</t>
  </si>
  <si>
    <t>1095756406</t>
  </si>
  <si>
    <t>767995114</t>
  </si>
  <si>
    <t>Montáž atypických zámečnických konstrukcí hmotnosti do 50 kg</t>
  </si>
  <si>
    <t>1381100237</t>
  </si>
  <si>
    <t>Montáž ostatních atypických zámečnických konstrukcí hmotnosti přes 20 do 50 kg</t>
  </si>
  <si>
    <t>"česle - viz. D.1.2.28." 10,9+1,5+33,4+3,8</t>
  </si>
  <si>
    <t>"škrtící potrubí - viz. D.1.2.26." 20,7</t>
  </si>
  <si>
    <t>55399132-R</t>
  </si>
  <si>
    <t>Ocelové česle 0,97 x 1,0 m vč. ukotvení, žárově pozinkované + 2x nátěr</t>
  </si>
  <si>
    <t>1545334847</t>
  </si>
  <si>
    <t>14011110-R</t>
  </si>
  <si>
    <t>trubka ocelová bezešvá hladká jakost 11 353 273x6,3mm s vnitřním dvouvrstvým nátěrem vhodným pro styk s vodou</t>
  </si>
  <si>
    <t>1376321457</t>
  </si>
  <si>
    <t>1208398693</t>
  </si>
  <si>
    <t>"poklop - viz. D.1.2.29." 36,9+1,0+62,9+2,8+0,3+0,2</t>
  </si>
  <si>
    <t>1098274243</t>
  </si>
  <si>
    <t>1051828975</t>
  </si>
  <si>
    <t>1201229235</t>
  </si>
  <si>
    <t>"vtokový obj. - viz. D.1.2.26." 111,0</t>
  </si>
  <si>
    <t>SO-02-3 - Zátopa</t>
  </si>
  <si>
    <t>-1540124210</t>
  </si>
  <si>
    <t>"viz. Tabulka kubatur D.1.2.35." 689,0</t>
  </si>
  <si>
    <t>122201403</t>
  </si>
  <si>
    <t>Vykopávky v zemníku na suchu v hornině tř. 3 objem do 5000 m3</t>
  </si>
  <si>
    <t>-1387441735</t>
  </si>
  <si>
    <t>Vykopávky v zemnících na suchu s přehozením výkopku na vzdálenost do 3 m nebo s naložením na dopravní prostředek v hornině tř. 3 přes 1 000 do 5 000 m3</t>
  </si>
  <si>
    <t>"viz. Tabulka kubatur D.1.2.35." 3530,0</t>
  </si>
  <si>
    <t>-1322510167</t>
  </si>
  <si>
    <t>"30%" 3530,0*0,3</t>
  </si>
  <si>
    <t>1513200904</t>
  </si>
  <si>
    <t>"ornice z mezideponie na ohumusování" (1813,0+1209,0)*0,2</t>
  </si>
  <si>
    <t>"zemina na hráz SO-02-1" 1938,0</t>
  </si>
  <si>
    <t>6114316</t>
  </si>
  <si>
    <t>"přebytečná ornice" 689,0-604,4</t>
  </si>
  <si>
    <t>"přebytečná zemina" 3530,0-1938,0</t>
  </si>
  <si>
    <t>-381018592</t>
  </si>
  <si>
    <t>931537397</t>
  </si>
  <si>
    <t>-2041756422</t>
  </si>
  <si>
    <t>"přebytečná zemina" 1592,0</t>
  </si>
  <si>
    <t>-2027151298</t>
  </si>
  <si>
    <t>554977820</t>
  </si>
  <si>
    <t>"přebytečná ornice" 84,6</t>
  </si>
  <si>
    <t>1586653223</t>
  </si>
  <si>
    <t>"přebytečná zemina" 1592,0*1,8</t>
  </si>
  <si>
    <t>966162247</t>
  </si>
  <si>
    <t>"viz. Tabulka kubatur D.1.2.35." 1813,0</t>
  </si>
  <si>
    <t>-1579387619</t>
  </si>
  <si>
    <t>-1711840191</t>
  </si>
  <si>
    <t>"viz. Tabulka kubatur D.1.2.35." 1209,0</t>
  </si>
  <si>
    <t>1450695791</t>
  </si>
  <si>
    <t>(1813,0+1209,0)*0,02*1,03</t>
  </si>
  <si>
    <t>340937857</t>
  </si>
  <si>
    <t>1159050781</t>
  </si>
  <si>
    <t>-488439893</t>
  </si>
  <si>
    <t>-753532046</t>
  </si>
  <si>
    <t>SO-03 - Cesta C53</t>
  </si>
  <si>
    <t xml:space="preserve">    5 - Komunikace pozemní</t>
  </si>
  <si>
    <t>1775896687</t>
  </si>
  <si>
    <t>"viz. Tabulka kubatur D.1.2.39." 83,0</t>
  </si>
  <si>
    <t>122202201</t>
  </si>
  <si>
    <t>Odkopávky a prokopávky nezapažené pro silnice objemu do 100 m3 v hornině tř. 3</t>
  </si>
  <si>
    <t>1133956625</t>
  </si>
  <si>
    <t>Odkopávky a prokopávky nezapažené pro silnice s přemístěním výkopku v příčných profilech na vzdálenost do 15 m nebo s naložením na dopravní prostředek v hornině tř. 3 do 100 m3</t>
  </si>
  <si>
    <t>"viz. Tabulka kubatur D.1.2.39." 10,4</t>
  </si>
  <si>
    <t>122202209</t>
  </si>
  <si>
    <t>Příplatek k odkopávkám a prokopávkám pro silnice v hornině tř. 3 za lepivost</t>
  </si>
  <si>
    <t>-724256031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</si>
  <si>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</si>
  <si>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"30%" 10,4*0,3</t>
  </si>
  <si>
    <t>132201101</t>
  </si>
  <si>
    <t>Hloubení rýh š do 600 mm v hornině tř. 3 objemu do 100 m3</t>
  </si>
  <si>
    <t>-2140675336</t>
  </si>
  <si>
    <t>Hloubení zapažených i nezapažených rýh šířky do 600 mm s urovnáním dna do předepsaného profilu a spádu v hornině tř. 3 do 100 m3</t>
  </si>
  <si>
    <t>"drenáž - viz. vzorové řezy C.2.b" 85,0*0,5*0,4</t>
  </si>
  <si>
    <t>132201109</t>
  </si>
  <si>
    <t>Příplatek za lepivost k hloubení rýh š do 600 mm v hornině tř. 3</t>
  </si>
  <si>
    <t>-59472861</t>
  </si>
  <si>
    <t>Hloubení zapažených i nezapažených rýh šířky do 600 mm s urovnáním dna do předepsaného profilu a spádu v hornině tř. 3 Příplatek k cenám za lepivost horniny tř. 3</t>
  </si>
  <si>
    <t>"30%" 17,0*0,3</t>
  </si>
  <si>
    <t>1984349012</t>
  </si>
  <si>
    <t>"ornice z mezideponie na zatravňovací vrstvu" 22,15</t>
  </si>
  <si>
    <t>1357261071</t>
  </si>
  <si>
    <t>"přebytečná ornice" 83,0-442,95*0,05</t>
  </si>
  <si>
    <t>"přebytečná zemina" 10,4+17,0-19,0</t>
  </si>
  <si>
    <t>1684519774</t>
  </si>
  <si>
    <t>"ornice z mezideponie na zatravňovací vrstvu" 442,95*0,05</t>
  </si>
  <si>
    <t>"přebytečná ornice" 83,0-22,15</t>
  </si>
  <si>
    <t>-1367220244</t>
  </si>
  <si>
    <t>"viz. Tabulka kubatur D.1.2.39." 19,0</t>
  </si>
  <si>
    <t>"přebytečná zemina" 8,4</t>
  </si>
  <si>
    <t>140571961</t>
  </si>
  <si>
    <t>"přebytečná ornice" 60,85</t>
  </si>
  <si>
    <t>-185584501</t>
  </si>
  <si>
    <t>"přebytečná zemina" 8,4*1,8</t>
  </si>
  <si>
    <t>181301101</t>
  </si>
  <si>
    <t>Rozprostření ornice tl vrstvy do 100 mm pl do 500 m2 v rovině nebo ve svahu do 1:5</t>
  </si>
  <si>
    <t>-110433168</t>
  </si>
  <si>
    <t>Rozprostření a urovnání ornice v rovině nebo ve svahu sklonu do 1:5 při souvislé ploše do 500 m2, tl. vrstvy do 100 mm</t>
  </si>
  <si>
    <t>"zatravňovací vrstva - viz. vzorové řezy C.2.b" 140,65*3,0</t>
  </si>
  <si>
    <t>"přípočty - viz. C.2.b" 10,3+10,7</t>
  </si>
  <si>
    <t>"financováno Obcí (SO-02-4)" -12,6</t>
  </si>
  <si>
    <t>1156291029</t>
  </si>
  <si>
    <t>"viz. Tabulka kubatur D.1.2.39." 373,7</t>
  </si>
  <si>
    <t>79802028</t>
  </si>
  <si>
    <t>"viz. Tabulka kubatur D.1.2.39." 43,5</t>
  </si>
  <si>
    <t>-2119111899</t>
  </si>
  <si>
    <t>"viz. Tabulka kubatur D.1.2.39." 68,2</t>
  </si>
  <si>
    <t>183403161</t>
  </si>
  <si>
    <t>Obdělání půdy válením v rovině a svahu do 1:5</t>
  </si>
  <si>
    <t>-2138094102</t>
  </si>
  <si>
    <t>Obdělání půdy válením v rovině nebo na svahu do 1:5</t>
  </si>
  <si>
    <t>"zatravňovací vrstva - viz. vzorové řezy C.2.b" 2*442,95</t>
  </si>
  <si>
    <t>"financováno Obcí (SO-02-4)" -2*12,6</t>
  </si>
  <si>
    <t>183405211</t>
  </si>
  <si>
    <t>Výsev trávníku hydroosevem na ornici</t>
  </si>
  <si>
    <t>1802388233</t>
  </si>
  <si>
    <t>00572410</t>
  </si>
  <si>
    <t>osivo směs travní parková</t>
  </si>
  <si>
    <t>1499309526</t>
  </si>
  <si>
    <t>Poznámka k položce:_x000D_
Na zatravňovací vrstvu je nutné použít travní směs letištního nebo parkového charakteru odolávající vysokému zatížení (0,025 kg/m2, ztratné 3%).</t>
  </si>
  <si>
    <t>"zatravňovací vrstva" 430,35*0,025*1,03</t>
  </si>
  <si>
    <t>183405213</t>
  </si>
  <si>
    <t>Výsev trávníku hydroosevem na písky</t>
  </si>
  <si>
    <t>1416227725</t>
  </si>
  <si>
    <t>"příkop - viz. Tabulka kubatur D.1.2.39." 111,7</t>
  </si>
  <si>
    <t>310141500</t>
  </si>
  <si>
    <t>111,7*0,02*1,03</t>
  </si>
  <si>
    <t>-1178526979</t>
  </si>
  <si>
    <t>Poznámka k položce:_x000D_
- kamenivo fr. 16-32 mm</t>
  </si>
  <si>
    <t>212755214</t>
  </si>
  <si>
    <t>Trativody z drenážních trubek plastových flexibilních D 100 mm bez lože</t>
  </si>
  <si>
    <t>-527027056</t>
  </si>
  <si>
    <t>Trativody bez lože z drenážních trubek plastových flexibilních D 100 mm</t>
  </si>
  <si>
    <t>"drenáž - viz. vzorové řezy C.2.b" 85,0</t>
  </si>
  <si>
    <t>Komunikace pozemní</t>
  </si>
  <si>
    <t>561041111</t>
  </si>
  <si>
    <t>Zřízení podkladu ze zeminy upravené vápnem, cementem, směsnými pojivy tl 300 mm plochy do 1000 m2</t>
  </si>
  <si>
    <t>-676423520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</si>
  <si>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250 do 300 mm</t>
  </si>
  <si>
    <t>"viz. vzorové řezy C.2.b" 67,0*3,0+73,65*2,83</t>
  </si>
  <si>
    <t>58591002</t>
  </si>
  <si>
    <t>pojivo hydraulické pro stabilizaci zeminy 50% vápna</t>
  </si>
  <si>
    <t>-771793276</t>
  </si>
  <si>
    <t>"3% = 15,9 kg/m2" 417,83*15,9*0,001</t>
  </si>
  <si>
    <t>564871111</t>
  </si>
  <si>
    <t>Podklad ze štěrkodrtě ŠD tl 250 mm</t>
  </si>
  <si>
    <t>1088311106</t>
  </si>
  <si>
    <t>Podklad ze štěrkodrti ŠD s rozprostřením a zhutněním, po zhutnění tl. 250 mm</t>
  </si>
  <si>
    <t>Poznámka k položce:_x000D_
ŠDb fr. 0-63 mm</t>
  </si>
  <si>
    <t>"viz. vzorové řezy C.2.b" 67,0*3,0+73,65*3,2</t>
  </si>
  <si>
    <t>998225111</t>
  </si>
  <si>
    <t>Přesun hmot pro pozemní komunikace s krytem z kamene, monolitickým betonovým nebo živičným</t>
  </si>
  <si>
    <t>1116898305</t>
  </si>
  <si>
    <t>Přesun hmot pro komunikace s krytem z kameniva, monolitickým betonovým nebo živičným dopravní vzdálenost do 200 m jakékoliv délky objektu</t>
  </si>
  <si>
    <t>SO-04 - Cesta C54</t>
  </si>
  <si>
    <t>-569114957</t>
  </si>
  <si>
    <t>"viz. Tabulka kubatur D.1.2.42." 120,0</t>
  </si>
  <si>
    <t>-1117366762</t>
  </si>
  <si>
    <t>"viz. Tabulka kubatur D.1.2.42." 38,8</t>
  </si>
  <si>
    <t>21271471</t>
  </si>
  <si>
    <t>"30%" 38,8*0,3</t>
  </si>
  <si>
    <t>898998968</t>
  </si>
  <si>
    <t>"vsakovací jímka - viz. vzor. řez C.2.b" 1,0*1,5*2,0</t>
  </si>
  <si>
    <t>2015874170</t>
  </si>
  <si>
    <t>"30%" 3,0*0,3</t>
  </si>
  <si>
    <t>2076460608</t>
  </si>
  <si>
    <t>"drenáž - viz. vzorové řezy C.2.b" 165,2*0,5*0,4</t>
  </si>
  <si>
    <t>345401356</t>
  </si>
  <si>
    <t>"30%" 33,0*0,3</t>
  </si>
  <si>
    <t>162201101</t>
  </si>
  <si>
    <t>Vodorovné přemístění do 20 m výkopku/sypaniny z horniny tř. 1 až 4</t>
  </si>
  <si>
    <t>668436935</t>
  </si>
  <si>
    <t>Vodorovné přemístění výkopku nebo sypaniny po suchu na obvyklém dopravním prostředku, bez naložení výkopku, avšak se složením bez rozhrnutí z horniny tř. 1 až 4 na vzdálenost do 20 m</t>
  </si>
  <si>
    <t>"zemina na SO-05 (C54 intravilán)" 3,7</t>
  </si>
  <si>
    <t>-799486633</t>
  </si>
  <si>
    <t>"ornice na zatravňovací vrstvu na mezideponii a zpět " 516,9*0,05*2</t>
  </si>
  <si>
    <t>828319099</t>
  </si>
  <si>
    <t>"přebytečná ornice" 120,0-516,9*0,05</t>
  </si>
  <si>
    <t>"přebytečná zemina" 38,8+3,0+33,0-(3,7+45,95)</t>
  </si>
  <si>
    <t>699798736</t>
  </si>
  <si>
    <t>-1151194660</t>
  </si>
  <si>
    <t>"viz. Tabulka kubatur D.1.2.42." 45,95</t>
  </si>
  <si>
    <t>"přebytečná zemina" 25,15</t>
  </si>
  <si>
    <t>766298398</t>
  </si>
  <si>
    <t>"přebytečná ornice" 94,15</t>
  </si>
  <si>
    <t>1342394345</t>
  </si>
  <si>
    <t>"přebytečná zemina" 28,85*1,8</t>
  </si>
  <si>
    <t>1475809585</t>
  </si>
  <si>
    <t>"zatravňovací vrstva - viz. vzorové řezy C.2.b" 172,3*3,0</t>
  </si>
  <si>
    <t>-1205192359</t>
  </si>
  <si>
    <t>"viz. Tabulka kubatur D.1.2.42." 616,4</t>
  </si>
  <si>
    <t>-285467129</t>
  </si>
  <si>
    <t>"viz. Tabulka kubatur D.1.2.42." 104,7</t>
  </si>
  <si>
    <t>789400335</t>
  </si>
  <si>
    <t>"zatravňovací vrstva - viz. vzorové řezy C.2.b" 2*516,9</t>
  </si>
  <si>
    <t>130958871</t>
  </si>
  <si>
    <t>1854667807</t>
  </si>
  <si>
    <t>"zatravňovací vrstva" 516,9*0,025*1,03</t>
  </si>
  <si>
    <t>-1476095947</t>
  </si>
  <si>
    <t>-1681503118</t>
  </si>
  <si>
    <t>104,7*0,02*1,03</t>
  </si>
  <si>
    <t>43817669</t>
  </si>
  <si>
    <t>211971122</t>
  </si>
  <si>
    <t>Zřízení opláštění žeber nebo trativodů geotextilií v rýze nebo zářezu přes 1:2 š přes 2,5 m</t>
  </si>
  <si>
    <t>-579102328</t>
  </si>
  <si>
    <t>Zřízení opláštění výplně z geotextilie odvodňovacích žeber nebo trativodů v rýze nebo zářezu se stěnami svislými nebo šikmými o sklonu přes 1:2 při rozvinuté šířce opláštění přes 2,5 m</t>
  </si>
  <si>
    <t>"vsakovací jímka - viz. vzor. řez C.2.b" (1,0+2*2,0)*1,5+2*1,0*2,0</t>
  </si>
  <si>
    <t>69311081</t>
  </si>
  <si>
    <t>geotextilie netkaná separační, ochranná, filtrační, drenážní PES 300g/m2</t>
  </si>
  <si>
    <t>889401110</t>
  </si>
  <si>
    <t>11,5*1,2</t>
  </si>
  <si>
    <t>975976250</t>
  </si>
  <si>
    <t>"drenáž - viz. vzorové řezy C.2.b" 165,2</t>
  </si>
  <si>
    <t>561081111</t>
  </si>
  <si>
    <t>Zřízení podkladu ze zeminy upravené vápnem, cementem, směsnými pojivy tl 500 mm plochy do 1000 m2</t>
  </si>
  <si>
    <t>913032546</t>
  </si>
  <si>
    <t>Zřízení podkladu ze zeminy upravené hydraulickými pojivy vápnem, cementem nebo směsnými pojivy (materiál ve specifikaci) s rozprostřením, promísením, vlhčením, zhutněním a ošetřením vodou plochy do 1 000 m2, tloušťka po zhutnění přes 450 do 500 mm</t>
  </si>
  <si>
    <t>"viz. vzorové řezy C.2.b" 172,3*3,0</t>
  </si>
  <si>
    <t>-236394514</t>
  </si>
  <si>
    <t>"3% = 26,5 kg/m2" 414,91*26,5*0,001</t>
  </si>
  <si>
    <t>386457473</t>
  </si>
  <si>
    <t>849372428</t>
  </si>
  <si>
    <t>VON - Vedlejší a ostatní náklady</t>
  </si>
  <si>
    <t>VRN - Vedlejší rozpočtové náklady</t>
  </si>
  <si>
    <t xml:space="preserve">    VRN2 - Příprava staveniště</t>
  </si>
  <si>
    <t xml:space="preserve">    VRN9 - Ostatní náklady</t>
  </si>
  <si>
    <t>VRN</t>
  </si>
  <si>
    <t>Vedlejší rozpočtové náklady</t>
  </si>
  <si>
    <t>VRN2</t>
  </si>
  <si>
    <t>Příprava staveniště</t>
  </si>
  <si>
    <t>031002000</t>
  </si>
  <si>
    <t>Zařízení staveniště</t>
  </si>
  <si>
    <t>soubor</t>
  </si>
  <si>
    <t>1024</t>
  </si>
  <si>
    <t>-1886255009</t>
  </si>
  <si>
    <t>Zřízení zařízení staveniště a jeho následné odstranění.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</si>
  <si>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
</t>
  </si>
  <si>
    <t>VRN9</t>
  </si>
  <si>
    <t>Ostatní náklady</t>
  </si>
  <si>
    <t>090001000</t>
  </si>
  <si>
    <t>Geodetické vytýčení před zahájením realizace 
stavebních prací vč. vytýčení hranic dotčených pozemků</t>
  </si>
  <si>
    <t>-756545237</t>
  </si>
  <si>
    <t xml:space="preserve">Poznámka k položce:_x000D_
Geodetické vytýčení před zahájením realizace 
stavebních prací - dl. cesty C53 = 141 m, dl. cesty C54 = 172 m, hráze 67+121=188 m, příkop dl. 46 m, 2 výpustné objekty, skluz a zátopy._x000D_
</t>
  </si>
  <si>
    <t>091003000</t>
  </si>
  <si>
    <t>Geodetické práce po výstavbě</t>
  </si>
  <si>
    <t>-1902243394</t>
  </si>
  <si>
    <t>Poznámka k položce:_x000D_
Geodetické zaměření skutečného provedení díla._x000D_
4x v tištěné podobě + 1x CD.</t>
  </si>
  <si>
    <t>091003001</t>
  </si>
  <si>
    <t>Vytýčení podzemních inženýrských sítí</t>
  </si>
  <si>
    <t>-1119659447</t>
  </si>
  <si>
    <t xml:space="preserve">Poznámka k položce:_x000D_
Zajištění ochrany a vytýčení podzemních inženýrských sítí uvedených v projektové dokumentaci dle podmínek z dokladové části projektu (např. vodovod, plynovod, kabel sdělovacího vedení, kabel podzemního vedení NN)._x000D_
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</si>
  <si>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</si>
  <si>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</si>
  <si>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</si>
  <si>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dle vyhlášky 4x v tištěné podobě + 1x CD
</t>
  </si>
  <si>
    <t>091304000</t>
  </si>
  <si>
    <t>Prezentační cedule</t>
  </si>
  <si>
    <t>2593415</t>
  </si>
  <si>
    <t>Poznámka k položce:_x000D_
Zhotovení a instalace prezentační cedule 
nejpozději do jednoho měsíce od převzetí staveniště na místě realizace (dočasná) a následná instalace prezentační cedule po dokončení stavby (trvalá). Údaje povinné publicity stanoví Příručka pro publicitu PRV 2014-2020 na internetových stránkách www.eagri.cz/prv a www.szif.cz</t>
  </si>
  <si>
    <t>091404000</t>
  </si>
  <si>
    <t xml:space="preserve">Zkoušky, atesty a revize podle ČSN a případných jiných právních nebo technických předpisů
</t>
  </si>
  <si>
    <t>1388582494</t>
  </si>
  <si>
    <t>Zkoušky, atesty a revize podle ČSN a případných jiných právních nebo technických předpisů</t>
  </si>
  <si>
    <t xml:space="preserve"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díla._x000D_
cesty:_x000D_
Po skrývce ornice, případně navážky, dodavatel zajistí ověření únosnosti pláně a na základě výsledků zajistí u autorizované společnosti ověření vhodnosti navržené směsi pro vylepšení pláně včetně mocnosti. Výsledky budou odsouhlaseny na kontrolním dnu autorským dozorem, dozorem investora a investorem.
</t>
  </si>
  <si>
    <t>091704000</t>
  </si>
  <si>
    <t xml:space="preserve">Vypracování Plánu opatření pro případ havárie_x000D_
</t>
  </si>
  <si>
    <t>-751349468</t>
  </si>
  <si>
    <t>Vypracování Plánu opatření pro případ havárie</t>
  </si>
  <si>
    <t xml:space="preserve">Poznámka k položce:_x000D_
Zhotovitelem vypracovaný Plán opatření pro případ úniku závadných látek (např. ropné produkty, cementové výluhy, odpadní vody z těsnících clon,atd.)_x000D_
_x000D_
</t>
  </si>
  <si>
    <t>091804000</t>
  </si>
  <si>
    <t xml:space="preserve">Zpracování povodňového plánu stavby včetně zajištění schválení příslušnými orgány </t>
  </si>
  <si>
    <t>-999167650</t>
  </si>
  <si>
    <t>Zpracování povodňového plánu stavby včetně zajištění schválení příslušnými orgány</t>
  </si>
  <si>
    <t>091806000</t>
  </si>
  <si>
    <t>Zajištění všech nezbytných průzkumů nutných pro řádné provádění a dokončení díla</t>
  </si>
  <si>
    <t>-1741734057</t>
  </si>
  <si>
    <t xml:space="preserve">Poznámka k položce:_x000D_
- předběžný záchranný archeologický výzkum_x000D_
</t>
  </si>
  <si>
    <t>091807000</t>
  </si>
  <si>
    <t>Zajištění a splnění podmínek vyplývajících ze stavebního povolení nebo jiných dokladů</t>
  </si>
  <si>
    <t>1974456719</t>
  </si>
  <si>
    <t>091904000</t>
  </si>
  <si>
    <t xml:space="preserve">Zpracování manipulačního řádu </t>
  </si>
  <si>
    <t>-114477011</t>
  </si>
  <si>
    <t xml:space="preserve">Zpracování a aktualizace manipulačního řádu </t>
  </si>
  <si>
    <t>Poznámka k položce:_x000D_
Zpracování a aktualizace manipulačního řádu na základě návrhu v projektové dokumentaci.</t>
  </si>
  <si>
    <t>091904001</t>
  </si>
  <si>
    <t xml:space="preserve">Zpracování provozního řádu </t>
  </si>
  <si>
    <t>1696122551</t>
  </si>
  <si>
    <t>Zpracování a aktualizace provozního řádu</t>
  </si>
  <si>
    <t>Poznámka k položce:_x000D_
Zpracování a aktualizace provozního řádu na základě návrhu v projektové dokumentaci.</t>
  </si>
  <si>
    <t>092004002</t>
  </si>
  <si>
    <t xml:space="preserve">Zajištění fotodokumentace veškerých konstrukcí, které budou v průběhu výstavby skryty nebo zakryty_x000D_
</t>
  </si>
  <si>
    <t>-89547320</t>
  </si>
  <si>
    <t>Zajištění fotodokumentace veškerých konstrukcí, které budou v průběhu výstavby skryty nebo zakryty</t>
  </si>
  <si>
    <t>092504001R</t>
  </si>
  <si>
    <t>Zajištění biologického dozoru odborně způsobilou osobou</t>
  </si>
  <si>
    <t>797021833</t>
  </si>
  <si>
    <t xml:space="preserve">Poznámka k položce:_x000D_
- biologický dozor po dobu realizace akce_x000D_
- zajištění terénního monitoringu staveniště_x000D_
- sledování výskytu ochranářsky významných organismů a jejich odborného transferu_x000D_
- zajištění plnění podmínek orgánu ochrany přírody_x000D_
- koordinace prací biologického servisu_x000D_
- zpracování zprávy o výsledcích biologického dozoru_x000D_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</si>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</sst>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/>
    </xf>
    <xf numFmtId="0" fontId="39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9"/>
  <sheetViews>
    <sheetView showGridLines="0" tabSelected="1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33" width="2.28515625" style="1" customWidth="1"/>
    <col min="34" max="34" width="2.85546875" style="1" customWidth="1"/>
    <col min="35" max="35" width="27.140625" style="1" customWidth="1"/>
    <col min="36" max="37" width="2.140625" style="1" customWidth="1"/>
    <col min="38" max="38" width="7.140625" style="1" customWidth="1"/>
    <col min="39" max="39" width="2.85546875" style="1" customWidth="1"/>
    <col min="40" max="40" width="11.42578125" style="1" customWidth="1"/>
    <col min="41" max="41" width="6.42578125" style="1" customWidth="1"/>
    <col min="42" max="42" width="3.5703125" style="1" customWidth="1"/>
    <col min="43" max="43" width="13.42578125" style="1" customWidth="1"/>
    <col min="44" max="44" width="11.7109375" style="1" customWidth="1"/>
    <col min="45" max="47" width="22.140625" style="1" hidden="1" customWidth="1"/>
    <col min="48" max="49" width="18.5703125" style="1" hidden="1" customWidth="1"/>
    <col min="50" max="51" width="21.42578125" style="1" hidden="1" customWidth="1"/>
    <col min="52" max="52" width="18.5703125" style="1" hidden="1" customWidth="1"/>
    <col min="53" max="53" width="16.42578125" style="1" hidden="1" customWidth="1"/>
    <col min="54" max="54" width="21.42578125" style="1" hidden="1" customWidth="1"/>
    <col min="55" max="55" width="18.5703125" style="1" hidden="1" customWidth="1"/>
    <col min="56" max="56" width="16.42578125" style="1" hidden="1" customWidth="1"/>
    <col min="57" max="57" width="57" style="1" customWidth="1"/>
    <col min="71" max="91" width="9.140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37"/>
      <c r="AS2" s="337"/>
      <c r="AT2" s="337"/>
      <c r="AU2" s="337"/>
      <c r="AV2" s="337"/>
      <c r="AW2" s="337"/>
      <c r="AX2" s="337"/>
      <c r="AY2" s="337"/>
      <c r="AZ2" s="337"/>
      <c r="BA2" s="337"/>
      <c r="BB2" s="337"/>
      <c r="BC2" s="337"/>
      <c r="BD2" s="337"/>
      <c r="BE2" s="337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9" t="s">
        <v>14</v>
      </c>
      <c r="L5" s="350"/>
      <c r="M5" s="350"/>
      <c r="N5" s="350"/>
      <c r="O5" s="350"/>
      <c r="P5" s="350"/>
      <c r="Q5" s="350"/>
      <c r="R5" s="350"/>
      <c r="S5" s="350"/>
      <c r="T5" s="350"/>
      <c r="U5" s="350"/>
      <c r="V5" s="350"/>
      <c r="W5" s="350"/>
      <c r="X5" s="350"/>
      <c r="Y5" s="350"/>
      <c r="Z5" s="350"/>
      <c r="AA5" s="350"/>
      <c r="AB5" s="350"/>
      <c r="AC5" s="350"/>
      <c r="AD5" s="350"/>
      <c r="AE5" s="350"/>
      <c r="AF5" s="350"/>
      <c r="AG5" s="350"/>
      <c r="AH5" s="350"/>
      <c r="AI5" s="350"/>
      <c r="AJ5" s="350"/>
      <c r="AK5" s="350"/>
      <c r="AL5" s="350"/>
      <c r="AM5" s="350"/>
      <c r="AN5" s="350"/>
      <c r="AO5" s="350"/>
      <c r="AP5" s="22"/>
      <c r="AQ5" s="22"/>
      <c r="AR5" s="20"/>
      <c r="BE5" s="328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51" t="s">
        <v>17</v>
      </c>
      <c r="L6" s="350"/>
      <c r="M6" s="350"/>
      <c r="N6" s="350"/>
      <c r="O6" s="350"/>
      <c r="P6" s="350"/>
      <c r="Q6" s="350"/>
      <c r="R6" s="350"/>
      <c r="S6" s="350"/>
      <c r="T6" s="350"/>
      <c r="U6" s="350"/>
      <c r="V6" s="350"/>
      <c r="W6" s="350"/>
      <c r="X6" s="350"/>
      <c r="Y6" s="350"/>
      <c r="Z6" s="350"/>
      <c r="AA6" s="350"/>
      <c r="AB6" s="350"/>
      <c r="AC6" s="350"/>
      <c r="AD6" s="350"/>
      <c r="AE6" s="350"/>
      <c r="AF6" s="350"/>
      <c r="AG6" s="350"/>
      <c r="AH6" s="350"/>
      <c r="AI6" s="350"/>
      <c r="AJ6" s="350"/>
      <c r="AK6" s="350"/>
      <c r="AL6" s="350"/>
      <c r="AM6" s="350"/>
      <c r="AN6" s="350"/>
      <c r="AO6" s="350"/>
      <c r="AP6" s="22"/>
      <c r="AQ6" s="22"/>
      <c r="AR6" s="20"/>
      <c r="BE6" s="329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29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29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29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29"/>
      <c r="BS10" s="17" t="s">
        <v>6</v>
      </c>
    </row>
    <row r="11" spans="1:74" s="1" customFormat="1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29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29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29"/>
      <c r="BS13" s="17" t="s">
        <v>6</v>
      </c>
    </row>
    <row r="14" spans="1:74" ht="13.2">
      <c r="B14" s="21"/>
      <c r="C14" s="22"/>
      <c r="D14" s="22"/>
      <c r="E14" s="352" t="s">
        <v>30</v>
      </c>
      <c r="F14" s="353"/>
      <c r="G14" s="353"/>
      <c r="H14" s="353"/>
      <c r="I14" s="353"/>
      <c r="J14" s="353"/>
      <c r="K14" s="353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53"/>
      <c r="W14" s="353"/>
      <c r="X14" s="353"/>
      <c r="Y14" s="353"/>
      <c r="Z14" s="353"/>
      <c r="AA14" s="353"/>
      <c r="AB14" s="353"/>
      <c r="AC14" s="353"/>
      <c r="AD14" s="353"/>
      <c r="AE14" s="353"/>
      <c r="AF14" s="353"/>
      <c r="AG14" s="353"/>
      <c r="AH14" s="353"/>
      <c r="AI14" s="353"/>
      <c r="AJ14" s="353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29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29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29"/>
      <c r="BS16" s="17" t="s">
        <v>4</v>
      </c>
    </row>
    <row r="17" spans="1:71" s="1" customFormat="1" ht="18.45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29"/>
      <c r="BS17" s="17" t="s">
        <v>33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29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29"/>
      <c r="BS19" s="17" t="s">
        <v>6</v>
      </c>
    </row>
    <row r="20" spans="1:71" s="1" customFormat="1" ht="18.45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29"/>
      <c r="BS20" s="17" t="s">
        <v>33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29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29"/>
    </row>
    <row r="23" spans="1:71" s="1" customFormat="1" ht="60" customHeight="1">
      <c r="B23" s="21"/>
      <c r="C23" s="22"/>
      <c r="D23" s="22"/>
      <c r="E23" s="354" t="s">
        <v>36</v>
      </c>
      <c r="F23" s="354"/>
      <c r="G23" s="354"/>
      <c r="H23" s="354"/>
      <c r="I23" s="354"/>
      <c r="J23" s="354"/>
      <c r="K23" s="354"/>
      <c r="L23" s="354"/>
      <c r="M23" s="354"/>
      <c r="N23" s="354"/>
      <c r="O23" s="354"/>
      <c r="P23" s="354"/>
      <c r="Q23" s="354"/>
      <c r="R23" s="354"/>
      <c r="S23" s="354"/>
      <c r="T23" s="354"/>
      <c r="U23" s="354"/>
      <c r="V23" s="354"/>
      <c r="W23" s="354"/>
      <c r="X23" s="354"/>
      <c r="Y23" s="354"/>
      <c r="Z23" s="354"/>
      <c r="AA23" s="354"/>
      <c r="AB23" s="354"/>
      <c r="AC23" s="354"/>
      <c r="AD23" s="354"/>
      <c r="AE23" s="354"/>
      <c r="AF23" s="354"/>
      <c r="AG23" s="354"/>
      <c r="AH23" s="354"/>
      <c r="AI23" s="354"/>
      <c r="AJ23" s="354"/>
      <c r="AK23" s="354"/>
      <c r="AL23" s="354"/>
      <c r="AM23" s="354"/>
      <c r="AN23" s="354"/>
      <c r="AO23" s="22"/>
      <c r="AP23" s="22"/>
      <c r="AQ23" s="22"/>
      <c r="AR23" s="20"/>
      <c r="BE23" s="329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29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29"/>
    </row>
    <row r="26" spans="1:71" s="2" customFormat="1" ht="25.95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31">
        <f>ROUND(AG54,2)</f>
        <v>0</v>
      </c>
      <c r="AL26" s="332"/>
      <c r="AM26" s="332"/>
      <c r="AN26" s="332"/>
      <c r="AO26" s="332"/>
      <c r="AP26" s="36"/>
      <c r="AQ26" s="36"/>
      <c r="AR26" s="39"/>
      <c r="BE26" s="329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29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55" t="s">
        <v>38</v>
      </c>
      <c r="M28" s="355"/>
      <c r="N28" s="355"/>
      <c r="O28" s="355"/>
      <c r="P28" s="355"/>
      <c r="Q28" s="36"/>
      <c r="R28" s="36"/>
      <c r="S28" s="36"/>
      <c r="T28" s="36"/>
      <c r="U28" s="36"/>
      <c r="V28" s="36"/>
      <c r="W28" s="355" t="s">
        <v>39</v>
      </c>
      <c r="X28" s="355"/>
      <c r="Y28" s="355"/>
      <c r="Z28" s="355"/>
      <c r="AA28" s="355"/>
      <c r="AB28" s="355"/>
      <c r="AC28" s="355"/>
      <c r="AD28" s="355"/>
      <c r="AE28" s="355"/>
      <c r="AF28" s="36"/>
      <c r="AG28" s="36"/>
      <c r="AH28" s="36"/>
      <c r="AI28" s="36"/>
      <c r="AJ28" s="36"/>
      <c r="AK28" s="355" t="s">
        <v>40</v>
      </c>
      <c r="AL28" s="355"/>
      <c r="AM28" s="355"/>
      <c r="AN28" s="355"/>
      <c r="AO28" s="355"/>
      <c r="AP28" s="36"/>
      <c r="AQ28" s="36"/>
      <c r="AR28" s="39"/>
      <c r="BE28" s="329"/>
    </row>
    <row r="29" spans="1:71" s="3" customFormat="1" ht="14.4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56">
        <v>0.21</v>
      </c>
      <c r="M29" s="327"/>
      <c r="N29" s="327"/>
      <c r="O29" s="327"/>
      <c r="P29" s="327"/>
      <c r="Q29" s="41"/>
      <c r="R29" s="41"/>
      <c r="S29" s="41"/>
      <c r="T29" s="41"/>
      <c r="U29" s="41"/>
      <c r="V29" s="41"/>
      <c r="W29" s="326">
        <f>ROUND(AZ54, 2)</f>
        <v>0</v>
      </c>
      <c r="X29" s="327"/>
      <c r="Y29" s="327"/>
      <c r="Z29" s="327"/>
      <c r="AA29" s="327"/>
      <c r="AB29" s="327"/>
      <c r="AC29" s="327"/>
      <c r="AD29" s="327"/>
      <c r="AE29" s="327"/>
      <c r="AF29" s="41"/>
      <c r="AG29" s="41"/>
      <c r="AH29" s="41"/>
      <c r="AI29" s="41"/>
      <c r="AJ29" s="41"/>
      <c r="AK29" s="326">
        <f>ROUND(AV54, 2)</f>
        <v>0</v>
      </c>
      <c r="AL29" s="327"/>
      <c r="AM29" s="327"/>
      <c r="AN29" s="327"/>
      <c r="AO29" s="327"/>
      <c r="AP29" s="41"/>
      <c r="AQ29" s="41"/>
      <c r="AR29" s="42"/>
      <c r="BE29" s="330"/>
    </row>
    <row r="30" spans="1:71" s="3" customFormat="1" ht="14.4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56">
        <v>0.15</v>
      </c>
      <c r="M30" s="327"/>
      <c r="N30" s="327"/>
      <c r="O30" s="327"/>
      <c r="P30" s="327"/>
      <c r="Q30" s="41"/>
      <c r="R30" s="41"/>
      <c r="S30" s="41"/>
      <c r="T30" s="41"/>
      <c r="U30" s="41"/>
      <c r="V30" s="41"/>
      <c r="W30" s="326">
        <f>ROUND(BA54, 2)</f>
        <v>0</v>
      </c>
      <c r="X30" s="327"/>
      <c r="Y30" s="327"/>
      <c r="Z30" s="327"/>
      <c r="AA30" s="327"/>
      <c r="AB30" s="327"/>
      <c r="AC30" s="327"/>
      <c r="AD30" s="327"/>
      <c r="AE30" s="327"/>
      <c r="AF30" s="41"/>
      <c r="AG30" s="41"/>
      <c r="AH30" s="41"/>
      <c r="AI30" s="41"/>
      <c r="AJ30" s="41"/>
      <c r="AK30" s="326">
        <f>ROUND(AW54, 2)</f>
        <v>0</v>
      </c>
      <c r="AL30" s="327"/>
      <c r="AM30" s="327"/>
      <c r="AN30" s="327"/>
      <c r="AO30" s="327"/>
      <c r="AP30" s="41"/>
      <c r="AQ30" s="41"/>
      <c r="AR30" s="42"/>
      <c r="BE30" s="330"/>
    </row>
    <row r="31" spans="1:71" s="3" customFormat="1" ht="14.4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56">
        <v>0.21</v>
      </c>
      <c r="M31" s="327"/>
      <c r="N31" s="327"/>
      <c r="O31" s="327"/>
      <c r="P31" s="327"/>
      <c r="Q31" s="41"/>
      <c r="R31" s="41"/>
      <c r="S31" s="41"/>
      <c r="T31" s="41"/>
      <c r="U31" s="41"/>
      <c r="V31" s="41"/>
      <c r="W31" s="326">
        <f>ROUND(BB54, 2)</f>
        <v>0</v>
      </c>
      <c r="X31" s="327"/>
      <c r="Y31" s="327"/>
      <c r="Z31" s="327"/>
      <c r="AA31" s="327"/>
      <c r="AB31" s="327"/>
      <c r="AC31" s="327"/>
      <c r="AD31" s="327"/>
      <c r="AE31" s="327"/>
      <c r="AF31" s="41"/>
      <c r="AG31" s="41"/>
      <c r="AH31" s="41"/>
      <c r="AI31" s="41"/>
      <c r="AJ31" s="41"/>
      <c r="AK31" s="326">
        <v>0</v>
      </c>
      <c r="AL31" s="327"/>
      <c r="AM31" s="327"/>
      <c r="AN31" s="327"/>
      <c r="AO31" s="327"/>
      <c r="AP31" s="41"/>
      <c r="AQ31" s="41"/>
      <c r="AR31" s="42"/>
      <c r="BE31" s="330"/>
    </row>
    <row r="32" spans="1:71" s="3" customFormat="1" ht="14.4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56">
        <v>0.15</v>
      </c>
      <c r="M32" s="327"/>
      <c r="N32" s="327"/>
      <c r="O32" s="327"/>
      <c r="P32" s="327"/>
      <c r="Q32" s="41"/>
      <c r="R32" s="41"/>
      <c r="S32" s="41"/>
      <c r="T32" s="41"/>
      <c r="U32" s="41"/>
      <c r="V32" s="41"/>
      <c r="W32" s="326">
        <f>ROUND(BC54, 2)</f>
        <v>0</v>
      </c>
      <c r="X32" s="327"/>
      <c r="Y32" s="327"/>
      <c r="Z32" s="327"/>
      <c r="AA32" s="327"/>
      <c r="AB32" s="327"/>
      <c r="AC32" s="327"/>
      <c r="AD32" s="327"/>
      <c r="AE32" s="327"/>
      <c r="AF32" s="41"/>
      <c r="AG32" s="41"/>
      <c r="AH32" s="41"/>
      <c r="AI32" s="41"/>
      <c r="AJ32" s="41"/>
      <c r="AK32" s="326">
        <v>0</v>
      </c>
      <c r="AL32" s="327"/>
      <c r="AM32" s="327"/>
      <c r="AN32" s="327"/>
      <c r="AO32" s="327"/>
      <c r="AP32" s="41"/>
      <c r="AQ32" s="41"/>
      <c r="AR32" s="42"/>
      <c r="BE32" s="330"/>
    </row>
    <row r="33" spans="1:57" s="3" customFormat="1" ht="14.4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56">
        <v>0</v>
      </c>
      <c r="M33" s="327"/>
      <c r="N33" s="327"/>
      <c r="O33" s="327"/>
      <c r="P33" s="327"/>
      <c r="Q33" s="41"/>
      <c r="R33" s="41"/>
      <c r="S33" s="41"/>
      <c r="T33" s="41"/>
      <c r="U33" s="41"/>
      <c r="V33" s="41"/>
      <c r="W33" s="326">
        <f>ROUND(BD54, 2)</f>
        <v>0</v>
      </c>
      <c r="X33" s="327"/>
      <c r="Y33" s="327"/>
      <c r="Z33" s="327"/>
      <c r="AA33" s="327"/>
      <c r="AB33" s="327"/>
      <c r="AC33" s="327"/>
      <c r="AD33" s="327"/>
      <c r="AE33" s="327"/>
      <c r="AF33" s="41"/>
      <c r="AG33" s="41"/>
      <c r="AH33" s="41"/>
      <c r="AI33" s="41"/>
      <c r="AJ33" s="41"/>
      <c r="AK33" s="326">
        <v>0</v>
      </c>
      <c r="AL33" s="327"/>
      <c r="AM33" s="327"/>
      <c r="AN33" s="327"/>
      <c r="AO33" s="327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33" t="s">
        <v>49</v>
      </c>
      <c r="Y35" s="334"/>
      <c r="Z35" s="334"/>
      <c r="AA35" s="334"/>
      <c r="AB35" s="334"/>
      <c r="AC35" s="45"/>
      <c r="AD35" s="45"/>
      <c r="AE35" s="45"/>
      <c r="AF35" s="45"/>
      <c r="AG35" s="45"/>
      <c r="AH35" s="45"/>
      <c r="AI35" s="45"/>
      <c r="AJ35" s="45"/>
      <c r="AK35" s="335">
        <f>SUM(AK26:AK33)</f>
        <v>0</v>
      </c>
      <c r="AL35" s="334"/>
      <c r="AM35" s="334"/>
      <c r="AN35" s="334"/>
      <c r="AO35" s="336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HRD3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46" t="str">
        <f>K6</f>
        <v>Společná zařízení v k.ú. Dolní Čermná - Poldr č.2 a č.3, Polní cesty C53 a C54</v>
      </c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7"/>
      <c r="AC45" s="347"/>
      <c r="AD45" s="347"/>
      <c r="AE45" s="347"/>
      <c r="AF45" s="347"/>
      <c r="AG45" s="347"/>
      <c r="AH45" s="347"/>
      <c r="AI45" s="347"/>
      <c r="AJ45" s="347"/>
      <c r="AK45" s="347"/>
      <c r="AL45" s="347"/>
      <c r="AM45" s="347"/>
      <c r="AN45" s="347"/>
      <c r="AO45" s="347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48" t="str">
        <f>IF(AN8= "","",AN8)</f>
        <v>13. 9. 2018</v>
      </c>
      <c r="AN47" s="348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26.4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ČR-SPÚ, Pobočka Ústí nad Orlicí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44" t="str">
        <f>IF(E17="","",E17)</f>
        <v>Agroprojekce Litomyšl, s.r.o.</v>
      </c>
      <c r="AN49" s="345"/>
      <c r="AO49" s="345"/>
      <c r="AP49" s="345"/>
      <c r="AQ49" s="36"/>
      <c r="AR49" s="39"/>
      <c r="AS49" s="338" t="s">
        <v>51</v>
      </c>
      <c r="AT49" s="339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6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44" t="str">
        <f>IF(E20="","",E20)</f>
        <v xml:space="preserve"> </v>
      </c>
      <c r="AN50" s="345"/>
      <c r="AO50" s="345"/>
      <c r="AP50" s="345"/>
      <c r="AQ50" s="36"/>
      <c r="AR50" s="39"/>
      <c r="AS50" s="340"/>
      <c r="AT50" s="341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2"/>
      <c r="AT51" s="343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63" t="s">
        <v>52</v>
      </c>
      <c r="D52" s="364"/>
      <c r="E52" s="364"/>
      <c r="F52" s="364"/>
      <c r="G52" s="364"/>
      <c r="H52" s="66"/>
      <c r="I52" s="365" t="s">
        <v>53</v>
      </c>
      <c r="J52" s="364"/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6" t="s">
        <v>54</v>
      </c>
      <c r="AH52" s="364"/>
      <c r="AI52" s="364"/>
      <c r="AJ52" s="364"/>
      <c r="AK52" s="364"/>
      <c r="AL52" s="364"/>
      <c r="AM52" s="364"/>
      <c r="AN52" s="365" t="s">
        <v>55</v>
      </c>
      <c r="AO52" s="364"/>
      <c r="AP52" s="364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68">
        <f>ROUND(AG55+AG61+SUM(AG65:AG67),2)</f>
        <v>0</v>
      </c>
      <c r="AH54" s="368"/>
      <c r="AI54" s="368"/>
      <c r="AJ54" s="368"/>
      <c r="AK54" s="368"/>
      <c r="AL54" s="368"/>
      <c r="AM54" s="368"/>
      <c r="AN54" s="369">
        <f t="shared" ref="AN54:AN67" si="0">SUM(AG54,AT54)</f>
        <v>0</v>
      </c>
      <c r="AO54" s="369"/>
      <c r="AP54" s="369"/>
      <c r="AQ54" s="78" t="s">
        <v>19</v>
      </c>
      <c r="AR54" s="79"/>
      <c r="AS54" s="80">
        <f>ROUND(AS55+AS61+SUM(AS65:AS67),2)</f>
        <v>0</v>
      </c>
      <c r="AT54" s="81">
        <f t="shared" ref="AT54:AT67" si="1">ROUND(SUM(AV54:AW54),2)</f>
        <v>0</v>
      </c>
      <c r="AU54" s="82">
        <f>ROUND(AU55+AU61+SUM(AU65:AU67),5)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ROUND(AZ55+AZ61+SUM(AZ65:AZ67),2)</f>
        <v>0</v>
      </c>
      <c r="BA54" s="81">
        <f>ROUND(BA55+BA61+SUM(BA65:BA67),2)</f>
        <v>0</v>
      </c>
      <c r="BB54" s="81">
        <f>ROUND(BB55+BB61+SUM(BB65:BB67),2)</f>
        <v>0</v>
      </c>
      <c r="BC54" s="81">
        <f>ROUND(BC55+BC61+SUM(BC65:BC67),2)</f>
        <v>0</v>
      </c>
      <c r="BD54" s="83">
        <f>ROUND(BD55+BD61+SUM(BD65:BD67),2)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4.4" customHeight="1">
      <c r="B55" s="86"/>
      <c r="C55" s="87"/>
      <c r="D55" s="362" t="s">
        <v>75</v>
      </c>
      <c r="E55" s="362"/>
      <c r="F55" s="362"/>
      <c r="G55" s="362"/>
      <c r="H55" s="362"/>
      <c r="I55" s="88"/>
      <c r="J55" s="362" t="s">
        <v>76</v>
      </c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67">
        <f>ROUND(SUM(AG56:AG60),2)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89" t="s">
        <v>77</v>
      </c>
      <c r="AR55" s="90"/>
      <c r="AS55" s="91">
        <f>ROUND(SUM(AS56:AS60),2)</f>
        <v>0</v>
      </c>
      <c r="AT55" s="92">
        <f t="shared" si="1"/>
        <v>0</v>
      </c>
      <c r="AU55" s="93">
        <f>ROUND(SUM(AU56:AU60),5)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ROUND(SUM(AZ56:AZ60),2)</f>
        <v>0</v>
      </c>
      <c r="BA55" s="92">
        <f>ROUND(SUM(BA56:BA60),2)</f>
        <v>0</v>
      </c>
      <c r="BB55" s="92">
        <f>ROUND(SUM(BB56:BB60),2)</f>
        <v>0</v>
      </c>
      <c r="BC55" s="92">
        <f>ROUND(SUM(BC56:BC60),2)</f>
        <v>0</v>
      </c>
      <c r="BD55" s="94">
        <f>ROUND(SUM(BD56:BD60),2)</f>
        <v>0</v>
      </c>
      <c r="BS55" s="95" t="s">
        <v>70</v>
      </c>
      <c r="BT55" s="95" t="s">
        <v>78</v>
      </c>
      <c r="BU55" s="95" t="s">
        <v>72</v>
      </c>
      <c r="BV55" s="95" t="s">
        <v>73</v>
      </c>
      <c r="BW55" s="95" t="s">
        <v>79</v>
      </c>
      <c r="BX55" s="95" t="s">
        <v>5</v>
      </c>
      <c r="CL55" s="95" t="s">
        <v>19</v>
      </c>
      <c r="CM55" s="95" t="s">
        <v>80</v>
      </c>
    </row>
    <row r="56" spans="1:91" s="4" customFormat="1" ht="24" customHeight="1">
      <c r="A56" s="96" t="s">
        <v>81</v>
      </c>
      <c r="B56" s="51"/>
      <c r="C56" s="97"/>
      <c r="D56" s="97"/>
      <c r="E56" s="361" t="s">
        <v>82</v>
      </c>
      <c r="F56" s="361"/>
      <c r="G56" s="361"/>
      <c r="H56" s="361"/>
      <c r="I56" s="361"/>
      <c r="J56" s="97"/>
      <c r="K56" s="361" t="s">
        <v>83</v>
      </c>
      <c r="L56" s="361"/>
      <c r="M56" s="361"/>
      <c r="N56" s="361"/>
      <c r="O56" s="361"/>
      <c r="P56" s="361"/>
      <c r="Q56" s="361"/>
      <c r="R56" s="361"/>
      <c r="S56" s="361"/>
      <c r="T56" s="361"/>
      <c r="U56" s="361"/>
      <c r="V56" s="361"/>
      <c r="W56" s="361"/>
      <c r="X56" s="361"/>
      <c r="Y56" s="361"/>
      <c r="Z56" s="361"/>
      <c r="AA56" s="361"/>
      <c r="AB56" s="361"/>
      <c r="AC56" s="361"/>
      <c r="AD56" s="361"/>
      <c r="AE56" s="361"/>
      <c r="AF56" s="361"/>
      <c r="AG56" s="359">
        <f>'SO-01-1 - Hráz'!J32</f>
        <v>0</v>
      </c>
      <c r="AH56" s="360"/>
      <c r="AI56" s="360"/>
      <c r="AJ56" s="360"/>
      <c r="AK56" s="360"/>
      <c r="AL56" s="360"/>
      <c r="AM56" s="360"/>
      <c r="AN56" s="359">
        <f t="shared" si="0"/>
        <v>0</v>
      </c>
      <c r="AO56" s="360"/>
      <c r="AP56" s="360"/>
      <c r="AQ56" s="98" t="s">
        <v>84</v>
      </c>
      <c r="AR56" s="53"/>
      <c r="AS56" s="99">
        <v>0</v>
      </c>
      <c r="AT56" s="100">
        <f t="shared" si="1"/>
        <v>0</v>
      </c>
      <c r="AU56" s="101">
        <f>'SO-01-1 - Hráz'!P91</f>
        <v>0</v>
      </c>
      <c r="AV56" s="100">
        <f>'SO-01-1 - Hráz'!J35</f>
        <v>0</v>
      </c>
      <c r="AW56" s="100">
        <f>'SO-01-1 - Hráz'!J36</f>
        <v>0</v>
      </c>
      <c r="AX56" s="100">
        <f>'SO-01-1 - Hráz'!J37</f>
        <v>0</v>
      </c>
      <c r="AY56" s="100">
        <f>'SO-01-1 - Hráz'!J38</f>
        <v>0</v>
      </c>
      <c r="AZ56" s="100">
        <f>'SO-01-1 - Hráz'!F35</f>
        <v>0</v>
      </c>
      <c r="BA56" s="100">
        <f>'SO-01-1 - Hráz'!F36</f>
        <v>0</v>
      </c>
      <c r="BB56" s="100">
        <f>'SO-01-1 - Hráz'!F37</f>
        <v>0</v>
      </c>
      <c r="BC56" s="100">
        <f>'SO-01-1 - Hráz'!F38</f>
        <v>0</v>
      </c>
      <c r="BD56" s="102">
        <f>'SO-01-1 - Hráz'!F39</f>
        <v>0</v>
      </c>
      <c r="BT56" s="103" t="s">
        <v>80</v>
      </c>
      <c r="BV56" s="103" t="s">
        <v>73</v>
      </c>
      <c r="BW56" s="103" t="s">
        <v>85</v>
      </c>
      <c r="BX56" s="103" t="s">
        <v>79</v>
      </c>
      <c r="CL56" s="103" t="s">
        <v>86</v>
      </c>
    </row>
    <row r="57" spans="1:91" s="4" customFormat="1" ht="24" customHeight="1">
      <c r="A57" s="96" t="s">
        <v>81</v>
      </c>
      <c r="B57" s="51"/>
      <c r="C57" s="97"/>
      <c r="D57" s="97"/>
      <c r="E57" s="361" t="s">
        <v>87</v>
      </c>
      <c r="F57" s="361"/>
      <c r="G57" s="361"/>
      <c r="H57" s="361"/>
      <c r="I57" s="361"/>
      <c r="J57" s="97"/>
      <c r="K57" s="361" t="s">
        <v>88</v>
      </c>
      <c r="L57" s="361"/>
      <c r="M57" s="361"/>
      <c r="N57" s="361"/>
      <c r="O57" s="361"/>
      <c r="P57" s="361"/>
      <c r="Q57" s="361"/>
      <c r="R57" s="361"/>
      <c r="S57" s="361"/>
      <c r="T57" s="361"/>
      <c r="U57" s="361"/>
      <c r="V57" s="361"/>
      <c r="W57" s="361"/>
      <c r="X57" s="361"/>
      <c r="Y57" s="361"/>
      <c r="Z57" s="361"/>
      <c r="AA57" s="361"/>
      <c r="AB57" s="361"/>
      <c r="AC57" s="361"/>
      <c r="AD57" s="361"/>
      <c r="AE57" s="361"/>
      <c r="AF57" s="361"/>
      <c r="AG57" s="359">
        <f>'SO-01-2 - Objekt'!J32</f>
        <v>0</v>
      </c>
      <c r="AH57" s="360"/>
      <c r="AI57" s="360"/>
      <c r="AJ57" s="360"/>
      <c r="AK57" s="360"/>
      <c r="AL57" s="360"/>
      <c r="AM57" s="360"/>
      <c r="AN57" s="359">
        <f t="shared" si="0"/>
        <v>0</v>
      </c>
      <c r="AO57" s="360"/>
      <c r="AP57" s="360"/>
      <c r="AQ57" s="98" t="s">
        <v>84</v>
      </c>
      <c r="AR57" s="53"/>
      <c r="AS57" s="99">
        <v>0</v>
      </c>
      <c r="AT57" s="100">
        <f t="shared" si="1"/>
        <v>0</v>
      </c>
      <c r="AU57" s="101">
        <f>'SO-01-2 - Objekt'!P96</f>
        <v>0</v>
      </c>
      <c r="AV57" s="100">
        <f>'SO-01-2 - Objekt'!J35</f>
        <v>0</v>
      </c>
      <c r="AW57" s="100">
        <f>'SO-01-2 - Objekt'!J36</f>
        <v>0</v>
      </c>
      <c r="AX57" s="100">
        <f>'SO-01-2 - Objekt'!J37</f>
        <v>0</v>
      </c>
      <c r="AY57" s="100">
        <f>'SO-01-2 - Objekt'!J38</f>
        <v>0</v>
      </c>
      <c r="AZ57" s="100">
        <f>'SO-01-2 - Objekt'!F35</f>
        <v>0</v>
      </c>
      <c r="BA57" s="100">
        <f>'SO-01-2 - Objekt'!F36</f>
        <v>0</v>
      </c>
      <c r="BB57" s="100">
        <f>'SO-01-2 - Objekt'!F37</f>
        <v>0</v>
      </c>
      <c r="BC57" s="100">
        <f>'SO-01-2 - Objekt'!F38</f>
        <v>0</v>
      </c>
      <c r="BD57" s="102">
        <f>'SO-01-2 - Objekt'!F39</f>
        <v>0</v>
      </c>
      <c r="BT57" s="103" t="s">
        <v>80</v>
      </c>
      <c r="BV57" s="103" t="s">
        <v>73</v>
      </c>
      <c r="BW57" s="103" t="s">
        <v>89</v>
      </c>
      <c r="BX57" s="103" t="s">
        <v>79</v>
      </c>
      <c r="CL57" s="103" t="s">
        <v>90</v>
      </c>
    </row>
    <row r="58" spans="1:91" s="4" customFormat="1" ht="24" customHeight="1">
      <c r="A58" s="96" t="s">
        <v>81</v>
      </c>
      <c r="B58" s="51"/>
      <c r="C58" s="97"/>
      <c r="D58" s="97"/>
      <c r="E58" s="361" t="s">
        <v>91</v>
      </c>
      <c r="F58" s="361"/>
      <c r="G58" s="361"/>
      <c r="H58" s="361"/>
      <c r="I58" s="361"/>
      <c r="J58" s="97"/>
      <c r="K58" s="361" t="s">
        <v>92</v>
      </c>
      <c r="L58" s="361"/>
      <c r="M58" s="361"/>
      <c r="N58" s="361"/>
      <c r="O58" s="361"/>
      <c r="P58" s="361"/>
      <c r="Q58" s="361"/>
      <c r="R58" s="361"/>
      <c r="S58" s="361"/>
      <c r="T58" s="361"/>
      <c r="U58" s="361"/>
      <c r="V58" s="361"/>
      <c r="W58" s="361"/>
      <c r="X58" s="361"/>
      <c r="Y58" s="361"/>
      <c r="Z58" s="361"/>
      <c r="AA58" s="361"/>
      <c r="AB58" s="361"/>
      <c r="AC58" s="361"/>
      <c r="AD58" s="361"/>
      <c r="AE58" s="361"/>
      <c r="AF58" s="361"/>
      <c r="AG58" s="359">
        <f>'SO-01-3 - Skluz'!J32</f>
        <v>0</v>
      </c>
      <c r="AH58" s="360"/>
      <c r="AI58" s="360"/>
      <c r="AJ58" s="360"/>
      <c r="AK58" s="360"/>
      <c r="AL58" s="360"/>
      <c r="AM58" s="360"/>
      <c r="AN58" s="359">
        <f t="shared" si="0"/>
        <v>0</v>
      </c>
      <c r="AO58" s="360"/>
      <c r="AP58" s="360"/>
      <c r="AQ58" s="98" t="s">
        <v>84</v>
      </c>
      <c r="AR58" s="53"/>
      <c r="AS58" s="99">
        <v>0</v>
      </c>
      <c r="AT58" s="100">
        <f t="shared" si="1"/>
        <v>0</v>
      </c>
      <c r="AU58" s="101">
        <f>'SO-01-3 - Skluz'!P89</f>
        <v>0</v>
      </c>
      <c r="AV58" s="100">
        <f>'SO-01-3 - Skluz'!J35</f>
        <v>0</v>
      </c>
      <c r="AW58" s="100">
        <f>'SO-01-3 - Skluz'!J36</f>
        <v>0</v>
      </c>
      <c r="AX58" s="100">
        <f>'SO-01-3 - Skluz'!J37</f>
        <v>0</v>
      </c>
      <c r="AY58" s="100">
        <f>'SO-01-3 - Skluz'!J38</f>
        <v>0</v>
      </c>
      <c r="AZ58" s="100">
        <f>'SO-01-3 - Skluz'!F35</f>
        <v>0</v>
      </c>
      <c r="BA58" s="100">
        <f>'SO-01-3 - Skluz'!F36</f>
        <v>0</v>
      </c>
      <c r="BB58" s="100">
        <f>'SO-01-3 - Skluz'!F37</f>
        <v>0</v>
      </c>
      <c r="BC58" s="100">
        <f>'SO-01-3 - Skluz'!F38</f>
        <v>0</v>
      </c>
      <c r="BD58" s="102">
        <f>'SO-01-3 - Skluz'!F39</f>
        <v>0</v>
      </c>
      <c r="BT58" s="103" t="s">
        <v>80</v>
      </c>
      <c r="BV58" s="103" t="s">
        <v>73</v>
      </c>
      <c r="BW58" s="103" t="s">
        <v>93</v>
      </c>
      <c r="BX58" s="103" t="s">
        <v>79</v>
      </c>
      <c r="CL58" s="103" t="s">
        <v>94</v>
      </c>
    </row>
    <row r="59" spans="1:91" s="4" customFormat="1" ht="24" customHeight="1">
      <c r="A59" s="96" t="s">
        <v>81</v>
      </c>
      <c r="B59" s="51"/>
      <c r="C59" s="97"/>
      <c r="D59" s="97"/>
      <c r="E59" s="361" t="s">
        <v>95</v>
      </c>
      <c r="F59" s="361"/>
      <c r="G59" s="361"/>
      <c r="H59" s="361"/>
      <c r="I59" s="361"/>
      <c r="J59" s="97"/>
      <c r="K59" s="361" t="s">
        <v>96</v>
      </c>
      <c r="L59" s="361"/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1"/>
      <c r="Y59" s="361"/>
      <c r="Z59" s="361"/>
      <c r="AA59" s="361"/>
      <c r="AB59" s="361"/>
      <c r="AC59" s="361"/>
      <c r="AD59" s="361"/>
      <c r="AE59" s="361"/>
      <c r="AF59" s="361"/>
      <c r="AG59" s="359">
        <f>'SO-01-4 - Zátopa'!J32</f>
        <v>0</v>
      </c>
      <c r="AH59" s="360"/>
      <c r="AI59" s="360"/>
      <c r="AJ59" s="360"/>
      <c r="AK59" s="360"/>
      <c r="AL59" s="360"/>
      <c r="AM59" s="360"/>
      <c r="AN59" s="359">
        <f t="shared" si="0"/>
        <v>0</v>
      </c>
      <c r="AO59" s="360"/>
      <c r="AP59" s="360"/>
      <c r="AQ59" s="98" t="s">
        <v>84</v>
      </c>
      <c r="AR59" s="53"/>
      <c r="AS59" s="99">
        <v>0</v>
      </c>
      <c r="AT59" s="100">
        <f t="shared" si="1"/>
        <v>0</v>
      </c>
      <c r="AU59" s="101">
        <f>'SO-01-4 - Zátopa'!P90</f>
        <v>0</v>
      </c>
      <c r="AV59" s="100">
        <f>'SO-01-4 - Zátopa'!J35</f>
        <v>0</v>
      </c>
      <c r="AW59" s="100">
        <f>'SO-01-4 - Zátopa'!J36</f>
        <v>0</v>
      </c>
      <c r="AX59" s="100">
        <f>'SO-01-4 - Zátopa'!J37</f>
        <v>0</v>
      </c>
      <c r="AY59" s="100">
        <f>'SO-01-4 - Zátopa'!J38</f>
        <v>0</v>
      </c>
      <c r="AZ59" s="100">
        <f>'SO-01-4 - Zátopa'!F35</f>
        <v>0</v>
      </c>
      <c r="BA59" s="100">
        <f>'SO-01-4 - Zátopa'!F36</f>
        <v>0</v>
      </c>
      <c r="BB59" s="100">
        <f>'SO-01-4 - Zátopa'!F37</f>
        <v>0</v>
      </c>
      <c r="BC59" s="100">
        <f>'SO-01-4 - Zátopa'!F38</f>
        <v>0</v>
      </c>
      <c r="BD59" s="102">
        <f>'SO-01-4 - Zátopa'!F39</f>
        <v>0</v>
      </c>
      <c r="BT59" s="103" t="s">
        <v>80</v>
      </c>
      <c r="BV59" s="103" t="s">
        <v>73</v>
      </c>
      <c r="BW59" s="103" t="s">
        <v>97</v>
      </c>
      <c r="BX59" s="103" t="s">
        <v>79</v>
      </c>
      <c r="CL59" s="103" t="s">
        <v>98</v>
      </c>
    </row>
    <row r="60" spans="1:91" s="4" customFormat="1" ht="24" customHeight="1">
      <c r="A60" s="96" t="s">
        <v>81</v>
      </c>
      <c r="B60" s="51"/>
      <c r="C60" s="97"/>
      <c r="D60" s="97"/>
      <c r="E60" s="361" t="s">
        <v>99</v>
      </c>
      <c r="F60" s="361"/>
      <c r="G60" s="361"/>
      <c r="H60" s="361"/>
      <c r="I60" s="361"/>
      <c r="J60" s="97"/>
      <c r="K60" s="361" t="s">
        <v>100</v>
      </c>
      <c r="L60" s="361"/>
      <c r="M60" s="361"/>
      <c r="N60" s="361"/>
      <c r="O60" s="361"/>
      <c r="P60" s="361"/>
      <c r="Q60" s="361"/>
      <c r="R60" s="361"/>
      <c r="S60" s="361"/>
      <c r="T60" s="361"/>
      <c r="U60" s="361"/>
      <c r="V60" s="361"/>
      <c r="W60" s="361"/>
      <c r="X60" s="361"/>
      <c r="Y60" s="361"/>
      <c r="Z60" s="361"/>
      <c r="AA60" s="361"/>
      <c r="AB60" s="361"/>
      <c r="AC60" s="361"/>
      <c r="AD60" s="361"/>
      <c r="AE60" s="361"/>
      <c r="AF60" s="361"/>
      <c r="AG60" s="359">
        <f>'SO-01-5 - Příkop'!J32</f>
        <v>0</v>
      </c>
      <c r="AH60" s="360"/>
      <c r="AI60" s="360"/>
      <c r="AJ60" s="360"/>
      <c r="AK60" s="360"/>
      <c r="AL60" s="360"/>
      <c r="AM60" s="360"/>
      <c r="AN60" s="359">
        <f t="shared" si="0"/>
        <v>0</v>
      </c>
      <c r="AO60" s="360"/>
      <c r="AP60" s="360"/>
      <c r="AQ60" s="98" t="s">
        <v>84</v>
      </c>
      <c r="AR60" s="53"/>
      <c r="AS60" s="99">
        <v>0</v>
      </c>
      <c r="AT60" s="100">
        <f t="shared" si="1"/>
        <v>0</v>
      </c>
      <c r="AU60" s="101">
        <f>'SO-01-5 - Příkop'!P88</f>
        <v>0</v>
      </c>
      <c r="AV60" s="100">
        <f>'SO-01-5 - Příkop'!J35</f>
        <v>0</v>
      </c>
      <c r="AW60" s="100">
        <f>'SO-01-5 - Příkop'!J36</f>
        <v>0</v>
      </c>
      <c r="AX60" s="100">
        <f>'SO-01-5 - Příkop'!J37</f>
        <v>0</v>
      </c>
      <c r="AY60" s="100">
        <f>'SO-01-5 - Příkop'!J38</f>
        <v>0</v>
      </c>
      <c r="AZ60" s="100">
        <f>'SO-01-5 - Příkop'!F35</f>
        <v>0</v>
      </c>
      <c r="BA60" s="100">
        <f>'SO-01-5 - Příkop'!F36</f>
        <v>0</v>
      </c>
      <c r="BB60" s="100">
        <f>'SO-01-5 - Příkop'!F37</f>
        <v>0</v>
      </c>
      <c r="BC60" s="100">
        <f>'SO-01-5 - Příkop'!F38</f>
        <v>0</v>
      </c>
      <c r="BD60" s="102">
        <f>'SO-01-5 - Příkop'!F39</f>
        <v>0</v>
      </c>
      <c r="BT60" s="103" t="s">
        <v>80</v>
      </c>
      <c r="BV60" s="103" t="s">
        <v>73</v>
      </c>
      <c r="BW60" s="103" t="s">
        <v>101</v>
      </c>
      <c r="BX60" s="103" t="s">
        <v>79</v>
      </c>
      <c r="CL60" s="103" t="s">
        <v>94</v>
      </c>
    </row>
    <row r="61" spans="1:91" s="7" customFormat="1" ht="14.4" customHeight="1">
      <c r="B61" s="86"/>
      <c r="C61" s="87"/>
      <c r="D61" s="362" t="s">
        <v>102</v>
      </c>
      <c r="E61" s="362"/>
      <c r="F61" s="362"/>
      <c r="G61" s="362"/>
      <c r="H61" s="362"/>
      <c r="I61" s="88"/>
      <c r="J61" s="362" t="s">
        <v>103</v>
      </c>
      <c r="K61" s="362"/>
      <c r="L61" s="362"/>
      <c r="M61" s="362"/>
      <c r="N61" s="362"/>
      <c r="O61" s="362"/>
      <c r="P61" s="362"/>
      <c r="Q61" s="362"/>
      <c r="R61" s="362"/>
      <c r="S61" s="362"/>
      <c r="T61" s="362"/>
      <c r="U61" s="362"/>
      <c r="V61" s="362"/>
      <c r="W61" s="362"/>
      <c r="X61" s="362"/>
      <c r="Y61" s="362"/>
      <c r="Z61" s="362"/>
      <c r="AA61" s="362"/>
      <c r="AB61" s="362"/>
      <c r="AC61" s="362"/>
      <c r="AD61" s="362"/>
      <c r="AE61" s="362"/>
      <c r="AF61" s="362"/>
      <c r="AG61" s="367">
        <f>ROUND(SUM(AG62:AG64),2)</f>
        <v>0</v>
      </c>
      <c r="AH61" s="358"/>
      <c r="AI61" s="358"/>
      <c r="AJ61" s="358"/>
      <c r="AK61" s="358"/>
      <c r="AL61" s="358"/>
      <c r="AM61" s="358"/>
      <c r="AN61" s="357">
        <f t="shared" si="0"/>
        <v>0</v>
      </c>
      <c r="AO61" s="358"/>
      <c r="AP61" s="358"/>
      <c r="AQ61" s="89" t="s">
        <v>77</v>
      </c>
      <c r="AR61" s="90"/>
      <c r="AS61" s="91">
        <f>ROUND(SUM(AS62:AS64),2)</f>
        <v>0</v>
      </c>
      <c r="AT61" s="92">
        <f t="shared" si="1"/>
        <v>0</v>
      </c>
      <c r="AU61" s="93">
        <f>ROUND(SUM(AU62:AU64),5)</f>
        <v>0</v>
      </c>
      <c r="AV61" s="92">
        <f>ROUND(AZ61*L29,2)</f>
        <v>0</v>
      </c>
      <c r="AW61" s="92">
        <f>ROUND(BA61*L30,2)</f>
        <v>0</v>
      </c>
      <c r="AX61" s="92">
        <f>ROUND(BB61*L29,2)</f>
        <v>0</v>
      </c>
      <c r="AY61" s="92">
        <f>ROUND(BC61*L30,2)</f>
        <v>0</v>
      </c>
      <c r="AZ61" s="92">
        <f>ROUND(SUM(AZ62:AZ64),2)</f>
        <v>0</v>
      </c>
      <c r="BA61" s="92">
        <f>ROUND(SUM(BA62:BA64),2)</f>
        <v>0</v>
      </c>
      <c r="BB61" s="92">
        <f>ROUND(SUM(BB62:BB64),2)</f>
        <v>0</v>
      </c>
      <c r="BC61" s="92">
        <f>ROUND(SUM(BC62:BC64),2)</f>
        <v>0</v>
      </c>
      <c r="BD61" s="94">
        <f>ROUND(SUM(BD62:BD64),2)</f>
        <v>0</v>
      </c>
      <c r="BS61" s="95" t="s">
        <v>70</v>
      </c>
      <c r="BT61" s="95" t="s">
        <v>78</v>
      </c>
      <c r="BU61" s="95" t="s">
        <v>72</v>
      </c>
      <c r="BV61" s="95" t="s">
        <v>73</v>
      </c>
      <c r="BW61" s="95" t="s">
        <v>104</v>
      </c>
      <c r="BX61" s="95" t="s">
        <v>5</v>
      </c>
      <c r="CL61" s="95" t="s">
        <v>19</v>
      </c>
      <c r="CM61" s="95" t="s">
        <v>80</v>
      </c>
    </row>
    <row r="62" spans="1:91" s="4" customFormat="1" ht="24" customHeight="1">
      <c r="A62" s="96" t="s">
        <v>81</v>
      </c>
      <c r="B62" s="51"/>
      <c r="C62" s="97"/>
      <c r="D62" s="97"/>
      <c r="E62" s="361" t="s">
        <v>105</v>
      </c>
      <c r="F62" s="361"/>
      <c r="G62" s="361"/>
      <c r="H62" s="361"/>
      <c r="I62" s="361"/>
      <c r="J62" s="97"/>
      <c r="K62" s="361" t="s">
        <v>83</v>
      </c>
      <c r="L62" s="361"/>
      <c r="M62" s="361"/>
      <c r="N62" s="361"/>
      <c r="O62" s="361"/>
      <c r="P62" s="361"/>
      <c r="Q62" s="361"/>
      <c r="R62" s="361"/>
      <c r="S62" s="361"/>
      <c r="T62" s="361"/>
      <c r="U62" s="361"/>
      <c r="V62" s="361"/>
      <c r="W62" s="361"/>
      <c r="X62" s="361"/>
      <c r="Y62" s="361"/>
      <c r="Z62" s="361"/>
      <c r="AA62" s="361"/>
      <c r="AB62" s="361"/>
      <c r="AC62" s="361"/>
      <c r="AD62" s="361"/>
      <c r="AE62" s="361"/>
      <c r="AF62" s="361"/>
      <c r="AG62" s="359">
        <f>'SO-02-1 - Hráz'!J32</f>
        <v>0</v>
      </c>
      <c r="AH62" s="360"/>
      <c r="AI62" s="360"/>
      <c r="AJ62" s="360"/>
      <c r="AK62" s="360"/>
      <c r="AL62" s="360"/>
      <c r="AM62" s="360"/>
      <c r="AN62" s="359">
        <f t="shared" si="0"/>
        <v>0</v>
      </c>
      <c r="AO62" s="360"/>
      <c r="AP62" s="360"/>
      <c r="AQ62" s="98" t="s">
        <v>84</v>
      </c>
      <c r="AR62" s="53"/>
      <c r="AS62" s="99">
        <v>0</v>
      </c>
      <c r="AT62" s="100">
        <f t="shared" si="1"/>
        <v>0</v>
      </c>
      <c r="AU62" s="101">
        <f>'SO-02-1 - Hráz'!P91</f>
        <v>0</v>
      </c>
      <c r="AV62" s="100">
        <f>'SO-02-1 - Hráz'!J35</f>
        <v>0</v>
      </c>
      <c r="AW62" s="100">
        <f>'SO-02-1 - Hráz'!J36</f>
        <v>0</v>
      </c>
      <c r="AX62" s="100">
        <f>'SO-02-1 - Hráz'!J37</f>
        <v>0</v>
      </c>
      <c r="AY62" s="100">
        <f>'SO-02-1 - Hráz'!J38</f>
        <v>0</v>
      </c>
      <c r="AZ62" s="100">
        <f>'SO-02-1 - Hráz'!F35</f>
        <v>0</v>
      </c>
      <c r="BA62" s="100">
        <f>'SO-02-1 - Hráz'!F36</f>
        <v>0</v>
      </c>
      <c r="BB62" s="100">
        <f>'SO-02-1 - Hráz'!F37</f>
        <v>0</v>
      </c>
      <c r="BC62" s="100">
        <f>'SO-02-1 - Hráz'!F38</f>
        <v>0</v>
      </c>
      <c r="BD62" s="102">
        <f>'SO-02-1 - Hráz'!F39</f>
        <v>0</v>
      </c>
      <c r="BT62" s="103" t="s">
        <v>80</v>
      </c>
      <c r="BV62" s="103" t="s">
        <v>73</v>
      </c>
      <c r="BW62" s="103" t="s">
        <v>106</v>
      </c>
      <c r="BX62" s="103" t="s">
        <v>104</v>
      </c>
      <c r="CL62" s="103" t="s">
        <v>86</v>
      </c>
    </row>
    <row r="63" spans="1:91" s="4" customFormat="1" ht="24" customHeight="1">
      <c r="A63" s="96" t="s">
        <v>81</v>
      </c>
      <c r="B63" s="51"/>
      <c r="C63" s="97"/>
      <c r="D63" s="97"/>
      <c r="E63" s="361" t="s">
        <v>107</v>
      </c>
      <c r="F63" s="361"/>
      <c r="G63" s="361"/>
      <c r="H63" s="361"/>
      <c r="I63" s="361"/>
      <c r="J63" s="97"/>
      <c r="K63" s="361" t="s">
        <v>88</v>
      </c>
      <c r="L63" s="361"/>
      <c r="M63" s="361"/>
      <c r="N63" s="361"/>
      <c r="O63" s="361"/>
      <c r="P63" s="361"/>
      <c r="Q63" s="361"/>
      <c r="R63" s="361"/>
      <c r="S63" s="361"/>
      <c r="T63" s="361"/>
      <c r="U63" s="361"/>
      <c r="V63" s="361"/>
      <c r="W63" s="361"/>
      <c r="X63" s="361"/>
      <c r="Y63" s="361"/>
      <c r="Z63" s="361"/>
      <c r="AA63" s="361"/>
      <c r="AB63" s="361"/>
      <c r="AC63" s="361"/>
      <c r="AD63" s="361"/>
      <c r="AE63" s="361"/>
      <c r="AF63" s="361"/>
      <c r="AG63" s="359">
        <f>'SO-02-2 - Objekt'!J32</f>
        <v>0</v>
      </c>
      <c r="AH63" s="360"/>
      <c r="AI63" s="360"/>
      <c r="AJ63" s="360"/>
      <c r="AK63" s="360"/>
      <c r="AL63" s="360"/>
      <c r="AM63" s="360"/>
      <c r="AN63" s="359">
        <f t="shared" si="0"/>
        <v>0</v>
      </c>
      <c r="AO63" s="360"/>
      <c r="AP63" s="360"/>
      <c r="AQ63" s="98" t="s">
        <v>84</v>
      </c>
      <c r="AR63" s="53"/>
      <c r="AS63" s="99">
        <v>0</v>
      </c>
      <c r="AT63" s="100">
        <f t="shared" si="1"/>
        <v>0</v>
      </c>
      <c r="AU63" s="101">
        <f>'SO-02-2 - Objekt'!P96</f>
        <v>0</v>
      </c>
      <c r="AV63" s="100">
        <f>'SO-02-2 - Objekt'!J35</f>
        <v>0</v>
      </c>
      <c r="AW63" s="100">
        <f>'SO-02-2 - Objekt'!J36</f>
        <v>0</v>
      </c>
      <c r="AX63" s="100">
        <f>'SO-02-2 - Objekt'!J37</f>
        <v>0</v>
      </c>
      <c r="AY63" s="100">
        <f>'SO-02-2 - Objekt'!J38</f>
        <v>0</v>
      </c>
      <c r="AZ63" s="100">
        <f>'SO-02-2 - Objekt'!F35</f>
        <v>0</v>
      </c>
      <c r="BA63" s="100">
        <f>'SO-02-2 - Objekt'!F36</f>
        <v>0</v>
      </c>
      <c r="BB63" s="100">
        <f>'SO-02-2 - Objekt'!F37</f>
        <v>0</v>
      </c>
      <c r="BC63" s="100">
        <f>'SO-02-2 - Objekt'!F38</f>
        <v>0</v>
      </c>
      <c r="BD63" s="102">
        <f>'SO-02-2 - Objekt'!F39</f>
        <v>0</v>
      </c>
      <c r="BT63" s="103" t="s">
        <v>80</v>
      </c>
      <c r="BV63" s="103" t="s">
        <v>73</v>
      </c>
      <c r="BW63" s="103" t="s">
        <v>108</v>
      </c>
      <c r="BX63" s="103" t="s">
        <v>104</v>
      </c>
      <c r="CL63" s="103" t="s">
        <v>90</v>
      </c>
    </row>
    <row r="64" spans="1:91" s="4" customFormat="1" ht="24" customHeight="1">
      <c r="A64" s="96" t="s">
        <v>81</v>
      </c>
      <c r="B64" s="51"/>
      <c r="C64" s="97"/>
      <c r="D64" s="97"/>
      <c r="E64" s="361" t="s">
        <v>109</v>
      </c>
      <c r="F64" s="361"/>
      <c r="G64" s="361"/>
      <c r="H64" s="361"/>
      <c r="I64" s="361"/>
      <c r="J64" s="97"/>
      <c r="K64" s="361" t="s">
        <v>96</v>
      </c>
      <c r="L64" s="361"/>
      <c r="M64" s="361"/>
      <c r="N64" s="361"/>
      <c r="O64" s="361"/>
      <c r="P64" s="361"/>
      <c r="Q64" s="361"/>
      <c r="R64" s="361"/>
      <c r="S64" s="361"/>
      <c r="T64" s="361"/>
      <c r="U64" s="361"/>
      <c r="V64" s="361"/>
      <c r="W64" s="361"/>
      <c r="X64" s="361"/>
      <c r="Y64" s="361"/>
      <c r="Z64" s="361"/>
      <c r="AA64" s="361"/>
      <c r="AB64" s="361"/>
      <c r="AC64" s="361"/>
      <c r="AD64" s="361"/>
      <c r="AE64" s="361"/>
      <c r="AF64" s="361"/>
      <c r="AG64" s="359">
        <f>'SO-02-3 - Zátopa'!J32</f>
        <v>0</v>
      </c>
      <c r="AH64" s="360"/>
      <c r="AI64" s="360"/>
      <c r="AJ64" s="360"/>
      <c r="AK64" s="360"/>
      <c r="AL64" s="360"/>
      <c r="AM64" s="360"/>
      <c r="AN64" s="359">
        <f t="shared" si="0"/>
        <v>0</v>
      </c>
      <c r="AO64" s="360"/>
      <c r="AP64" s="360"/>
      <c r="AQ64" s="98" t="s">
        <v>84</v>
      </c>
      <c r="AR64" s="53"/>
      <c r="AS64" s="99">
        <v>0</v>
      </c>
      <c r="AT64" s="100">
        <f t="shared" si="1"/>
        <v>0</v>
      </c>
      <c r="AU64" s="101">
        <f>'SO-02-3 - Zátopa'!P88</f>
        <v>0</v>
      </c>
      <c r="AV64" s="100">
        <f>'SO-02-3 - Zátopa'!J35</f>
        <v>0</v>
      </c>
      <c r="AW64" s="100">
        <f>'SO-02-3 - Zátopa'!J36</f>
        <v>0</v>
      </c>
      <c r="AX64" s="100">
        <f>'SO-02-3 - Zátopa'!J37</f>
        <v>0</v>
      </c>
      <c r="AY64" s="100">
        <f>'SO-02-3 - Zátopa'!J38</f>
        <v>0</v>
      </c>
      <c r="AZ64" s="100">
        <f>'SO-02-3 - Zátopa'!F35</f>
        <v>0</v>
      </c>
      <c r="BA64" s="100">
        <f>'SO-02-3 - Zátopa'!F36</f>
        <v>0</v>
      </c>
      <c r="BB64" s="100">
        <f>'SO-02-3 - Zátopa'!F37</f>
        <v>0</v>
      </c>
      <c r="BC64" s="100">
        <f>'SO-02-3 - Zátopa'!F38</f>
        <v>0</v>
      </c>
      <c r="BD64" s="102">
        <f>'SO-02-3 - Zátopa'!F39</f>
        <v>0</v>
      </c>
      <c r="BT64" s="103" t="s">
        <v>80</v>
      </c>
      <c r="BV64" s="103" t="s">
        <v>73</v>
      </c>
      <c r="BW64" s="103" t="s">
        <v>110</v>
      </c>
      <c r="BX64" s="103" t="s">
        <v>104</v>
      </c>
      <c r="CL64" s="103" t="s">
        <v>98</v>
      </c>
    </row>
    <row r="65" spans="1:91" s="7" customFormat="1" ht="14.4" customHeight="1">
      <c r="A65" s="96" t="s">
        <v>81</v>
      </c>
      <c r="B65" s="86"/>
      <c r="C65" s="87"/>
      <c r="D65" s="362" t="s">
        <v>111</v>
      </c>
      <c r="E65" s="362"/>
      <c r="F65" s="362"/>
      <c r="G65" s="362"/>
      <c r="H65" s="362"/>
      <c r="I65" s="88"/>
      <c r="J65" s="362" t="s">
        <v>112</v>
      </c>
      <c r="K65" s="362"/>
      <c r="L65" s="362"/>
      <c r="M65" s="362"/>
      <c r="N65" s="362"/>
      <c r="O65" s="362"/>
      <c r="P65" s="362"/>
      <c r="Q65" s="362"/>
      <c r="R65" s="362"/>
      <c r="S65" s="362"/>
      <c r="T65" s="362"/>
      <c r="U65" s="362"/>
      <c r="V65" s="362"/>
      <c r="W65" s="362"/>
      <c r="X65" s="362"/>
      <c r="Y65" s="362"/>
      <c r="Z65" s="362"/>
      <c r="AA65" s="362"/>
      <c r="AB65" s="362"/>
      <c r="AC65" s="362"/>
      <c r="AD65" s="362"/>
      <c r="AE65" s="362"/>
      <c r="AF65" s="362"/>
      <c r="AG65" s="357">
        <f>'SO-03 - Cesta C53'!J30</f>
        <v>0</v>
      </c>
      <c r="AH65" s="358"/>
      <c r="AI65" s="358"/>
      <c r="AJ65" s="358"/>
      <c r="AK65" s="358"/>
      <c r="AL65" s="358"/>
      <c r="AM65" s="358"/>
      <c r="AN65" s="357">
        <f t="shared" si="0"/>
        <v>0</v>
      </c>
      <c r="AO65" s="358"/>
      <c r="AP65" s="358"/>
      <c r="AQ65" s="89" t="s">
        <v>77</v>
      </c>
      <c r="AR65" s="90"/>
      <c r="AS65" s="91">
        <v>0</v>
      </c>
      <c r="AT65" s="92">
        <f t="shared" si="1"/>
        <v>0</v>
      </c>
      <c r="AU65" s="93">
        <f>'SO-03 - Cesta C53'!P84</f>
        <v>0</v>
      </c>
      <c r="AV65" s="92">
        <f>'SO-03 - Cesta C53'!J33</f>
        <v>0</v>
      </c>
      <c r="AW65" s="92">
        <f>'SO-03 - Cesta C53'!J34</f>
        <v>0</v>
      </c>
      <c r="AX65" s="92">
        <f>'SO-03 - Cesta C53'!J35</f>
        <v>0</v>
      </c>
      <c r="AY65" s="92">
        <f>'SO-03 - Cesta C53'!J36</f>
        <v>0</v>
      </c>
      <c r="AZ65" s="92">
        <f>'SO-03 - Cesta C53'!F33</f>
        <v>0</v>
      </c>
      <c r="BA65" s="92">
        <f>'SO-03 - Cesta C53'!F34</f>
        <v>0</v>
      </c>
      <c r="BB65" s="92">
        <f>'SO-03 - Cesta C53'!F35</f>
        <v>0</v>
      </c>
      <c r="BC65" s="92">
        <f>'SO-03 - Cesta C53'!F36</f>
        <v>0</v>
      </c>
      <c r="BD65" s="94">
        <f>'SO-03 - Cesta C53'!F37</f>
        <v>0</v>
      </c>
      <c r="BT65" s="95" t="s">
        <v>78</v>
      </c>
      <c r="BV65" s="95" t="s">
        <v>73</v>
      </c>
      <c r="BW65" s="95" t="s">
        <v>113</v>
      </c>
      <c r="BX65" s="95" t="s">
        <v>5</v>
      </c>
      <c r="CL65" s="95" t="s">
        <v>114</v>
      </c>
      <c r="CM65" s="95" t="s">
        <v>80</v>
      </c>
    </row>
    <row r="66" spans="1:91" s="7" customFormat="1" ht="14.4" customHeight="1">
      <c r="A66" s="96" t="s">
        <v>81</v>
      </c>
      <c r="B66" s="86"/>
      <c r="C66" s="87"/>
      <c r="D66" s="362" t="s">
        <v>115</v>
      </c>
      <c r="E66" s="362"/>
      <c r="F66" s="362"/>
      <c r="G66" s="362"/>
      <c r="H66" s="362"/>
      <c r="I66" s="88"/>
      <c r="J66" s="362" t="s">
        <v>116</v>
      </c>
      <c r="K66" s="362"/>
      <c r="L66" s="362"/>
      <c r="M66" s="362"/>
      <c r="N66" s="362"/>
      <c r="O66" s="362"/>
      <c r="P66" s="362"/>
      <c r="Q66" s="362"/>
      <c r="R66" s="362"/>
      <c r="S66" s="362"/>
      <c r="T66" s="362"/>
      <c r="U66" s="362"/>
      <c r="V66" s="362"/>
      <c r="W66" s="362"/>
      <c r="X66" s="362"/>
      <c r="Y66" s="362"/>
      <c r="Z66" s="362"/>
      <c r="AA66" s="362"/>
      <c r="AB66" s="362"/>
      <c r="AC66" s="362"/>
      <c r="AD66" s="362"/>
      <c r="AE66" s="362"/>
      <c r="AF66" s="362"/>
      <c r="AG66" s="357">
        <f>'SO-04 - Cesta C54'!J30</f>
        <v>0</v>
      </c>
      <c r="AH66" s="358"/>
      <c r="AI66" s="358"/>
      <c r="AJ66" s="358"/>
      <c r="AK66" s="358"/>
      <c r="AL66" s="358"/>
      <c r="AM66" s="358"/>
      <c r="AN66" s="357">
        <f t="shared" si="0"/>
        <v>0</v>
      </c>
      <c r="AO66" s="358"/>
      <c r="AP66" s="358"/>
      <c r="AQ66" s="89" t="s">
        <v>77</v>
      </c>
      <c r="AR66" s="90"/>
      <c r="AS66" s="91">
        <v>0</v>
      </c>
      <c r="AT66" s="92">
        <f t="shared" si="1"/>
        <v>0</v>
      </c>
      <c r="AU66" s="93">
        <f>'SO-04 - Cesta C54'!P84</f>
        <v>0</v>
      </c>
      <c r="AV66" s="92">
        <f>'SO-04 - Cesta C54'!J33</f>
        <v>0</v>
      </c>
      <c r="AW66" s="92">
        <f>'SO-04 - Cesta C54'!J34</f>
        <v>0</v>
      </c>
      <c r="AX66" s="92">
        <f>'SO-04 - Cesta C54'!J35</f>
        <v>0</v>
      </c>
      <c r="AY66" s="92">
        <f>'SO-04 - Cesta C54'!J36</f>
        <v>0</v>
      </c>
      <c r="AZ66" s="92">
        <f>'SO-04 - Cesta C54'!F33</f>
        <v>0</v>
      </c>
      <c r="BA66" s="92">
        <f>'SO-04 - Cesta C54'!F34</f>
        <v>0</v>
      </c>
      <c r="BB66" s="92">
        <f>'SO-04 - Cesta C54'!F35</f>
        <v>0</v>
      </c>
      <c r="BC66" s="92">
        <f>'SO-04 - Cesta C54'!F36</f>
        <v>0</v>
      </c>
      <c r="BD66" s="94">
        <f>'SO-04 - Cesta C54'!F37</f>
        <v>0</v>
      </c>
      <c r="BT66" s="95" t="s">
        <v>78</v>
      </c>
      <c r="BV66" s="95" t="s">
        <v>73</v>
      </c>
      <c r="BW66" s="95" t="s">
        <v>117</v>
      </c>
      <c r="BX66" s="95" t="s">
        <v>5</v>
      </c>
      <c r="CL66" s="95" t="s">
        <v>114</v>
      </c>
      <c r="CM66" s="95" t="s">
        <v>80</v>
      </c>
    </row>
    <row r="67" spans="1:91" s="7" customFormat="1" ht="14.4" customHeight="1">
      <c r="A67" s="96" t="s">
        <v>81</v>
      </c>
      <c r="B67" s="86"/>
      <c r="C67" s="87"/>
      <c r="D67" s="362" t="s">
        <v>118</v>
      </c>
      <c r="E67" s="362"/>
      <c r="F67" s="362"/>
      <c r="G67" s="362"/>
      <c r="H67" s="362"/>
      <c r="I67" s="88"/>
      <c r="J67" s="362" t="s">
        <v>119</v>
      </c>
      <c r="K67" s="362"/>
      <c r="L67" s="362"/>
      <c r="M67" s="362"/>
      <c r="N67" s="362"/>
      <c r="O67" s="362"/>
      <c r="P67" s="362"/>
      <c r="Q67" s="362"/>
      <c r="R67" s="362"/>
      <c r="S67" s="362"/>
      <c r="T67" s="362"/>
      <c r="U67" s="362"/>
      <c r="V67" s="362"/>
      <c r="W67" s="362"/>
      <c r="X67" s="362"/>
      <c r="Y67" s="362"/>
      <c r="Z67" s="362"/>
      <c r="AA67" s="362"/>
      <c r="AB67" s="362"/>
      <c r="AC67" s="362"/>
      <c r="AD67" s="362"/>
      <c r="AE67" s="362"/>
      <c r="AF67" s="362"/>
      <c r="AG67" s="357">
        <f>'VON - Vedlejší a ostatní ...'!J30</f>
        <v>0</v>
      </c>
      <c r="AH67" s="358"/>
      <c r="AI67" s="358"/>
      <c r="AJ67" s="358"/>
      <c r="AK67" s="358"/>
      <c r="AL67" s="358"/>
      <c r="AM67" s="358"/>
      <c r="AN67" s="357">
        <f t="shared" si="0"/>
        <v>0</v>
      </c>
      <c r="AO67" s="358"/>
      <c r="AP67" s="358"/>
      <c r="AQ67" s="89" t="s">
        <v>118</v>
      </c>
      <c r="AR67" s="90"/>
      <c r="AS67" s="104">
        <v>0</v>
      </c>
      <c r="AT67" s="105">
        <f t="shared" si="1"/>
        <v>0</v>
      </c>
      <c r="AU67" s="106">
        <f>'VON - Vedlejší a ostatní ...'!P82</f>
        <v>0</v>
      </c>
      <c r="AV67" s="105">
        <f>'VON - Vedlejší a ostatní ...'!J33</f>
        <v>0</v>
      </c>
      <c r="AW67" s="105">
        <f>'VON - Vedlejší a ostatní ...'!J34</f>
        <v>0</v>
      </c>
      <c r="AX67" s="105">
        <f>'VON - Vedlejší a ostatní ...'!J35</f>
        <v>0</v>
      </c>
      <c r="AY67" s="105">
        <f>'VON - Vedlejší a ostatní ...'!J36</f>
        <v>0</v>
      </c>
      <c r="AZ67" s="105">
        <f>'VON - Vedlejší a ostatní ...'!F33</f>
        <v>0</v>
      </c>
      <c r="BA67" s="105">
        <f>'VON - Vedlejší a ostatní ...'!F34</f>
        <v>0</v>
      </c>
      <c r="BB67" s="105">
        <f>'VON - Vedlejší a ostatní ...'!F35</f>
        <v>0</v>
      </c>
      <c r="BC67" s="105">
        <f>'VON - Vedlejší a ostatní ...'!F36</f>
        <v>0</v>
      </c>
      <c r="BD67" s="107">
        <f>'VON - Vedlejší a ostatní ...'!F37</f>
        <v>0</v>
      </c>
      <c r="BT67" s="95" t="s">
        <v>78</v>
      </c>
      <c r="BV67" s="95" t="s">
        <v>73</v>
      </c>
      <c r="BW67" s="95" t="s">
        <v>120</v>
      </c>
      <c r="BX67" s="95" t="s">
        <v>5</v>
      </c>
      <c r="CL67" s="95" t="s">
        <v>19</v>
      </c>
      <c r="CM67" s="95" t="s">
        <v>80</v>
      </c>
    </row>
    <row r="68" spans="1:91" s="2" customFormat="1" ht="30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9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</row>
    <row r="69" spans="1:91" s="2" customFormat="1" ht="6.9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39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</row>
  </sheetData>
  <sheetProtection algorithmName="SHA-512" hashValue="iCoj77ndfxITCh00TgQQ88DSGkuBHwrJ5W4+C0VNJ1fD27QpKG/PfVfVCGw+RX6V/eQ0wKc96Lwfj6jSfIHJ1Q==" saltValue="j+JOXb7hX5vjN5jhcilzRtJEyHCtmtDlgKl9/bR2q9Wd+cCNvYUxWZFEKlrbqIKQQunj4/JgukaS16MM8iQrmg==" spinCount="100000" sheet="1" objects="1" scenarios="1" formatColumns="0" formatRows="0"/>
  <mergeCells count="90">
    <mergeCell ref="J66:AF66"/>
    <mergeCell ref="J67:AF67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G65:AM65"/>
    <mergeCell ref="AG66:AM66"/>
    <mergeCell ref="AG67:AM67"/>
    <mergeCell ref="C52:G52"/>
    <mergeCell ref="I52:AF52"/>
    <mergeCell ref="J55:AF55"/>
    <mergeCell ref="K56:AF56"/>
    <mergeCell ref="K57:AF57"/>
    <mergeCell ref="K58:AF58"/>
    <mergeCell ref="K59:AF59"/>
    <mergeCell ref="K60:AF60"/>
    <mergeCell ref="J61:AF61"/>
    <mergeCell ref="K62:AF62"/>
    <mergeCell ref="K63:AF63"/>
    <mergeCell ref="K64:AF64"/>
    <mergeCell ref="J65:AF65"/>
    <mergeCell ref="AN67:AP67"/>
    <mergeCell ref="E62:I62"/>
    <mergeCell ref="D55:H55"/>
    <mergeCell ref="E56:I56"/>
    <mergeCell ref="E57:I57"/>
    <mergeCell ref="E58:I58"/>
    <mergeCell ref="E59:I59"/>
    <mergeCell ref="E60:I60"/>
    <mergeCell ref="D61:H61"/>
    <mergeCell ref="E63:I63"/>
    <mergeCell ref="E64:I64"/>
    <mergeCell ref="D65:H65"/>
    <mergeCell ref="D66:H66"/>
    <mergeCell ref="D67:H67"/>
    <mergeCell ref="AG64:AM64"/>
    <mergeCell ref="AG63:AM63"/>
    <mergeCell ref="AN62:AP62"/>
    <mergeCell ref="AN63:AP63"/>
    <mergeCell ref="AN64:AP64"/>
    <mergeCell ref="AN65:AP65"/>
    <mergeCell ref="AN66:AP66"/>
    <mergeCell ref="L33:P33"/>
    <mergeCell ref="AN61:AP61"/>
    <mergeCell ref="AN58:AP58"/>
    <mergeCell ref="AN59:AP59"/>
    <mergeCell ref="AN60:AP60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6" location="'SO-01-1 - Hráz'!C2" display="/"/>
    <hyperlink ref="A57" location="'SO-01-2 - Objekt'!C2" display="/"/>
    <hyperlink ref="A58" location="'SO-01-3 - Skluz'!C2" display="/"/>
    <hyperlink ref="A59" location="'SO-01-4 - Zátopa'!C2" display="/"/>
    <hyperlink ref="A60" location="'SO-01-5 - Příkop'!C2" display="/"/>
    <hyperlink ref="A62" location="'SO-02-1 - Hráz'!C2" display="/"/>
    <hyperlink ref="A63" location="'SO-02-2 - Objekt'!C2" display="/"/>
    <hyperlink ref="A64" location="'SO-02-3 - Zátopa'!C2" display="/"/>
    <hyperlink ref="A65" location="'SO-03 - Cesta C53'!C2" display="/"/>
    <hyperlink ref="A66" location="'SO-04 - Cesta C54'!C2" display="/"/>
    <hyperlink ref="A6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5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113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2" customFormat="1" ht="12" customHeight="1">
      <c r="A8" s="34"/>
      <c r="B8" s="39"/>
      <c r="C8" s="34"/>
      <c r="D8" s="114" t="s">
        <v>122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73" t="s">
        <v>1066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03" t="s">
        <v>114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13. 9. 2018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74" t="str">
        <f>'Rekapitulace stavby'!E14</f>
        <v>Vyplň údaj</v>
      </c>
      <c r="F18" s="375"/>
      <c r="G18" s="375"/>
      <c r="H18" s="375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126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19"/>
      <c r="B27" s="120"/>
      <c r="C27" s="119"/>
      <c r="D27" s="119"/>
      <c r="E27" s="376" t="s">
        <v>19</v>
      </c>
      <c r="F27" s="376"/>
      <c r="G27" s="376"/>
      <c r="H27" s="376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ROUND(J84,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9" t="s">
        <v>41</v>
      </c>
      <c r="E33" s="114" t="s">
        <v>42</v>
      </c>
      <c r="F33" s="130">
        <f>ROUND((SUM(BE84:BE184)),  2)</f>
        <v>0</v>
      </c>
      <c r="G33" s="34"/>
      <c r="H33" s="34"/>
      <c r="I33" s="131">
        <v>0.21</v>
      </c>
      <c r="J33" s="130">
        <f>ROUND(((SUM(BE84:BE184))*I33),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4" t="s">
        <v>43</v>
      </c>
      <c r="F34" s="130">
        <f>ROUND((SUM(BF84:BF184)),  2)</f>
        <v>0</v>
      </c>
      <c r="G34" s="34"/>
      <c r="H34" s="34"/>
      <c r="I34" s="131">
        <v>0.15</v>
      </c>
      <c r="J34" s="130">
        <f>ROUND(((SUM(BF84:BF184))*I34),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4" t="s">
        <v>44</v>
      </c>
      <c r="F35" s="130">
        <f>ROUND((SUM(BG84:BG184)),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4" t="s">
        <v>45</v>
      </c>
      <c r="F36" s="130">
        <f>ROUND((SUM(BH84:BH184)),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46</v>
      </c>
      <c r="F37" s="130">
        <f>ROUND((SUM(BI84:BI184)),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127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377" t="str">
        <f>E7</f>
        <v>Společná zařízení v k.ú. Dolní Čermná - Poldr č.2 a č.3, Polní cesty C53 a C54</v>
      </c>
      <c r="F48" s="378"/>
      <c r="G48" s="378"/>
      <c r="H48" s="378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122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46" t="str">
        <f>E9</f>
        <v>SO-03 - Cesta C53</v>
      </c>
      <c r="F50" s="379"/>
      <c r="G50" s="379"/>
      <c r="H50" s="379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7" t="s">
        <v>23</v>
      </c>
      <c r="J52" s="59" t="str">
        <f>IF(J12="","",J12)</f>
        <v>13. 9. 2018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Ústí nad Orlicí</v>
      </c>
      <c r="G54" s="36"/>
      <c r="H54" s="36"/>
      <c r="I54" s="117" t="s">
        <v>31</v>
      </c>
      <c r="J54" s="32" t="str">
        <f>E21</f>
        <v>Agroprojekce Litomyšl, s.r.o.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poldr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128</v>
      </c>
      <c r="D57" s="147"/>
      <c r="E57" s="147"/>
      <c r="F57" s="147"/>
      <c r="G57" s="147"/>
      <c r="H57" s="147"/>
      <c r="I57" s="148"/>
      <c r="J57" s="149" t="s">
        <v>129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J84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130</v>
      </c>
    </row>
    <row r="60" spans="1:47" s="9" customFormat="1" ht="24.9" customHeight="1">
      <c r="B60" s="151"/>
      <c r="C60" s="152"/>
      <c r="D60" s="153" t="s">
        <v>131</v>
      </c>
      <c r="E60" s="154"/>
      <c r="F60" s="154"/>
      <c r="G60" s="154"/>
      <c r="H60" s="154"/>
      <c r="I60" s="155"/>
      <c r="J60" s="156">
        <f>J85</f>
        <v>0</v>
      </c>
      <c r="K60" s="152"/>
      <c r="L60" s="157"/>
    </row>
    <row r="61" spans="1:47" s="10" customFormat="1" ht="19.95" customHeight="1">
      <c r="B61" s="158"/>
      <c r="C61" s="97"/>
      <c r="D61" s="159" t="s">
        <v>132</v>
      </c>
      <c r="E61" s="160"/>
      <c r="F61" s="160"/>
      <c r="G61" s="160"/>
      <c r="H61" s="160"/>
      <c r="I61" s="161"/>
      <c r="J61" s="162">
        <f>J86</f>
        <v>0</v>
      </c>
      <c r="K61" s="97"/>
      <c r="L61" s="163"/>
    </row>
    <row r="62" spans="1:47" s="10" customFormat="1" ht="19.95" customHeight="1">
      <c r="B62" s="158"/>
      <c r="C62" s="97"/>
      <c r="D62" s="159" t="s">
        <v>133</v>
      </c>
      <c r="E62" s="160"/>
      <c r="F62" s="160"/>
      <c r="G62" s="160"/>
      <c r="H62" s="160"/>
      <c r="I62" s="161"/>
      <c r="J62" s="162">
        <f>J159</f>
        <v>0</v>
      </c>
      <c r="K62" s="97"/>
      <c r="L62" s="163"/>
    </row>
    <row r="63" spans="1:47" s="10" customFormat="1" ht="19.95" customHeight="1">
      <c r="B63" s="158"/>
      <c r="C63" s="97"/>
      <c r="D63" s="159" t="s">
        <v>1067</v>
      </c>
      <c r="E63" s="160"/>
      <c r="F63" s="160"/>
      <c r="G63" s="160"/>
      <c r="H63" s="160"/>
      <c r="I63" s="161"/>
      <c r="J63" s="162">
        <f>J167</f>
        <v>0</v>
      </c>
      <c r="K63" s="97"/>
      <c r="L63" s="163"/>
    </row>
    <row r="64" spans="1:47" s="10" customFormat="1" ht="19.95" customHeight="1">
      <c r="B64" s="158"/>
      <c r="C64" s="97"/>
      <c r="D64" s="159" t="s">
        <v>136</v>
      </c>
      <c r="E64" s="160"/>
      <c r="F64" s="160"/>
      <c r="G64" s="160"/>
      <c r="H64" s="160"/>
      <c r="I64" s="161"/>
      <c r="J64" s="162">
        <f>J182</f>
        <v>0</v>
      </c>
      <c r="K64" s="97"/>
      <c r="L64" s="163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15"/>
      <c r="J65" s="36"/>
      <c r="K65" s="36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" customHeight="1">
      <c r="A66" s="34"/>
      <c r="B66" s="47"/>
      <c r="C66" s="48"/>
      <c r="D66" s="48"/>
      <c r="E66" s="48"/>
      <c r="F66" s="48"/>
      <c r="G66" s="48"/>
      <c r="H66" s="48"/>
      <c r="I66" s="142"/>
      <c r="J66" s="48"/>
      <c r="K66" s="48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" customHeight="1">
      <c r="A70" s="34"/>
      <c r="B70" s="49"/>
      <c r="C70" s="50"/>
      <c r="D70" s="50"/>
      <c r="E70" s="50"/>
      <c r="F70" s="50"/>
      <c r="G70" s="50"/>
      <c r="H70" s="50"/>
      <c r="I70" s="145"/>
      <c r="J70" s="50"/>
      <c r="K70" s="50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" customHeight="1">
      <c r="A71" s="34"/>
      <c r="B71" s="35"/>
      <c r="C71" s="23" t="s">
        <v>137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4.4" customHeight="1">
      <c r="A74" s="34"/>
      <c r="B74" s="35"/>
      <c r="C74" s="36"/>
      <c r="D74" s="36"/>
      <c r="E74" s="377" t="str">
        <f>E7</f>
        <v>Společná zařízení v k.ú. Dolní Čermná - Poldr č.2 a č.3, Polní cesty C53 a C54</v>
      </c>
      <c r="F74" s="378"/>
      <c r="G74" s="378"/>
      <c r="H74" s="378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122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" customHeight="1">
      <c r="A76" s="34"/>
      <c r="B76" s="35"/>
      <c r="C76" s="36"/>
      <c r="D76" s="36"/>
      <c r="E76" s="346" t="str">
        <f>E9</f>
        <v>SO-03 - Cesta C53</v>
      </c>
      <c r="F76" s="379"/>
      <c r="G76" s="379"/>
      <c r="H76" s="379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7" t="s">
        <v>23</v>
      </c>
      <c r="J78" s="59" t="str">
        <f>IF(J12="","",J12)</f>
        <v>13. 9. 2018</v>
      </c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6.4" customHeight="1">
      <c r="A80" s="34"/>
      <c r="B80" s="35"/>
      <c r="C80" s="29" t="s">
        <v>25</v>
      </c>
      <c r="D80" s="36"/>
      <c r="E80" s="36"/>
      <c r="F80" s="27" t="str">
        <f>E15</f>
        <v>ČR-SPÚ, Pobočka Ústí nad Orlicí</v>
      </c>
      <c r="G80" s="36"/>
      <c r="H80" s="36"/>
      <c r="I80" s="117" t="s">
        <v>31</v>
      </c>
      <c r="J80" s="32" t="str">
        <f>E21</f>
        <v>Agroprojekce Litomyšl, s.r.o.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6" customHeight="1">
      <c r="A81" s="34"/>
      <c r="B81" s="35"/>
      <c r="C81" s="29" t="s">
        <v>29</v>
      </c>
      <c r="D81" s="36"/>
      <c r="E81" s="36"/>
      <c r="F81" s="27" t="str">
        <f>IF(E18="","",E18)</f>
        <v>Vyplň údaj</v>
      </c>
      <c r="G81" s="36"/>
      <c r="H81" s="36"/>
      <c r="I81" s="117" t="s">
        <v>34</v>
      </c>
      <c r="J81" s="32" t="str">
        <f>E24</f>
        <v>poldr</v>
      </c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64"/>
      <c r="B83" s="165"/>
      <c r="C83" s="166" t="s">
        <v>138</v>
      </c>
      <c r="D83" s="167" t="s">
        <v>56</v>
      </c>
      <c r="E83" s="167" t="s">
        <v>52</v>
      </c>
      <c r="F83" s="167" t="s">
        <v>53</v>
      </c>
      <c r="G83" s="167" t="s">
        <v>139</v>
      </c>
      <c r="H83" s="167" t="s">
        <v>140</v>
      </c>
      <c r="I83" s="168" t="s">
        <v>141</v>
      </c>
      <c r="J83" s="167" t="s">
        <v>129</v>
      </c>
      <c r="K83" s="169" t="s">
        <v>142</v>
      </c>
      <c r="L83" s="170"/>
      <c r="M83" s="68" t="s">
        <v>19</v>
      </c>
      <c r="N83" s="69" t="s">
        <v>41</v>
      </c>
      <c r="O83" s="69" t="s">
        <v>143</v>
      </c>
      <c r="P83" s="69" t="s">
        <v>144</v>
      </c>
      <c r="Q83" s="69" t="s">
        <v>145</v>
      </c>
      <c r="R83" s="69" t="s">
        <v>146</v>
      </c>
      <c r="S83" s="69" t="s">
        <v>147</v>
      </c>
      <c r="T83" s="70" t="s">
        <v>148</v>
      </c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/>
    </row>
    <row r="84" spans="1:65" s="2" customFormat="1" ht="22.8" customHeight="1">
      <c r="A84" s="34"/>
      <c r="B84" s="35"/>
      <c r="C84" s="75" t="s">
        <v>149</v>
      </c>
      <c r="D84" s="36"/>
      <c r="E84" s="36"/>
      <c r="F84" s="36"/>
      <c r="G84" s="36"/>
      <c r="H84" s="36"/>
      <c r="I84" s="115"/>
      <c r="J84" s="171">
        <f>BK84</f>
        <v>0</v>
      </c>
      <c r="K84" s="36"/>
      <c r="L84" s="39"/>
      <c r="M84" s="71"/>
      <c r="N84" s="172"/>
      <c r="O84" s="72"/>
      <c r="P84" s="173">
        <f>P85</f>
        <v>0</v>
      </c>
      <c r="Q84" s="72"/>
      <c r="R84" s="173">
        <f>R85</f>
        <v>245.8846935</v>
      </c>
      <c r="S84" s="72"/>
      <c r="T84" s="174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70</v>
      </c>
      <c r="AU84" s="17" t="s">
        <v>130</v>
      </c>
      <c r="BK84" s="175">
        <f>BK85</f>
        <v>0</v>
      </c>
    </row>
    <row r="85" spans="1:65" s="12" customFormat="1" ht="25.95" customHeight="1">
      <c r="B85" s="176"/>
      <c r="C85" s="177"/>
      <c r="D85" s="178" t="s">
        <v>70</v>
      </c>
      <c r="E85" s="179" t="s">
        <v>150</v>
      </c>
      <c r="F85" s="179" t="s">
        <v>151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P86+P159+P167+P182</f>
        <v>0</v>
      </c>
      <c r="Q85" s="184"/>
      <c r="R85" s="185">
        <f>R86+R159+R167+R182</f>
        <v>245.8846935</v>
      </c>
      <c r="S85" s="184"/>
      <c r="T85" s="186">
        <f>T86+T159+T167+T182</f>
        <v>0</v>
      </c>
      <c r="AR85" s="187" t="s">
        <v>78</v>
      </c>
      <c r="AT85" s="188" t="s">
        <v>70</v>
      </c>
      <c r="AU85" s="188" t="s">
        <v>71</v>
      </c>
      <c r="AY85" s="187" t="s">
        <v>152</v>
      </c>
      <c r="BK85" s="189">
        <f>BK86+BK159+BK167+BK182</f>
        <v>0</v>
      </c>
    </row>
    <row r="86" spans="1:65" s="12" customFormat="1" ht="22.8" customHeight="1">
      <c r="B86" s="176"/>
      <c r="C86" s="177"/>
      <c r="D86" s="178" t="s">
        <v>70</v>
      </c>
      <c r="E86" s="190" t="s">
        <v>78</v>
      </c>
      <c r="F86" s="190" t="s">
        <v>153</v>
      </c>
      <c r="G86" s="177"/>
      <c r="H86" s="177"/>
      <c r="I86" s="180"/>
      <c r="J86" s="191">
        <f>BK86</f>
        <v>0</v>
      </c>
      <c r="K86" s="177"/>
      <c r="L86" s="182"/>
      <c r="M86" s="183"/>
      <c r="N86" s="184"/>
      <c r="O86" s="184"/>
      <c r="P86" s="185">
        <f>SUM(P87:P158)</f>
        <v>0</v>
      </c>
      <c r="Q86" s="184"/>
      <c r="R86" s="185">
        <f>SUM(R87:R158)</f>
        <v>1.1452355000000003</v>
      </c>
      <c r="S86" s="184"/>
      <c r="T86" s="186">
        <f>SUM(T87:T158)</f>
        <v>0</v>
      </c>
      <c r="AR86" s="187" t="s">
        <v>78</v>
      </c>
      <c r="AT86" s="188" t="s">
        <v>70</v>
      </c>
      <c r="AU86" s="188" t="s">
        <v>78</v>
      </c>
      <c r="AY86" s="187" t="s">
        <v>152</v>
      </c>
      <c r="BK86" s="189">
        <f>SUM(BK87:BK158)</f>
        <v>0</v>
      </c>
    </row>
    <row r="87" spans="1:65" s="2" customFormat="1" ht="14.4" customHeight="1">
      <c r="A87" s="34"/>
      <c r="B87" s="35"/>
      <c r="C87" s="192" t="s">
        <v>78</v>
      </c>
      <c r="D87" s="192" t="s">
        <v>154</v>
      </c>
      <c r="E87" s="193" t="s">
        <v>197</v>
      </c>
      <c r="F87" s="194" t="s">
        <v>198</v>
      </c>
      <c r="G87" s="195" t="s">
        <v>157</v>
      </c>
      <c r="H87" s="196">
        <v>83</v>
      </c>
      <c r="I87" s="197"/>
      <c r="J87" s="198">
        <f>ROUND(I87*H87,2)</f>
        <v>0</v>
      </c>
      <c r="K87" s="194" t="s">
        <v>158</v>
      </c>
      <c r="L87" s="39"/>
      <c r="M87" s="199" t="s">
        <v>19</v>
      </c>
      <c r="N87" s="200" t="s">
        <v>42</v>
      </c>
      <c r="O87" s="64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03" t="s">
        <v>159</v>
      </c>
      <c r="AT87" s="203" t="s">
        <v>154</v>
      </c>
      <c r="AU87" s="203" t="s">
        <v>80</v>
      </c>
      <c r="AY87" s="17" t="s">
        <v>152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17" t="s">
        <v>78</v>
      </c>
      <c r="BK87" s="204">
        <f>ROUND(I87*H87,2)</f>
        <v>0</v>
      </c>
      <c r="BL87" s="17" t="s">
        <v>159</v>
      </c>
      <c r="BM87" s="203" t="s">
        <v>1068</v>
      </c>
    </row>
    <row r="88" spans="1:65" s="2" customFormat="1" ht="19.2">
      <c r="A88" s="34"/>
      <c r="B88" s="35"/>
      <c r="C88" s="36"/>
      <c r="D88" s="205" t="s">
        <v>161</v>
      </c>
      <c r="E88" s="36"/>
      <c r="F88" s="206" t="s">
        <v>200</v>
      </c>
      <c r="G88" s="36"/>
      <c r="H88" s="36"/>
      <c r="I88" s="115"/>
      <c r="J88" s="36"/>
      <c r="K88" s="36"/>
      <c r="L88" s="39"/>
      <c r="M88" s="207"/>
      <c r="N88" s="208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161</v>
      </c>
      <c r="AU88" s="17" t="s">
        <v>80</v>
      </c>
    </row>
    <row r="89" spans="1:65" s="13" customFormat="1" ht="10.199999999999999">
      <c r="B89" s="210"/>
      <c r="C89" s="211"/>
      <c r="D89" s="205" t="s">
        <v>165</v>
      </c>
      <c r="E89" s="212" t="s">
        <v>19</v>
      </c>
      <c r="F89" s="213" t="s">
        <v>1069</v>
      </c>
      <c r="G89" s="211"/>
      <c r="H89" s="214">
        <v>83</v>
      </c>
      <c r="I89" s="215"/>
      <c r="J89" s="211"/>
      <c r="K89" s="211"/>
      <c r="L89" s="216"/>
      <c r="M89" s="217"/>
      <c r="N89" s="218"/>
      <c r="O89" s="218"/>
      <c r="P89" s="218"/>
      <c r="Q89" s="218"/>
      <c r="R89" s="218"/>
      <c r="S89" s="218"/>
      <c r="T89" s="219"/>
      <c r="AT89" s="220" t="s">
        <v>165</v>
      </c>
      <c r="AU89" s="220" t="s">
        <v>80</v>
      </c>
      <c r="AV89" s="13" t="s">
        <v>80</v>
      </c>
      <c r="AW89" s="13" t="s">
        <v>33</v>
      </c>
      <c r="AX89" s="13" t="s">
        <v>78</v>
      </c>
      <c r="AY89" s="220" t="s">
        <v>152</v>
      </c>
    </row>
    <row r="90" spans="1:65" s="2" customFormat="1" ht="14.4" customHeight="1">
      <c r="A90" s="34"/>
      <c r="B90" s="35"/>
      <c r="C90" s="192" t="s">
        <v>80</v>
      </c>
      <c r="D90" s="192" t="s">
        <v>154</v>
      </c>
      <c r="E90" s="193" t="s">
        <v>1070</v>
      </c>
      <c r="F90" s="194" t="s">
        <v>1071</v>
      </c>
      <c r="G90" s="195" t="s">
        <v>157</v>
      </c>
      <c r="H90" s="196">
        <v>10.4</v>
      </c>
      <c r="I90" s="197"/>
      <c r="J90" s="198">
        <f>ROUND(I90*H90,2)</f>
        <v>0</v>
      </c>
      <c r="K90" s="194" t="s">
        <v>158</v>
      </c>
      <c r="L90" s="39"/>
      <c r="M90" s="199" t="s">
        <v>19</v>
      </c>
      <c r="N90" s="200" t="s">
        <v>42</v>
      </c>
      <c r="O90" s="64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03" t="s">
        <v>159</v>
      </c>
      <c r="AT90" s="203" t="s">
        <v>154</v>
      </c>
      <c r="AU90" s="203" t="s">
        <v>80</v>
      </c>
      <c r="AY90" s="17" t="s">
        <v>152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17" t="s">
        <v>78</v>
      </c>
      <c r="BK90" s="204">
        <f>ROUND(I90*H90,2)</f>
        <v>0</v>
      </c>
      <c r="BL90" s="17" t="s">
        <v>159</v>
      </c>
      <c r="BM90" s="203" t="s">
        <v>1072</v>
      </c>
    </row>
    <row r="91" spans="1:65" s="2" customFormat="1" ht="19.2">
      <c r="A91" s="34"/>
      <c r="B91" s="35"/>
      <c r="C91" s="36"/>
      <c r="D91" s="205" t="s">
        <v>161</v>
      </c>
      <c r="E91" s="36"/>
      <c r="F91" s="206" t="s">
        <v>1073</v>
      </c>
      <c r="G91" s="36"/>
      <c r="H91" s="36"/>
      <c r="I91" s="115"/>
      <c r="J91" s="36"/>
      <c r="K91" s="36"/>
      <c r="L91" s="39"/>
      <c r="M91" s="207"/>
      <c r="N91" s="208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80</v>
      </c>
    </row>
    <row r="92" spans="1:65" s="13" customFormat="1" ht="10.199999999999999">
      <c r="B92" s="210"/>
      <c r="C92" s="211"/>
      <c r="D92" s="205" t="s">
        <v>165</v>
      </c>
      <c r="E92" s="212" t="s">
        <v>19</v>
      </c>
      <c r="F92" s="213" t="s">
        <v>1074</v>
      </c>
      <c r="G92" s="211"/>
      <c r="H92" s="214">
        <v>10.4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165</v>
      </c>
      <c r="AU92" s="220" t="s">
        <v>80</v>
      </c>
      <c r="AV92" s="13" t="s">
        <v>80</v>
      </c>
      <c r="AW92" s="13" t="s">
        <v>33</v>
      </c>
      <c r="AX92" s="13" t="s">
        <v>78</v>
      </c>
      <c r="AY92" s="220" t="s">
        <v>152</v>
      </c>
    </row>
    <row r="93" spans="1:65" s="2" customFormat="1" ht="14.4" customHeight="1">
      <c r="A93" s="34"/>
      <c r="B93" s="35"/>
      <c r="C93" s="192" t="s">
        <v>173</v>
      </c>
      <c r="D93" s="192" t="s">
        <v>154</v>
      </c>
      <c r="E93" s="193" t="s">
        <v>1075</v>
      </c>
      <c r="F93" s="194" t="s">
        <v>1076</v>
      </c>
      <c r="G93" s="195" t="s">
        <v>157</v>
      </c>
      <c r="H93" s="196">
        <v>3.12</v>
      </c>
      <c r="I93" s="197"/>
      <c r="J93" s="198">
        <f>ROUND(I93*H93,2)</f>
        <v>0</v>
      </c>
      <c r="K93" s="194" t="s">
        <v>158</v>
      </c>
      <c r="L93" s="39"/>
      <c r="M93" s="199" t="s">
        <v>19</v>
      </c>
      <c r="N93" s="200" t="s">
        <v>42</v>
      </c>
      <c r="O93" s="64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3" t="s">
        <v>159</v>
      </c>
      <c r="AT93" s="203" t="s">
        <v>154</v>
      </c>
      <c r="AU93" s="203" t="s">
        <v>80</v>
      </c>
      <c r="AY93" s="17" t="s">
        <v>152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7" t="s">
        <v>78</v>
      </c>
      <c r="BK93" s="204">
        <f>ROUND(I93*H93,2)</f>
        <v>0</v>
      </c>
      <c r="BL93" s="17" t="s">
        <v>159</v>
      </c>
      <c r="BM93" s="203" t="s">
        <v>1077</v>
      </c>
    </row>
    <row r="94" spans="1:65" s="2" customFormat="1" ht="19.2">
      <c r="A94" s="34"/>
      <c r="B94" s="35"/>
      <c r="C94" s="36"/>
      <c r="D94" s="205" t="s">
        <v>161</v>
      </c>
      <c r="E94" s="36"/>
      <c r="F94" s="206" t="s">
        <v>1078</v>
      </c>
      <c r="G94" s="36"/>
      <c r="H94" s="36"/>
      <c r="I94" s="115"/>
      <c r="J94" s="36"/>
      <c r="K94" s="36"/>
      <c r="L94" s="39"/>
      <c r="M94" s="207"/>
      <c r="N94" s="208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161</v>
      </c>
      <c r="AU94" s="17" t="s">
        <v>80</v>
      </c>
    </row>
    <row r="95" spans="1:65" s="13" customFormat="1" ht="10.199999999999999">
      <c r="B95" s="210"/>
      <c r="C95" s="211"/>
      <c r="D95" s="205" t="s">
        <v>165</v>
      </c>
      <c r="E95" s="212" t="s">
        <v>19</v>
      </c>
      <c r="F95" s="213" t="s">
        <v>1079</v>
      </c>
      <c r="G95" s="211"/>
      <c r="H95" s="214">
        <v>3.12</v>
      </c>
      <c r="I95" s="215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165</v>
      </c>
      <c r="AU95" s="220" t="s">
        <v>80</v>
      </c>
      <c r="AV95" s="13" t="s">
        <v>80</v>
      </c>
      <c r="AW95" s="13" t="s">
        <v>33</v>
      </c>
      <c r="AX95" s="13" t="s">
        <v>78</v>
      </c>
      <c r="AY95" s="220" t="s">
        <v>152</v>
      </c>
    </row>
    <row r="96" spans="1:65" s="2" customFormat="1" ht="14.4" customHeight="1">
      <c r="A96" s="34"/>
      <c r="B96" s="35"/>
      <c r="C96" s="192" t="s">
        <v>159</v>
      </c>
      <c r="D96" s="192" t="s">
        <v>154</v>
      </c>
      <c r="E96" s="193" t="s">
        <v>1080</v>
      </c>
      <c r="F96" s="194" t="s">
        <v>1081</v>
      </c>
      <c r="G96" s="195" t="s">
        <v>157</v>
      </c>
      <c r="H96" s="196">
        <v>17</v>
      </c>
      <c r="I96" s="197"/>
      <c r="J96" s="198">
        <f>ROUND(I96*H96,2)</f>
        <v>0</v>
      </c>
      <c r="K96" s="194" t="s">
        <v>158</v>
      </c>
      <c r="L96" s="39"/>
      <c r="M96" s="199" t="s">
        <v>19</v>
      </c>
      <c r="N96" s="200" t="s">
        <v>42</v>
      </c>
      <c r="O96" s="64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3" t="s">
        <v>159</v>
      </c>
      <c r="AT96" s="203" t="s">
        <v>154</v>
      </c>
      <c r="AU96" s="203" t="s">
        <v>80</v>
      </c>
      <c r="AY96" s="17" t="s">
        <v>152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7" t="s">
        <v>78</v>
      </c>
      <c r="BK96" s="204">
        <f>ROUND(I96*H96,2)</f>
        <v>0</v>
      </c>
      <c r="BL96" s="17" t="s">
        <v>159</v>
      </c>
      <c r="BM96" s="203" t="s">
        <v>1082</v>
      </c>
    </row>
    <row r="97" spans="1:65" s="2" customFormat="1" ht="19.2">
      <c r="A97" s="34"/>
      <c r="B97" s="35"/>
      <c r="C97" s="36"/>
      <c r="D97" s="205" t="s">
        <v>161</v>
      </c>
      <c r="E97" s="36"/>
      <c r="F97" s="206" t="s">
        <v>1083</v>
      </c>
      <c r="G97" s="36"/>
      <c r="H97" s="36"/>
      <c r="I97" s="115"/>
      <c r="J97" s="36"/>
      <c r="K97" s="36"/>
      <c r="L97" s="39"/>
      <c r="M97" s="207"/>
      <c r="N97" s="208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161</v>
      </c>
      <c r="AU97" s="17" t="s">
        <v>80</v>
      </c>
    </row>
    <row r="98" spans="1:65" s="13" customFormat="1" ht="10.199999999999999">
      <c r="B98" s="210"/>
      <c r="C98" s="211"/>
      <c r="D98" s="205" t="s">
        <v>165</v>
      </c>
      <c r="E98" s="212" t="s">
        <v>19</v>
      </c>
      <c r="F98" s="213" t="s">
        <v>1084</v>
      </c>
      <c r="G98" s="211"/>
      <c r="H98" s="214">
        <v>17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165</v>
      </c>
      <c r="AU98" s="220" t="s">
        <v>80</v>
      </c>
      <c r="AV98" s="13" t="s">
        <v>80</v>
      </c>
      <c r="AW98" s="13" t="s">
        <v>33</v>
      </c>
      <c r="AX98" s="13" t="s">
        <v>78</v>
      </c>
      <c r="AY98" s="220" t="s">
        <v>152</v>
      </c>
    </row>
    <row r="99" spans="1:65" s="2" customFormat="1" ht="14.4" customHeight="1">
      <c r="A99" s="34"/>
      <c r="B99" s="35"/>
      <c r="C99" s="192" t="s">
        <v>183</v>
      </c>
      <c r="D99" s="192" t="s">
        <v>154</v>
      </c>
      <c r="E99" s="193" t="s">
        <v>1085</v>
      </c>
      <c r="F99" s="194" t="s">
        <v>1086</v>
      </c>
      <c r="G99" s="195" t="s">
        <v>157</v>
      </c>
      <c r="H99" s="196">
        <v>5.0999999999999996</v>
      </c>
      <c r="I99" s="197"/>
      <c r="J99" s="198">
        <f>ROUND(I99*H99,2)</f>
        <v>0</v>
      </c>
      <c r="K99" s="194" t="s">
        <v>158</v>
      </c>
      <c r="L99" s="39"/>
      <c r="M99" s="199" t="s">
        <v>19</v>
      </c>
      <c r="N99" s="200" t="s">
        <v>42</v>
      </c>
      <c r="O99" s="64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159</v>
      </c>
      <c r="AT99" s="203" t="s">
        <v>154</v>
      </c>
      <c r="AU99" s="203" t="s">
        <v>80</v>
      </c>
      <c r="AY99" s="17" t="s">
        <v>152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7" t="s">
        <v>78</v>
      </c>
      <c r="BK99" s="204">
        <f>ROUND(I99*H99,2)</f>
        <v>0</v>
      </c>
      <c r="BL99" s="17" t="s">
        <v>159</v>
      </c>
      <c r="BM99" s="203" t="s">
        <v>1087</v>
      </c>
    </row>
    <row r="100" spans="1:65" s="2" customFormat="1" ht="19.2">
      <c r="A100" s="34"/>
      <c r="B100" s="35"/>
      <c r="C100" s="36"/>
      <c r="D100" s="205" t="s">
        <v>161</v>
      </c>
      <c r="E100" s="36"/>
      <c r="F100" s="206" t="s">
        <v>1088</v>
      </c>
      <c r="G100" s="36"/>
      <c r="H100" s="36"/>
      <c r="I100" s="115"/>
      <c r="J100" s="36"/>
      <c r="K100" s="36"/>
      <c r="L100" s="39"/>
      <c r="M100" s="207"/>
      <c r="N100" s="208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80</v>
      </c>
    </row>
    <row r="101" spans="1:65" s="13" customFormat="1" ht="10.199999999999999">
      <c r="B101" s="210"/>
      <c r="C101" s="211"/>
      <c r="D101" s="205" t="s">
        <v>165</v>
      </c>
      <c r="E101" s="212" t="s">
        <v>19</v>
      </c>
      <c r="F101" s="213" t="s">
        <v>1089</v>
      </c>
      <c r="G101" s="211"/>
      <c r="H101" s="214">
        <v>5.0999999999999996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165</v>
      </c>
      <c r="AU101" s="220" t="s">
        <v>80</v>
      </c>
      <c r="AV101" s="13" t="s">
        <v>80</v>
      </c>
      <c r="AW101" s="13" t="s">
        <v>33</v>
      </c>
      <c r="AX101" s="13" t="s">
        <v>78</v>
      </c>
      <c r="AY101" s="220" t="s">
        <v>152</v>
      </c>
    </row>
    <row r="102" spans="1:65" s="2" customFormat="1" ht="14.4" customHeight="1">
      <c r="A102" s="34"/>
      <c r="B102" s="35"/>
      <c r="C102" s="192" t="s">
        <v>188</v>
      </c>
      <c r="D102" s="192" t="s">
        <v>154</v>
      </c>
      <c r="E102" s="193" t="s">
        <v>229</v>
      </c>
      <c r="F102" s="194" t="s">
        <v>230</v>
      </c>
      <c r="G102" s="195" t="s">
        <v>157</v>
      </c>
      <c r="H102" s="196">
        <v>22.15</v>
      </c>
      <c r="I102" s="197"/>
      <c r="J102" s="198">
        <f>ROUND(I102*H102,2)</f>
        <v>0</v>
      </c>
      <c r="K102" s="194" t="s">
        <v>158</v>
      </c>
      <c r="L102" s="39"/>
      <c r="M102" s="199" t="s">
        <v>19</v>
      </c>
      <c r="N102" s="200" t="s">
        <v>42</v>
      </c>
      <c r="O102" s="64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3" t="s">
        <v>159</v>
      </c>
      <c r="AT102" s="203" t="s">
        <v>154</v>
      </c>
      <c r="AU102" s="203" t="s">
        <v>80</v>
      </c>
      <c r="AY102" s="17" t="s">
        <v>152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7" t="s">
        <v>78</v>
      </c>
      <c r="BK102" s="204">
        <f>ROUND(I102*H102,2)</f>
        <v>0</v>
      </c>
      <c r="BL102" s="17" t="s">
        <v>159</v>
      </c>
      <c r="BM102" s="203" t="s">
        <v>1090</v>
      </c>
    </row>
    <row r="103" spans="1:65" s="2" customFormat="1" ht="19.2">
      <c r="A103" s="34"/>
      <c r="B103" s="35"/>
      <c r="C103" s="36"/>
      <c r="D103" s="205" t="s">
        <v>161</v>
      </c>
      <c r="E103" s="36"/>
      <c r="F103" s="206" t="s">
        <v>232</v>
      </c>
      <c r="G103" s="36"/>
      <c r="H103" s="36"/>
      <c r="I103" s="115"/>
      <c r="J103" s="36"/>
      <c r="K103" s="36"/>
      <c r="L103" s="39"/>
      <c r="M103" s="207"/>
      <c r="N103" s="208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161</v>
      </c>
      <c r="AU103" s="17" t="s">
        <v>80</v>
      </c>
    </row>
    <row r="104" spans="1:65" s="13" customFormat="1" ht="10.199999999999999">
      <c r="B104" s="210"/>
      <c r="C104" s="211"/>
      <c r="D104" s="205" t="s">
        <v>165</v>
      </c>
      <c r="E104" s="212" t="s">
        <v>19</v>
      </c>
      <c r="F104" s="213" t="s">
        <v>1091</v>
      </c>
      <c r="G104" s="211"/>
      <c r="H104" s="214">
        <v>22.15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165</v>
      </c>
      <c r="AU104" s="220" t="s">
        <v>80</v>
      </c>
      <c r="AV104" s="13" t="s">
        <v>80</v>
      </c>
      <c r="AW104" s="13" t="s">
        <v>33</v>
      </c>
      <c r="AX104" s="13" t="s">
        <v>78</v>
      </c>
      <c r="AY104" s="220" t="s">
        <v>152</v>
      </c>
    </row>
    <row r="105" spans="1:65" s="2" customFormat="1" ht="14.4" customHeight="1">
      <c r="A105" s="34"/>
      <c r="B105" s="35"/>
      <c r="C105" s="192" t="s">
        <v>192</v>
      </c>
      <c r="D105" s="192" t="s">
        <v>154</v>
      </c>
      <c r="E105" s="193" t="s">
        <v>266</v>
      </c>
      <c r="F105" s="194" t="s">
        <v>267</v>
      </c>
      <c r="G105" s="195" t="s">
        <v>157</v>
      </c>
      <c r="H105" s="196">
        <v>69.253</v>
      </c>
      <c r="I105" s="197"/>
      <c r="J105" s="198">
        <f>ROUND(I105*H105,2)</f>
        <v>0</v>
      </c>
      <c r="K105" s="194" t="s">
        <v>158</v>
      </c>
      <c r="L105" s="39"/>
      <c r="M105" s="199" t="s">
        <v>19</v>
      </c>
      <c r="N105" s="200" t="s">
        <v>42</v>
      </c>
      <c r="O105" s="64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159</v>
      </c>
      <c r="AT105" s="203" t="s">
        <v>154</v>
      </c>
      <c r="AU105" s="203" t="s">
        <v>80</v>
      </c>
      <c r="AY105" s="17" t="s">
        <v>152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7" t="s">
        <v>78</v>
      </c>
      <c r="BK105" s="204">
        <f>ROUND(I105*H105,2)</f>
        <v>0</v>
      </c>
      <c r="BL105" s="17" t="s">
        <v>159</v>
      </c>
      <c r="BM105" s="203" t="s">
        <v>1092</v>
      </c>
    </row>
    <row r="106" spans="1:65" s="2" customFormat="1" ht="19.2">
      <c r="A106" s="34"/>
      <c r="B106" s="35"/>
      <c r="C106" s="36"/>
      <c r="D106" s="205" t="s">
        <v>161</v>
      </c>
      <c r="E106" s="36"/>
      <c r="F106" s="206" t="s">
        <v>269</v>
      </c>
      <c r="G106" s="36"/>
      <c r="H106" s="36"/>
      <c r="I106" s="115"/>
      <c r="J106" s="36"/>
      <c r="K106" s="36"/>
      <c r="L106" s="39"/>
      <c r="M106" s="207"/>
      <c r="N106" s="20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80</v>
      </c>
    </row>
    <row r="107" spans="1:65" s="13" customFormat="1" ht="10.199999999999999">
      <c r="B107" s="210"/>
      <c r="C107" s="211"/>
      <c r="D107" s="205" t="s">
        <v>165</v>
      </c>
      <c r="E107" s="212" t="s">
        <v>19</v>
      </c>
      <c r="F107" s="213" t="s">
        <v>1093</v>
      </c>
      <c r="G107" s="211"/>
      <c r="H107" s="214">
        <v>60.853000000000002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165</v>
      </c>
      <c r="AU107" s="220" t="s">
        <v>80</v>
      </c>
      <c r="AV107" s="13" t="s">
        <v>80</v>
      </c>
      <c r="AW107" s="13" t="s">
        <v>33</v>
      </c>
      <c r="AX107" s="13" t="s">
        <v>71</v>
      </c>
      <c r="AY107" s="220" t="s">
        <v>152</v>
      </c>
    </row>
    <row r="108" spans="1:65" s="13" customFormat="1" ht="10.199999999999999">
      <c r="B108" s="210"/>
      <c r="C108" s="211"/>
      <c r="D108" s="205" t="s">
        <v>165</v>
      </c>
      <c r="E108" s="212" t="s">
        <v>19</v>
      </c>
      <c r="F108" s="213" t="s">
        <v>1094</v>
      </c>
      <c r="G108" s="211"/>
      <c r="H108" s="214">
        <v>8.4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165</v>
      </c>
      <c r="AU108" s="220" t="s">
        <v>80</v>
      </c>
      <c r="AV108" s="13" t="s">
        <v>80</v>
      </c>
      <c r="AW108" s="13" t="s">
        <v>33</v>
      </c>
      <c r="AX108" s="13" t="s">
        <v>71</v>
      </c>
      <c r="AY108" s="220" t="s">
        <v>152</v>
      </c>
    </row>
    <row r="109" spans="1:65" s="2" customFormat="1" ht="14.4" customHeight="1">
      <c r="A109" s="34"/>
      <c r="B109" s="35"/>
      <c r="C109" s="192" t="s">
        <v>196</v>
      </c>
      <c r="D109" s="192" t="s">
        <v>154</v>
      </c>
      <c r="E109" s="193" t="s">
        <v>271</v>
      </c>
      <c r="F109" s="194" t="s">
        <v>272</v>
      </c>
      <c r="G109" s="195" t="s">
        <v>157</v>
      </c>
      <c r="H109" s="196">
        <v>82.998000000000005</v>
      </c>
      <c r="I109" s="197"/>
      <c r="J109" s="198">
        <f>ROUND(I109*H109,2)</f>
        <v>0</v>
      </c>
      <c r="K109" s="194" t="s">
        <v>158</v>
      </c>
      <c r="L109" s="39"/>
      <c r="M109" s="199" t="s">
        <v>19</v>
      </c>
      <c r="N109" s="200" t="s">
        <v>42</v>
      </c>
      <c r="O109" s="64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159</v>
      </c>
      <c r="AT109" s="203" t="s">
        <v>154</v>
      </c>
      <c r="AU109" s="203" t="s">
        <v>80</v>
      </c>
      <c r="AY109" s="17" t="s">
        <v>152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7" t="s">
        <v>78</v>
      </c>
      <c r="BK109" s="204">
        <f>ROUND(I109*H109,2)</f>
        <v>0</v>
      </c>
      <c r="BL109" s="17" t="s">
        <v>159</v>
      </c>
      <c r="BM109" s="203" t="s">
        <v>1095</v>
      </c>
    </row>
    <row r="110" spans="1:65" s="2" customFormat="1" ht="19.2">
      <c r="A110" s="34"/>
      <c r="B110" s="35"/>
      <c r="C110" s="36"/>
      <c r="D110" s="205" t="s">
        <v>161</v>
      </c>
      <c r="E110" s="36"/>
      <c r="F110" s="206" t="s">
        <v>274</v>
      </c>
      <c r="G110" s="36"/>
      <c r="H110" s="36"/>
      <c r="I110" s="115"/>
      <c r="J110" s="36"/>
      <c r="K110" s="36"/>
      <c r="L110" s="39"/>
      <c r="M110" s="207"/>
      <c r="N110" s="208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161</v>
      </c>
      <c r="AU110" s="17" t="s">
        <v>80</v>
      </c>
    </row>
    <row r="111" spans="1:65" s="13" customFormat="1" ht="10.199999999999999">
      <c r="B111" s="210"/>
      <c r="C111" s="211"/>
      <c r="D111" s="205" t="s">
        <v>165</v>
      </c>
      <c r="E111" s="212" t="s">
        <v>19</v>
      </c>
      <c r="F111" s="213" t="s">
        <v>1096</v>
      </c>
      <c r="G111" s="211"/>
      <c r="H111" s="214">
        <v>22.148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165</v>
      </c>
      <c r="AU111" s="220" t="s">
        <v>80</v>
      </c>
      <c r="AV111" s="13" t="s">
        <v>80</v>
      </c>
      <c r="AW111" s="13" t="s">
        <v>33</v>
      </c>
      <c r="AX111" s="13" t="s">
        <v>71</v>
      </c>
      <c r="AY111" s="220" t="s">
        <v>152</v>
      </c>
    </row>
    <row r="112" spans="1:65" s="13" customFormat="1" ht="10.199999999999999">
      <c r="B112" s="210"/>
      <c r="C112" s="211"/>
      <c r="D112" s="205" t="s">
        <v>165</v>
      </c>
      <c r="E112" s="212" t="s">
        <v>19</v>
      </c>
      <c r="F112" s="213" t="s">
        <v>1097</v>
      </c>
      <c r="G112" s="211"/>
      <c r="H112" s="214">
        <v>60.85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165</v>
      </c>
      <c r="AU112" s="220" t="s">
        <v>80</v>
      </c>
      <c r="AV112" s="13" t="s">
        <v>80</v>
      </c>
      <c r="AW112" s="13" t="s">
        <v>33</v>
      </c>
      <c r="AX112" s="13" t="s">
        <v>71</v>
      </c>
      <c r="AY112" s="220" t="s">
        <v>152</v>
      </c>
    </row>
    <row r="113" spans="1:65" s="2" customFormat="1" ht="14.4" customHeight="1">
      <c r="A113" s="34"/>
      <c r="B113" s="35"/>
      <c r="C113" s="192" t="s">
        <v>202</v>
      </c>
      <c r="D113" s="192" t="s">
        <v>154</v>
      </c>
      <c r="E113" s="193" t="s">
        <v>282</v>
      </c>
      <c r="F113" s="194" t="s">
        <v>283</v>
      </c>
      <c r="G113" s="195" t="s">
        <v>157</v>
      </c>
      <c r="H113" s="196">
        <v>27.4</v>
      </c>
      <c r="I113" s="197"/>
      <c r="J113" s="198">
        <f>ROUND(I113*H113,2)</f>
        <v>0</v>
      </c>
      <c r="K113" s="194" t="s">
        <v>158</v>
      </c>
      <c r="L113" s="39"/>
      <c r="M113" s="199" t="s">
        <v>19</v>
      </c>
      <c r="N113" s="200" t="s">
        <v>42</v>
      </c>
      <c r="O113" s="64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3" t="s">
        <v>159</v>
      </c>
      <c r="AT113" s="203" t="s">
        <v>154</v>
      </c>
      <c r="AU113" s="203" t="s">
        <v>80</v>
      </c>
      <c r="AY113" s="17" t="s">
        <v>152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7" t="s">
        <v>78</v>
      </c>
      <c r="BK113" s="204">
        <f>ROUND(I113*H113,2)</f>
        <v>0</v>
      </c>
      <c r="BL113" s="17" t="s">
        <v>159</v>
      </c>
      <c r="BM113" s="203" t="s">
        <v>1098</v>
      </c>
    </row>
    <row r="114" spans="1:65" s="2" customFormat="1" ht="19.2">
      <c r="A114" s="34"/>
      <c r="B114" s="35"/>
      <c r="C114" s="36"/>
      <c r="D114" s="205" t="s">
        <v>161</v>
      </c>
      <c r="E114" s="36"/>
      <c r="F114" s="206" t="s">
        <v>285</v>
      </c>
      <c r="G114" s="36"/>
      <c r="H114" s="36"/>
      <c r="I114" s="115"/>
      <c r="J114" s="36"/>
      <c r="K114" s="36"/>
      <c r="L114" s="39"/>
      <c r="M114" s="207"/>
      <c r="N114" s="208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80</v>
      </c>
    </row>
    <row r="115" spans="1:65" s="13" customFormat="1" ht="10.199999999999999">
      <c r="B115" s="210"/>
      <c r="C115" s="211"/>
      <c r="D115" s="205" t="s">
        <v>165</v>
      </c>
      <c r="E115" s="212" t="s">
        <v>19</v>
      </c>
      <c r="F115" s="213" t="s">
        <v>1099</v>
      </c>
      <c r="G115" s="211"/>
      <c r="H115" s="214">
        <v>19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165</v>
      </c>
      <c r="AU115" s="220" t="s">
        <v>80</v>
      </c>
      <c r="AV115" s="13" t="s">
        <v>80</v>
      </c>
      <c r="AW115" s="13" t="s">
        <v>33</v>
      </c>
      <c r="AX115" s="13" t="s">
        <v>71</v>
      </c>
      <c r="AY115" s="220" t="s">
        <v>152</v>
      </c>
    </row>
    <row r="116" spans="1:65" s="13" customFormat="1" ht="10.199999999999999">
      <c r="B116" s="210"/>
      <c r="C116" s="211"/>
      <c r="D116" s="205" t="s">
        <v>165</v>
      </c>
      <c r="E116" s="212" t="s">
        <v>19</v>
      </c>
      <c r="F116" s="213" t="s">
        <v>1100</v>
      </c>
      <c r="G116" s="211"/>
      <c r="H116" s="214">
        <v>8.4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165</v>
      </c>
      <c r="AU116" s="220" t="s">
        <v>80</v>
      </c>
      <c r="AV116" s="13" t="s">
        <v>80</v>
      </c>
      <c r="AW116" s="13" t="s">
        <v>33</v>
      </c>
      <c r="AX116" s="13" t="s">
        <v>71</v>
      </c>
      <c r="AY116" s="220" t="s">
        <v>152</v>
      </c>
    </row>
    <row r="117" spans="1:65" s="2" customFormat="1" ht="14.4" customHeight="1">
      <c r="A117" s="34"/>
      <c r="B117" s="35"/>
      <c r="C117" s="192" t="s">
        <v>209</v>
      </c>
      <c r="D117" s="192" t="s">
        <v>154</v>
      </c>
      <c r="E117" s="193" t="s">
        <v>668</v>
      </c>
      <c r="F117" s="194" t="s">
        <v>669</v>
      </c>
      <c r="G117" s="195" t="s">
        <v>157</v>
      </c>
      <c r="H117" s="196">
        <v>60.85</v>
      </c>
      <c r="I117" s="197"/>
      <c r="J117" s="198">
        <f>ROUND(I117*H117,2)</f>
        <v>0</v>
      </c>
      <c r="K117" s="194" t="s">
        <v>158</v>
      </c>
      <c r="L117" s="39"/>
      <c r="M117" s="199" t="s">
        <v>19</v>
      </c>
      <c r="N117" s="200" t="s">
        <v>42</v>
      </c>
      <c r="O117" s="64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159</v>
      </c>
      <c r="AT117" s="203" t="s">
        <v>154</v>
      </c>
      <c r="AU117" s="203" t="s">
        <v>80</v>
      </c>
      <c r="AY117" s="17" t="s">
        <v>152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17" t="s">
        <v>78</v>
      </c>
      <c r="BK117" s="204">
        <f>ROUND(I117*H117,2)</f>
        <v>0</v>
      </c>
      <c r="BL117" s="17" t="s">
        <v>159</v>
      </c>
      <c r="BM117" s="203" t="s">
        <v>1101</v>
      </c>
    </row>
    <row r="118" spans="1:65" s="2" customFormat="1" ht="19.2">
      <c r="A118" s="34"/>
      <c r="B118" s="35"/>
      <c r="C118" s="36"/>
      <c r="D118" s="205" t="s">
        <v>161</v>
      </c>
      <c r="E118" s="36"/>
      <c r="F118" s="206" t="s">
        <v>671</v>
      </c>
      <c r="G118" s="36"/>
      <c r="H118" s="36"/>
      <c r="I118" s="115"/>
      <c r="J118" s="36"/>
      <c r="K118" s="36"/>
      <c r="L118" s="39"/>
      <c r="M118" s="207"/>
      <c r="N118" s="208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161</v>
      </c>
      <c r="AU118" s="17" t="s">
        <v>80</v>
      </c>
    </row>
    <row r="119" spans="1:65" s="13" customFormat="1" ht="10.199999999999999">
      <c r="B119" s="210"/>
      <c r="C119" s="211"/>
      <c r="D119" s="205" t="s">
        <v>165</v>
      </c>
      <c r="E119" s="212" t="s">
        <v>19</v>
      </c>
      <c r="F119" s="213" t="s">
        <v>1102</v>
      </c>
      <c r="G119" s="211"/>
      <c r="H119" s="214">
        <v>60.85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165</v>
      </c>
      <c r="AU119" s="220" t="s">
        <v>80</v>
      </c>
      <c r="AV119" s="13" t="s">
        <v>80</v>
      </c>
      <c r="AW119" s="13" t="s">
        <v>33</v>
      </c>
      <c r="AX119" s="13" t="s">
        <v>71</v>
      </c>
      <c r="AY119" s="220" t="s">
        <v>152</v>
      </c>
    </row>
    <row r="120" spans="1:65" s="2" customFormat="1" ht="14.4" customHeight="1">
      <c r="A120" s="34"/>
      <c r="B120" s="35"/>
      <c r="C120" s="192" t="s">
        <v>215</v>
      </c>
      <c r="D120" s="192" t="s">
        <v>154</v>
      </c>
      <c r="E120" s="193" t="s">
        <v>301</v>
      </c>
      <c r="F120" s="194" t="s">
        <v>302</v>
      </c>
      <c r="G120" s="195" t="s">
        <v>297</v>
      </c>
      <c r="H120" s="196">
        <v>15.12</v>
      </c>
      <c r="I120" s="197"/>
      <c r="J120" s="198">
        <f>ROUND(I120*H120,2)</f>
        <v>0</v>
      </c>
      <c r="K120" s="194" t="s">
        <v>19</v>
      </c>
      <c r="L120" s="39"/>
      <c r="M120" s="199" t="s">
        <v>19</v>
      </c>
      <c r="N120" s="200" t="s">
        <v>42</v>
      </c>
      <c r="O120" s="64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159</v>
      </c>
      <c r="AT120" s="203" t="s">
        <v>154</v>
      </c>
      <c r="AU120" s="203" t="s">
        <v>80</v>
      </c>
      <c r="AY120" s="17" t="s">
        <v>152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7" t="s">
        <v>78</v>
      </c>
      <c r="BK120" s="204">
        <f>ROUND(I120*H120,2)</f>
        <v>0</v>
      </c>
      <c r="BL120" s="17" t="s">
        <v>159</v>
      </c>
      <c r="BM120" s="203" t="s">
        <v>1103</v>
      </c>
    </row>
    <row r="121" spans="1:65" s="2" customFormat="1" ht="10.199999999999999">
      <c r="A121" s="34"/>
      <c r="B121" s="35"/>
      <c r="C121" s="36"/>
      <c r="D121" s="205" t="s">
        <v>161</v>
      </c>
      <c r="E121" s="36"/>
      <c r="F121" s="206" t="s">
        <v>302</v>
      </c>
      <c r="G121" s="36"/>
      <c r="H121" s="36"/>
      <c r="I121" s="115"/>
      <c r="J121" s="36"/>
      <c r="K121" s="36"/>
      <c r="L121" s="39"/>
      <c r="M121" s="207"/>
      <c r="N121" s="208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80</v>
      </c>
    </row>
    <row r="122" spans="1:65" s="13" customFormat="1" ht="10.199999999999999">
      <c r="B122" s="210"/>
      <c r="C122" s="211"/>
      <c r="D122" s="205" t="s">
        <v>165</v>
      </c>
      <c r="E122" s="212" t="s">
        <v>19</v>
      </c>
      <c r="F122" s="213" t="s">
        <v>1104</v>
      </c>
      <c r="G122" s="211"/>
      <c r="H122" s="214">
        <v>15.12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165</v>
      </c>
      <c r="AU122" s="220" t="s">
        <v>80</v>
      </c>
      <c r="AV122" s="13" t="s">
        <v>80</v>
      </c>
      <c r="AW122" s="13" t="s">
        <v>33</v>
      </c>
      <c r="AX122" s="13" t="s">
        <v>78</v>
      </c>
      <c r="AY122" s="220" t="s">
        <v>152</v>
      </c>
    </row>
    <row r="123" spans="1:65" s="2" customFormat="1" ht="14.4" customHeight="1">
      <c r="A123" s="34"/>
      <c r="B123" s="35"/>
      <c r="C123" s="192" t="s">
        <v>222</v>
      </c>
      <c r="D123" s="192" t="s">
        <v>154</v>
      </c>
      <c r="E123" s="193" t="s">
        <v>1105</v>
      </c>
      <c r="F123" s="194" t="s">
        <v>1106</v>
      </c>
      <c r="G123" s="195" t="s">
        <v>314</v>
      </c>
      <c r="H123" s="196">
        <v>430.35</v>
      </c>
      <c r="I123" s="197"/>
      <c r="J123" s="198">
        <f>ROUND(I123*H123,2)</f>
        <v>0</v>
      </c>
      <c r="K123" s="194" t="s">
        <v>158</v>
      </c>
      <c r="L123" s="39"/>
      <c r="M123" s="199" t="s">
        <v>19</v>
      </c>
      <c r="N123" s="200" t="s">
        <v>42</v>
      </c>
      <c r="O123" s="64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159</v>
      </c>
      <c r="AT123" s="203" t="s">
        <v>154</v>
      </c>
      <c r="AU123" s="203" t="s">
        <v>80</v>
      </c>
      <c r="AY123" s="17" t="s">
        <v>152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7" t="s">
        <v>78</v>
      </c>
      <c r="BK123" s="204">
        <f>ROUND(I123*H123,2)</f>
        <v>0</v>
      </c>
      <c r="BL123" s="17" t="s">
        <v>159</v>
      </c>
      <c r="BM123" s="203" t="s">
        <v>1107</v>
      </c>
    </row>
    <row r="124" spans="1:65" s="2" customFormat="1" ht="19.2">
      <c r="A124" s="34"/>
      <c r="B124" s="35"/>
      <c r="C124" s="36"/>
      <c r="D124" s="205" t="s">
        <v>161</v>
      </c>
      <c r="E124" s="36"/>
      <c r="F124" s="206" t="s">
        <v>1108</v>
      </c>
      <c r="G124" s="36"/>
      <c r="H124" s="36"/>
      <c r="I124" s="115"/>
      <c r="J124" s="36"/>
      <c r="K124" s="36"/>
      <c r="L124" s="39"/>
      <c r="M124" s="207"/>
      <c r="N124" s="208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161</v>
      </c>
      <c r="AU124" s="17" t="s">
        <v>80</v>
      </c>
    </row>
    <row r="125" spans="1:65" s="13" customFormat="1" ht="10.199999999999999">
      <c r="B125" s="210"/>
      <c r="C125" s="211"/>
      <c r="D125" s="205" t="s">
        <v>165</v>
      </c>
      <c r="E125" s="212" t="s">
        <v>19</v>
      </c>
      <c r="F125" s="213" t="s">
        <v>1109</v>
      </c>
      <c r="G125" s="211"/>
      <c r="H125" s="214">
        <v>421.95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165</v>
      </c>
      <c r="AU125" s="220" t="s">
        <v>80</v>
      </c>
      <c r="AV125" s="13" t="s">
        <v>80</v>
      </c>
      <c r="AW125" s="13" t="s">
        <v>33</v>
      </c>
      <c r="AX125" s="13" t="s">
        <v>71</v>
      </c>
      <c r="AY125" s="220" t="s">
        <v>152</v>
      </c>
    </row>
    <row r="126" spans="1:65" s="13" customFormat="1" ht="10.199999999999999">
      <c r="B126" s="210"/>
      <c r="C126" s="211"/>
      <c r="D126" s="205" t="s">
        <v>165</v>
      </c>
      <c r="E126" s="212" t="s">
        <v>19</v>
      </c>
      <c r="F126" s="213" t="s">
        <v>1110</v>
      </c>
      <c r="G126" s="211"/>
      <c r="H126" s="214">
        <v>21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165</v>
      </c>
      <c r="AU126" s="220" t="s">
        <v>80</v>
      </c>
      <c r="AV126" s="13" t="s">
        <v>80</v>
      </c>
      <c r="AW126" s="13" t="s">
        <v>33</v>
      </c>
      <c r="AX126" s="13" t="s">
        <v>71</v>
      </c>
      <c r="AY126" s="220" t="s">
        <v>152</v>
      </c>
    </row>
    <row r="127" spans="1:65" s="13" customFormat="1" ht="10.199999999999999">
      <c r="B127" s="210"/>
      <c r="C127" s="211"/>
      <c r="D127" s="205" t="s">
        <v>165</v>
      </c>
      <c r="E127" s="212" t="s">
        <v>19</v>
      </c>
      <c r="F127" s="213" t="s">
        <v>1111</v>
      </c>
      <c r="G127" s="211"/>
      <c r="H127" s="214">
        <v>-12.6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165</v>
      </c>
      <c r="AU127" s="220" t="s">
        <v>80</v>
      </c>
      <c r="AV127" s="13" t="s">
        <v>80</v>
      </c>
      <c r="AW127" s="13" t="s">
        <v>33</v>
      </c>
      <c r="AX127" s="13" t="s">
        <v>71</v>
      </c>
      <c r="AY127" s="220" t="s">
        <v>152</v>
      </c>
    </row>
    <row r="128" spans="1:65" s="2" customFormat="1" ht="14.4" customHeight="1">
      <c r="A128" s="34"/>
      <c r="B128" s="35"/>
      <c r="C128" s="192" t="s">
        <v>228</v>
      </c>
      <c r="D128" s="192" t="s">
        <v>154</v>
      </c>
      <c r="E128" s="193" t="s">
        <v>338</v>
      </c>
      <c r="F128" s="194" t="s">
        <v>339</v>
      </c>
      <c r="G128" s="195" t="s">
        <v>314</v>
      </c>
      <c r="H128" s="196">
        <v>382.1</v>
      </c>
      <c r="I128" s="197"/>
      <c r="J128" s="198">
        <f>ROUND(I128*H128,2)</f>
        <v>0</v>
      </c>
      <c r="K128" s="194" t="s">
        <v>158</v>
      </c>
      <c r="L128" s="39"/>
      <c r="M128" s="199" t="s">
        <v>19</v>
      </c>
      <c r="N128" s="200" t="s">
        <v>42</v>
      </c>
      <c r="O128" s="64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159</v>
      </c>
      <c r="AT128" s="203" t="s">
        <v>154</v>
      </c>
      <c r="AU128" s="203" t="s">
        <v>80</v>
      </c>
      <c r="AY128" s="17" t="s">
        <v>152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78</v>
      </c>
      <c r="BK128" s="204">
        <f>ROUND(I128*H128,2)</f>
        <v>0</v>
      </c>
      <c r="BL128" s="17" t="s">
        <v>159</v>
      </c>
      <c r="BM128" s="203" t="s">
        <v>1112</v>
      </c>
    </row>
    <row r="129" spans="1:65" s="2" customFormat="1" ht="10.199999999999999">
      <c r="A129" s="34"/>
      <c r="B129" s="35"/>
      <c r="C129" s="36"/>
      <c r="D129" s="205" t="s">
        <v>161</v>
      </c>
      <c r="E129" s="36"/>
      <c r="F129" s="206" t="s">
        <v>341</v>
      </c>
      <c r="G129" s="36"/>
      <c r="H129" s="36"/>
      <c r="I129" s="115"/>
      <c r="J129" s="36"/>
      <c r="K129" s="36"/>
      <c r="L129" s="39"/>
      <c r="M129" s="207"/>
      <c r="N129" s="208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161</v>
      </c>
      <c r="AU129" s="17" t="s">
        <v>80</v>
      </c>
    </row>
    <row r="130" spans="1:65" s="13" customFormat="1" ht="10.199999999999999">
      <c r="B130" s="210"/>
      <c r="C130" s="211"/>
      <c r="D130" s="205" t="s">
        <v>165</v>
      </c>
      <c r="E130" s="212" t="s">
        <v>19</v>
      </c>
      <c r="F130" s="213" t="s">
        <v>1113</v>
      </c>
      <c r="G130" s="211"/>
      <c r="H130" s="214">
        <v>373.7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165</v>
      </c>
      <c r="AU130" s="220" t="s">
        <v>80</v>
      </c>
      <c r="AV130" s="13" t="s">
        <v>80</v>
      </c>
      <c r="AW130" s="13" t="s">
        <v>33</v>
      </c>
      <c r="AX130" s="13" t="s">
        <v>71</v>
      </c>
      <c r="AY130" s="220" t="s">
        <v>152</v>
      </c>
    </row>
    <row r="131" spans="1:65" s="13" customFormat="1" ht="10.199999999999999">
      <c r="B131" s="210"/>
      <c r="C131" s="211"/>
      <c r="D131" s="205" t="s">
        <v>165</v>
      </c>
      <c r="E131" s="212" t="s">
        <v>19</v>
      </c>
      <c r="F131" s="213" t="s">
        <v>1110</v>
      </c>
      <c r="G131" s="211"/>
      <c r="H131" s="214">
        <v>21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165</v>
      </c>
      <c r="AU131" s="220" t="s">
        <v>80</v>
      </c>
      <c r="AV131" s="13" t="s">
        <v>80</v>
      </c>
      <c r="AW131" s="13" t="s">
        <v>33</v>
      </c>
      <c r="AX131" s="13" t="s">
        <v>71</v>
      </c>
      <c r="AY131" s="220" t="s">
        <v>152</v>
      </c>
    </row>
    <row r="132" spans="1:65" s="13" customFormat="1" ht="10.199999999999999">
      <c r="B132" s="210"/>
      <c r="C132" s="211"/>
      <c r="D132" s="205" t="s">
        <v>165</v>
      </c>
      <c r="E132" s="212" t="s">
        <v>19</v>
      </c>
      <c r="F132" s="213" t="s">
        <v>1111</v>
      </c>
      <c r="G132" s="211"/>
      <c r="H132" s="214">
        <v>-12.6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165</v>
      </c>
      <c r="AU132" s="220" t="s">
        <v>80</v>
      </c>
      <c r="AV132" s="13" t="s">
        <v>80</v>
      </c>
      <c r="AW132" s="13" t="s">
        <v>33</v>
      </c>
      <c r="AX132" s="13" t="s">
        <v>71</v>
      </c>
      <c r="AY132" s="220" t="s">
        <v>152</v>
      </c>
    </row>
    <row r="133" spans="1:65" s="2" customFormat="1" ht="14.4" customHeight="1">
      <c r="A133" s="34"/>
      <c r="B133" s="35"/>
      <c r="C133" s="192" t="s">
        <v>234</v>
      </c>
      <c r="D133" s="192" t="s">
        <v>154</v>
      </c>
      <c r="E133" s="193" t="s">
        <v>692</v>
      </c>
      <c r="F133" s="194" t="s">
        <v>693</v>
      </c>
      <c r="G133" s="195" t="s">
        <v>314</v>
      </c>
      <c r="H133" s="196">
        <v>43.5</v>
      </c>
      <c r="I133" s="197"/>
      <c r="J133" s="198">
        <f>ROUND(I133*H133,2)</f>
        <v>0</v>
      </c>
      <c r="K133" s="194" t="s">
        <v>158</v>
      </c>
      <c r="L133" s="39"/>
      <c r="M133" s="199" t="s">
        <v>19</v>
      </c>
      <c r="N133" s="200" t="s">
        <v>42</v>
      </c>
      <c r="O133" s="64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159</v>
      </c>
      <c r="AT133" s="203" t="s">
        <v>154</v>
      </c>
      <c r="AU133" s="203" t="s">
        <v>80</v>
      </c>
      <c r="AY133" s="17" t="s">
        <v>152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78</v>
      </c>
      <c r="BK133" s="204">
        <f>ROUND(I133*H133,2)</f>
        <v>0</v>
      </c>
      <c r="BL133" s="17" t="s">
        <v>159</v>
      </c>
      <c r="BM133" s="203" t="s">
        <v>1114</v>
      </c>
    </row>
    <row r="134" spans="1:65" s="2" customFormat="1" ht="19.2">
      <c r="A134" s="34"/>
      <c r="B134" s="35"/>
      <c r="C134" s="36"/>
      <c r="D134" s="205" t="s">
        <v>161</v>
      </c>
      <c r="E134" s="36"/>
      <c r="F134" s="206" t="s">
        <v>695</v>
      </c>
      <c r="G134" s="36"/>
      <c r="H134" s="36"/>
      <c r="I134" s="115"/>
      <c r="J134" s="36"/>
      <c r="K134" s="36"/>
      <c r="L134" s="39"/>
      <c r="M134" s="207"/>
      <c r="N134" s="208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161</v>
      </c>
      <c r="AU134" s="17" t="s">
        <v>80</v>
      </c>
    </row>
    <row r="135" spans="1:65" s="13" customFormat="1" ht="10.199999999999999">
      <c r="B135" s="210"/>
      <c r="C135" s="211"/>
      <c r="D135" s="205" t="s">
        <v>165</v>
      </c>
      <c r="E135" s="212" t="s">
        <v>19</v>
      </c>
      <c r="F135" s="213" t="s">
        <v>1115</v>
      </c>
      <c r="G135" s="211"/>
      <c r="H135" s="214">
        <v>43.5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165</v>
      </c>
      <c r="AU135" s="220" t="s">
        <v>80</v>
      </c>
      <c r="AV135" s="13" t="s">
        <v>80</v>
      </c>
      <c r="AW135" s="13" t="s">
        <v>33</v>
      </c>
      <c r="AX135" s="13" t="s">
        <v>78</v>
      </c>
      <c r="AY135" s="220" t="s">
        <v>152</v>
      </c>
    </row>
    <row r="136" spans="1:65" s="2" customFormat="1" ht="14.4" customHeight="1">
      <c r="A136" s="34"/>
      <c r="B136" s="35"/>
      <c r="C136" s="192" t="s">
        <v>8</v>
      </c>
      <c r="D136" s="192" t="s">
        <v>154</v>
      </c>
      <c r="E136" s="193" t="s">
        <v>343</v>
      </c>
      <c r="F136" s="194" t="s">
        <v>344</v>
      </c>
      <c r="G136" s="195" t="s">
        <v>314</v>
      </c>
      <c r="H136" s="196">
        <v>68.2</v>
      </c>
      <c r="I136" s="197"/>
      <c r="J136" s="198">
        <f>ROUND(I136*H136,2)</f>
        <v>0</v>
      </c>
      <c r="K136" s="194" t="s">
        <v>158</v>
      </c>
      <c r="L136" s="39"/>
      <c r="M136" s="199" t="s">
        <v>19</v>
      </c>
      <c r="N136" s="200" t="s">
        <v>42</v>
      </c>
      <c r="O136" s="64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159</v>
      </c>
      <c r="AT136" s="203" t="s">
        <v>154</v>
      </c>
      <c r="AU136" s="203" t="s">
        <v>80</v>
      </c>
      <c r="AY136" s="17" t="s">
        <v>152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78</v>
      </c>
      <c r="BK136" s="204">
        <f>ROUND(I136*H136,2)</f>
        <v>0</v>
      </c>
      <c r="BL136" s="17" t="s">
        <v>159</v>
      </c>
      <c r="BM136" s="203" t="s">
        <v>1116</v>
      </c>
    </row>
    <row r="137" spans="1:65" s="2" customFormat="1" ht="19.2">
      <c r="A137" s="34"/>
      <c r="B137" s="35"/>
      <c r="C137" s="36"/>
      <c r="D137" s="205" t="s">
        <v>161</v>
      </c>
      <c r="E137" s="36"/>
      <c r="F137" s="206" t="s">
        <v>346</v>
      </c>
      <c r="G137" s="36"/>
      <c r="H137" s="36"/>
      <c r="I137" s="115"/>
      <c r="J137" s="36"/>
      <c r="K137" s="36"/>
      <c r="L137" s="39"/>
      <c r="M137" s="207"/>
      <c r="N137" s="208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161</v>
      </c>
      <c r="AU137" s="17" t="s">
        <v>80</v>
      </c>
    </row>
    <row r="138" spans="1:65" s="13" customFormat="1" ht="10.199999999999999">
      <c r="B138" s="210"/>
      <c r="C138" s="211"/>
      <c r="D138" s="205" t="s">
        <v>165</v>
      </c>
      <c r="E138" s="212" t="s">
        <v>19</v>
      </c>
      <c r="F138" s="213" t="s">
        <v>1117</v>
      </c>
      <c r="G138" s="211"/>
      <c r="H138" s="214">
        <v>68.2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165</v>
      </c>
      <c r="AU138" s="220" t="s">
        <v>80</v>
      </c>
      <c r="AV138" s="13" t="s">
        <v>80</v>
      </c>
      <c r="AW138" s="13" t="s">
        <v>33</v>
      </c>
      <c r="AX138" s="13" t="s">
        <v>78</v>
      </c>
      <c r="AY138" s="220" t="s">
        <v>152</v>
      </c>
    </row>
    <row r="139" spans="1:65" s="2" customFormat="1" ht="14.4" customHeight="1">
      <c r="A139" s="34"/>
      <c r="B139" s="35"/>
      <c r="C139" s="192" t="s">
        <v>243</v>
      </c>
      <c r="D139" s="192" t="s">
        <v>154</v>
      </c>
      <c r="E139" s="193" t="s">
        <v>1118</v>
      </c>
      <c r="F139" s="194" t="s">
        <v>1119</v>
      </c>
      <c r="G139" s="195" t="s">
        <v>314</v>
      </c>
      <c r="H139" s="196">
        <v>860.7</v>
      </c>
      <c r="I139" s="197"/>
      <c r="J139" s="198">
        <f>ROUND(I139*H139,2)</f>
        <v>0</v>
      </c>
      <c r="K139" s="194" t="s">
        <v>158</v>
      </c>
      <c r="L139" s="39"/>
      <c r="M139" s="199" t="s">
        <v>19</v>
      </c>
      <c r="N139" s="200" t="s">
        <v>42</v>
      </c>
      <c r="O139" s="64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159</v>
      </c>
      <c r="AT139" s="203" t="s">
        <v>154</v>
      </c>
      <c r="AU139" s="203" t="s">
        <v>80</v>
      </c>
      <c r="AY139" s="17" t="s">
        <v>152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78</v>
      </c>
      <c r="BK139" s="204">
        <f>ROUND(I139*H139,2)</f>
        <v>0</v>
      </c>
      <c r="BL139" s="17" t="s">
        <v>159</v>
      </c>
      <c r="BM139" s="203" t="s">
        <v>1120</v>
      </c>
    </row>
    <row r="140" spans="1:65" s="2" customFormat="1" ht="10.199999999999999">
      <c r="A140" s="34"/>
      <c r="B140" s="35"/>
      <c r="C140" s="36"/>
      <c r="D140" s="205" t="s">
        <v>161</v>
      </c>
      <c r="E140" s="36"/>
      <c r="F140" s="206" t="s">
        <v>1121</v>
      </c>
      <c r="G140" s="36"/>
      <c r="H140" s="36"/>
      <c r="I140" s="115"/>
      <c r="J140" s="36"/>
      <c r="K140" s="36"/>
      <c r="L140" s="39"/>
      <c r="M140" s="207"/>
      <c r="N140" s="208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161</v>
      </c>
      <c r="AU140" s="17" t="s">
        <v>80</v>
      </c>
    </row>
    <row r="141" spans="1:65" s="13" customFormat="1" ht="10.199999999999999">
      <c r="B141" s="210"/>
      <c r="C141" s="211"/>
      <c r="D141" s="205" t="s">
        <v>165</v>
      </c>
      <c r="E141" s="212" t="s">
        <v>19</v>
      </c>
      <c r="F141" s="213" t="s">
        <v>1122</v>
      </c>
      <c r="G141" s="211"/>
      <c r="H141" s="214">
        <v>885.9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165</v>
      </c>
      <c r="AU141" s="220" t="s">
        <v>80</v>
      </c>
      <c r="AV141" s="13" t="s">
        <v>80</v>
      </c>
      <c r="AW141" s="13" t="s">
        <v>33</v>
      </c>
      <c r="AX141" s="13" t="s">
        <v>71</v>
      </c>
      <c r="AY141" s="220" t="s">
        <v>152</v>
      </c>
    </row>
    <row r="142" spans="1:65" s="13" customFormat="1" ht="10.199999999999999">
      <c r="B142" s="210"/>
      <c r="C142" s="211"/>
      <c r="D142" s="205" t="s">
        <v>165</v>
      </c>
      <c r="E142" s="212" t="s">
        <v>19</v>
      </c>
      <c r="F142" s="213" t="s">
        <v>1123</v>
      </c>
      <c r="G142" s="211"/>
      <c r="H142" s="214">
        <v>-25.2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165</v>
      </c>
      <c r="AU142" s="220" t="s">
        <v>80</v>
      </c>
      <c r="AV142" s="13" t="s">
        <v>80</v>
      </c>
      <c r="AW142" s="13" t="s">
        <v>33</v>
      </c>
      <c r="AX142" s="13" t="s">
        <v>71</v>
      </c>
      <c r="AY142" s="220" t="s">
        <v>152</v>
      </c>
    </row>
    <row r="143" spans="1:65" s="2" customFormat="1" ht="14.4" customHeight="1">
      <c r="A143" s="34"/>
      <c r="B143" s="35"/>
      <c r="C143" s="192" t="s">
        <v>248</v>
      </c>
      <c r="D143" s="192" t="s">
        <v>154</v>
      </c>
      <c r="E143" s="193" t="s">
        <v>1124</v>
      </c>
      <c r="F143" s="194" t="s">
        <v>1125</v>
      </c>
      <c r="G143" s="195" t="s">
        <v>314</v>
      </c>
      <c r="H143" s="196">
        <v>430.35</v>
      </c>
      <c r="I143" s="197"/>
      <c r="J143" s="198">
        <f>ROUND(I143*H143,2)</f>
        <v>0</v>
      </c>
      <c r="K143" s="194" t="s">
        <v>158</v>
      </c>
      <c r="L143" s="39"/>
      <c r="M143" s="199" t="s">
        <v>19</v>
      </c>
      <c r="N143" s="200" t="s">
        <v>42</v>
      </c>
      <c r="O143" s="64"/>
      <c r="P143" s="201">
        <f>O143*H143</f>
        <v>0</v>
      </c>
      <c r="Q143" s="201">
        <v>1.2700000000000001E-3</v>
      </c>
      <c r="R143" s="201">
        <f>Q143*H143</f>
        <v>0.5465445000000001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159</v>
      </c>
      <c r="AT143" s="203" t="s">
        <v>154</v>
      </c>
      <c r="AU143" s="203" t="s">
        <v>80</v>
      </c>
      <c r="AY143" s="17" t="s">
        <v>152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78</v>
      </c>
      <c r="BK143" s="204">
        <f>ROUND(I143*H143,2)</f>
        <v>0</v>
      </c>
      <c r="BL143" s="17" t="s">
        <v>159</v>
      </c>
      <c r="BM143" s="203" t="s">
        <v>1126</v>
      </c>
    </row>
    <row r="144" spans="1:65" s="2" customFormat="1" ht="10.199999999999999">
      <c r="A144" s="34"/>
      <c r="B144" s="35"/>
      <c r="C144" s="36"/>
      <c r="D144" s="205" t="s">
        <v>161</v>
      </c>
      <c r="E144" s="36"/>
      <c r="F144" s="206" t="s">
        <v>1125</v>
      </c>
      <c r="G144" s="36"/>
      <c r="H144" s="36"/>
      <c r="I144" s="115"/>
      <c r="J144" s="36"/>
      <c r="K144" s="36"/>
      <c r="L144" s="39"/>
      <c r="M144" s="207"/>
      <c r="N144" s="208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161</v>
      </c>
      <c r="AU144" s="17" t="s">
        <v>80</v>
      </c>
    </row>
    <row r="145" spans="1:65" s="13" customFormat="1" ht="10.199999999999999">
      <c r="B145" s="210"/>
      <c r="C145" s="211"/>
      <c r="D145" s="205" t="s">
        <v>165</v>
      </c>
      <c r="E145" s="212" t="s">
        <v>19</v>
      </c>
      <c r="F145" s="213" t="s">
        <v>1109</v>
      </c>
      <c r="G145" s="211"/>
      <c r="H145" s="214">
        <v>421.95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165</v>
      </c>
      <c r="AU145" s="220" t="s">
        <v>80</v>
      </c>
      <c r="AV145" s="13" t="s">
        <v>80</v>
      </c>
      <c r="AW145" s="13" t="s">
        <v>33</v>
      </c>
      <c r="AX145" s="13" t="s">
        <v>71</v>
      </c>
      <c r="AY145" s="220" t="s">
        <v>152</v>
      </c>
    </row>
    <row r="146" spans="1:65" s="13" customFormat="1" ht="10.199999999999999">
      <c r="B146" s="210"/>
      <c r="C146" s="211"/>
      <c r="D146" s="205" t="s">
        <v>165</v>
      </c>
      <c r="E146" s="212" t="s">
        <v>19</v>
      </c>
      <c r="F146" s="213" t="s">
        <v>1110</v>
      </c>
      <c r="G146" s="211"/>
      <c r="H146" s="214">
        <v>21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165</v>
      </c>
      <c r="AU146" s="220" t="s">
        <v>80</v>
      </c>
      <c r="AV146" s="13" t="s">
        <v>80</v>
      </c>
      <c r="AW146" s="13" t="s">
        <v>33</v>
      </c>
      <c r="AX146" s="13" t="s">
        <v>71</v>
      </c>
      <c r="AY146" s="220" t="s">
        <v>152</v>
      </c>
    </row>
    <row r="147" spans="1:65" s="13" customFormat="1" ht="10.199999999999999">
      <c r="B147" s="210"/>
      <c r="C147" s="211"/>
      <c r="D147" s="205" t="s">
        <v>165</v>
      </c>
      <c r="E147" s="212" t="s">
        <v>19</v>
      </c>
      <c r="F147" s="213" t="s">
        <v>1111</v>
      </c>
      <c r="G147" s="211"/>
      <c r="H147" s="214">
        <v>-12.6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165</v>
      </c>
      <c r="AU147" s="220" t="s">
        <v>80</v>
      </c>
      <c r="AV147" s="13" t="s">
        <v>80</v>
      </c>
      <c r="AW147" s="13" t="s">
        <v>33</v>
      </c>
      <c r="AX147" s="13" t="s">
        <v>71</v>
      </c>
      <c r="AY147" s="220" t="s">
        <v>152</v>
      </c>
    </row>
    <row r="148" spans="1:65" s="2" customFormat="1" ht="14.4" customHeight="1">
      <c r="A148" s="34"/>
      <c r="B148" s="35"/>
      <c r="C148" s="221" t="s">
        <v>253</v>
      </c>
      <c r="D148" s="221" t="s">
        <v>330</v>
      </c>
      <c r="E148" s="222" t="s">
        <v>1127</v>
      </c>
      <c r="F148" s="223" t="s">
        <v>1128</v>
      </c>
      <c r="G148" s="224" t="s">
        <v>333</v>
      </c>
      <c r="H148" s="225">
        <v>11.082000000000001</v>
      </c>
      <c r="I148" s="226"/>
      <c r="J148" s="227">
        <f>ROUND(I148*H148,2)</f>
        <v>0</v>
      </c>
      <c r="K148" s="223" t="s">
        <v>158</v>
      </c>
      <c r="L148" s="228"/>
      <c r="M148" s="229" t="s">
        <v>19</v>
      </c>
      <c r="N148" s="230" t="s">
        <v>42</v>
      </c>
      <c r="O148" s="64"/>
      <c r="P148" s="201">
        <f>O148*H148</f>
        <v>0</v>
      </c>
      <c r="Q148" s="201">
        <v>1E-3</v>
      </c>
      <c r="R148" s="201">
        <f>Q148*H148</f>
        <v>1.1082000000000002E-2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196</v>
      </c>
      <c r="AT148" s="203" t="s">
        <v>330</v>
      </c>
      <c r="AU148" s="203" t="s">
        <v>80</v>
      </c>
      <c r="AY148" s="17" t="s">
        <v>152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78</v>
      </c>
      <c r="BK148" s="204">
        <f>ROUND(I148*H148,2)</f>
        <v>0</v>
      </c>
      <c r="BL148" s="17" t="s">
        <v>159</v>
      </c>
      <c r="BM148" s="203" t="s">
        <v>1129</v>
      </c>
    </row>
    <row r="149" spans="1:65" s="2" customFormat="1" ht="10.199999999999999">
      <c r="A149" s="34"/>
      <c r="B149" s="35"/>
      <c r="C149" s="36"/>
      <c r="D149" s="205" t="s">
        <v>161</v>
      </c>
      <c r="E149" s="36"/>
      <c r="F149" s="206" t="s">
        <v>1128</v>
      </c>
      <c r="G149" s="36"/>
      <c r="H149" s="36"/>
      <c r="I149" s="115"/>
      <c r="J149" s="36"/>
      <c r="K149" s="36"/>
      <c r="L149" s="39"/>
      <c r="M149" s="207"/>
      <c r="N149" s="208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161</v>
      </c>
      <c r="AU149" s="17" t="s">
        <v>80</v>
      </c>
    </row>
    <row r="150" spans="1:65" s="2" customFormat="1" ht="28.8">
      <c r="A150" s="34"/>
      <c r="B150" s="35"/>
      <c r="C150" s="36"/>
      <c r="D150" s="205" t="s">
        <v>163</v>
      </c>
      <c r="E150" s="36"/>
      <c r="F150" s="209" t="s">
        <v>1130</v>
      </c>
      <c r="G150" s="36"/>
      <c r="H150" s="36"/>
      <c r="I150" s="115"/>
      <c r="J150" s="36"/>
      <c r="K150" s="36"/>
      <c r="L150" s="39"/>
      <c r="M150" s="207"/>
      <c r="N150" s="208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163</v>
      </c>
      <c r="AU150" s="17" t="s">
        <v>80</v>
      </c>
    </row>
    <row r="151" spans="1:65" s="13" customFormat="1" ht="10.199999999999999">
      <c r="B151" s="210"/>
      <c r="C151" s="211"/>
      <c r="D151" s="205" t="s">
        <v>165</v>
      </c>
      <c r="E151" s="212" t="s">
        <v>19</v>
      </c>
      <c r="F151" s="213" t="s">
        <v>1131</v>
      </c>
      <c r="G151" s="211"/>
      <c r="H151" s="214">
        <v>11.082000000000001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165</v>
      </c>
      <c r="AU151" s="220" t="s">
        <v>80</v>
      </c>
      <c r="AV151" s="13" t="s">
        <v>80</v>
      </c>
      <c r="AW151" s="13" t="s">
        <v>33</v>
      </c>
      <c r="AX151" s="13" t="s">
        <v>78</v>
      </c>
      <c r="AY151" s="220" t="s">
        <v>152</v>
      </c>
    </row>
    <row r="152" spans="1:65" s="2" customFormat="1" ht="14.4" customHeight="1">
      <c r="A152" s="34"/>
      <c r="B152" s="35"/>
      <c r="C152" s="192" t="s">
        <v>259</v>
      </c>
      <c r="D152" s="192" t="s">
        <v>154</v>
      </c>
      <c r="E152" s="193" t="s">
        <v>1132</v>
      </c>
      <c r="F152" s="194" t="s">
        <v>1133</v>
      </c>
      <c r="G152" s="195" t="s">
        <v>314</v>
      </c>
      <c r="H152" s="196">
        <v>111.7</v>
      </c>
      <c r="I152" s="197"/>
      <c r="J152" s="198">
        <f>ROUND(I152*H152,2)</f>
        <v>0</v>
      </c>
      <c r="K152" s="194" t="s">
        <v>158</v>
      </c>
      <c r="L152" s="39"/>
      <c r="M152" s="199" t="s">
        <v>19</v>
      </c>
      <c r="N152" s="200" t="s">
        <v>42</v>
      </c>
      <c r="O152" s="64"/>
      <c r="P152" s="201">
        <f>O152*H152</f>
        <v>0</v>
      </c>
      <c r="Q152" s="201">
        <v>5.2399999999999999E-3</v>
      </c>
      <c r="R152" s="201">
        <f>Q152*H152</f>
        <v>0.58530800000000005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159</v>
      </c>
      <c r="AT152" s="203" t="s">
        <v>154</v>
      </c>
      <c r="AU152" s="203" t="s">
        <v>80</v>
      </c>
      <c r="AY152" s="17" t="s">
        <v>152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78</v>
      </c>
      <c r="BK152" s="204">
        <f>ROUND(I152*H152,2)</f>
        <v>0</v>
      </c>
      <c r="BL152" s="17" t="s">
        <v>159</v>
      </c>
      <c r="BM152" s="203" t="s">
        <v>1134</v>
      </c>
    </row>
    <row r="153" spans="1:65" s="2" customFormat="1" ht="10.199999999999999">
      <c r="A153" s="34"/>
      <c r="B153" s="35"/>
      <c r="C153" s="36"/>
      <c r="D153" s="205" t="s">
        <v>161</v>
      </c>
      <c r="E153" s="36"/>
      <c r="F153" s="206" t="s">
        <v>1133</v>
      </c>
      <c r="G153" s="36"/>
      <c r="H153" s="36"/>
      <c r="I153" s="115"/>
      <c r="J153" s="36"/>
      <c r="K153" s="36"/>
      <c r="L153" s="39"/>
      <c r="M153" s="207"/>
      <c r="N153" s="208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161</v>
      </c>
      <c r="AU153" s="17" t="s">
        <v>80</v>
      </c>
    </row>
    <row r="154" spans="1:65" s="13" customFormat="1" ht="10.199999999999999">
      <c r="B154" s="210"/>
      <c r="C154" s="211"/>
      <c r="D154" s="205" t="s">
        <v>165</v>
      </c>
      <c r="E154" s="212" t="s">
        <v>19</v>
      </c>
      <c r="F154" s="213" t="s">
        <v>1135</v>
      </c>
      <c r="G154" s="211"/>
      <c r="H154" s="214">
        <v>111.7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165</v>
      </c>
      <c r="AU154" s="220" t="s">
        <v>80</v>
      </c>
      <c r="AV154" s="13" t="s">
        <v>80</v>
      </c>
      <c r="AW154" s="13" t="s">
        <v>33</v>
      </c>
      <c r="AX154" s="13" t="s">
        <v>78</v>
      </c>
      <c r="AY154" s="220" t="s">
        <v>152</v>
      </c>
    </row>
    <row r="155" spans="1:65" s="2" customFormat="1" ht="14.4" customHeight="1">
      <c r="A155" s="34"/>
      <c r="B155" s="35"/>
      <c r="C155" s="221" t="s">
        <v>265</v>
      </c>
      <c r="D155" s="221" t="s">
        <v>330</v>
      </c>
      <c r="E155" s="222" t="s">
        <v>331</v>
      </c>
      <c r="F155" s="223" t="s">
        <v>332</v>
      </c>
      <c r="G155" s="224" t="s">
        <v>333</v>
      </c>
      <c r="H155" s="225">
        <v>2.3010000000000002</v>
      </c>
      <c r="I155" s="226"/>
      <c r="J155" s="227">
        <f>ROUND(I155*H155,2)</f>
        <v>0</v>
      </c>
      <c r="K155" s="223" t="s">
        <v>158</v>
      </c>
      <c r="L155" s="228"/>
      <c r="M155" s="229" t="s">
        <v>19</v>
      </c>
      <c r="N155" s="230" t="s">
        <v>42</v>
      </c>
      <c r="O155" s="64"/>
      <c r="P155" s="201">
        <f>O155*H155</f>
        <v>0</v>
      </c>
      <c r="Q155" s="201">
        <v>1E-3</v>
      </c>
      <c r="R155" s="201">
        <f>Q155*H155</f>
        <v>2.3010000000000001E-3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196</v>
      </c>
      <c r="AT155" s="203" t="s">
        <v>330</v>
      </c>
      <c r="AU155" s="203" t="s">
        <v>80</v>
      </c>
      <c r="AY155" s="17" t="s">
        <v>152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78</v>
      </c>
      <c r="BK155" s="204">
        <f>ROUND(I155*H155,2)</f>
        <v>0</v>
      </c>
      <c r="BL155" s="17" t="s">
        <v>159</v>
      </c>
      <c r="BM155" s="203" t="s">
        <v>1136</v>
      </c>
    </row>
    <row r="156" spans="1:65" s="2" customFormat="1" ht="10.199999999999999">
      <c r="A156" s="34"/>
      <c r="B156" s="35"/>
      <c r="C156" s="36"/>
      <c r="D156" s="205" t="s">
        <v>161</v>
      </c>
      <c r="E156" s="36"/>
      <c r="F156" s="206" t="s">
        <v>332</v>
      </c>
      <c r="G156" s="36"/>
      <c r="H156" s="36"/>
      <c r="I156" s="115"/>
      <c r="J156" s="36"/>
      <c r="K156" s="36"/>
      <c r="L156" s="39"/>
      <c r="M156" s="207"/>
      <c r="N156" s="208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161</v>
      </c>
      <c r="AU156" s="17" t="s">
        <v>80</v>
      </c>
    </row>
    <row r="157" spans="1:65" s="2" customFormat="1" ht="19.2">
      <c r="A157" s="34"/>
      <c r="B157" s="35"/>
      <c r="C157" s="36"/>
      <c r="D157" s="205" t="s">
        <v>163</v>
      </c>
      <c r="E157" s="36"/>
      <c r="F157" s="209" t="s">
        <v>335</v>
      </c>
      <c r="G157" s="36"/>
      <c r="H157" s="36"/>
      <c r="I157" s="115"/>
      <c r="J157" s="36"/>
      <c r="K157" s="36"/>
      <c r="L157" s="39"/>
      <c r="M157" s="207"/>
      <c r="N157" s="208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163</v>
      </c>
      <c r="AU157" s="17" t="s">
        <v>80</v>
      </c>
    </row>
    <row r="158" spans="1:65" s="13" customFormat="1" ht="10.199999999999999">
      <c r="B158" s="210"/>
      <c r="C158" s="211"/>
      <c r="D158" s="205" t="s">
        <v>165</v>
      </c>
      <c r="E158" s="212" t="s">
        <v>19</v>
      </c>
      <c r="F158" s="213" t="s">
        <v>1137</v>
      </c>
      <c r="G158" s="211"/>
      <c r="H158" s="214">
        <v>2.3010000000000002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165</v>
      </c>
      <c r="AU158" s="220" t="s">
        <v>80</v>
      </c>
      <c r="AV158" s="13" t="s">
        <v>80</v>
      </c>
      <c r="AW158" s="13" t="s">
        <v>33</v>
      </c>
      <c r="AX158" s="13" t="s">
        <v>78</v>
      </c>
      <c r="AY158" s="220" t="s">
        <v>152</v>
      </c>
    </row>
    <row r="159" spans="1:65" s="12" customFormat="1" ht="22.8" customHeight="1">
      <c r="B159" s="176"/>
      <c r="C159" s="177"/>
      <c r="D159" s="178" t="s">
        <v>70</v>
      </c>
      <c r="E159" s="190" t="s">
        <v>80</v>
      </c>
      <c r="F159" s="190" t="s">
        <v>358</v>
      </c>
      <c r="G159" s="177"/>
      <c r="H159" s="177"/>
      <c r="I159" s="180"/>
      <c r="J159" s="191">
        <f>BK159</f>
        <v>0</v>
      </c>
      <c r="K159" s="177"/>
      <c r="L159" s="182"/>
      <c r="M159" s="183"/>
      <c r="N159" s="184"/>
      <c r="O159" s="184"/>
      <c r="P159" s="185">
        <f>SUM(P160:P166)</f>
        <v>0</v>
      </c>
      <c r="Q159" s="184"/>
      <c r="R159" s="185">
        <f>SUM(R160:R166)</f>
        <v>27.751649999999998</v>
      </c>
      <c r="S159" s="184"/>
      <c r="T159" s="186">
        <f>SUM(T160:T166)</f>
        <v>0</v>
      </c>
      <c r="AR159" s="187" t="s">
        <v>78</v>
      </c>
      <c r="AT159" s="188" t="s">
        <v>70</v>
      </c>
      <c r="AU159" s="188" t="s">
        <v>78</v>
      </c>
      <c r="AY159" s="187" t="s">
        <v>152</v>
      </c>
      <c r="BK159" s="189">
        <f>SUM(BK160:BK166)</f>
        <v>0</v>
      </c>
    </row>
    <row r="160" spans="1:65" s="2" customFormat="1" ht="14.4" customHeight="1">
      <c r="A160" s="34"/>
      <c r="B160" s="35"/>
      <c r="C160" s="192" t="s">
        <v>7</v>
      </c>
      <c r="D160" s="192" t="s">
        <v>154</v>
      </c>
      <c r="E160" s="193" t="s">
        <v>360</v>
      </c>
      <c r="F160" s="194" t="s">
        <v>361</v>
      </c>
      <c r="G160" s="195" t="s">
        <v>157</v>
      </c>
      <c r="H160" s="196">
        <v>17</v>
      </c>
      <c r="I160" s="197"/>
      <c r="J160" s="198">
        <f>ROUND(I160*H160,2)</f>
        <v>0</v>
      </c>
      <c r="K160" s="194" t="s">
        <v>158</v>
      </c>
      <c r="L160" s="39"/>
      <c r="M160" s="199" t="s">
        <v>19</v>
      </c>
      <c r="N160" s="200" t="s">
        <v>42</v>
      </c>
      <c r="O160" s="64"/>
      <c r="P160" s="201">
        <f>O160*H160</f>
        <v>0</v>
      </c>
      <c r="Q160" s="201">
        <v>1.63</v>
      </c>
      <c r="R160" s="201">
        <f>Q160*H160</f>
        <v>27.709999999999997</v>
      </c>
      <c r="S160" s="201">
        <v>0</v>
      </c>
      <c r="T160" s="20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159</v>
      </c>
      <c r="AT160" s="203" t="s">
        <v>154</v>
      </c>
      <c r="AU160" s="203" t="s">
        <v>80</v>
      </c>
      <c r="AY160" s="17" t="s">
        <v>152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78</v>
      </c>
      <c r="BK160" s="204">
        <f>ROUND(I160*H160,2)</f>
        <v>0</v>
      </c>
      <c r="BL160" s="17" t="s">
        <v>159</v>
      </c>
      <c r="BM160" s="203" t="s">
        <v>1138</v>
      </c>
    </row>
    <row r="161" spans="1:65" s="2" customFormat="1" ht="19.2">
      <c r="A161" s="34"/>
      <c r="B161" s="35"/>
      <c r="C161" s="36"/>
      <c r="D161" s="205" t="s">
        <v>161</v>
      </c>
      <c r="E161" s="36"/>
      <c r="F161" s="206" t="s">
        <v>363</v>
      </c>
      <c r="G161" s="36"/>
      <c r="H161" s="36"/>
      <c r="I161" s="115"/>
      <c r="J161" s="36"/>
      <c r="K161" s="36"/>
      <c r="L161" s="39"/>
      <c r="M161" s="207"/>
      <c r="N161" s="208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161</v>
      </c>
      <c r="AU161" s="17" t="s">
        <v>80</v>
      </c>
    </row>
    <row r="162" spans="1:65" s="2" customFormat="1" ht="28.8">
      <c r="A162" s="34"/>
      <c r="B162" s="35"/>
      <c r="C162" s="36"/>
      <c r="D162" s="205" t="s">
        <v>163</v>
      </c>
      <c r="E162" s="36"/>
      <c r="F162" s="209" t="s">
        <v>1139</v>
      </c>
      <c r="G162" s="36"/>
      <c r="H162" s="36"/>
      <c r="I162" s="115"/>
      <c r="J162" s="36"/>
      <c r="K162" s="36"/>
      <c r="L162" s="39"/>
      <c r="M162" s="207"/>
      <c r="N162" s="208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163</v>
      </c>
      <c r="AU162" s="17" t="s">
        <v>80</v>
      </c>
    </row>
    <row r="163" spans="1:65" s="13" customFormat="1" ht="10.199999999999999">
      <c r="B163" s="210"/>
      <c r="C163" s="211"/>
      <c r="D163" s="205" t="s">
        <v>165</v>
      </c>
      <c r="E163" s="212" t="s">
        <v>19</v>
      </c>
      <c r="F163" s="213" t="s">
        <v>1084</v>
      </c>
      <c r="G163" s="211"/>
      <c r="H163" s="214">
        <v>17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165</v>
      </c>
      <c r="AU163" s="220" t="s">
        <v>80</v>
      </c>
      <c r="AV163" s="13" t="s">
        <v>80</v>
      </c>
      <c r="AW163" s="13" t="s">
        <v>33</v>
      </c>
      <c r="AX163" s="13" t="s">
        <v>78</v>
      </c>
      <c r="AY163" s="220" t="s">
        <v>152</v>
      </c>
    </row>
    <row r="164" spans="1:65" s="2" customFormat="1" ht="14.4" customHeight="1">
      <c r="A164" s="34"/>
      <c r="B164" s="35"/>
      <c r="C164" s="192" t="s">
        <v>276</v>
      </c>
      <c r="D164" s="192" t="s">
        <v>154</v>
      </c>
      <c r="E164" s="193" t="s">
        <v>1140</v>
      </c>
      <c r="F164" s="194" t="s">
        <v>1141</v>
      </c>
      <c r="G164" s="195" t="s">
        <v>369</v>
      </c>
      <c r="H164" s="196">
        <v>85</v>
      </c>
      <c r="I164" s="197"/>
      <c r="J164" s="198">
        <f>ROUND(I164*H164,2)</f>
        <v>0</v>
      </c>
      <c r="K164" s="194" t="s">
        <v>158</v>
      </c>
      <c r="L164" s="39"/>
      <c r="M164" s="199" t="s">
        <v>19</v>
      </c>
      <c r="N164" s="200" t="s">
        <v>42</v>
      </c>
      <c r="O164" s="64"/>
      <c r="P164" s="201">
        <f>O164*H164</f>
        <v>0</v>
      </c>
      <c r="Q164" s="201">
        <v>4.8999999999999998E-4</v>
      </c>
      <c r="R164" s="201">
        <f>Q164*H164</f>
        <v>4.165E-2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159</v>
      </c>
      <c r="AT164" s="203" t="s">
        <v>154</v>
      </c>
      <c r="AU164" s="203" t="s">
        <v>80</v>
      </c>
      <c r="AY164" s="17" t="s">
        <v>152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78</v>
      </c>
      <c r="BK164" s="204">
        <f>ROUND(I164*H164,2)</f>
        <v>0</v>
      </c>
      <c r="BL164" s="17" t="s">
        <v>159</v>
      </c>
      <c r="BM164" s="203" t="s">
        <v>1142</v>
      </c>
    </row>
    <row r="165" spans="1:65" s="2" customFormat="1" ht="10.199999999999999">
      <c r="A165" s="34"/>
      <c r="B165" s="35"/>
      <c r="C165" s="36"/>
      <c r="D165" s="205" t="s">
        <v>161</v>
      </c>
      <c r="E165" s="36"/>
      <c r="F165" s="206" t="s">
        <v>1143</v>
      </c>
      <c r="G165" s="36"/>
      <c r="H165" s="36"/>
      <c r="I165" s="115"/>
      <c r="J165" s="36"/>
      <c r="K165" s="36"/>
      <c r="L165" s="39"/>
      <c r="M165" s="207"/>
      <c r="N165" s="208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161</v>
      </c>
      <c r="AU165" s="17" t="s">
        <v>80</v>
      </c>
    </row>
    <row r="166" spans="1:65" s="13" customFormat="1" ht="10.199999999999999">
      <c r="B166" s="210"/>
      <c r="C166" s="211"/>
      <c r="D166" s="205" t="s">
        <v>165</v>
      </c>
      <c r="E166" s="212" t="s">
        <v>19</v>
      </c>
      <c r="F166" s="213" t="s">
        <v>1144</v>
      </c>
      <c r="G166" s="211"/>
      <c r="H166" s="214">
        <v>85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165</v>
      </c>
      <c r="AU166" s="220" t="s">
        <v>80</v>
      </c>
      <c r="AV166" s="13" t="s">
        <v>80</v>
      </c>
      <c r="AW166" s="13" t="s">
        <v>33</v>
      </c>
      <c r="AX166" s="13" t="s">
        <v>78</v>
      </c>
      <c r="AY166" s="220" t="s">
        <v>152</v>
      </c>
    </row>
    <row r="167" spans="1:65" s="12" customFormat="1" ht="22.8" customHeight="1">
      <c r="B167" s="176"/>
      <c r="C167" s="177"/>
      <c r="D167" s="178" t="s">
        <v>70</v>
      </c>
      <c r="E167" s="190" t="s">
        <v>183</v>
      </c>
      <c r="F167" s="190" t="s">
        <v>1145</v>
      </c>
      <c r="G167" s="177"/>
      <c r="H167" s="177"/>
      <c r="I167" s="180"/>
      <c r="J167" s="191">
        <f>BK167</f>
        <v>0</v>
      </c>
      <c r="K167" s="177"/>
      <c r="L167" s="182"/>
      <c r="M167" s="183"/>
      <c r="N167" s="184"/>
      <c r="O167" s="184"/>
      <c r="P167" s="185">
        <f>SUM(P168:P181)</f>
        <v>0</v>
      </c>
      <c r="Q167" s="184"/>
      <c r="R167" s="185">
        <f>SUM(R168:R181)</f>
        <v>216.987808</v>
      </c>
      <c r="S167" s="184"/>
      <c r="T167" s="186">
        <f>SUM(T168:T181)</f>
        <v>0</v>
      </c>
      <c r="AR167" s="187" t="s">
        <v>78</v>
      </c>
      <c r="AT167" s="188" t="s">
        <v>70</v>
      </c>
      <c r="AU167" s="188" t="s">
        <v>78</v>
      </c>
      <c r="AY167" s="187" t="s">
        <v>152</v>
      </c>
      <c r="BK167" s="189">
        <f>SUM(BK168:BK181)</f>
        <v>0</v>
      </c>
    </row>
    <row r="168" spans="1:65" s="2" customFormat="1" ht="21.6" customHeight="1">
      <c r="A168" s="34"/>
      <c r="B168" s="35"/>
      <c r="C168" s="192" t="s">
        <v>281</v>
      </c>
      <c r="D168" s="192" t="s">
        <v>154</v>
      </c>
      <c r="E168" s="193" t="s">
        <v>1146</v>
      </c>
      <c r="F168" s="194" t="s">
        <v>1147</v>
      </c>
      <c r="G168" s="195" t="s">
        <v>314</v>
      </c>
      <c r="H168" s="196">
        <v>417.83</v>
      </c>
      <c r="I168" s="197"/>
      <c r="J168" s="198">
        <f>ROUND(I168*H168,2)</f>
        <v>0</v>
      </c>
      <c r="K168" s="194" t="s">
        <v>158</v>
      </c>
      <c r="L168" s="39"/>
      <c r="M168" s="199" t="s">
        <v>19</v>
      </c>
      <c r="N168" s="200" t="s">
        <v>42</v>
      </c>
      <c r="O168" s="64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159</v>
      </c>
      <c r="AT168" s="203" t="s">
        <v>154</v>
      </c>
      <c r="AU168" s="203" t="s">
        <v>80</v>
      </c>
      <c r="AY168" s="17" t="s">
        <v>152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78</v>
      </c>
      <c r="BK168" s="204">
        <f>ROUND(I168*H168,2)</f>
        <v>0</v>
      </c>
      <c r="BL168" s="17" t="s">
        <v>159</v>
      </c>
      <c r="BM168" s="203" t="s">
        <v>1148</v>
      </c>
    </row>
    <row r="169" spans="1:65" s="2" customFormat="1" ht="28.8">
      <c r="A169" s="34"/>
      <c r="B169" s="35"/>
      <c r="C169" s="36"/>
      <c r="D169" s="205" t="s">
        <v>161</v>
      </c>
      <c r="E169" s="36"/>
      <c r="F169" s="206" t="s">
        <v>1149</v>
      </c>
      <c r="G169" s="36"/>
      <c r="H169" s="36"/>
      <c r="I169" s="115"/>
      <c r="J169" s="36"/>
      <c r="K169" s="36"/>
      <c r="L169" s="39"/>
      <c r="M169" s="207"/>
      <c r="N169" s="208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161</v>
      </c>
      <c r="AU169" s="17" t="s">
        <v>80</v>
      </c>
    </row>
    <row r="170" spans="1:65" s="13" customFormat="1" ht="10.199999999999999">
      <c r="B170" s="210"/>
      <c r="C170" s="211"/>
      <c r="D170" s="205" t="s">
        <v>165</v>
      </c>
      <c r="E170" s="212" t="s">
        <v>19</v>
      </c>
      <c r="F170" s="213" t="s">
        <v>1150</v>
      </c>
      <c r="G170" s="211"/>
      <c r="H170" s="214">
        <v>409.43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165</v>
      </c>
      <c r="AU170" s="220" t="s">
        <v>80</v>
      </c>
      <c r="AV170" s="13" t="s">
        <v>80</v>
      </c>
      <c r="AW170" s="13" t="s">
        <v>33</v>
      </c>
      <c r="AX170" s="13" t="s">
        <v>71</v>
      </c>
      <c r="AY170" s="220" t="s">
        <v>152</v>
      </c>
    </row>
    <row r="171" spans="1:65" s="13" customFormat="1" ht="10.199999999999999">
      <c r="B171" s="210"/>
      <c r="C171" s="211"/>
      <c r="D171" s="205" t="s">
        <v>165</v>
      </c>
      <c r="E171" s="212" t="s">
        <v>19</v>
      </c>
      <c r="F171" s="213" t="s">
        <v>1110</v>
      </c>
      <c r="G171" s="211"/>
      <c r="H171" s="214">
        <v>21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165</v>
      </c>
      <c r="AU171" s="220" t="s">
        <v>80</v>
      </c>
      <c r="AV171" s="13" t="s">
        <v>80</v>
      </c>
      <c r="AW171" s="13" t="s">
        <v>33</v>
      </c>
      <c r="AX171" s="13" t="s">
        <v>71</v>
      </c>
      <c r="AY171" s="220" t="s">
        <v>152</v>
      </c>
    </row>
    <row r="172" spans="1:65" s="13" customFormat="1" ht="10.199999999999999">
      <c r="B172" s="210"/>
      <c r="C172" s="211"/>
      <c r="D172" s="205" t="s">
        <v>165</v>
      </c>
      <c r="E172" s="212" t="s">
        <v>19</v>
      </c>
      <c r="F172" s="213" t="s">
        <v>1111</v>
      </c>
      <c r="G172" s="211"/>
      <c r="H172" s="214">
        <v>-12.6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165</v>
      </c>
      <c r="AU172" s="220" t="s">
        <v>80</v>
      </c>
      <c r="AV172" s="13" t="s">
        <v>80</v>
      </c>
      <c r="AW172" s="13" t="s">
        <v>33</v>
      </c>
      <c r="AX172" s="13" t="s">
        <v>71</v>
      </c>
      <c r="AY172" s="220" t="s">
        <v>152</v>
      </c>
    </row>
    <row r="173" spans="1:65" s="2" customFormat="1" ht="14.4" customHeight="1">
      <c r="A173" s="34"/>
      <c r="B173" s="35"/>
      <c r="C173" s="221" t="s">
        <v>287</v>
      </c>
      <c r="D173" s="221" t="s">
        <v>330</v>
      </c>
      <c r="E173" s="222" t="s">
        <v>1151</v>
      </c>
      <c r="F173" s="223" t="s">
        <v>1152</v>
      </c>
      <c r="G173" s="224" t="s">
        <v>297</v>
      </c>
      <c r="H173" s="225">
        <v>6.6429999999999998</v>
      </c>
      <c r="I173" s="226"/>
      <c r="J173" s="227">
        <f>ROUND(I173*H173,2)</f>
        <v>0</v>
      </c>
      <c r="K173" s="223" t="s">
        <v>158</v>
      </c>
      <c r="L173" s="228"/>
      <c r="M173" s="229" t="s">
        <v>19</v>
      </c>
      <c r="N173" s="230" t="s">
        <v>42</v>
      </c>
      <c r="O173" s="64"/>
      <c r="P173" s="201">
        <f>O173*H173</f>
        <v>0</v>
      </c>
      <c r="Q173" s="201">
        <v>1</v>
      </c>
      <c r="R173" s="201">
        <f>Q173*H173</f>
        <v>6.6429999999999998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196</v>
      </c>
      <c r="AT173" s="203" t="s">
        <v>330</v>
      </c>
      <c r="AU173" s="203" t="s">
        <v>80</v>
      </c>
      <c r="AY173" s="17" t="s">
        <v>152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78</v>
      </c>
      <c r="BK173" s="204">
        <f>ROUND(I173*H173,2)</f>
        <v>0</v>
      </c>
      <c r="BL173" s="17" t="s">
        <v>159</v>
      </c>
      <c r="BM173" s="203" t="s">
        <v>1153</v>
      </c>
    </row>
    <row r="174" spans="1:65" s="2" customFormat="1" ht="10.199999999999999">
      <c r="A174" s="34"/>
      <c r="B174" s="35"/>
      <c r="C174" s="36"/>
      <c r="D174" s="205" t="s">
        <v>161</v>
      </c>
      <c r="E174" s="36"/>
      <c r="F174" s="206" t="s">
        <v>1152</v>
      </c>
      <c r="G174" s="36"/>
      <c r="H174" s="36"/>
      <c r="I174" s="115"/>
      <c r="J174" s="36"/>
      <c r="K174" s="36"/>
      <c r="L174" s="39"/>
      <c r="M174" s="207"/>
      <c r="N174" s="208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161</v>
      </c>
      <c r="AU174" s="17" t="s">
        <v>80</v>
      </c>
    </row>
    <row r="175" spans="1:65" s="13" customFormat="1" ht="10.199999999999999">
      <c r="B175" s="210"/>
      <c r="C175" s="211"/>
      <c r="D175" s="205" t="s">
        <v>165</v>
      </c>
      <c r="E175" s="212" t="s">
        <v>19</v>
      </c>
      <c r="F175" s="213" t="s">
        <v>1154</v>
      </c>
      <c r="G175" s="211"/>
      <c r="H175" s="214">
        <v>6.6429999999999998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165</v>
      </c>
      <c r="AU175" s="220" t="s">
        <v>80</v>
      </c>
      <c r="AV175" s="13" t="s">
        <v>80</v>
      </c>
      <c r="AW175" s="13" t="s">
        <v>33</v>
      </c>
      <c r="AX175" s="13" t="s">
        <v>78</v>
      </c>
      <c r="AY175" s="220" t="s">
        <v>152</v>
      </c>
    </row>
    <row r="176" spans="1:65" s="2" customFormat="1" ht="14.4" customHeight="1">
      <c r="A176" s="34"/>
      <c r="B176" s="35"/>
      <c r="C176" s="192" t="s">
        <v>294</v>
      </c>
      <c r="D176" s="192" t="s">
        <v>154</v>
      </c>
      <c r="E176" s="193" t="s">
        <v>1155</v>
      </c>
      <c r="F176" s="194" t="s">
        <v>1156</v>
      </c>
      <c r="G176" s="195" t="s">
        <v>314</v>
      </c>
      <c r="H176" s="196">
        <v>445.08</v>
      </c>
      <c r="I176" s="197"/>
      <c r="J176" s="198">
        <f>ROUND(I176*H176,2)</f>
        <v>0</v>
      </c>
      <c r="K176" s="194" t="s">
        <v>158</v>
      </c>
      <c r="L176" s="39"/>
      <c r="M176" s="199" t="s">
        <v>19</v>
      </c>
      <c r="N176" s="200" t="s">
        <v>42</v>
      </c>
      <c r="O176" s="64"/>
      <c r="P176" s="201">
        <f>O176*H176</f>
        <v>0</v>
      </c>
      <c r="Q176" s="201">
        <v>0.47260000000000002</v>
      </c>
      <c r="R176" s="201">
        <f>Q176*H176</f>
        <v>210.344808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159</v>
      </c>
      <c r="AT176" s="203" t="s">
        <v>154</v>
      </c>
      <c r="AU176" s="203" t="s">
        <v>80</v>
      </c>
      <c r="AY176" s="17" t="s">
        <v>152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78</v>
      </c>
      <c r="BK176" s="204">
        <f>ROUND(I176*H176,2)</f>
        <v>0</v>
      </c>
      <c r="BL176" s="17" t="s">
        <v>159</v>
      </c>
      <c r="BM176" s="203" t="s">
        <v>1157</v>
      </c>
    </row>
    <row r="177" spans="1:65" s="2" customFormat="1" ht="10.199999999999999">
      <c r="A177" s="34"/>
      <c r="B177" s="35"/>
      <c r="C177" s="36"/>
      <c r="D177" s="205" t="s">
        <v>161</v>
      </c>
      <c r="E177" s="36"/>
      <c r="F177" s="206" t="s">
        <v>1158</v>
      </c>
      <c r="G177" s="36"/>
      <c r="H177" s="36"/>
      <c r="I177" s="115"/>
      <c r="J177" s="36"/>
      <c r="K177" s="36"/>
      <c r="L177" s="39"/>
      <c r="M177" s="207"/>
      <c r="N177" s="208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161</v>
      </c>
      <c r="AU177" s="17" t="s">
        <v>80</v>
      </c>
    </row>
    <row r="178" spans="1:65" s="2" customFormat="1" ht="19.2">
      <c r="A178" s="34"/>
      <c r="B178" s="35"/>
      <c r="C178" s="36"/>
      <c r="D178" s="205" t="s">
        <v>163</v>
      </c>
      <c r="E178" s="36"/>
      <c r="F178" s="209" t="s">
        <v>1159</v>
      </c>
      <c r="G178" s="36"/>
      <c r="H178" s="36"/>
      <c r="I178" s="115"/>
      <c r="J178" s="36"/>
      <c r="K178" s="36"/>
      <c r="L178" s="39"/>
      <c r="M178" s="207"/>
      <c r="N178" s="208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163</v>
      </c>
      <c r="AU178" s="17" t="s">
        <v>80</v>
      </c>
    </row>
    <row r="179" spans="1:65" s="13" customFormat="1" ht="10.199999999999999">
      <c r="B179" s="210"/>
      <c r="C179" s="211"/>
      <c r="D179" s="205" t="s">
        <v>165</v>
      </c>
      <c r="E179" s="212" t="s">
        <v>19</v>
      </c>
      <c r="F179" s="213" t="s">
        <v>1160</v>
      </c>
      <c r="G179" s="211"/>
      <c r="H179" s="214">
        <v>436.68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165</v>
      </c>
      <c r="AU179" s="220" t="s">
        <v>80</v>
      </c>
      <c r="AV179" s="13" t="s">
        <v>80</v>
      </c>
      <c r="AW179" s="13" t="s">
        <v>33</v>
      </c>
      <c r="AX179" s="13" t="s">
        <v>71</v>
      </c>
      <c r="AY179" s="220" t="s">
        <v>152</v>
      </c>
    </row>
    <row r="180" spans="1:65" s="13" customFormat="1" ht="10.199999999999999">
      <c r="B180" s="210"/>
      <c r="C180" s="211"/>
      <c r="D180" s="205" t="s">
        <v>165</v>
      </c>
      <c r="E180" s="212" t="s">
        <v>19</v>
      </c>
      <c r="F180" s="213" t="s">
        <v>1110</v>
      </c>
      <c r="G180" s="211"/>
      <c r="H180" s="214">
        <v>21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165</v>
      </c>
      <c r="AU180" s="220" t="s">
        <v>80</v>
      </c>
      <c r="AV180" s="13" t="s">
        <v>80</v>
      </c>
      <c r="AW180" s="13" t="s">
        <v>33</v>
      </c>
      <c r="AX180" s="13" t="s">
        <v>71</v>
      </c>
      <c r="AY180" s="220" t="s">
        <v>152</v>
      </c>
    </row>
    <row r="181" spans="1:65" s="13" customFormat="1" ht="10.199999999999999">
      <c r="B181" s="210"/>
      <c r="C181" s="211"/>
      <c r="D181" s="205" t="s">
        <v>165</v>
      </c>
      <c r="E181" s="212" t="s">
        <v>19</v>
      </c>
      <c r="F181" s="213" t="s">
        <v>1111</v>
      </c>
      <c r="G181" s="211"/>
      <c r="H181" s="214">
        <v>-12.6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165</v>
      </c>
      <c r="AU181" s="220" t="s">
        <v>80</v>
      </c>
      <c r="AV181" s="13" t="s">
        <v>80</v>
      </c>
      <c r="AW181" s="13" t="s">
        <v>33</v>
      </c>
      <c r="AX181" s="13" t="s">
        <v>71</v>
      </c>
      <c r="AY181" s="220" t="s">
        <v>152</v>
      </c>
    </row>
    <row r="182" spans="1:65" s="12" customFormat="1" ht="22.8" customHeight="1">
      <c r="B182" s="176"/>
      <c r="C182" s="177"/>
      <c r="D182" s="178" t="s">
        <v>70</v>
      </c>
      <c r="E182" s="190" t="s">
        <v>416</v>
      </c>
      <c r="F182" s="190" t="s">
        <v>417</v>
      </c>
      <c r="G182" s="177"/>
      <c r="H182" s="177"/>
      <c r="I182" s="180"/>
      <c r="J182" s="191">
        <f>BK182</f>
        <v>0</v>
      </c>
      <c r="K182" s="177"/>
      <c r="L182" s="182"/>
      <c r="M182" s="183"/>
      <c r="N182" s="184"/>
      <c r="O182" s="184"/>
      <c r="P182" s="185">
        <f>SUM(P183:P184)</f>
        <v>0</v>
      </c>
      <c r="Q182" s="184"/>
      <c r="R182" s="185">
        <f>SUM(R183:R184)</f>
        <v>0</v>
      </c>
      <c r="S182" s="184"/>
      <c r="T182" s="186">
        <f>SUM(T183:T184)</f>
        <v>0</v>
      </c>
      <c r="AR182" s="187" t="s">
        <v>78</v>
      </c>
      <c r="AT182" s="188" t="s">
        <v>70</v>
      </c>
      <c r="AU182" s="188" t="s">
        <v>78</v>
      </c>
      <c r="AY182" s="187" t="s">
        <v>152</v>
      </c>
      <c r="BK182" s="189">
        <f>SUM(BK183:BK184)</f>
        <v>0</v>
      </c>
    </row>
    <row r="183" spans="1:65" s="2" customFormat="1" ht="21.6" customHeight="1">
      <c r="A183" s="34"/>
      <c r="B183" s="35"/>
      <c r="C183" s="192" t="s">
        <v>300</v>
      </c>
      <c r="D183" s="192" t="s">
        <v>154</v>
      </c>
      <c r="E183" s="193" t="s">
        <v>1161</v>
      </c>
      <c r="F183" s="194" t="s">
        <v>1162</v>
      </c>
      <c r="G183" s="195" t="s">
        <v>297</v>
      </c>
      <c r="H183" s="196">
        <v>245.88499999999999</v>
      </c>
      <c r="I183" s="197"/>
      <c r="J183" s="198">
        <f>ROUND(I183*H183,2)</f>
        <v>0</v>
      </c>
      <c r="K183" s="194" t="s">
        <v>158</v>
      </c>
      <c r="L183" s="39"/>
      <c r="M183" s="199" t="s">
        <v>19</v>
      </c>
      <c r="N183" s="200" t="s">
        <v>42</v>
      </c>
      <c r="O183" s="64"/>
      <c r="P183" s="201">
        <f>O183*H183</f>
        <v>0</v>
      </c>
      <c r="Q183" s="201">
        <v>0</v>
      </c>
      <c r="R183" s="201">
        <f>Q183*H183</f>
        <v>0</v>
      </c>
      <c r="S183" s="201">
        <v>0</v>
      </c>
      <c r="T183" s="20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3" t="s">
        <v>159</v>
      </c>
      <c r="AT183" s="203" t="s">
        <v>154</v>
      </c>
      <c r="AU183" s="203" t="s">
        <v>80</v>
      </c>
      <c r="AY183" s="17" t="s">
        <v>152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17" t="s">
        <v>78</v>
      </c>
      <c r="BK183" s="204">
        <f>ROUND(I183*H183,2)</f>
        <v>0</v>
      </c>
      <c r="BL183" s="17" t="s">
        <v>159</v>
      </c>
      <c r="BM183" s="203" t="s">
        <v>1163</v>
      </c>
    </row>
    <row r="184" spans="1:65" s="2" customFormat="1" ht="19.2">
      <c r="A184" s="34"/>
      <c r="B184" s="35"/>
      <c r="C184" s="36"/>
      <c r="D184" s="205" t="s">
        <v>161</v>
      </c>
      <c r="E184" s="36"/>
      <c r="F184" s="206" t="s">
        <v>1164</v>
      </c>
      <c r="G184" s="36"/>
      <c r="H184" s="36"/>
      <c r="I184" s="115"/>
      <c r="J184" s="36"/>
      <c r="K184" s="36"/>
      <c r="L184" s="39"/>
      <c r="M184" s="231"/>
      <c r="N184" s="232"/>
      <c r="O184" s="233"/>
      <c r="P184" s="233"/>
      <c r="Q184" s="233"/>
      <c r="R184" s="233"/>
      <c r="S184" s="233"/>
      <c r="T184" s="2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161</v>
      </c>
      <c r="AU184" s="17" t="s">
        <v>80</v>
      </c>
    </row>
    <row r="185" spans="1:65" s="2" customFormat="1" ht="6.9" customHeight="1">
      <c r="A185" s="34"/>
      <c r="B185" s="47"/>
      <c r="C185" s="48"/>
      <c r="D185" s="48"/>
      <c r="E185" s="48"/>
      <c r="F185" s="48"/>
      <c r="G185" s="48"/>
      <c r="H185" s="48"/>
      <c r="I185" s="142"/>
      <c r="J185" s="48"/>
      <c r="K185" s="48"/>
      <c r="L185" s="39"/>
      <c r="M185" s="34"/>
      <c r="O185" s="34"/>
      <c r="P185" s="34"/>
      <c r="Q185" s="34"/>
      <c r="R185" s="34"/>
      <c r="S185" s="34"/>
      <c r="T185" s="34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</row>
  </sheetData>
  <sheetProtection algorithmName="SHA-512" hashValue="n3MQBRHWBG7MyFyvHYzym8/i15WsJB0f6oyp3a+5e++JW0xyIiDX7qmpLKhDUL769WnbfRKtyDKKdbsgbXyMFQ==" saltValue="cRu2OvoRaR30iiwFej9KCzfHroHzmtg67HcLrmAbVJYhQnCGYtgWt0NcZ+GOXASbXhi8ylxYK7inzjgikywK6w==" spinCount="100000" sheet="1" objects="1" scenarios="1" formatColumns="0" formatRows="0" autoFilter="0"/>
  <autoFilter ref="C83:K18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87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117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2" customFormat="1" ht="12" customHeight="1">
      <c r="A8" s="34"/>
      <c r="B8" s="39"/>
      <c r="C8" s="34"/>
      <c r="D8" s="114" t="s">
        <v>122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73" t="s">
        <v>1165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03" t="s">
        <v>114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13. 9. 2018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74" t="str">
        <f>'Rekapitulace stavby'!E14</f>
        <v>Vyplň údaj</v>
      </c>
      <c r="F18" s="375"/>
      <c r="G18" s="375"/>
      <c r="H18" s="375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126</v>
      </c>
      <c r="F24" s="34"/>
      <c r="G24" s="34"/>
      <c r="H24" s="34"/>
      <c r="I24" s="117" t="s">
        <v>28</v>
      </c>
      <c r="J24" s="103" t="s">
        <v>19</v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19"/>
      <c r="B27" s="120"/>
      <c r="C27" s="119"/>
      <c r="D27" s="119"/>
      <c r="E27" s="376" t="s">
        <v>19</v>
      </c>
      <c r="F27" s="376"/>
      <c r="G27" s="376"/>
      <c r="H27" s="376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ROUND(J84,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9" t="s">
        <v>41</v>
      </c>
      <c r="E33" s="114" t="s">
        <v>42</v>
      </c>
      <c r="F33" s="130">
        <f>ROUND((SUM(BE84:BE186)),  2)</f>
        <v>0</v>
      </c>
      <c r="G33" s="34"/>
      <c r="H33" s="34"/>
      <c r="I33" s="131">
        <v>0.21</v>
      </c>
      <c r="J33" s="130">
        <f>ROUND(((SUM(BE84:BE186))*I33),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4" t="s">
        <v>43</v>
      </c>
      <c r="F34" s="130">
        <f>ROUND((SUM(BF84:BF186)),  2)</f>
        <v>0</v>
      </c>
      <c r="G34" s="34"/>
      <c r="H34" s="34"/>
      <c r="I34" s="131">
        <v>0.15</v>
      </c>
      <c r="J34" s="130">
        <f>ROUND(((SUM(BF84:BF186))*I34),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4" t="s">
        <v>44</v>
      </c>
      <c r="F35" s="130">
        <f>ROUND((SUM(BG84:BG186)),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4" t="s">
        <v>45</v>
      </c>
      <c r="F36" s="130">
        <f>ROUND((SUM(BH84:BH186)),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46</v>
      </c>
      <c r="F37" s="130">
        <f>ROUND((SUM(BI84:BI186)),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127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377" t="str">
        <f>E7</f>
        <v>Společná zařízení v k.ú. Dolní Čermná - Poldr č.2 a č.3, Polní cesty C53 a C54</v>
      </c>
      <c r="F48" s="378"/>
      <c r="G48" s="378"/>
      <c r="H48" s="378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122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46" t="str">
        <f>E9</f>
        <v>SO-04 - Cesta C54</v>
      </c>
      <c r="F50" s="379"/>
      <c r="G50" s="379"/>
      <c r="H50" s="379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7" t="s">
        <v>23</v>
      </c>
      <c r="J52" s="59" t="str">
        <f>IF(J12="","",J12)</f>
        <v>13. 9. 2018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Ústí nad Orlicí</v>
      </c>
      <c r="G54" s="36"/>
      <c r="H54" s="36"/>
      <c r="I54" s="117" t="s">
        <v>31</v>
      </c>
      <c r="J54" s="32" t="str">
        <f>E21</f>
        <v>Agroprojekce Litomyšl, s.r.o.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>poldr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128</v>
      </c>
      <c r="D57" s="147"/>
      <c r="E57" s="147"/>
      <c r="F57" s="147"/>
      <c r="G57" s="147"/>
      <c r="H57" s="147"/>
      <c r="I57" s="148"/>
      <c r="J57" s="149" t="s">
        <v>129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J84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130</v>
      </c>
    </row>
    <row r="60" spans="1:47" s="9" customFormat="1" ht="24.9" customHeight="1">
      <c r="B60" s="151"/>
      <c r="C60" s="152"/>
      <c r="D60" s="153" t="s">
        <v>131</v>
      </c>
      <c r="E60" s="154"/>
      <c r="F60" s="154"/>
      <c r="G60" s="154"/>
      <c r="H60" s="154"/>
      <c r="I60" s="155"/>
      <c r="J60" s="156">
        <f>J85</f>
        <v>0</v>
      </c>
      <c r="K60" s="152"/>
      <c r="L60" s="157"/>
    </row>
    <row r="61" spans="1:47" s="10" customFormat="1" ht="19.95" customHeight="1">
      <c r="B61" s="158"/>
      <c r="C61" s="97"/>
      <c r="D61" s="159" t="s">
        <v>132</v>
      </c>
      <c r="E61" s="160"/>
      <c r="F61" s="160"/>
      <c r="G61" s="160"/>
      <c r="H61" s="160"/>
      <c r="I61" s="161"/>
      <c r="J61" s="162">
        <f>J86</f>
        <v>0</v>
      </c>
      <c r="K61" s="97"/>
      <c r="L61" s="163"/>
    </row>
    <row r="62" spans="1:47" s="10" customFormat="1" ht="19.95" customHeight="1">
      <c r="B62" s="158"/>
      <c r="C62" s="97"/>
      <c r="D62" s="159" t="s">
        <v>133</v>
      </c>
      <c r="E62" s="160"/>
      <c r="F62" s="160"/>
      <c r="G62" s="160"/>
      <c r="H62" s="160"/>
      <c r="I62" s="161"/>
      <c r="J62" s="162">
        <f>J158</f>
        <v>0</v>
      </c>
      <c r="K62" s="97"/>
      <c r="L62" s="163"/>
    </row>
    <row r="63" spans="1:47" s="10" customFormat="1" ht="19.95" customHeight="1">
      <c r="B63" s="158"/>
      <c r="C63" s="97"/>
      <c r="D63" s="159" t="s">
        <v>1067</v>
      </c>
      <c r="E63" s="160"/>
      <c r="F63" s="160"/>
      <c r="G63" s="160"/>
      <c r="H63" s="160"/>
      <c r="I63" s="161"/>
      <c r="J63" s="162">
        <f>J173</f>
        <v>0</v>
      </c>
      <c r="K63" s="97"/>
      <c r="L63" s="163"/>
    </row>
    <row r="64" spans="1:47" s="10" customFormat="1" ht="19.95" customHeight="1">
      <c r="B64" s="158"/>
      <c r="C64" s="97"/>
      <c r="D64" s="159" t="s">
        <v>136</v>
      </c>
      <c r="E64" s="160"/>
      <c r="F64" s="160"/>
      <c r="G64" s="160"/>
      <c r="H64" s="160"/>
      <c r="I64" s="161"/>
      <c r="J64" s="162">
        <f>J184</f>
        <v>0</v>
      </c>
      <c r="K64" s="97"/>
      <c r="L64" s="163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15"/>
      <c r="J65" s="36"/>
      <c r="K65" s="36"/>
      <c r="L65" s="11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" customHeight="1">
      <c r="A66" s="34"/>
      <c r="B66" s="47"/>
      <c r="C66" s="48"/>
      <c r="D66" s="48"/>
      <c r="E66" s="48"/>
      <c r="F66" s="48"/>
      <c r="G66" s="48"/>
      <c r="H66" s="48"/>
      <c r="I66" s="142"/>
      <c r="J66" s="48"/>
      <c r="K66" s="48"/>
      <c r="L66" s="116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" customHeight="1">
      <c r="A70" s="34"/>
      <c r="B70" s="49"/>
      <c r="C70" s="50"/>
      <c r="D70" s="50"/>
      <c r="E70" s="50"/>
      <c r="F70" s="50"/>
      <c r="G70" s="50"/>
      <c r="H70" s="50"/>
      <c r="I70" s="145"/>
      <c r="J70" s="50"/>
      <c r="K70" s="50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" customHeight="1">
      <c r="A71" s="34"/>
      <c r="B71" s="35"/>
      <c r="C71" s="23" t="s">
        <v>137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35"/>
      <c r="C72" s="36"/>
      <c r="D72" s="36"/>
      <c r="E72" s="36"/>
      <c r="F72" s="36"/>
      <c r="G72" s="36"/>
      <c r="H72" s="36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4.4" customHeight="1">
      <c r="A74" s="34"/>
      <c r="B74" s="35"/>
      <c r="C74" s="36"/>
      <c r="D74" s="36"/>
      <c r="E74" s="377" t="str">
        <f>E7</f>
        <v>Společná zařízení v k.ú. Dolní Čermná - Poldr č.2 a č.3, Polní cesty C53 a C54</v>
      </c>
      <c r="F74" s="378"/>
      <c r="G74" s="378"/>
      <c r="H74" s="378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122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" customHeight="1">
      <c r="A76" s="34"/>
      <c r="B76" s="35"/>
      <c r="C76" s="36"/>
      <c r="D76" s="36"/>
      <c r="E76" s="346" t="str">
        <f>E9</f>
        <v>SO-04 - Cesta C54</v>
      </c>
      <c r="F76" s="379"/>
      <c r="G76" s="379"/>
      <c r="H76" s="379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21</v>
      </c>
      <c r="D78" s="36"/>
      <c r="E78" s="36"/>
      <c r="F78" s="27" t="str">
        <f>F12</f>
        <v xml:space="preserve"> </v>
      </c>
      <c r="G78" s="36"/>
      <c r="H78" s="36"/>
      <c r="I78" s="117" t="s">
        <v>23</v>
      </c>
      <c r="J78" s="59" t="str">
        <f>IF(J12="","",J12)</f>
        <v>13. 9. 2018</v>
      </c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26.4" customHeight="1">
      <c r="A80" s="34"/>
      <c r="B80" s="35"/>
      <c r="C80" s="29" t="s">
        <v>25</v>
      </c>
      <c r="D80" s="36"/>
      <c r="E80" s="36"/>
      <c r="F80" s="27" t="str">
        <f>E15</f>
        <v>ČR-SPÚ, Pobočka Ústí nad Orlicí</v>
      </c>
      <c r="G80" s="36"/>
      <c r="H80" s="36"/>
      <c r="I80" s="117" t="s">
        <v>31</v>
      </c>
      <c r="J80" s="32" t="str">
        <f>E21</f>
        <v>Agroprojekce Litomyšl, s.r.o.</v>
      </c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6" customHeight="1">
      <c r="A81" s="34"/>
      <c r="B81" s="35"/>
      <c r="C81" s="29" t="s">
        <v>29</v>
      </c>
      <c r="D81" s="36"/>
      <c r="E81" s="36"/>
      <c r="F81" s="27" t="str">
        <f>IF(E18="","",E18)</f>
        <v>Vyplň údaj</v>
      </c>
      <c r="G81" s="36"/>
      <c r="H81" s="36"/>
      <c r="I81" s="117" t="s">
        <v>34</v>
      </c>
      <c r="J81" s="32" t="str">
        <f>E24</f>
        <v>poldr</v>
      </c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64"/>
      <c r="B83" s="165"/>
      <c r="C83" s="166" t="s">
        <v>138</v>
      </c>
      <c r="D83" s="167" t="s">
        <v>56</v>
      </c>
      <c r="E83" s="167" t="s">
        <v>52</v>
      </c>
      <c r="F83" s="167" t="s">
        <v>53</v>
      </c>
      <c r="G83" s="167" t="s">
        <v>139</v>
      </c>
      <c r="H83" s="167" t="s">
        <v>140</v>
      </c>
      <c r="I83" s="168" t="s">
        <v>141</v>
      </c>
      <c r="J83" s="167" t="s">
        <v>129</v>
      </c>
      <c r="K83" s="169" t="s">
        <v>142</v>
      </c>
      <c r="L83" s="170"/>
      <c r="M83" s="68" t="s">
        <v>19</v>
      </c>
      <c r="N83" s="69" t="s">
        <v>41</v>
      </c>
      <c r="O83" s="69" t="s">
        <v>143</v>
      </c>
      <c r="P83" s="69" t="s">
        <v>144</v>
      </c>
      <c r="Q83" s="69" t="s">
        <v>145</v>
      </c>
      <c r="R83" s="69" t="s">
        <v>146</v>
      </c>
      <c r="S83" s="69" t="s">
        <v>147</v>
      </c>
      <c r="T83" s="70" t="s">
        <v>148</v>
      </c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/>
    </row>
    <row r="84" spans="1:65" s="2" customFormat="1" ht="22.8" customHeight="1">
      <c r="A84" s="34"/>
      <c r="B84" s="35"/>
      <c r="C84" s="75" t="s">
        <v>149</v>
      </c>
      <c r="D84" s="36"/>
      <c r="E84" s="36"/>
      <c r="F84" s="36"/>
      <c r="G84" s="36"/>
      <c r="H84" s="36"/>
      <c r="I84" s="115"/>
      <c r="J84" s="171">
        <f>BK84</f>
        <v>0</v>
      </c>
      <c r="K84" s="36"/>
      <c r="L84" s="39"/>
      <c r="M84" s="71"/>
      <c r="N84" s="172"/>
      <c r="O84" s="72"/>
      <c r="P84" s="173">
        <f>P85</f>
        <v>0</v>
      </c>
      <c r="Q84" s="72"/>
      <c r="R84" s="173">
        <f>R85</f>
        <v>315.335891</v>
      </c>
      <c r="S84" s="72"/>
      <c r="T84" s="174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70</v>
      </c>
      <c r="AU84" s="17" t="s">
        <v>130</v>
      </c>
      <c r="BK84" s="175">
        <f>BK85</f>
        <v>0</v>
      </c>
    </row>
    <row r="85" spans="1:65" s="12" customFormat="1" ht="25.95" customHeight="1">
      <c r="B85" s="176"/>
      <c r="C85" s="177"/>
      <c r="D85" s="178" t="s">
        <v>70</v>
      </c>
      <c r="E85" s="179" t="s">
        <v>150</v>
      </c>
      <c r="F85" s="179" t="s">
        <v>151</v>
      </c>
      <c r="G85" s="177"/>
      <c r="H85" s="177"/>
      <c r="I85" s="180"/>
      <c r="J85" s="181">
        <f>BK85</f>
        <v>0</v>
      </c>
      <c r="K85" s="177"/>
      <c r="L85" s="182"/>
      <c r="M85" s="183"/>
      <c r="N85" s="184"/>
      <c r="O85" s="184"/>
      <c r="P85" s="185">
        <f>P86+P158+P173+P184</f>
        <v>0</v>
      </c>
      <c r="Q85" s="184"/>
      <c r="R85" s="185">
        <f>R86+R158+R173+R184</f>
        <v>315.335891</v>
      </c>
      <c r="S85" s="184"/>
      <c r="T85" s="186">
        <f>T86+T158+T173+T184</f>
        <v>0</v>
      </c>
      <c r="AR85" s="187" t="s">
        <v>78</v>
      </c>
      <c r="AT85" s="188" t="s">
        <v>70</v>
      </c>
      <c r="AU85" s="188" t="s">
        <v>71</v>
      </c>
      <c r="AY85" s="187" t="s">
        <v>152</v>
      </c>
      <c r="BK85" s="189">
        <f>BK86+BK158+BK173+BK184</f>
        <v>0</v>
      </c>
    </row>
    <row r="86" spans="1:65" s="12" customFormat="1" ht="22.8" customHeight="1">
      <c r="B86" s="176"/>
      <c r="C86" s="177"/>
      <c r="D86" s="178" t="s">
        <v>70</v>
      </c>
      <c r="E86" s="190" t="s">
        <v>78</v>
      </c>
      <c r="F86" s="190" t="s">
        <v>153</v>
      </c>
      <c r="G86" s="177"/>
      <c r="H86" s="177"/>
      <c r="I86" s="180"/>
      <c r="J86" s="191">
        <f>BK86</f>
        <v>0</v>
      </c>
      <c r="K86" s="177"/>
      <c r="L86" s="182"/>
      <c r="M86" s="183"/>
      <c r="N86" s="184"/>
      <c r="O86" s="184"/>
      <c r="P86" s="185">
        <f>SUM(P87:P157)</f>
        <v>0</v>
      </c>
      <c r="Q86" s="184"/>
      <c r="R86" s="185">
        <f>SUM(R87:R157)</f>
        <v>1.220558</v>
      </c>
      <c r="S86" s="184"/>
      <c r="T86" s="186">
        <f>SUM(T87:T157)</f>
        <v>0</v>
      </c>
      <c r="AR86" s="187" t="s">
        <v>78</v>
      </c>
      <c r="AT86" s="188" t="s">
        <v>70</v>
      </c>
      <c r="AU86" s="188" t="s">
        <v>78</v>
      </c>
      <c r="AY86" s="187" t="s">
        <v>152</v>
      </c>
      <c r="BK86" s="189">
        <f>SUM(BK87:BK157)</f>
        <v>0</v>
      </c>
    </row>
    <row r="87" spans="1:65" s="2" customFormat="1" ht="14.4" customHeight="1">
      <c r="A87" s="34"/>
      <c r="B87" s="35"/>
      <c r="C87" s="192" t="s">
        <v>78</v>
      </c>
      <c r="D87" s="192" t="s">
        <v>154</v>
      </c>
      <c r="E87" s="193" t="s">
        <v>197</v>
      </c>
      <c r="F87" s="194" t="s">
        <v>198</v>
      </c>
      <c r="G87" s="195" t="s">
        <v>157</v>
      </c>
      <c r="H87" s="196">
        <v>120</v>
      </c>
      <c r="I87" s="197"/>
      <c r="J87" s="198">
        <f>ROUND(I87*H87,2)</f>
        <v>0</v>
      </c>
      <c r="K87" s="194" t="s">
        <v>158</v>
      </c>
      <c r="L87" s="39"/>
      <c r="M87" s="199" t="s">
        <v>19</v>
      </c>
      <c r="N87" s="200" t="s">
        <v>42</v>
      </c>
      <c r="O87" s="64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203" t="s">
        <v>159</v>
      </c>
      <c r="AT87" s="203" t="s">
        <v>154</v>
      </c>
      <c r="AU87" s="203" t="s">
        <v>80</v>
      </c>
      <c r="AY87" s="17" t="s">
        <v>152</v>
      </c>
      <c r="BE87" s="204">
        <f>IF(N87="základní",J87,0)</f>
        <v>0</v>
      </c>
      <c r="BF87" s="204">
        <f>IF(N87="snížená",J87,0)</f>
        <v>0</v>
      </c>
      <c r="BG87" s="204">
        <f>IF(N87="zákl. přenesená",J87,0)</f>
        <v>0</v>
      </c>
      <c r="BH87" s="204">
        <f>IF(N87="sníž. přenesená",J87,0)</f>
        <v>0</v>
      </c>
      <c r="BI87" s="204">
        <f>IF(N87="nulová",J87,0)</f>
        <v>0</v>
      </c>
      <c r="BJ87" s="17" t="s">
        <v>78</v>
      </c>
      <c r="BK87" s="204">
        <f>ROUND(I87*H87,2)</f>
        <v>0</v>
      </c>
      <c r="BL87" s="17" t="s">
        <v>159</v>
      </c>
      <c r="BM87" s="203" t="s">
        <v>1166</v>
      </c>
    </row>
    <row r="88" spans="1:65" s="2" customFormat="1" ht="19.2">
      <c r="A88" s="34"/>
      <c r="B88" s="35"/>
      <c r="C88" s="36"/>
      <c r="D88" s="205" t="s">
        <v>161</v>
      </c>
      <c r="E88" s="36"/>
      <c r="F88" s="206" t="s">
        <v>200</v>
      </c>
      <c r="G88" s="36"/>
      <c r="H88" s="36"/>
      <c r="I88" s="115"/>
      <c r="J88" s="36"/>
      <c r="K88" s="36"/>
      <c r="L88" s="39"/>
      <c r="M88" s="207"/>
      <c r="N88" s="208"/>
      <c r="O88" s="64"/>
      <c r="P88" s="64"/>
      <c r="Q88" s="64"/>
      <c r="R88" s="64"/>
      <c r="S88" s="64"/>
      <c r="T88" s="65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161</v>
      </c>
      <c r="AU88" s="17" t="s">
        <v>80</v>
      </c>
    </row>
    <row r="89" spans="1:65" s="13" customFormat="1" ht="10.199999999999999">
      <c r="B89" s="210"/>
      <c r="C89" s="211"/>
      <c r="D89" s="205" t="s">
        <v>165</v>
      </c>
      <c r="E89" s="212" t="s">
        <v>19</v>
      </c>
      <c r="F89" s="213" t="s">
        <v>1167</v>
      </c>
      <c r="G89" s="211"/>
      <c r="H89" s="214">
        <v>120</v>
      </c>
      <c r="I89" s="215"/>
      <c r="J89" s="211"/>
      <c r="K89" s="211"/>
      <c r="L89" s="216"/>
      <c r="M89" s="217"/>
      <c r="N89" s="218"/>
      <c r="O89" s="218"/>
      <c r="P89" s="218"/>
      <c r="Q89" s="218"/>
      <c r="R89" s="218"/>
      <c r="S89" s="218"/>
      <c r="T89" s="219"/>
      <c r="AT89" s="220" t="s">
        <v>165</v>
      </c>
      <c r="AU89" s="220" t="s">
        <v>80</v>
      </c>
      <c r="AV89" s="13" t="s">
        <v>80</v>
      </c>
      <c r="AW89" s="13" t="s">
        <v>33</v>
      </c>
      <c r="AX89" s="13" t="s">
        <v>78</v>
      </c>
      <c r="AY89" s="220" t="s">
        <v>152</v>
      </c>
    </row>
    <row r="90" spans="1:65" s="2" customFormat="1" ht="14.4" customHeight="1">
      <c r="A90" s="34"/>
      <c r="B90" s="35"/>
      <c r="C90" s="192" t="s">
        <v>80</v>
      </c>
      <c r="D90" s="192" t="s">
        <v>154</v>
      </c>
      <c r="E90" s="193" t="s">
        <v>1070</v>
      </c>
      <c r="F90" s="194" t="s">
        <v>1071</v>
      </c>
      <c r="G90" s="195" t="s">
        <v>157</v>
      </c>
      <c r="H90" s="196">
        <v>38.799999999999997</v>
      </c>
      <c r="I90" s="197"/>
      <c r="J90" s="198">
        <f>ROUND(I90*H90,2)</f>
        <v>0</v>
      </c>
      <c r="K90" s="194" t="s">
        <v>158</v>
      </c>
      <c r="L90" s="39"/>
      <c r="M90" s="199" t="s">
        <v>19</v>
      </c>
      <c r="N90" s="200" t="s">
        <v>42</v>
      </c>
      <c r="O90" s="64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203" t="s">
        <v>159</v>
      </c>
      <c r="AT90" s="203" t="s">
        <v>154</v>
      </c>
      <c r="AU90" s="203" t="s">
        <v>80</v>
      </c>
      <c r="AY90" s="17" t="s">
        <v>152</v>
      </c>
      <c r="BE90" s="204">
        <f>IF(N90="základní",J90,0)</f>
        <v>0</v>
      </c>
      <c r="BF90" s="204">
        <f>IF(N90="snížená",J90,0)</f>
        <v>0</v>
      </c>
      <c r="BG90" s="204">
        <f>IF(N90="zákl. přenesená",J90,0)</f>
        <v>0</v>
      </c>
      <c r="BH90" s="204">
        <f>IF(N90="sníž. přenesená",J90,0)</f>
        <v>0</v>
      </c>
      <c r="BI90" s="204">
        <f>IF(N90="nulová",J90,0)</f>
        <v>0</v>
      </c>
      <c r="BJ90" s="17" t="s">
        <v>78</v>
      </c>
      <c r="BK90" s="204">
        <f>ROUND(I90*H90,2)</f>
        <v>0</v>
      </c>
      <c r="BL90" s="17" t="s">
        <v>159</v>
      </c>
      <c r="BM90" s="203" t="s">
        <v>1168</v>
      </c>
    </row>
    <row r="91" spans="1:65" s="2" customFormat="1" ht="19.2">
      <c r="A91" s="34"/>
      <c r="B91" s="35"/>
      <c r="C91" s="36"/>
      <c r="D91" s="205" t="s">
        <v>161</v>
      </c>
      <c r="E91" s="36"/>
      <c r="F91" s="206" t="s">
        <v>1073</v>
      </c>
      <c r="G91" s="36"/>
      <c r="H91" s="36"/>
      <c r="I91" s="115"/>
      <c r="J91" s="36"/>
      <c r="K91" s="36"/>
      <c r="L91" s="39"/>
      <c r="M91" s="207"/>
      <c r="N91" s="208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161</v>
      </c>
      <c r="AU91" s="17" t="s">
        <v>80</v>
      </c>
    </row>
    <row r="92" spans="1:65" s="13" customFormat="1" ht="10.199999999999999">
      <c r="B92" s="210"/>
      <c r="C92" s="211"/>
      <c r="D92" s="205" t="s">
        <v>165</v>
      </c>
      <c r="E92" s="212" t="s">
        <v>19</v>
      </c>
      <c r="F92" s="213" t="s">
        <v>1169</v>
      </c>
      <c r="G92" s="211"/>
      <c r="H92" s="214">
        <v>38.799999999999997</v>
      </c>
      <c r="I92" s="215"/>
      <c r="J92" s="211"/>
      <c r="K92" s="211"/>
      <c r="L92" s="216"/>
      <c r="M92" s="217"/>
      <c r="N92" s="218"/>
      <c r="O92" s="218"/>
      <c r="P92" s="218"/>
      <c r="Q92" s="218"/>
      <c r="R92" s="218"/>
      <c r="S92" s="218"/>
      <c r="T92" s="219"/>
      <c r="AT92" s="220" t="s">
        <v>165</v>
      </c>
      <c r="AU92" s="220" t="s">
        <v>80</v>
      </c>
      <c r="AV92" s="13" t="s">
        <v>80</v>
      </c>
      <c r="AW92" s="13" t="s">
        <v>33</v>
      </c>
      <c r="AX92" s="13" t="s">
        <v>78</v>
      </c>
      <c r="AY92" s="220" t="s">
        <v>152</v>
      </c>
    </row>
    <row r="93" spans="1:65" s="2" customFormat="1" ht="14.4" customHeight="1">
      <c r="A93" s="34"/>
      <c r="B93" s="35"/>
      <c r="C93" s="192" t="s">
        <v>173</v>
      </c>
      <c r="D93" s="192" t="s">
        <v>154</v>
      </c>
      <c r="E93" s="193" t="s">
        <v>1075</v>
      </c>
      <c r="F93" s="194" t="s">
        <v>1076</v>
      </c>
      <c r="G93" s="195" t="s">
        <v>157</v>
      </c>
      <c r="H93" s="196">
        <v>11.64</v>
      </c>
      <c r="I93" s="197"/>
      <c r="J93" s="198">
        <f>ROUND(I93*H93,2)</f>
        <v>0</v>
      </c>
      <c r="K93" s="194" t="s">
        <v>158</v>
      </c>
      <c r="L93" s="39"/>
      <c r="M93" s="199" t="s">
        <v>19</v>
      </c>
      <c r="N93" s="200" t="s">
        <v>42</v>
      </c>
      <c r="O93" s="64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3" t="s">
        <v>159</v>
      </c>
      <c r="AT93" s="203" t="s">
        <v>154</v>
      </c>
      <c r="AU93" s="203" t="s">
        <v>80</v>
      </c>
      <c r="AY93" s="17" t="s">
        <v>152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7" t="s">
        <v>78</v>
      </c>
      <c r="BK93" s="204">
        <f>ROUND(I93*H93,2)</f>
        <v>0</v>
      </c>
      <c r="BL93" s="17" t="s">
        <v>159</v>
      </c>
      <c r="BM93" s="203" t="s">
        <v>1170</v>
      </c>
    </row>
    <row r="94" spans="1:65" s="2" customFormat="1" ht="19.2">
      <c r="A94" s="34"/>
      <c r="B94" s="35"/>
      <c r="C94" s="36"/>
      <c r="D94" s="205" t="s">
        <v>161</v>
      </c>
      <c r="E94" s="36"/>
      <c r="F94" s="206" t="s">
        <v>1078</v>
      </c>
      <c r="G94" s="36"/>
      <c r="H94" s="36"/>
      <c r="I94" s="115"/>
      <c r="J94" s="36"/>
      <c r="K94" s="36"/>
      <c r="L94" s="39"/>
      <c r="M94" s="207"/>
      <c r="N94" s="208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161</v>
      </c>
      <c r="AU94" s="17" t="s">
        <v>80</v>
      </c>
    </row>
    <row r="95" spans="1:65" s="13" customFormat="1" ht="10.199999999999999">
      <c r="B95" s="210"/>
      <c r="C95" s="211"/>
      <c r="D95" s="205" t="s">
        <v>165</v>
      </c>
      <c r="E95" s="212" t="s">
        <v>19</v>
      </c>
      <c r="F95" s="213" t="s">
        <v>1171</v>
      </c>
      <c r="G95" s="211"/>
      <c r="H95" s="214">
        <v>11.64</v>
      </c>
      <c r="I95" s="215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165</v>
      </c>
      <c r="AU95" s="220" t="s">
        <v>80</v>
      </c>
      <c r="AV95" s="13" t="s">
        <v>80</v>
      </c>
      <c r="AW95" s="13" t="s">
        <v>33</v>
      </c>
      <c r="AX95" s="13" t="s">
        <v>78</v>
      </c>
      <c r="AY95" s="220" t="s">
        <v>152</v>
      </c>
    </row>
    <row r="96" spans="1:65" s="2" customFormat="1" ht="14.4" customHeight="1">
      <c r="A96" s="34"/>
      <c r="B96" s="35"/>
      <c r="C96" s="192" t="s">
        <v>159</v>
      </c>
      <c r="D96" s="192" t="s">
        <v>154</v>
      </c>
      <c r="E96" s="193" t="s">
        <v>438</v>
      </c>
      <c r="F96" s="194" t="s">
        <v>439</v>
      </c>
      <c r="G96" s="195" t="s">
        <v>157</v>
      </c>
      <c r="H96" s="196">
        <v>3</v>
      </c>
      <c r="I96" s="197"/>
      <c r="J96" s="198">
        <f>ROUND(I96*H96,2)</f>
        <v>0</v>
      </c>
      <c r="K96" s="194" t="s">
        <v>158</v>
      </c>
      <c r="L96" s="39"/>
      <c r="M96" s="199" t="s">
        <v>19</v>
      </c>
      <c r="N96" s="200" t="s">
        <v>42</v>
      </c>
      <c r="O96" s="64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3" t="s">
        <v>159</v>
      </c>
      <c r="AT96" s="203" t="s">
        <v>154</v>
      </c>
      <c r="AU96" s="203" t="s">
        <v>80</v>
      </c>
      <c r="AY96" s="17" t="s">
        <v>152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7" t="s">
        <v>78</v>
      </c>
      <c r="BK96" s="204">
        <f>ROUND(I96*H96,2)</f>
        <v>0</v>
      </c>
      <c r="BL96" s="17" t="s">
        <v>159</v>
      </c>
      <c r="BM96" s="203" t="s">
        <v>1172</v>
      </c>
    </row>
    <row r="97" spans="1:65" s="2" customFormat="1" ht="19.2">
      <c r="A97" s="34"/>
      <c r="B97" s="35"/>
      <c r="C97" s="36"/>
      <c r="D97" s="205" t="s">
        <v>161</v>
      </c>
      <c r="E97" s="36"/>
      <c r="F97" s="206" t="s">
        <v>441</v>
      </c>
      <c r="G97" s="36"/>
      <c r="H97" s="36"/>
      <c r="I97" s="115"/>
      <c r="J97" s="36"/>
      <c r="K97" s="36"/>
      <c r="L97" s="39"/>
      <c r="M97" s="207"/>
      <c r="N97" s="208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161</v>
      </c>
      <c r="AU97" s="17" t="s">
        <v>80</v>
      </c>
    </row>
    <row r="98" spans="1:65" s="13" customFormat="1" ht="10.199999999999999">
      <c r="B98" s="210"/>
      <c r="C98" s="211"/>
      <c r="D98" s="205" t="s">
        <v>165</v>
      </c>
      <c r="E98" s="212" t="s">
        <v>19</v>
      </c>
      <c r="F98" s="213" t="s">
        <v>1173</v>
      </c>
      <c r="G98" s="211"/>
      <c r="H98" s="214">
        <v>3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165</v>
      </c>
      <c r="AU98" s="220" t="s">
        <v>80</v>
      </c>
      <c r="AV98" s="13" t="s">
        <v>80</v>
      </c>
      <c r="AW98" s="13" t="s">
        <v>33</v>
      </c>
      <c r="AX98" s="13" t="s">
        <v>78</v>
      </c>
      <c r="AY98" s="220" t="s">
        <v>152</v>
      </c>
    </row>
    <row r="99" spans="1:65" s="2" customFormat="1" ht="14.4" customHeight="1">
      <c r="A99" s="34"/>
      <c r="B99" s="35"/>
      <c r="C99" s="192" t="s">
        <v>183</v>
      </c>
      <c r="D99" s="192" t="s">
        <v>154</v>
      </c>
      <c r="E99" s="193" t="s">
        <v>210</v>
      </c>
      <c r="F99" s="194" t="s">
        <v>211</v>
      </c>
      <c r="G99" s="195" t="s">
        <v>157</v>
      </c>
      <c r="H99" s="196">
        <v>0.9</v>
      </c>
      <c r="I99" s="197"/>
      <c r="J99" s="198">
        <f>ROUND(I99*H99,2)</f>
        <v>0</v>
      </c>
      <c r="K99" s="194" t="s">
        <v>158</v>
      </c>
      <c r="L99" s="39"/>
      <c r="M99" s="199" t="s">
        <v>19</v>
      </c>
      <c r="N99" s="200" t="s">
        <v>42</v>
      </c>
      <c r="O99" s="64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159</v>
      </c>
      <c r="AT99" s="203" t="s">
        <v>154</v>
      </c>
      <c r="AU99" s="203" t="s">
        <v>80</v>
      </c>
      <c r="AY99" s="17" t="s">
        <v>152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7" t="s">
        <v>78</v>
      </c>
      <c r="BK99" s="204">
        <f>ROUND(I99*H99,2)</f>
        <v>0</v>
      </c>
      <c r="BL99" s="17" t="s">
        <v>159</v>
      </c>
      <c r="BM99" s="203" t="s">
        <v>1174</v>
      </c>
    </row>
    <row r="100" spans="1:65" s="2" customFormat="1" ht="19.2">
      <c r="A100" s="34"/>
      <c r="B100" s="35"/>
      <c r="C100" s="36"/>
      <c r="D100" s="205" t="s">
        <v>161</v>
      </c>
      <c r="E100" s="36"/>
      <c r="F100" s="206" t="s">
        <v>213</v>
      </c>
      <c r="G100" s="36"/>
      <c r="H100" s="36"/>
      <c r="I100" s="115"/>
      <c r="J100" s="36"/>
      <c r="K100" s="36"/>
      <c r="L100" s="39"/>
      <c r="M100" s="207"/>
      <c r="N100" s="208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80</v>
      </c>
    </row>
    <row r="101" spans="1:65" s="13" customFormat="1" ht="10.199999999999999">
      <c r="B101" s="210"/>
      <c r="C101" s="211"/>
      <c r="D101" s="205" t="s">
        <v>165</v>
      </c>
      <c r="E101" s="212" t="s">
        <v>19</v>
      </c>
      <c r="F101" s="213" t="s">
        <v>1175</v>
      </c>
      <c r="G101" s="211"/>
      <c r="H101" s="214">
        <v>0.9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165</v>
      </c>
      <c r="AU101" s="220" t="s">
        <v>80</v>
      </c>
      <c r="AV101" s="13" t="s">
        <v>80</v>
      </c>
      <c r="AW101" s="13" t="s">
        <v>33</v>
      </c>
      <c r="AX101" s="13" t="s">
        <v>78</v>
      </c>
      <c r="AY101" s="220" t="s">
        <v>152</v>
      </c>
    </row>
    <row r="102" spans="1:65" s="2" customFormat="1" ht="14.4" customHeight="1">
      <c r="A102" s="34"/>
      <c r="B102" s="35"/>
      <c r="C102" s="192" t="s">
        <v>188</v>
      </c>
      <c r="D102" s="192" t="s">
        <v>154</v>
      </c>
      <c r="E102" s="193" t="s">
        <v>1080</v>
      </c>
      <c r="F102" s="194" t="s">
        <v>1081</v>
      </c>
      <c r="G102" s="195" t="s">
        <v>157</v>
      </c>
      <c r="H102" s="196">
        <v>33.04</v>
      </c>
      <c r="I102" s="197"/>
      <c r="J102" s="198">
        <f>ROUND(I102*H102,2)</f>
        <v>0</v>
      </c>
      <c r="K102" s="194" t="s">
        <v>158</v>
      </c>
      <c r="L102" s="39"/>
      <c r="M102" s="199" t="s">
        <v>19</v>
      </c>
      <c r="N102" s="200" t="s">
        <v>42</v>
      </c>
      <c r="O102" s="64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3" t="s">
        <v>159</v>
      </c>
      <c r="AT102" s="203" t="s">
        <v>154</v>
      </c>
      <c r="AU102" s="203" t="s">
        <v>80</v>
      </c>
      <c r="AY102" s="17" t="s">
        <v>152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7" t="s">
        <v>78</v>
      </c>
      <c r="BK102" s="204">
        <f>ROUND(I102*H102,2)</f>
        <v>0</v>
      </c>
      <c r="BL102" s="17" t="s">
        <v>159</v>
      </c>
      <c r="BM102" s="203" t="s">
        <v>1176</v>
      </c>
    </row>
    <row r="103" spans="1:65" s="2" customFormat="1" ht="19.2">
      <c r="A103" s="34"/>
      <c r="B103" s="35"/>
      <c r="C103" s="36"/>
      <c r="D103" s="205" t="s">
        <v>161</v>
      </c>
      <c r="E103" s="36"/>
      <c r="F103" s="206" t="s">
        <v>1083</v>
      </c>
      <c r="G103" s="36"/>
      <c r="H103" s="36"/>
      <c r="I103" s="115"/>
      <c r="J103" s="36"/>
      <c r="K103" s="36"/>
      <c r="L103" s="39"/>
      <c r="M103" s="207"/>
      <c r="N103" s="208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161</v>
      </c>
      <c r="AU103" s="17" t="s">
        <v>80</v>
      </c>
    </row>
    <row r="104" spans="1:65" s="13" customFormat="1" ht="10.199999999999999">
      <c r="B104" s="210"/>
      <c r="C104" s="211"/>
      <c r="D104" s="205" t="s">
        <v>165</v>
      </c>
      <c r="E104" s="212" t="s">
        <v>19</v>
      </c>
      <c r="F104" s="213" t="s">
        <v>1177</v>
      </c>
      <c r="G104" s="211"/>
      <c r="H104" s="214">
        <v>33.04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165</v>
      </c>
      <c r="AU104" s="220" t="s">
        <v>80</v>
      </c>
      <c r="AV104" s="13" t="s">
        <v>80</v>
      </c>
      <c r="AW104" s="13" t="s">
        <v>33</v>
      </c>
      <c r="AX104" s="13" t="s">
        <v>78</v>
      </c>
      <c r="AY104" s="220" t="s">
        <v>152</v>
      </c>
    </row>
    <row r="105" spans="1:65" s="2" customFormat="1" ht="14.4" customHeight="1">
      <c r="A105" s="34"/>
      <c r="B105" s="35"/>
      <c r="C105" s="192" t="s">
        <v>192</v>
      </c>
      <c r="D105" s="192" t="s">
        <v>154</v>
      </c>
      <c r="E105" s="193" t="s">
        <v>1085</v>
      </c>
      <c r="F105" s="194" t="s">
        <v>1086</v>
      </c>
      <c r="G105" s="195" t="s">
        <v>157</v>
      </c>
      <c r="H105" s="196">
        <v>9.9</v>
      </c>
      <c r="I105" s="197"/>
      <c r="J105" s="198">
        <f>ROUND(I105*H105,2)</f>
        <v>0</v>
      </c>
      <c r="K105" s="194" t="s">
        <v>158</v>
      </c>
      <c r="L105" s="39"/>
      <c r="M105" s="199" t="s">
        <v>19</v>
      </c>
      <c r="N105" s="200" t="s">
        <v>42</v>
      </c>
      <c r="O105" s="64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159</v>
      </c>
      <c r="AT105" s="203" t="s">
        <v>154</v>
      </c>
      <c r="AU105" s="203" t="s">
        <v>80</v>
      </c>
      <c r="AY105" s="17" t="s">
        <v>152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7" t="s">
        <v>78</v>
      </c>
      <c r="BK105" s="204">
        <f>ROUND(I105*H105,2)</f>
        <v>0</v>
      </c>
      <c r="BL105" s="17" t="s">
        <v>159</v>
      </c>
      <c r="BM105" s="203" t="s">
        <v>1178</v>
      </c>
    </row>
    <row r="106" spans="1:65" s="2" customFormat="1" ht="19.2">
      <c r="A106" s="34"/>
      <c r="B106" s="35"/>
      <c r="C106" s="36"/>
      <c r="D106" s="205" t="s">
        <v>161</v>
      </c>
      <c r="E106" s="36"/>
      <c r="F106" s="206" t="s">
        <v>1088</v>
      </c>
      <c r="G106" s="36"/>
      <c r="H106" s="36"/>
      <c r="I106" s="115"/>
      <c r="J106" s="36"/>
      <c r="K106" s="36"/>
      <c r="L106" s="39"/>
      <c r="M106" s="207"/>
      <c r="N106" s="20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80</v>
      </c>
    </row>
    <row r="107" spans="1:65" s="13" customFormat="1" ht="10.199999999999999">
      <c r="B107" s="210"/>
      <c r="C107" s="211"/>
      <c r="D107" s="205" t="s">
        <v>165</v>
      </c>
      <c r="E107" s="212" t="s">
        <v>19</v>
      </c>
      <c r="F107" s="213" t="s">
        <v>1179</v>
      </c>
      <c r="G107" s="211"/>
      <c r="H107" s="214">
        <v>9.9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165</v>
      </c>
      <c r="AU107" s="220" t="s">
        <v>80</v>
      </c>
      <c r="AV107" s="13" t="s">
        <v>80</v>
      </c>
      <c r="AW107" s="13" t="s">
        <v>33</v>
      </c>
      <c r="AX107" s="13" t="s">
        <v>78</v>
      </c>
      <c r="AY107" s="220" t="s">
        <v>152</v>
      </c>
    </row>
    <row r="108" spans="1:65" s="2" customFormat="1" ht="14.4" customHeight="1">
      <c r="A108" s="34"/>
      <c r="B108" s="35"/>
      <c r="C108" s="192" t="s">
        <v>196</v>
      </c>
      <c r="D108" s="192" t="s">
        <v>154</v>
      </c>
      <c r="E108" s="193" t="s">
        <v>1180</v>
      </c>
      <c r="F108" s="194" t="s">
        <v>1181</v>
      </c>
      <c r="G108" s="195" t="s">
        <v>157</v>
      </c>
      <c r="H108" s="196">
        <v>3.7</v>
      </c>
      <c r="I108" s="197"/>
      <c r="J108" s="198">
        <f>ROUND(I108*H108,2)</f>
        <v>0</v>
      </c>
      <c r="K108" s="194" t="s">
        <v>158</v>
      </c>
      <c r="L108" s="39"/>
      <c r="M108" s="199" t="s">
        <v>19</v>
      </c>
      <c r="N108" s="200" t="s">
        <v>42</v>
      </c>
      <c r="O108" s="64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159</v>
      </c>
      <c r="AT108" s="203" t="s">
        <v>154</v>
      </c>
      <c r="AU108" s="203" t="s">
        <v>80</v>
      </c>
      <c r="AY108" s="17" t="s">
        <v>152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7" t="s">
        <v>78</v>
      </c>
      <c r="BK108" s="204">
        <f>ROUND(I108*H108,2)</f>
        <v>0</v>
      </c>
      <c r="BL108" s="17" t="s">
        <v>159</v>
      </c>
      <c r="BM108" s="203" t="s">
        <v>1182</v>
      </c>
    </row>
    <row r="109" spans="1:65" s="2" customFormat="1" ht="19.2">
      <c r="A109" s="34"/>
      <c r="B109" s="35"/>
      <c r="C109" s="36"/>
      <c r="D109" s="205" t="s">
        <v>161</v>
      </c>
      <c r="E109" s="36"/>
      <c r="F109" s="206" t="s">
        <v>1183</v>
      </c>
      <c r="G109" s="36"/>
      <c r="H109" s="36"/>
      <c r="I109" s="115"/>
      <c r="J109" s="36"/>
      <c r="K109" s="36"/>
      <c r="L109" s="39"/>
      <c r="M109" s="207"/>
      <c r="N109" s="208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80</v>
      </c>
    </row>
    <row r="110" spans="1:65" s="13" customFormat="1" ht="10.199999999999999">
      <c r="B110" s="210"/>
      <c r="C110" s="211"/>
      <c r="D110" s="205" t="s">
        <v>165</v>
      </c>
      <c r="E110" s="212" t="s">
        <v>19</v>
      </c>
      <c r="F110" s="213" t="s">
        <v>1184</v>
      </c>
      <c r="G110" s="211"/>
      <c r="H110" s="214">
        <v>3.7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165</v>
      </c>
      <c r="AU110" s="220" t="s">
        <v>80</v>
      </c>
      <c r="AV110" s="13" t="s">
        <v>80</v>
      </c>
      <c r="AW110" s="13" t="s">
        <v>33</v>
      </c>
      <c r="AX110" s="13" t="s">
        <v>78</v>
      </c>
      <c r="AY110" s="220" t="s">
        <v>152</v>
      </c>
    </row>
    <row r="111" spans="1:65" s="2" customFormat="1" ht="14.4" customHeight="1">
      <c r="A111" s="34"/>
      <c r="B111" s="35"/>
      <c r="C111" s="192" t="s">
        <v>202</v>
      </c>
      <c r="D111" s="192" t="s">
        <v>154</v>
      </c>
      <c r="E111" s="193" t="s">
        <v>722</v>
      </c>
      <c r="F111" s="194" t="s">
        <v>723</v>
      </c>
      <c r="G111" s="195" t="s">
        <v>157</v>
      </c>
      <c r="H111" s="196">
        <v>51.69</v>
      </c>
      <c r="I111" s="197"/>
      <c r="J111" s="198">
        <f>ROUND(I111*H111,2)</f>
        <v>0</v>
      </c>
      <c r="K111" s="194" t="s">
        <v>158</v>
      </c>
      <c r="L111" s="39"/>
      <c r="M111" s="199" t="s">
        <v>19</v>
      </c>
      <c r="N111" s="200" t="s">
        <v>42</v>
      </c>
      <c r="O111" s="64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3" t="s">
        <v>159</v>
      </c>
      <c r="AT111" s="203" t="s">
        <v>154</v>
      </c>
      <c r="AU111" s="203" t="s">
        <v>80</v>
      </c>
      <c r="AY111" s="17" t="s">
        <v>152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7" t="s">
        <v>78</v>
      </c>
      <c r="BK111" s="204">
        <f>ROUND(I111*H111,2)</f>
        <v>0</v>
      </c>
      <c r="BL111" s="17" t="s">
        <v>159</v>
      </c>
      <c r="BM111" s="203" t="s">
        <v>1185</v>
      </c>
    </row>
    <row r="112" spans="1:65" s="2" customFormat="1" ht="19.2">
      <c r="A112" s="34"/>
      <c r="B112" s="35"/>
      <c r="C112" s="36"/>
      <c r="D112" s="205" t="s">
        <v>161</v>
      </c>
      <c r="E112" s="36"/>
      <c r="F112" s="206" t="s">
        <v>725</v>
      </c>
      <c r="G112" s="36"/>
      <c r="H112" s="36"/>
      <c r="I112" s="115"/>
      <c r="J112" s="36"/>
      <c r="K112" s="36"/>
      <c r="L112" s="39"/>
      <c r="M112" s="207"/>
      <c r="N112" s="208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80</v>
      </c>
    </row>
    <row r="113" spans="1:65" s="13" customFormat="1" ht="10.199999999999999">
      <c r="B113" s="210"/>
      <c r="C113" s="211"/>
      <c r="D113" s="205" t="s">
        <v>165</v>
      </c>
      <c r="E113" s="212" t="s">
        <v>19</v>
      </c>
      <c r="F113" s="213" t="s">
        <v>1186</v>
      </c>
      <c r="G113" s="211"/>
      <c r="H113" s="214">
        <v>51.69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165</v>
      </c>
      <c r="AU113" s="220" t="s">
        <v>80</v>
      </c>
      <c r="AV113" s="13" t="s">
        <v>80</v>
      </c>
      <c r="AW113" s="13" t="s">
        <v>33</v>
      </c>
      <c r="AX113" s="13" t="s">
        <v>78</v>
      </c>
      <c r="AY113" s="220" t="s">
        <v>152</v>
      </c>
    </row>
    <row r="114" spans="1:65" s="2" customFormat="1" ht="14.4" customHeight="1">
      <c r="A114" s="34"/>
      <c r="B114" s="35"/>
      <c r="C114" s="192" t="s">
        <v>209</v>
      </c>
      <c r="D114" s="192" t="s">
        <v>154</v>
      </c>
      <c r="E114" s="193" t="s">
        <v>266</v>
      </c>
      <c r="F114" s="194" t="s">
        <v>267</v>
      </c>
      <c r="G114" s="195" t="s">
        <v>157</v>
      </c>
      <c r="H114" s="196">
        <v>119.30500000000001</v>
      </c>
      <c r="I114" s="197"/>
      <c r="J114" s="198">
        <f>ROUND(I114*H114,2)</f>
        <v>0</v>
      </c>
      <c r="K114" s="194" t="s">
        <v>158</v>
      </c>
      <c r="L114" s="39"/>
      <c r="M114" s="199" t="s">
        <v>19</v>
      </c>
      <c r="N114" s="200" t="s">
        <v>42</v>
      </c>
      <c r="O114" s="64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3" t="s">
        <v>159</v>
      </c>
      <c r="AT114" s="203" t="s">
        <v>154</v>
      </c>
      <c r="AU114" s="203" t="s">
        <v>80</v>
      </c>
      <c r="AY114" s="17" t="s">
        <v>152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7" t="s">
        <v>78</v>
      </c>
      <c r="BK114" s="204">
        <f>ROUND(I114*H114,2)</f>
        <v>0</v>
      </c>
      <c r="BL114" s="17" t="s">
        <v>159</v>
      </c>
      <c r="BM114" s="203" t="s">
        <v>1187</v>
      </c>
    </row>
    <row r="115" spans="1:65" s="2" customFormat="1" ht="19.2">
      <c r="A115" s="34"/>
      <c r="B115" s="35"/>
      <c r="C115" s="36"/>
      <c r="D115" s="205" t="s">
        <v>161</v>
      </c>
      <c r="E115" s="36"/>
      <c r="F115" s="206" t="s">
        <v>269</v>
      </c>
      <c r="G115" s="36"/>
      <c r="H115" s="36"/>
      <c r="I115" s="115"/>
      <c r="J115" s="36"/>
      <c r="K115" s="36"/>
      <c r="L115" s="39"/>
      <c r="M115" s="207"/>
      <c r="N115" s="208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80</v>
      </c>
    </row>
    <row r="116" spans="1:65" s="13" customFormat="1" ht="10.199999999999999">
      <c r="B116" s="210"/>
      <c r="C116" s="211"/>
      <c r="D116" s="205" t="s">
        <v>165</v>
      </c>
      <c r="E116" s="212" t="s">
        <v>19</v>
      </c>
      <c r="F116" s="213" t="s">
        <v>1188</v>
      </c>
      <c r="G116" s="211"/>
      <c r="H116" s="214">
        <v>94.155000000000001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165</v>
      </c>
      <c r="AU116" s="220" t="s">
        <v>80</v>
      </c>
      <c r="AV116" s="13" t="s">
        <v>80</v>
      </c>
      <c r="AW116" s="13" t="s">
        <v>33</v>
      </c>
      <c r="AX116" s="13" t="s">
        <v>71</v>
      </c>
      <c r="AY116" s="220" t="s">
        <v>152</v>
      </c>
    </row>
    <row r="117" spans="1:65" s="13" customFormat="1" ht="10.199999999999999">
      <c r="B117" s="210"/>
      <c r="C117" s="211"/>
      <c r="D117" s="205" t="s">
        <v>165</v>
      </c>
      <c r="E117" s="212" t="s">
        <v>19</v>
      </c>
      <c r="F117" s="213" t="s">
        <v>1189</v>
      </c>
      <c r="G117" s="211"/>
      <c r="H117" s="214">
        <v>25.15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165</v>
      </c>
      <c r="AU117" s="220" t="s">
        <v>80</v>
      </c>
      <c r="AV117" s="13" t="s">
        <v>80</v>
      </c>
      <c r="AW117" s="13" t="s">
        <v>33</v>
      </c>
      <c r="AX117" s="13" t="s">
        <v>71</v>
      </c>
      <c r="AY117" s="220" t="s">
        <v>152</v>
      </c>
    </row>
    <row r="118" spans="1:65" s="2" customFormat="1" ht="14.4" customHeight="1">
      <c r="A118" s="34"/>
      <c r="B118" s="35"/>
      <c r="C118" s="192" t="s">
        <v>215</v>
      </c>
      <c r="D118" s="192" t="s">
        <v>154</v>
      </c>
      <c r="E118" s="193" t="s">
        <v>271</v>
      </c>
      <c r="F118" s="194" t="s">
        <v>272</v>
      </c>
      <c r="G118" s="195" t="s">
        <v>157</v>
      </c>
      <c r="H118" s="196">
        <v>145.845</v>
      </c>
      <c r="I118" s="197"/>
      <c r="J118" s="198">
        <f>ROUND(I118*H118,2)</f>
        <v>0</v>
      </c>
      <c r="K118" s="194" t="s">
        <v>158</v>
      </c>
      <c r="L118" s="39"/>
      <c r="M118" s="199" t="s">
        <v>19</v>
      </c>
      <c r="N118" s="200" t="s">
        <v>42</v>
      </c>
      <c r="O118" s="64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159</v>
      </c>
      <c r="AT118" s="203" t="s">
        <v>154</v>
      </c>
      <c r="AU118" s="203" t="s">
        <v>80</v>
      </c>
      <c r="AY118" s="17" t="s">
        <v>152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7" t="s">
        <v>78</v>
      </c>
      <c r="BK118" s="204">
        <f>ROUND(I118*H118,2)</f>
        <v>0</v>
      </c>
      <c r="BL118" s="17" t="s">
        <v>159</v>
      </c>
      <c r="BM118" s="203" t="s">
        <v>1190</v>
      </c>
    </row>
    <row r="119" spans="1:65" s="2" customFormat="1" ht="19.2">
      <c r="A119" s="34"/>
      <c r="B119" s="35"/>
      <c r="C119" s="36"/>
      <c r="D119" s="205" t="s">
        <v>161</v>
      </c>
      <c r="E119" s="36"/>
      <c r="F119" s="206" t="s">
        <v>274</v>
      </c>
      <c r="G119" s="36"/>
      <c r="H119" s="36"/>
      <c r="I119" s="115"/>
      <c r="J119" s="36"/>
      <c r="K119" s="36"/>
      <c r="L119" s="39"/>
      <c r="M119" s="207"/>
      <c r="N119" s="208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161</v>
      </c>
      <c r="AU119" s="17" t="s">
        <v>80</v>
      </c>
    </row>
    <row r="120" spans="1:65" s="13" customFormat="1" ht="10.199999999999999">
      <c r="B120" s="210"/>
      <c r="C120" s="211"/>
      <c r="D120" s="205" t="s">
        <v>165</v>
      </c>
      <c r="E120" s="212" t="s">
        <v>19</v>
      </c>
      <c r="F120" s="213" t="s">
        <v>1186</v>
      </c>
      <c r="G120" s="211"/>
      <c r="H120" s="214">
        <v>51.69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165</v>
      </c>
      <c r="AU120" s="220" t="s">
        <v>80</v>
      </c>
      <c r="AV120" s="13" t="s">
        <v>80</v>
      </c>
      <c r="AW120" s="13" t="s">
        <v>33</v>
      </c>
      <c r="AX120" s="13" t="s">
        <v>71</v>
      </c>
      <c r="AY120" s="220" t="s">
        <v>152</v>
      </c>
    </row>
    <row r="121" spans="1:65" s="13" customFormat="1" ht="10.199999999999999">
      <c r="B121" s="210"/>
      <c r="C121" s="211"/>
      <c r="D121" s="205" t="s">
        <v>165</v>
      </c>
      <c r="E121" s="212" t="s">
        <v>19</v>
      </c>
      <c r="F121" s="213" t="s">
        <v>1188</v>
      </c>
      <c r="G121" s="211"/>
      <c r="H121" s="214">
        <v>94.155000000000001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165</v>
      </c>
      <c r="AU121" s="220" t="s">
        <v>80</v>
      </c>
      <c r="AV121" s="13" t="s">
        <v>80</v>
      </c>
      <c r="AW121" s="13" t="s">
        <v>33</v>
      </c>
      <c r="AX121" s="13" t="s">
        <v>71</v>
      </c>
      <c r="AY121" s="220" t="s">
        <v>152</v>
      </c>
    </row>
    <row r="122" spans="1:65" s="2" customFormat="1" ht="14.4" customHeight="1">
      <c r="A122" s="34"/>
      <c r="B122" s="35"/>
      <c r="C122" s="192" t="s">
        <v>222</v>
      </c>
      <c r="D122" s="192" t="s">
        <v>154</v>
      </c>
      <c r="E122" s="193" t="s">
        <v>282</v>
      </c>
      <c r="F122" s="194" t="s">
        <v>283</v>
      </c>
      <c r="G122" s="195" t="s">
        <v>157</v>
      </c>
      <c r="H122" s="196">
        <v>71.099999999999994</v>
      </c>
      <c r="I122" s="197"/>
      <c r="J122" s="198">
        <f>ROUND(I122*H122,2)</f>
        <v>0</v>
      </c>
      <c r="K122" s="194" t="s">
        <v>158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159</v>
      </c>
      <c r="AT122" s="203" t="s">
        <v>154</v>
      </c>
      <c r="AU122" s="203" t="s">
        <v>80</v>
      </c>
      <c r="AY122" s="17" t="s">
        <v>152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159</v>
      </c>
      <c r="BM122" s="203" t="s">
        <v>1191</v>
      </c>
    </row>
    <row r="123" spans="1:65" s="2" customFormat="1" ht="19.2">
      <c r="A123" s="34"/>
      <c r="B123" s="35"/>
      <c r="C123" s="36"/>
      <c r="D123" s="205" t="s">
        <v>161</v>
      </c>
      <c r="E123" s="36"/>
      <c r="F123" s="206" t="s">
        <v>285</v>
      </c>
      <c r="G123" s="36"/>
      <c r="H123" s="36"/>
      <c r="I123" s="115"/>
      <c r="J123" s="36"/>
      <c r="K123" s="36"/>
      <c r="L123" s="39"/>
      <c r="M123" s="207"/>
      <c r="N123" s="208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80</v>
      </c>
    </row>
    <row r="124" spans="1:65" s="13" customFormat="1" ht="10.199999999999999">
      <c r="B124" s="210"/>
      <c r="C124" s="211"/>
      <c r="D124" s="205" t="s">
        <v>165</v>
      </c>
      <c r="E124" s="212" t="s">
        <v>19</v>
      </c>
      <c r="F124" s="213" t="s">
        <v>1192</v>
      </c>
      <c r="G124" s="211"/>
      <c r="H124" s="214">
        <v>45.95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165</v>
      </c>
      <c r="AU124" s="220" t="s">
        <v>80</v>
      </c>
      <c r="AV124" s="13" t="s">
        <v>80</v>
      </c>
      <c r="AW124" s="13" t="s">
        <v>33</v>
      </c>
      <c r="AX124" s="13" t="s">
        <v>71</v>
      </c>
      <c r="AY124" s="220" t="s">
        <v>152</v>
      </c>
    </row>
    <row r="125" spans="1:65" s="13" customFormat="1" ht="10.199999999999999">
      <c r="B125" s="210"/>
      <c r="C125" s="211"/>
      <c r="D125" s="205" t="s">
        <v>165</v>
      </c>
      <c r="E125" s="212" t="s">
        <v>19</v>
      </c>
      <c r="F125" s="213" t="s">
        <v>1193</v>
      </c>
      <c r="G125" s="211"/>
      <c r="H125" s="214">
        <v>25.15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165</v>
      </c>
      <c r="AU125" s="220" t="s">
        <v>80</v>
      </c>
      <c r="AV125" s="13" t="s">
        <v>80</v>
      </c>
      <c r="AW125" s="13" t="s">
        <v>33</v>
      </c>
      <c r="AX125" s="13" t="s">
        <v>71</v>
      </c>
      <c r="AY125" s="220" t="s">
        <v>152</v>
      </c>
    </row>
    <row r="126" spans="1:65" s="2" customFormat="1" ht="14.4" customHeight="1">
      <c r="A126" s="34"/>
      <c r="B126" s="35"/>
      <c r="C126" s="192" t="s">
        <v>228</v>
      </c>
      <c r="D126" s="192" t="s">
        <v>154</v>
      </c>
      <c r="E126" s="193" t="s">
        <v>668</v>
      </c>
      <c r="F126" s="194" t="s">
        <v>669</v>
      </c>
      <c r="G126" s="195" t="s">
        <v>157</v>
      </c>
      <c r="H126" s="196">
        <v>94.15</v>
      </c>
      <c r="I126" s="197"/>
      <c r="J126" s="198">
        <f>ROUND(I126*H126,2)</f>
        <v>0</v>
      </c>
      <c r="K126" s="194" t="s">
        <v>158</v>
      </c>
      <c r="L126" s="39"/>
      <c r="M126" s="199" t="s">
        <v>19</v>
      </c>
      <c r="N126" s="200" t="s">
        <v>42</v>
      </c>
      <c r="O126" s="64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159</v>
      </c>
      <c r="AT126" s="203" t="s">
        <v>154</v>
      </c>
      <c r="AU126" s="203" t="s">
        <v>80</v>
      </c>
      <c r="AY126" s="17" t="s">
        <v>152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78</v>
      </c>
      <c r="BK126" s="204">
        <f>ROUND(I126*H126,2)</f>
        <v>0</v>
      </c>
      <c r="BL126" s="17" t="s">
        <v>159</v>
      </c>
      <c r="BM126" s="203" t="s">
        <v>1194</v>
      </c>
    </row>
    <row r="127" spans="1:65" s="2" customFormat="1" ht="19.2">
      <c r="A127" s="34"/>
      <c r="B127" s="35"/>
      <c r="C127" s="36"/>
      <c r="D127" s="205" t="s">
        <v>161</v>
      </c>
      <c r="E127" s="36"/>
      <c r="F127" s="206" t="s">
        <v>671</v>
      </c>
      <c r="G127" s="36"/>
      <c r="H127" s="36"/>
      <c r="I127" s="115"/>
      <c r="J127" s="36"/>
      <c r="K127" s="36"/>
      <c r="L127" s="39"/>
      <c r="M127" s="207"/>
      <c r="N127" s="208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161</v>
      </c>
      <c r="AU127" s="17" t="s">
        <v>80</v>
      </c>
    </row>
    <row r="128" spans="1:65" s="13" customFormat="1" ht="10.199999999999999">
      <c r="B128" s="210"/>
      <c r="C128" s="211"/>
      <c r="D128" s="205" t="s">
        <v>165</v>
      </c>
      <c r="E128" s="212" t="s">
        <v>19</v>
      </c>
      <c r="F128" s="213" t="s">
        <v>1195</v>
      </c>
      <c r="G128" s="211"/>
      <c r="H128" s="214">
        <v>94.15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165</v>
      </c>
      <c r="AU128" s="220" t="s">
        <v>80</v>
      </c>
      <c r="AV128" s="13" t="s">
        <v>80</v>
      </c>
      <c r="AW128" s="13" t="s">
        <v>33</v>
      </c>
      <c r="AX128" s="13" t="s">
        <v>78</v>
      </c>
      <c r="AY128" s="220" t="s">
        <v>152</v>
      </c>
    </row>
    <row r="129" spans="1:65" s="2" customFormat="1" ht="14.4" customHeight="1">
      <c r="A129" s="34"/>
      <c r="B129" s="35"/>
      <c r="C129" s="192" t="s">
        <v>234</v>
      </c>
      <c r="D129" s="192" t="s">
        <v>154</v>
      </c>
      <c r="E129" s="193" t="s">
        <v>301</v>
      </c>
      <c r="F129" s="194" t="s">
        <v>302</v>
      </c>
      <c r="G129" s="195" t="s">
        <v>297</v>
      </c>
      <c r="H129" s="196">
        <v>51.93</v>
      </c>
      <c r="I129" s="197"/>
      <c r="J129" s="198">
        <f>ROUND(I129*H129,2)</f>
        <v>0</v>
      </c>
      <c r="K129" s="194" t="s">
        <v>19</v>
      </c>
      <c r="L129" s="39"/>
      <c r="M129" s="199" t="s">
        <v>19</v>
      </c>
      <c r="N129" s="200" t="s">
        <v>42</v>
      </c>
      <c r="O129" s="64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159</v>
      </c>
      <c r="AT129" s="203" t="s">
        <v>154</v>
      </c>
      <c r="AU129" s="203" t="s">
        <v>80</v>
      </c>
      <c r="AY129" s="17" t="s">
        <v>152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78</v>
      </c>
      <c r="BK129" s="204">
        <f>ROUND(I129*H129,2)</f>
        <v>0</v>
      </c>
      <c r="BL129" s="17" t="s">
        <v>159</v>
      </c>
      <c r="BM129" s="203" t="s">
        <v>1196</v>
      </c>
    </row>
    <row r="130" spans="1:65" s="2" customFormat="1" ht="10.199999999999999">
      <c r="A130" s="34"/>
      <c r="B130" s="35"/>
      <c r="C130" s="36"/>
      <c r="D130" s="205" t="s">
        <v>161</v>
      </c>
      <c r="E130" s="36"/>
      <c r="F130" s="206" t="s">
        <v>302</v>
      </c>
      <c r="G130" s="36"/>
      <c r="H130" s="36"/>
      <c r="I130" s="115"/>
      <c r="J130" s="36"/>
      <c r="K130" s="36"/>
      <c r="L130" s="39"/>
      <c r="M130" s="207"/>
      <c r="N130" s="208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80</v>
      </c>
    </row>
    <row r="131" spans="1:65" s="13" customFormat="1" ht="10.199999999999999">
      <c r="B131" s="210"/>
      <c r="C131" s="211"/>
      <c r="D131" s="205" t="s">
        <v>165</v>
      </c>
      <c r="E131" s="212" t="s">
        <v>19</v>
      </c>
      <c r="F131" s="213" t="s">
        <v>1197</v>
      </c>
      <c r="G131" s="211"/>
      <c r="H131" s="214">
        <v>51.93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165</v>
      </c>
      <c r="AU131" s="220" t="s">
        <v>80</v>
      </c>
      <c r="AV131" s="13" t="s">
        <v>80</v>
      </c>
      <c r="AW131" s="13" t="s">
        <v>33</v>
      </c>
      <c r="AX131" s="13" t="s">
        <v>78</v>
      </c>
      <c r="AY131" s="220" t="s">
        <v>152</v>
      </c>
    </row>
    <row r="132" spans="1:65" s="2" customFormat="1" ht="14.4" customHeight="1">
      <c r="A132" s="34"/>
      <c r="B132" s="35"/>
      <c r="C132" s="192" t="s">
        <v>8</v>
      </c>
      <c r="D132" s="192" t="s">
        <v>154</v>
      </c>
      <c r="E132" s="193" t="s">
        <v>1105</v>
      </c>
      <c r="F132" s="194" t="s">
        <v>1106</v>
      </c>
      <c r="G132" s="195" t="s">
        <v>314</v>
      </c>
      <c r="H132" s="196">
        <v>516.9</v>
      </c>
      <c r="I132" s="197"/>
      <c r="J132" s="198">
        <f>ROUND(I132*H132,2)</f>
        <v>0</v>
      </c>
      <c r="K132" s="194" t="s">
        <v>158</v>
      </c>
      <c r="L132" s="39"/>
      <c r="M132" s="199" t="s">
        <v>19</v>
      </c>
      <c r="N132" s="200" t="s">
        <v>42</v>
      </c>
      <c r="O132" s="64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159</v>
      </c>
      <c r="AT132" s="203" t="s">
        <v>154</v>
      </c>
      <c r="AU132" s="203" t="s">
        <v>80</v>
      </c>
      <c r="AY132" s="17" t="s">
        <v>152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78</v>
      </c>
      <c r="BK132" s="204">
        <f>ROUND(I132*H132,2)</f>
        <v>0</v>
      </c>
      <c r="BL132" s="17" t="s">
        <v>159</v>
      </c>
      <c r="BM132" s="203" t="s">
        <v>1198</v>
      </c>
    </row>
    <row r="133" spans="1:65" s="2" customFormat="1" ht="19.2">
      <c r="A133" s="34"/>
      <c r="B133" s="35"/>
      <c r="C133" s="36"/>
      <c r="D133" s="205" t="s">
        <v>161</v>
      </c>
      <c r="E133" s="36"/>
      <c r="F133" s="206" t="s">
        <v>1108</v>
      </c>
      <c r="G133" s="36"/>
      <c r="H133" s="36"/>
      <c r="I133" s="115"/>
      <c r="J133" s="36"/>
      <c r="K133" s="36"/>
      <c r="L133" s="39"/>
      <c r="M133" s="207"/>
      <c r="N133" s="208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161</v>
      </c>
      <c r="AU133" s="17" t="s">
        <v>80</v>
      </c>
    </row>
    <row r="134" spans="1:65" s="13" customFormat="1" ht="10.199999999999999">
      <c r="B134" s="210"/>
      <c r="C134" s="211"/>
      <c r="D134" s="205" t="s">
        <v>165</v>
      </c>
      <c r="E134" s="212" t="s">
        <v>19</v>
      </c>
      <c r="F134" s="213" t="s">
        <v>1199</v>
      </c>
      <c r="G134" s="211"/>
      <c r="H134" s="214">
        <v>516.9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165</v>
      </c>
      <c r="AU134" s="220" t="s">
        <v>80</v>
      </c>
      <c r="AV134" s="13" t="s">
        <v>80</v>
      </c>
      <c r="AW134" s="13" t="s">
        <v>33</v>
      </c>
      <c r="AX134" s="13" t="s">
        <v>78</v>
      </c>
      <c r="AY134" s="220" t="s">
        <v>152</v>
      </c>
    </row>
    <row r="135" spans="1:65" s="2" customFormat="1" ht="14.4" customHeight="1">
      <c r="A135" s="34"/>
      <c r="B135" s="35"/>
      <c r="C135" s="192" t="s">
        <v>243</v>
      </c>
      <c r="D135" s="192" t="s">
        <v>154</v>
      </c>
      <c r="E135" s="193" t="s">
        <v>338</v>
      </c>
      <c r="F135" s="194" t="s">
        <v>339</v>
      </c>
      <c r="G135" s="195" t="s">
        <v>314</v>
      </c>
      <c r="H135" s="196">
        <v>616.4</v>
      </c>
      <c r="I135" s="197"/>
      <c r="J135" s="198">
        <f>ROUND(I135*H135,2)</f>
        <v>0</v>
      </c>
      <c r="K135" s="194" t="s">
        <v>158</v>
      </c>
      <c r="L135" s="39"/>
      <c r="M135" s="199" t="s">
        <v>19</v>
      </c>
      <c r="N135" s="200" t="s">
        <v>42</v>
      </c>
      <c r="O135" s="64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159</v>
      </c>
      <c r="AT135" s="203" t="s">
        <v>154</v>
      </c>
      <c r="AU135" s="203" t="s">
        <v>80</v>
      </c>
      <c r="AY135" s="17" t="s">
        <v>152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78</v>
      </c>
      <c r="BK135" s="204">
        <f>ROUND(I135*H135,2)</f>
        <v>0</v>
      </c>
      <c r="BL135" s="17" t="s">
        <v>159</v>
      </c>
      <c r="BM135" s="203" t="s">
        <v>1200</v>
      </c>
    </row>
    <row r="136" spans="1:65" s="2" customFormat="1" ht="10.199999999999999">
      <c r="A136" s="34"/>
      <c r="B136" s="35"/>
      <c r="C136" s="36"/>
      <c r="D136" s="205" t="s">
        <v>161</v>
      </c>
      <c r="E136" s="36"/>
      <c r="F136" s="206" t="s">
        <v>341</v>
      </c>
      <c r="G136" s="36"/>
      <c r="H136" s="36"/>
      <c r="I136" s="115"/>
      <c r="J136" s="36"/>
      <c r="K136" s="36"/>
      <c r="L136" s="39"/>
      <c r="M136" s="207"/>
      <c r="N136" s="208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161</v>
      </c>
      <c r="AU136" s="17" t="s">
        <v>80</v>
      </c>
    </row>
    <row r="137" spans="1:65" s="13" customFormat="1" ht="10.199999999999999">
      <c r="B137" s="210"/>
      <c r="C137" s="211"/>
      <c r="D137" s="205" t="s">
        <v>165</v>
      </c>
      <c r="E137" s="212" t="s">
        <v>19</v>
      </c>
      <c r="F137" s="213" t="s">
        <v>1201</v>
      </c>
      <c r="G137" s="211"/>
      <c r="H137" s="214">
        <v>616.4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165</v>
      </c>
      <c r="AU137" s="220" t="s">
        <v>80</v>
      </c>
      <c r="AV137" s="13" t="s">
        <v>80</v>
      </c>
      <c r="AW137" s="13" t="s">
        <v>33</v>
      </c>
      <c r="AX137" s="13" t="s">
        <v>78</v>
      </c>
      <c r="AY137" s="220" t="s">
        <v>152</v>
      </c>
    </row>
    <row r="138" spans="1:65" s="2" customFormat="1" ht="14.4" customHeight="1">
      <c r="A138" s="34"/>
      <c r="B138" s="35"/>
      <c r="C138" s="192" t="s">
        <v>248</v>
      </c>
      <c r="D138" s="192" t="s">
        <v>154</v>
      </c>
      <c r="E138" s="193" t="s">
        <v>343</v>
      </c>
      <c r="F138" s="194" t="s">
        <v>344</v>
      </c>
      <c r="G138" s="195" t="s">
        <v>314</v>
      </c>
      <c r="H138" s="196">
        <v>104.7</v>
      </c>
      <c r="I138" s="197"/>
      <c r="J138" s="198">
        <f>ROUND(I138*H138,2)</f>
        <v>0</v>
      </c>
      <c r="K138" s="194" t="s">
        <v>158</v>
      </c>
      <c r="L138" s="39"/>
      <c r="M138" s="199" t="s">
        <v>19</v>
      </c>
      <c r="N138" s="200" t="s">
        <v>42</v>
      </c>
      <c r="O138" s="64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159</v>
      </c>
      <c r="AT138" s="203" t="s">
        <v>154</v>
      </c>
      <c r="AU138" s="203" t="s">
        <v>80</v>
      </c>
      <c r="AY138" s="17" t="s">
        <v>152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78</v>
      </c>
      <c r="BK138" s="204">
        <f>ROUND(I138*H138,2)</f>
        <v>0</v>
      </c>
      <c r="BL138" s="17" t="s">
        <v>159</v>
      </c>
      <c r="BM138" s="203" t="s">
        <v>1202</v>
      </c>
    </row>
    <row r="139" spans="1:65" s="2" customFormat="1" ht="19.2">
      <c r="A139" s="34"/>
      <c r="B139" s="35"/>
      <c r="C139" s="36"/>
      <c r="D139" s="205" t="s">
        <v>161</v>
      </c>
      <c r="E139" s="36"/>
      <c r="F139" s="206" t="s">
        <v>346</v>
      </c>
      <c r="G139" s="36"/>
      <c r="H139" s="36"/>
      <c r="I139" s="115"/>
      <c r="J139" s="36"/>
      <c r="K139" s="36"/>
      <c r="L139" s="39"/>
      <c r="M139" s="207"/>
      <c r="N139" s="208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161</v>
      </c>
      <c r="AU139" s="17" t="s">
        <v>80</v>
      </c>
    </row>
    <row r="140" spans="1:65" s="13" customFormat="1" ht="10.199999999999999">
      <c r="B140" s="210"/>
      <c r="C140" s="211"/>
      <c r="D140" s="205" t="s">
        <v>165</v>
      </c>
      <c r="E140" s="212" t="s">
        <v>19</v>
      </c>
      <c r="F140" s="213" t="s">
        <v>1203</v>
      </c>
      <c r="G140" s="211"/>
      <c r="H140" s="214">
        <v>104.7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165</v>
      </c>
      <c r="AU140" s="220" t="s">
        <v>80</v>
      </c>
      <c r="AV140" s="13" t="s">
        <v>80</v>
      </c>
      <c r="AW140" s="13" t="s">
        <v>33</v>
      </c>
      <c r="AX140" s="13" t="s">
        <v>78</v>
      </c>
      <c r="AY140" s="220" t="s">
        <v>152</v>
      </c>
    </row>
    <row r="141" spans="1:65" s="2" customFormat="1" ht="14.4" customHeight="1">
      <c r="A141" s="34"/>
      <c r="B141" s="35"/>
      <c r="C141" s="192" t="s">
        <v>253</v>
      </c>
      <c r="D141" s="192" t="s">
        <v>154</v>
      </c>
      <c r="E141" s="193" t="s">
        <v>1118</v>
      </c>
      <c r="F141" s="194" t="s">
        <v>1119</v>
      </c>
      <c r="G141" s="195" t="s">
        <v>314</v>
      </c>
      <c r="H141" s="196">
        <v>1033.8</v>
      </c>
      <c r="I141" s="197"/>
      <c r="J141" s="198">
        <f>ROUND(I141*H141,2)</f>
        <v>0</v>
      </c>
      <c r="K141" s="194" t="s">
        <v>158</v>
      </c>
      <c r="L141" s="39"/>
      <c r="M141" s="199" t="s">
        <v>19</v>
      </c>
      <c r="N141" s="200" t="s">
        <v>42</v>
      </c>
      <c r="O141" s="64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159</v>
      </c>
      <c r="AT141" s="203" t="s">
        <v>154</v>
      </c>
      <c r="AU141" s="203" t="s">
        <v>80</v>
      </c>
      <c r="AY141" s="17" t="s">
        <v>152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78</v>
      </c>
      <c r="BK141" s="204">
        <f>ROUND(I141*H141,2)</f>
        <v>0</v>
      </c>
      <c r="BL141" s="17" t="s">
        <v>159</v>
      </c>
      <c r="BM141" s="203" t="s">
        <v>1204</v>
      </c>
    </row>
    <row r="142" spans="1:65" s="2" customFormat="1" ht="10.199999999999999">
      <c r="A142" s="34"/>
      <c r="B142" s="35"/>
      <c r="C142" s="36"/>
      <c r="D142" s="205" t="s">
        <v>161</v>
      </c>
      <c r="E142" s="36"/>
      <c r="F142" s="206" t="s">
        <v>1121</v>
      </c>
      <c r="G142" s="36"/>
      <c r="H142" s="36"/>
      <c r="I142" s="115"/>
      <c r="J142" s="36"/>
      <c r="K142" s="36"/>
      <c r="L142" s="39"/>
      <c r="M142" s="207"/>
      <c r="N142" s="208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161</v>
      </c>
      <c r="AU142" s="17" t="s">
        <v>80</v>
      </c>
    </row>
    <row r="143" spans="1:65" s="13" customFormat="1" ht="10.199999999999999">
      <c r="B143" s="210"/>
      <c r="C143" s="211"/>
      <c r="D143" s="205" t="s">
        <v>165</v>
      </c>
      <c r="E143" s="212" t="s">
        <v>19</v>
      </c>
      <c r="F143" s="213" t="s">
        <v>1205</v>
      </c>
      <c r="G143" s="211"/>
      <c r="H143" s="214">
        <v>1033.8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165</v>
      </c>
      <c r="AU143" s="220" t="s">
        <v>80</v>
      </c>
      <c r="AV143" s="13" t="s">
        <v>80</v>
      </c>
      <c r="AW143" s="13" t="s">
        <v>33</v>
      </c>
      <c r="AX143" s="13" t="s">
        <v>78</v>
      </c>
      <c r="AY143" s="220" t="s">
        <v>152</v>
      </c>
    </row>
    <row r="144" spans="1:65" s="2" customFormat="1" ht="14.4" customHeight="1">
      <c r="A144" s="34"/>
      <c r="B144" s="35"/>
      <c r="C144" s="192" t="s">
        <v>259</v>
      </c>
      <c r="D144" s="192" t="s">
        <v>154</v>
      </c>
      <c r="E144" s="193" t="s">
        <v>1124</v>
      </c>
      <c r="F144" s="194" t="s">
        <v>1125</v>
      </c>
      <c r="G144" s="195" t="s">
        <v>314</v>
      </c>
      <c r="H144" s="196">
        <v>516.9</v>
      </c>
      <c r="I144" s="197"/>
      <c r="J144" s="198">
        <f>ROUND(I144*H144,2)</f>
        <v>0</v>
      </c>
      <c r="K144" s="194" t="s">
        <v>158</v>
      </c>
      <c r="L144" s="39"/>
      <c r="M144" s="199" t="s">
        <v>19</v>
      </c>
      <c r="N144" s="200" t="s">
        <v>42</v>
      </c>
      <c r="O144" s="64"/>
      <c r="P144" s="201">
        <f>O144*H144</f>
        <v>0</v>
      </c>
      <c r="Q144" s="201">
        <v>1.2700000000000001E-3</v>
      </c>
      <c r="R144" s="201">
        <f>Q144*H144</f>
        <v>0.65646300000000002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159</v>
      </c>
      <c r="AT144" s="203" t="s">
        <v>154</v>
      </c>
      <c r="AU144" s="203" t="s">
        <v>80</v>
      </c>
      <c r="AY144" s="17" t="s">
        <v>152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78</v>
      </c>
      <c r="BK144" s="204">
        <f>ROUND(I144*H144,2)</f>
        <v>0</v>
      </c>
      <c r="BL144" s="17" t="s">
        <v>159</v>
      </c>
      <c r="BM144" s="203" t="s">
        <v>1206</v>
      </c>
    </row>
    <row r="145" spans="1:65" s="2" customFormat="1" ht="10.199999999999999">
      <c r="A145" s="34"/>
      <c r="B145" s="35"/>
      <c r="C145" s="36"/>
      <c r="D145" s="205" t="s">
        <v>161</v>
      </c>
      <c r="E145" s="36"/>
      <c r="F145" s="206" t="s">
        <v>1125</v>
      </c>
      <c r="G145" s="36"/>
      <c r="H145" s="36"/>
      <c r="I145" s="115"/>
      <c r="J145" s="36"/>
      <c r="K145" s="36"/>
      <c r="L145" s="39"/>
      <c r="M145" s="207"/>
      <c r="N145" s="208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80</v>
      </c>
    </row>
    <row r="146" spans="1:65" s="13" customFormat="1" ht="10.199999999999999">
      <c r="B146" s="210"/>
      <c r="C146" s="211"/>
      <c r="D146" s="205" t="s">
        <v>165</v>
      </c>
      <c r="E146" s="212" t="s">
        <v>19</v>
      </c>
      <c r="F146" s="213" t="s">
        <v>1199</v>
      </c>
      <c r="G146" s="211"/>
      <c r="H146" s="214">
        <v>516.9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165</v>
      </c>
      <c r="AU146" s="220" t="s">
        <v>80</v>
      </c>
      <c r="AV146" s="13" t="s">
        <v>80</v>
      </c>
      <c r="AW146" s="13" t="s">
        <v>33</v>
      </c>
      <c r="AX146" s="13" t="s">
        <v>78</v>
      </c>
      <c r="AY146" s="220" t="s">
        <v>152</v>
      </c>
    </row>
    <row r="147" spans="1:65" s="2" customFormat="1" ht="14.4" customHeight="1">
      <c r="A147" s="34"/>
      <c r="B147" s="35"/>
      <c r="C147" s="221" t="s">
        <v>265</v>
      </c>
      <c r="D147" s="221" t="s">
        <v>330</v>
      </c>
      <c r="E147" s="222" t="s">
        <v>1127</v>
      </c>
      <c r="F147" s="223" t="s">
        <v>1128</v>
      </c>
      <c r="G147" s="224" t="s">
        <v>333</v>
      </c>
      <c r="H147" s="225">
        <v>13.31</v>
      </c>
      <c r="I147" s="226"/>
      <c r="J147" s="227">
        <f>ROUND(I147*H147,2)</f>
        <v>0</v>
      </c>
      <c r="K147" s="223" t="s">
        <v>158</v>
      </c>
      <c r="L147" s="228"/>
      <c r="M147" s="229" t="s">
        <v>19</v>
      </c>
      <c r="N147" s="230" t="s">
        <v>42</v>
      </c>
      <c r="O147" s="64"/>
      <c r="P147" s="201">
        <f>O147*H147</f>
        <v>0</v>
      </c>
      <c r="Q147" s="201">
        <v>1E-3</v>
      </c>
      <c r="R147" s="201">
        <f>Q147*H147</f>
        <v>1.3310000000000001E-2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196</v>
      </c>
      <c r="AT147" s="203" t="s">
        <v>330</v>
      </c>
      <c r="AU147" s="203" t="s">
        <v>80</v>
      </c>
      <c r="AY147" s="17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78</v>
      </c>
      <c r="BK147" s="204">
        <f>ROUND(I147*H147,2)</f>
        <v>0</v>
      </c>
      <c r="BL147" s="17" t="s">
        <v>159</v>
      </c>
      <c r="BM147" s="203" t="s">
        <v>1207</v>
      </c>
    </row>
    <row r="148" spans="1:65" s="2" customFormat="1" ht="10.199999999999999">
      <c r="A148" s="34"/>
      <c r="B148" s="35"/>
      <c r="C148" s="36"/>
      <c r="D148" s="205" t="s">
        <v>161</v>
      </c>
      <c r="E148" s="36"/>
      <c r="F148" s="206" t="s">
        <v>1128</v>
      </c>
      <c r="G148" s="36"/>
      <c r="H148" s="36"/>
      <c r="I148" s="115"/>
      <c r="J148" s="36"/>
      <c r="K148" s="36"/>
      <c r="L148" s="39"/>
      <c r="M148" s="207"/>
      <c r="N148" s="208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161</v>
      </c>
      <c r="AU148" s="17" t="s">
        <v>80</v>
      </c>
    </row>
    <row r="149" spans="1:65" s="2" customFormat="1" ht="28.8">
      <c r="A149" s="34"/>
      <c r="B149" s="35"/>
      <c r="C149" s="36"/>
      <c r="D149" s="205" t="s">
        <v>163</v>
      </c>
      <c r="E149" s="36"/>
      <c r="F149" s="209" t="s">
        <v>1130</v>
      </c>
      <c r="G149" s="36"/>
      <c r="H149" s="36"/>
      <c r="I149" s="115"/>
      <c r="J149" s="36"/>
      <c r="K149" s="36"/>
      <c r="L149" s="39"/>
      <c r="M149" s="207"/>
      <c r="N149" s="208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163</v>
      </c>
      <c r="AU149" s="17" t="s">
        <v>80</v>
      </c>
    </row>
    <row r="150" spans="1:65" s="13" customFormat="1" ht="10.199999999999999">
      <c r="B150" s="210"/>
      <c r="C150" s="211"/>
      <c r="D150" s="205" t="s">
        <v>165</v>
      </c>
      <c r="E150" s="212" t="s">
        <v>19</v>
      </c>
      <c r="F150" s="213" t="s">
        <v>1208</v>
      </c>
      <c r="G150" s="211"/>
      <c r="H150" s="214">
        <v>13.31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165</v>
      </c>
      <c r="AU150" s="220" t="s">
        <v>80</v>
      </c>
      <c r="AV150" s="13" t="s">
        <v>80</v>
      </c>
      <c r="AW150" s="13" t="s">
        <v>33</v>
      </c>
      <c r="AX150" s="13" t="s">
        <v>78</v>
      </c>
      <c r="AY150" s="220" t="s">
        <v>152</v>
      </c>
    </row>
    <row r="151" spans="1:65" s="2" customFormat="1" ht="14.4" customHeight="1">
      <c r="A151" s="34"/>
      <c r="B151" s="35"/>
      <c r="C151" s="192" t="s">
        <v>7</v>
      </c>
      <c r="D151" s="192" t="s">
        <v>154</v>
      </c>
      <c r="E151" s="193" t="s">
        <v>1132</v>
      </c>
      <c r="F151" s="194" t="s">
        <v>1133</v>
      </c>
      <c r="G151" s="195" t="s">
        <v>314</v>
      </c>
      <c r="H151" s="196">
        <v>104.7</v>
      </c>
      <c r="I151" s="197"/>
      <c r="J151" s="198">
        <f>ROUND(I151*H151,2)</f>
        <v>0</v>
      </c>
      <c r="K151" s="194" t="s">
        <v>158</v>
      </c>
      <c r="L151" s="39"/>
      <c r="M151" s="199" t="s">
        <v>19</v>
      </c>
      <c r="N151" s="200" t="s">
        <v>42</v>
      </c>
      <c r="O151" s="64"/>
      <c r="P151" s="201">
        <f>O151*H151</f>
        <v>0</v>
      </c>
      <c r="Q151" s="201">
        <v>5.2399999999999999E-3</v>
      </c>
      <c r="R151" s="201">
        <f>Q151*H151</f>
        <v>0.548628</v>
      </c>
      <c r="S151" s="201">
        <v>0</v>
      </c>
      <c r="T151" s="20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3" t="s">
        <v>159</v>
      </c>
      <c r="AT151" s="203" t="s">
        <v>154</v>
      </c>
      <c r="AU151" s="203" t="s">
        <v>80</v>
      </c>
      <c r="AY151" s="17" t="s">
        <v>152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7" t="s">
        <v>78</v>
      </c>
      <c r="BK151" s="204">
        <f>ROUND(I151*H151,2)</f>
        <v>0</v>
      </c>
      <c r="BL151" s="17" t="s">
        <v>159</v>
      </c>
      <c r="BM151" s="203" t="s">
        <v>1209</v>
      </c>
    </row>
    <row r="152" spans="1:65" s="2" customFormat="1" ht="10.199999999999999">
      <c r="A152" s="34"/>
      <c r="B152" s="35"/>
      <c r="C152" s="36"/>
      <c r="D152" s="205" t="s">
        <v>161</v>
      </c>
      <c r="E152" s="36"/>
      <c r="F152" s="206" t="s">
        <v>1133</v>
      </c>
      <c r="G152" s="36"/>
      <c r="H152" s="36"/>
      <c r="I152" s="115"/>
      <c r="J152" s="36"/>
      <c r="K152" s="36"/>
      <c r="L152" s="39"/>
      <c r="M152" s="207"/>
      <c r="N152" s="208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161</v>
      </c>
      <c r="AU152" s="17" t="s">
        <v>80</v>
      </c>
    </row>
    <row r="153" spans="1:65" s="13" customFormat="1" ht="10.199999999999999">
      <c r="B153" s="210"/>
      <c r="C153" s="211"/>
      <c r="D153" s="205" t="s">
        <v>165</v>
      </c>
      <c r="E153" s="212" t="s">
        <v>19</v>
      </c>
      <c r="F153" s="213" t="s">
        <v>1203</v>
      </c>
      <c r="G153" s="211"/>
      <c r="H153" s="214">
        <v>104.7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165</v>
      </c>
      <c r="AU153" s="220" t="s">
        <v>80</v>
      </c>
      <c r="AV153" s="13" t="s">
        <v>80</v>
      </c>
      <c r="AW153" s="13" t="s">
        <v>33</v>
      </c>
      <c r="AX153" s="13" t="s">
        <v>78</v>
      </c>
      <c r="AY153" s="220" t="s">
        <v>152</v>
      </c>
    </row>
    <row r="154" spans="1:65" s="2" customFormat="1" ht="14.4" customHeight="1">
      <c r="A154" s="34"/>
      <c r="B154" s="35"/>
      <c r="C154" s="221" t="s">
        <v>276</v>
      </c>
      <c r="D154" s="221" t="s">
        <v>330</v>
      </c>
      <c r="E154" s="222" t="s">
        <v>331</v>
      </c>
      <c r="F154" s="223" t="s">
        <v>332</v>
      </c>
      <c r="G154" s="224" t="s">
        <v>333</v>
      </c>
      <c r="H154" s="225">
        <v>2.157</v>
      </c>
      <c r="I154" s="226"/>
      <c r="J154" s="227">
        <f>ROUND(I154*H154,2)</f>
        <v>0</v>
      </c>
      <c r="K154" s="223" t="s">
        <v>158</v>
      </c>
      <c r="L154" s="228"/>
      <c r="M154" s="229" t="s">
        <v>19</v>
      </c>
      <c r="N154" s="230" t="s">
        <v>42</v>
      </c>
      <c r="O154" s="64"/>
      <c r="P154" s="201">
        <f>O154*H154</f>
        <v>0</v>
      </c>
      <c r="Q154" s="201">
        <v>1E-3</v>
      </c>
      <c r="R154" s="201">
        <f>Q154*H154</f>
        <v>2.1570000000000001E-3</v>
      </c>
      <c r="S154" s="201">
        <v>0</v>
      </c>
      <c r="T154" s="20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196</v>
      </c>
      <c r="AT154" s="203" t="s">
        <v>330</v>
      </c>
      <c r="AU154" s="203" t="s">
        <v>80</v>
      </c>
      <c r="AY154" s="17" t="s">
        <v>152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78</v>
      </c>
      <c r="BK154" s="204">
        <f>ROUND(I154*H154,2)</f>
        <v>0</v>
      </c>
      <c r="BL154" s="17" t="s">
        <v>159</v>
      </c>
      <c r="BM154" s="203" t="s">
        <v>1210</v>
      </c>
    </row>
    <row r="155" spans="1:65" s="2" customFormat="1" ht="10.199999999999999">
      <c r="A155" s="34"/>
      <c r="B155" s="35"/>
      <c r="C155" s="36"/>
      <c r="D155" s="205" t="s">
        <v>161</v>
      </c>
      <c r="E155" s="36"/>
      <c r="F155" s="206" t="s">
        <v>332</v>
      </c>
      <c r="G155" s="36"/>
      <c r="H155" s="36"/>
      <c r="I155" s="115"/>
      <c r="J155" s="36"/>
      <c r="K155" s="36"/>
      <c r="L155" s="39"/>
      <c r="M155" s="207"/>
      <c r="N155" s="208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161</v>
      </c>
      <c r="AU155" s="17" t="s">
        <v>80</v>
      </c>
    </row>
    <row r="156" spans="1:65" s="2" customFormat="1" ht="19.2">
      <c r="A156" s="34"/>
      <c r="B156" s="35"/>
      <c r="C156" s="36"/>
      <c r="D156" s="205" t="s">
        <v>163</v>
      </c>
      <c r="E156" s="36"/>
      <c r="F156" s="209" t="s">
        <v>335</v>
      </c>
      <c r="G156" s="36"/>
      <c r="H156" s="36"/>
      <c r="I156" s="115"/>
      <c r="J156" s="36"/>
      <c r="K156" s="36"/>
      <c r="L156" s="39"/>
      <c r="M156" s="207"/>
      <c r="N156" s="208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163</v>
      </c>
      <c r="AU156" s="17" t="s">
        <v>80</v>
      </c>
    </row>
    <row r="157" spans="1:65" s="13" customFormat="1" ht="10.199999999999999">
      <c r="B157" s="210"/>
      <c r="C157" s="211"/>
      <c r="D157" s="205" t="s">
        <v>165</v>
      </c>
      <c r="E157" s="212" t="s">
        <v>19</v>
      </c>
      <c r="F157" s="213" t="s">
        <v>1211</v>
      </c>
      <c r="G157" s="211"/>
      <c r="H157" s="214">
        <v>2.157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165</v>
      </c>
      <c r="AU157" s="220" t="s">
        <v>80</v>
      </c>
      <c r="AV157" s="13" t="s">
        <v>80</v>
      </c>
      <c r="AW157" s="13" t="s">
        <v>33</v>
      </c>
      <c r="AX157" s="13" t="s">
        <v>78</v>
      </c>
      <c r="AY157" s="220" t="s">
        <v>152</v>
      </c>
    </row>
    <row r="158" spans="1:65" s="12" customFormat="1" ht="22.8" customHeight="1">
      <c r="B158" s="176"/>
      <c r="C158" s="177"/>
      <c r="D158" s="178" t="s">
        <v>70</v>
      </c>
      <c r="E158" s="190" t="s">
        <v>80</v>
      </c>
      <c r="F158" s="190" t="s">
        <v>358</v>
      </c>
      <c r="G158" s="177"/>
      <c r="H158" s="177"/>
      <c r="I158" s="180"/>
      <c r="J158" s="191">
        <f>BK158</f>
        <v>0</v>
      </c>
      <c r="K158" s="177"/>
      <c r="L158" s="182"/>
      <c r="M158" s="183"/>
      <c r="N158" s="184"/>
      <c r="O158" s="184"/>
      <c r="P158" s="185">
        <f>SUM(P159:P172)</f>
        <v>0</v>
      </c>
      <c r="Q158" s="184"/>
      <c r="R158" s="185">
        <f>SUM(R159:R172)</f>
        <v>58.833392999999994</v>
      </c>
      <c r="S158" s="184"/>
      <c r="T158" s="186">
        <f>SUM(T159:T172)</f>
        <v>0</v>
      </c>
      <c r="AR158" s="187" t="s">
        <v>78</v>
      </c>
      <c r="AT158" s="188" t="s">
        <v>70</v>
      </c>
      <c r="AU158" s="188" t="s">
        <v>78</v>
      </c>
      <c r="AY158" s="187" t="s">
        <v>152</v>
      </c>
      <c r="BK158" s="189">
        <f>SUM(BK159:BK172)</f>
        <v>0</v>
      </c>
    </row>
    <row r="159" spans="1:65" s="2" customFormat="1" ht="14.4" customHeight="1">
      <c r="A159" s="34"/>
      <c r="B159" s="35"/>
      <c r="C159" s="192" t="s">
        <v>281</v>
      </c>
      <c r="D159" s="192" t="s">
        <v>154</v>
      </c>
      <c r="E159" s="193" t="s">
        <v>360</v>
      </c>
      <c r="F159" s="194" t="s">
        <v>361</v>
      </c>
      <c r="G159" s="195" t="s">
        <v>157</v>
      </c>
      <c r="H159" s="196">
        <v>36.04</v>
      </c>
      <c r="I159" s="197"/>
      <c r="J159" s="198">
        <f>ROUND(I159*H159,2)</f>
        <v>0</v>
      </c>
      <c r="K159" s="194" t="s">
        <v>158</v>
      </c>
      <c r="L159" s="39"/>
      <c r="M159" s="199" t="s">
        <v>19</v>
      </c>
      <c r="N159" s="200" t="s">
        <v>42</v>
      </c>
      <c r="O159" s="64"/>
      <c r="P159" s="201">
        <f>O159*H159</f>
        <v>0</v>
      </c>
      <c r="Q159" s="201">
        <v>1.63</v>
      </c>
      <c r="R159" s="201">
        <f>Q159*H159</f>
        <v>58.745199999999997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159</v>
      </c>
      <c r="AT159" s="203" t="s">
        <v>154</v>
      </c>
      <c r="AU159" s="203" t="s">
        <v>80</v>
      </c>
      <c r="AY159" s="17" t="s">
        <v>152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78</v>
      </c>
      <c r="BK159" s="204">
        <f>ROUND(I159*H159,2)</f>
        <v>0</v>
      </c>
      <c r="BL159" s="17" t="s">
        <v>159</v>
      </c>
      <c r="BM159" s="203" t="s">
        <v>1212</v>
      </c>
    </row>
    <row r="160" spans="1:65" s="2" customFormat="1" ht="19.2">
      <c r="A160" s="34"/>
      <c r="B160" s="35"/>
      <c r="C160" s="36"/>
      <c r="D160" s="205" t="s">
        <v>161</v>
      </c>
      <c r="E160" s="36"/>
      <c r="F160" s="206" t="s">
        <v>363</v>
      </c>
      <c r="G160" s="36"/>
      <c r="H160" s="36"/>
      <c r="I160" s="115"/>
      <c r="J160" s="36"/>
      <c r="K160" s="36"/>
      <c r="L160" s="39"/>
      <c r="M160" s="207"/>
      <c r="N160" s="208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161</v>
      </c>
      <c r="AU160" s="17" t="s">
        <v>80</v>
      </c>
    </row>
    <row r="161" spans="1:65" s="2" customFormat="1" ht="28.8">
      <c r="A161" s="34"/>
      <c r="B161" s="35"/>
      <c r="C161" s="36"/>
      <c r="D161" s="205" t="s">
        <v>163</v>
      </c>
      <c r="E161" s="36"/>
      <c r="F161" s="209" t="s">
        <v>1139</v>
      </c>
      <c r="G161" s="36"/>
      <c r="H161" s="36"/>
      <c r="I161" s="115"/>
      <c r="J161" s="36"/>
      <c r="K161" s="36"/>
      <c r="L161" s="39"/>
      <c r="M161" s="207"/>
      <c r="N161" s="208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163</v>
      </c>
      <c r="AU161" s="17" t="s">
        <v>80</v>
      </c>
    </row>
    <row r="162" spans="1:65" s="13" customFormat="1" ht="10.199999999999999">
      <c r="B162" s="210"/>
      <c r="C162" s="211"/>
      <c r="D162" s="205" t="s">
        <v>165</v>
      </c>
      <c r="E162" s="212" t="s">
        <v>19</v>
      </c>
      <c r="F162" s="213" t="s">
        <v>1177</v>
      </c>
      <c r="G162" s="211"/>
      <c r="H162" s="214">
        <v>33.04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165</v>
      </c>
      <c r="AU162" s="220" t="s">
        <v>80</v>
      </c>
      <c r="AV162" s="13" t="s">
        <v>80</v>
      </c>
      <c r="AW162" s="13" t="s">
        <v>33</v>
      </c>
      <c r="AX162" s="13" t="s">
        <v>71</v>
      </c>
      <c r="AY162" s="220" t="s">
        <v>152</v>
      </c>
    </row>
    <row r="163" spans="1:65" s="13" customFormat="1" ht="10.199999999999999">
      <c r="B163" s="210"/>
      <c r="C163" s="211"/>
      <c r="D163" s="205" t="s">
        <v>165</v>
      </c>
      <c r="E163" s="212" t="s">
        <v>19</v>
      </c>
      <c r="F163" s="213" t="s">
        <v>1173</v>
      </c>
      <c r="G163" s="211"/>
      <c r="H163" s="214">
        <v>3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165</v>
      </c>
      <c r="AU163" s="220" t="s">
        <v>80</v>
      </c>
      <c r="AV163" s="13" t="s">
        <v>80</v>
      </c>
      <c r="AW163" s="13" t="s">
        <v>33</v>
      </c>
      <c r="AX163" s="13" t="s">
        <v>71</v>
      </c>
      <c r="AY163" s="220" t="s">
        <v>152</v>
      </c>
    </row>
    <row r="164" spans="1:65" s="2" customFormat="1" ht="14.4" customHeight="1">
      <c r="A164" s="34"/>
      <c r="B164" s="35"/>
      <c r="C164" s="192" t="s">
        <v>287</v>
      </c>
      <c r="D164" s="192" t="s">
        <v>154</v>
      </c>
      <c r="E164" s="193" t="s">
        <v>1213</v>
      </c>
      <c r="F164" s="194" t="s">
        <v>1214</v>
      </c>
      <c r="G164" s="195" t="s">
        <v>314</v>
      </c>
      <c r="H164" s="196">
        <v>11.5</v>
      </c>
      <c r="I164" s="197"/>
      <c r="J164" s="198">
        <f>ROUND(I164*H164,2)</f>
        <v>0</v>
      </c>
      <c r="K164" s="194" t="s">
        <v>158</v>
      </c>
      <c r="L164" s="39"/>
      <c r="M164" s="199" t="s">
        <v>19</v>
      </c>
      <c r="N164" s="200" t="s">
        <v>42</v>
      </c>
      <c r="O164" s="64"/>
      <c r="P164" s="201">
        <f>O164*H164</f>
        <v>0</v>
      </c>
      <c r="Q164" s="201">
        <v>2.7E-4</v>
      </c>
      <c r="R164" s="201">
        <f>Q164*H164</f>
        <v>3.1050000000000001E-3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159</v>
      </c>
      <c r="AT164" s="203" t="s">
        <v>154</v>
      </c>
      <c r="AU164" s="203" t="s">
        <v>80</v>
      </c>
      <c r="AY164" s="17" t="s">
        <v>152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78</v>
      </c>
      <c r="BK164" s="204">
        <f>ROUND(I164*H164,2)</f>
        <v>0</v>
      </c>
      <c r="BL164" s="17" t="s">
        <v>159</v>
      </c>
      <c r="BM164" s="203" t="s">
        <v>1215</v>
      </c>
    </row>
    <row r="165" spans="1:65" s="2" customFormat="1" ht="19.2">
      <c r="A165" s="34"/>
      <c r="B165" s="35"/>
      <c r="C165" s="36"/>
      <c r="D165" s="205" t="s">
        <v>161</v>
      </c>
      <c r="E165" s="36"/>
      <c r="F165" s="206" t="s">
        <v>1216</v>
      </c>
      <c r="G165" s="36"/>
      <c r="H165" s="36"/>
      <c r="I165" s="115"/>
      <c r="J165" s="36"/>
      <c r="K165" s="36"/>
      <c r="L165" s="39"/>
      <c r="M165" s="207"/>
      <c r="N165" s="208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161</v>
      </c>
      <c r="AU165" s="17" t="s">
        <v>80</v>
      </c>
    </row>
    <row r="166" spans="1:65" s="13" customFormat="1" ht="10.199999999999999">
      <c r="B166" s="210"/>
      <c r="C166" s="211"/>
      <c r="D166" s="205" t="s">
        <v>165</v>
      </c>
      <c r="E166" s="212" t="s">
        <v>19</v>
      </c>
      <c r="F166" s="213" t="s">
        <v>1217</v>
      </c>
      <c r="G166" s="211"/>
      <c r="H166" s="214">
        <v>11.5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165</v>
      </c>
      <c r="AU166" s="220" t="s">
        <v>80</v>
      </c>
      <c r="AV166" s="13" t="s">
        <v>80</v>
      </c>
      <c r="AW166" s="13" t="s">
        <v>33</v>
      </c>
      <c r="AX166" s="13" t="s">
        <v>78</v>
      </c>
      <c r="AY166" s="220" t="s">
        <v>152</v>
      </c>
    </row>
    <row r="167" spans="1:65" s="2" customFormat="1" ht="14.4" customHeight="1">
      <c r="A167" s="34"/>
      <c r="B167" s="35"/>
      <c r="C167" s="221" t="s">
        <v>294</v>
      </c>
      <c r="D167" s="221" t="s">
        <v>330</v>
      </c>
      <c r="E167" s="222" t="s">
        <v>1218</v>
      </c>
      <c r="F167" s="223" t="s">
        <v>1219</v>
      </c>
      <c r="G167" s="224" t="s">
        <v>314</v>
      </c>
      <c r="H167" s="225">
        <v>13.8</v>
      </c>
      <c r="I167" s="226"/>
      <c r="J167" s="227">
        <f>ROUND(I167*H167,2)</f>
        <v>0</v>
      </c>
      <c r="K167" s="223" t="s">
        <v>158</v>
      </c>
      <c r="L167" s="228"/>
      <c r="M167" s="229" t="s">
        <v>19</v>
      </c>
      <c r="N167" s="230" t="s">
        <v>42</v>
      </c>
      <c r="O167" s="64"/>
      <c r="P167" s="201">
        <f>O167*H167</f>
        <v>0</v>
      </c>
      <c r="Q167" s="201">
        <v>2.9999999999999997E-4</v>
      </c>
      <c r="R167" s="201">
        <f>Q167*H167</f>
        <v>4.1399999999999996E-3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196</v>
      </c>
      <c r="AT167" s="203" t="s">
        <v>330</v>
      </c>
      <c r="AU167" s="203" t="s">
        <v>80</v>
      </c>
      <c r="AY167" s="17" t="s">
        <v>152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78</v>
      </c>
      <c r="BK167" s="204">
        <f>ROUND(I167*H167,2)</f>
        <v>0</v>
      </c>
      <c r="BL167" s="17" t="s">
        <v>159</v>
      </c>
      <c r="BM167" s="203" t="s">
        <v>1220</v>
      </c>
    </row>
    <row r="168" spans="1:65" s="2" customFormat="1" ht="10.199999999999999">
      <c r="A168" s="34"/>
      <c r="B168" s="35"/>
      <c r="C168" s="36"/>
      <c r="D168" s="205" t="s">
        <v>161</v>
      </c>
      <c r="E168" s="36"/>
      <c r="F168" s="206" t="s">
        <v>1219</v>
      </c>
      <c r="G168" s="36"/>
      <c r="H168" s="36"/>
      <c r="I168" s="115"/>
      <c r="J168" s="36"/>
      <c r="K168" s="36"/>
      <c r="L168" s="39"/>
      <c r="M168" s="207"/>
      <c r="N168" s="208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161</v>
      </c>
      <c r="AU168" s="17" t="s">
        <v>80</v>
      </c>
    </row>
    <row r="169" spans="1:65" s="13" customFormat="1" ht="10.199999999999999">
      <c r="B169" s="210"/>
      <c r="C169" s="211"/>
      <c r="D169" s="205" t="s">
        <v>165</v>
      </c>
      <c r="E169" s="212" t="s">
        <v>19</v>
      </c>
      <c r="F169" s="213" t="s">
        <v>1221</v>
      </c>
      <c r="G169" s="211"/>
      <c r="H169" s="214">
        <v>13.8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165</v>
      </c>
      <c r="AU169" s="220" t="s">
        <v>80</v>
      </c>
      <c r="AV169" s="13" t="s">
        <v>80</v>
      </c>
      <c r="AW169" s="13" t="s">
        <v>33</v>
      </c>
      <c r="AX169" s="13" t="s">
        <v>78</v>
      </c>
      <c r="AY169" s="220" t="s">
        <v>152</v>
      </c>
    </row>
    <row r="170" spans="1:65" s="2" customFormat="1" ht="14.4" customHeight="1">
      <c r="A170" s="34"/>
      <c r="B170" s="35"/>
      <c r="C170" s="192" t="s">
        <v>300</v>
      </c>
      <c r="D170" s="192" t="s">
        <v>154</v>
      </c>
      <c r="E170" s="193" t="s">
        <v>1140</v>
      </c>
      <c r="F170" s="194" t="s">
        <v>1141</v>
      </c>
      <c r="G170" s="195" t="s">
        <v>369</v>
      </c>
      <c r="H170" s="196">
        <v>165.2</v>
      </c>
      <c r="I170" s="197"/>
      <c r="J170" s="198">
        <f>ROUND(I170*H170,2)</f>
        <v>0</v>
      </c>
      <c r="K170" s="194" t="s">
        <v>158</v>
      </c>
      <c r="L170" s="39"/>
      <c r="M170" s="199" t="s">
        <v>19</v>
      </c>
      <c r="N170" s="200" t="s">
        <v>42</v>
      </c>
      <c r="O170" s="64"/>
      <c r="P170" s="201">
        <f>O170*H170</f>
        <v>0</v>
      </c>
      <c r="Q170" s="201">
        <v>4.8999999999999998E-4</v>
      </c>
      <c r="R170" s="201">
        <f>Q170*H170</f>
        <v>8.0947999999999992E-2</v>
      </c>
      <c r="S170" s="201">
        <v>0</v>
      </c>
      <c r="T170" s="20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3" t="s">
        <v>159</v>
      </c>
      <c r="AT170" s="203" t="s">
        <v>154</v>
      </c>
      <c r="AU170" s="203" t="s">
        <v>80</v>
      </c>
      <c r="AY170" s="17" t="s">
        <v>152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7" t="s">
        <v>78</v>
      </c>
      <c r="BK170" s="204">
        <f>ROUND(I170*H170,2)</f>
        <v>0</v>
      </c>
      <c r="BL170" s="17" t="s">
        <v>159</v>
      </c>
      <c r="BM170" s="203" t="s">
        <v>1222</v>
      </c>
    </row>
    <row r="171" spans="1:65" s="2" customFormat="1" ht="10.199999999999999">
      <c r="A171" s="34"/>
      <c r="B171" s="35"/>
      <c r="C171" s="36"/>
      <c r="D171" s="205" t="s">
        <v>161</v>
      </c>
      <c r="E171" s="36"/>
      <c r="F171" s="206" t="s">
        <v>1143</v>
      </c>
      <c r="G171" s="36"/>
      <c r="H171" s="36"/>
      <c r="I171" s="115"/>
      <c r="J171" s="36"/>
      <c r="K171" s="36"/>
      <c r="L171" s="39"/>
      <c r="M171" s="207"/>
      <c r="N171" s="208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161</v>
      </c>
      <c r="AU171" s="17" t="s">
        <v>80</v>
      </c>
    </row>
    <row r="172" spans="1:65" s="13" customFormat="1" ht="10.199999999999999">
      <c r="B172" s="210"/>
      <c r="C172" s="211"/>
      <c r="D172" s="205" t="s">
        <v>165</v>
      </c>
      <c r="E172" s="212" t="s">
        <v>19</v>
      </c>
      <c r="F172" s="213" t="s">
        <v>1223</v>
      </c>
      <c r="G172" s="211"/>
      <c r="H172" s="214">
        <v>165.2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165</v>
      </c>
      <c r="AU172" s="220" t="s">
        <v>80</v>
      </c>
      <c r="AV172" s="13" t="s">
        <v>80</v>
      </c>
      <c r="AW172" s="13" t="s">
        <v>33</v>
      </c>
      <c r="AX172" s="13" t="s">
        <v>78</v>
      </c>
      <c r="AY172" s="220" t="s">
        <v>152</v>
      </c>
    </row>
    <row r="173" spans="1:65" s="12" customFormat="1" ht="22.8" customHeight="1">
      <c r="B173" s="176"/>
      <c r="C173" s="177"/>
      <c r="D173" s="178" t="s">
        <v>70</v>
      </c>
      <c r="E173" s="190" t="s">
        <v>183</v>
      </c>
      <c r="F173" s="190" t="s">
        <v>1145</v>
      </c>
      <c r="G173" s="177"/>
      <c r="H173" s="177"/>
      <c r="I173" s="180"/>
      <c r="J173" s="191">
        <f>BK173</f>
        <v>0</v>
      </c>
      <c r="K173" s="177"/>
      <c r="L173" s="182"/>
      <c r="M173" s="183"/>
      <c r="N173" s="184"/>
      <c r="O173" s="184"/>
      <c r="P173" s="185">
        <f>SUM(P174:P183)</f>
        <v>0</v>
      </c>
      <c r="Q173" s="184"/>
      <c r="R173" s="185">
        <f>SUM(R174:R183)</f>
        <v>255.28193999999999</v>
      </c>
      <c r="S173" s="184"/>
      <c r="T173" s="186">
        <f>SUM(T174:T183)</f>
        <v>0</v>
      </c>
      <c r="AR173" s="187" t="s">
        <v>78</v>
      </c>
      <c r="AT173" s="188" t="s">
        <v>70</v>
      </c>
      <c r="AU173" s="188" t="s">
        <v>78</v>
      </c>
      <c r="AY173" s="187" t="s">
        <v>152</v>
      </c>
      <c r="BK173" s="189">
        <f>SUM(BK174:BK183)</f>
        <v>0</v>
      </c>
    </row>
    <row r="174" spans="1:65" s="2" customFormat="1" ht="21.6" customHeight="1">
      <c r="A174" s="34"/>
      <c r="B174" s="35"/>
      <c r="C174" s="192" t="s">
        <v>305</v>
      </c>
      <c r="D174" s="192" t="s">
        <v>154</v>
      </c>
      <c r="E174" s="193" t="s">
        <v>1224</v>
      </c>
      <c r="F174" s="194" t="s">
        <v>1225</v>
      </c>
      <c r="G174" s="195" t="s">
        <v>314</v>
      </c>
      <c r="H174" s="196">
        <v>516.9</v>
      </c>
      <c r="I174" s="197"/>
      <c r="J174" s="198">
        <f>ROUND(I174*H174,2)</f>
        <v>0</v>
      </c>
      <c r="K174" s="194" t="s">
        <v>158</v>
      </c>
      <c r="L174" s="39"/>
      <c r="M174" s="199" t="s">
        <v>19</v>
      </c>
      <c r="N174" s="200" t="s">
        <v>42</v>
      </c>
      <c r="O174" s="64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159</v>
      </c>
      <c r="AT174" s="203" t="s">
        <v>154</v>
      </c>
      <c r="AU174" s="203" t="s">
        <v>80</v>
      </c>
      <c r="AY174" s="17" t="s">
        <v>152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78</v>
      </c>
      <c r="BK174" s="204">
        <f>ROUND(I174*H174,2)</f>
        <v>0</v>
      </c>
      <c r="BL174" s="17" t="s">
        <v>159</v>
      </c>
      <c r="BM174" s="203" t="s">
        <v>1226</v>
      </c>
    </row>
    <row r="175" spans="1:65" s="2" customFormat="1" ht="28.8">
      <c r="A175" s="34"/>
      <c r="B175" s="35"/>
      <c r="C175" s="36"/>
      <c r="D175" s="205" t="s">
        <v>161</v>
      </c>
      <c r="E175" s="36"/>
      <c r="F175" s="206" t="s">
        <v>1227</v>
      </c>
      <c r="G175" s="36"/>
      <c r="H175" s="36"/>
      <c r="I175" s="115"/>
      <c r="J175" s="36"/>
      <c r="K175" s="36"/>
      <c r="L175" s="39"/>
      <c r="M175" s="207"/>
      <c r="N175" s="208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80</v>
      </c>
    </row>
    <row r="176" spans="1:65" s="13" customFormat="1" ht="10.199999999999999">
      <c r="B176" s="210"/>
      <c r="C176" s="211"/>
      <c r="D176" s="205" t="s">
        <v>165</v>
      </c>
      <c r="E176" s="212" t="s">
        <v>19</v>
      </c>
      <c r="F176" s="213" t="s">
        <v>1228</v>
      </c>
      <c r="G176" s="211"/>
      <c r="H176" s="214">
        <v>516.9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165</v>
      </c>
      <c r="AU176" s="220" t="s">
        <v>80</v>
      </c>
      <c r="AV176" s="13" t="s">
        <v>80</v>
      </c>
      <c r="AW176" s="13" t="s">
        <v>33</v>
      </c>
      <c r="AX176" s="13" t="s">
        <v>78</v>
      </c>
      <c r="AY176" s="220" t="s">
        <v>152</v>
      </c>
    </row>
    <row r="177" spans="1:65" s="2" customFormat="1" ht="14.4" customHeight="1">
      <c r="A177" s="34"/>
      <c r="B177" s="35"/>
      <c r="C177" s="221" t="s">
        <v>311</v>
      </c>
      <c r="D177" s="221" t="s">
        <v>330</v>
      </c>
      <c r="E177" s="222" t="s">
        <v>1151</v>
      </c>
      <c r="F177" s="223" t="s">
        <v>1152</v>
      </c>
      <c r="G177" s="224" t="s">
        <v>297</v>
      </c>
      <c r="H177" s="225">
        <v>10.994999999999999</v>
      </c>
      <c r="I177" s="226"/>
      <c r="J177" s="227">
        <f>ROUND(I177*H177,2)</f>
        <v>0</v>
      </c>
      <c r="K177" s="223" t="s">
        <v>158</v>
      </c>
      <c r="L177" s="228"/>
      <c r="M177" s="229" t="s">
        <v>19</v>
      </c>
      <c r="N177" s="230" t="s">
        <v>42</v>
      </c>
      <c r="O177" s="64"/>
      <c r="P177" s="201">
        <f>O177*H177</f>
        <v>0</v>
      </c>
      <c r="Q177" s="201">
        <v>1</v>
      </c>
      <c r="R177" s="201">
        <f>Q177*H177</f>
        <v>10.994999999999999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196</v>
      </c>
      <c r="AT177" s="203" t="s">
        <v>330</v>
      </c>
      <c r="AU177" s="203" t="s">
        <v>80</v>
      </c>
      <c r="AY177" s="17" t="s">
        <v>152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78</v>
      </c>
      <c r="BK177" s="204">
        <f>ROUND(I177*H177,2)</f>
        <v>0</v>
      </c>
      <c r="BL177" s="17" t="s">
        <v>159</v>
      </c>
      <c r="BM177" s="203" t="s">
        <v>1229</v>
      </c>
    </row>
    <row r="178" spans="1:65" s="2" customFormat="1" ht="10.199999999999999">
      <c r="A178" s="34"/>
      <c r="B178" s="35"/>
      <c r="C178" s="36"/>
      <c r="D178" s="205" t="s">
        <v>161</v>
      </c>
      <c r="E178" s="36"/>
      <c r="F178" s="206" t="s">
        <v>1152</v>
      </c>
      <c r="G178" s="36"/>
      <c r="H178" s="36"/>
      <c r="I178" s="115"/>
      <c r="J178" s="36"/>
      <c r="K178" s="36"/>
      <c r="L178" s="39"/>
      <c r="M178" s="207"/>
      <c r="N178" s="208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161</v>
      </c>
      <c r="AU178" s="17" t="s">
        <v>80</v>
      </c>
    </row>
    <row r="179" spans="1:65" s="13" customFormat="1" ht="10.199999999999999">
      <c r="B179" s="210"/>
      <c r="C179" s="211"/>
      <c r="D179" s="205" t="s">
        <v>165</v>
      </c>
      <c r="E179" s="212" t="s">
        <v>19</v>
      </c>
      <c r="F179" s="213" t="s">
        <v>1230</v>
      </c>
      <c r="G179" s="211"/>
      <c r="H179" s="214">
        <v>10.994999999999999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165</v>
      </c>
      <c r="AU179" s="220" t="s">
        <v>80</v>
      </c>
      <c r="AV179" s="13" t="s">
        <v>80</v>
      </c>
      <c r="AW179" s="13" t="s">
        <v>33</v>
      </c>
      <c r="AX179" s="13" t="s">
        <v>78</v>
      </c>
      <c r="AY179" s="220" t="s">
        <v>152</v>
      </c>
    </row>
    <row r="180" spans="1:65" s="2" customFormat="1" ht="14.4" customHeight="1">
      <c r="A180" s="34"/>
      <c r="B180" s="35"/>
      <c r="C180" s="192" t="s">
        <v>317</v>
      </c>
      <c r="D180" s="192" t="s">
        <v>154</v>
      </c>
      <c r="E180" s="193" t="s">
        <v>1155</v>
      </c>
      <c r="F180" s="194" t="s">
        <v>1156</v>
      </c>
      <c r="G180" s="195" t="s">
        <v>314</v>
      </c>
      <c r="H180" s="196">
        <v>516.9</v>
      </c>
      <c r="I180" s="197"/>
      <c r="J180" s="198">
        <f>ROUND(I180*H180,2)</f>
        <v>0</v>
      </c>
      <c r="K180" s="194" t="s">
        <v>158</v>
      </c>
      <c r="L180" s="39"/>
      <c r="M180" s="199" t="s">
        <v>19</v>
      </c>
      <c r="N180" s="200" t="s">
        <v>42</v>
      </c>
      <c r="O180" s="64"/>
      <c r="P180" s="201">
        <f>O180*H180</f>
        <v>0</v>
      </c>
      <c r="Q180" s="201">
        <v>0.47260000000000002</v>
      </c>
      <c r="R180" s="201">
        <f>Q180*H180</f>
        <v>244.28693999999999</v>
      </c>
      <c r="S180" s="201">
        <v>0</v>
      </c>
      <c r="T180" s="20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3" t="s">
        <v>159</v>
      </c>
      <c r="AT180" s="203" t="s">
        <v>154</v>
      </c>
      <c r="AU180" s="203" t="s">
        <v>80</v>
      </c>
      <c r="AY180" s="17" t="s">
        <v>152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7" t="s">
        <v>78</v>
      </c>
      <c r="BK180" s="204">
        <f>ROUND(I180*H180,2)</f>
        <v>0</v>
      </c>
      <c r="BL180" s="17" t="s">
        <v>159</v>
      </c>
      <c r="BM180" s="203" t="s">
        <v>1231</v>
      </c>
    </row>
    <row r="181" spans="1:65" s="2" customFormat="1" ht="10.199999999999999">
      <c r="A181" s="34"/>
      <c r="B181" s="35"/>
      <c r="C181" s="36"/>
      <c r="D181" s="205" t="s">
        <v>161</v>
      </c>
      <c r="E181" s="36"/>
      <c r="F181" s="206" t="s">
        <v>1158</v>
      </c>
      <c r="G181" s="36"/>
      <c r="H181" s="36"/>
      <c r="I181" s="115"/>
      <c r="J181" s="36"/>
      <c r="K181" s="36"/>
      <c r="L181" s="39"/>
      <c r="M181" s="207"/>
      <c r="N181" s="208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161</v>
      </c>
      <c r="AU181" s="17" t="s">
        <v>80</v>
      </c>
    </row>
    <row r="182" spans="1:65" s="2" customFormat="1" ht="19.2">
      <c r="A182" s="34"/>
      <c r="B182" s="35"/>
      <c r="C182" s="36"/>
      <c r="D182" s="205" t="s">
        <v>163</v>
      </c>
      <c r="E182" s="36"/>
      <c r="F182" s="209" t="s">
        <v>1159</v>
      </c>
      <c r="G182" s="36"/>
      <c r="H182" s="36"/>
      <c r="I182" s="115"/>
      <c r="J182" s="36"/>
      <c r="K182" s="36"/>
      <c r="L182" s="39"/>
      <c r="M182" s="207"/>
      <c r="N182" s="208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163</v>
      </c>
      <c r="AU182" s="17" t="s">
        <v>80</v>
      </c>
    </row>
    <row r="183" spans="1:65" s="13" customFormat="1" ht="10.199999999999999">
      <c r="B183" s="210"/>
      <c r="C183" s="211"/>
      <c r="D183" s="205" t="s">
        <v>165</v>
      </c>
      <c r="E183" s="212" t="s">
        <v>19</v>
      </c>
      <c r="F183" s="213" t="s">
        <v>1228</v>
      </c>
      <c r="G183" s="211"/>
      <c r="H183" s="214">
        <v>516.9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165</v>
      </c>
      <c r="AU183" s="220" t="s">
        <v>80</v>
      </c>
      <c r="AV183" s="13" t="s">
        <v>80</v>
      </c>
      <c r="AW183" s="13" t="s">
        <v>33</v>
      </c>
      <c r="AX183" s="13" t="s">
        <v>71</v>
      </c>
      <c r="AY183" s="220" t="s">
        <v>152</v>
      </c>
    </row>
    <row r="184" spans="1:65" s="12" customFormat="1" ht="22.8" customHeight="1">
      <c r="B184" s="176"/>
      <c r="C184" s="177"/>
      <c r="D184" s="178" t="s">
        <v>70</v>
      </c>
      <c r="E184" s="190" t="s">
        <v>416</v>
      </c>
      <c r="F184" s="190" t="s">
        <v>417</v>
      </c>
      <c r="G184" s="177"/>
      <c r="H184" s="177"/>
      <c r="I184" s="180"/>
      <c r="J184" s="191">
        <f>BK184</f>
        <v>0</v>
      </c>
      <c r="K184" s="177"/>
      <c r="L184" s="182"/>
      <c r="M184" s="183"/>
      <c r="N184" s="184"/>
      <c r="O184" s="184"/>
      <c r="P184" s="185">
        <f>SUM(P185:P186)</f>
        <v>0</v>
      </c>
      <c r="Q184" s="184"/>
      <c r="R184" s="185">
        <f>SUM(R185:R186)</f>
        <v>0</v>
      </c>
      <c r="S184" s="184"/>
      <c r="T184" s="186">
        <f>SUM(T185:T186)</f>
        <v>0</v>
      </c>
      <c r="AR184" s="187" t="s">
        <v>78</v>
      </c>
      <c r="AT184" s="188" t="s">
        <v>70</v>
      </c>
      <c r="AU184" s="188" t="s">
        <v>78</v>
      </c>
      <c r="AY184" s="187" t="s">
        <v>152</v>
      </c>
      <c r="BK184" s="189">
        <f>SUM(BK185:BK186)</f>
        <v>0</v>
      </c>
    </row>
    <row r="185" spans="1:65" s="2" customFormat="1" ht="21.6" customHeight="1">
      <c r="A185" s="34"/>
      <c r="B185" s="35"/>
      <c r="C185" s="192" t="s">
        <v>322</v>
      </c>
      <c r="D185" s="192" t="s">
        <v>154</v>
      </c>
      <c r="E185" s="193" t="s">
        <v>1161</v>
      </c>
      <c r="F185" s="194" t="s">
        <v>1162</v>
      </c>
      <c r="G185" s="195" t="s">
        <v>297</v>
      </c>
      <c r="H185" s="196">
        <v>315.33600000000001</v>
      </c>
      <c r="I185" s="197"/>
      <c r="J185" s="198">
        <f>ROUND(I185*H185,2)</f>
        <v>0</v>
      </c>
      <c r="K185" s="194" t="s">
        <v>158</v>
      </c>
      <c r="L185" s="39"/>
      <c r="M185" s="199" t="s">
        <v>19</v>
      </c>
      <c r="N185" s="200" t="s">
        <v>42</v>
      </c>
      <c r="O185" s="64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159</v>
      </c>
      <c r="AT185" s="203" t="s">
        <v>154</v>
      </c>
      <c r="AU185" s="203" t="s">
        <v>80</v>
      </c>
      <c r="AY185" s="17" t="s">
        <v>152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78</v>
      </c>
      <c r="BK185" s="204">
        <f>ROUND(I185*H185,2)</f>
        <v>0</v>
      </c>
      <c r="BL185" s="17" t="s">
        <v>159</v>
      </c>
      <c r="BM185" s="203" t="s">
        <v>1232</v>
      </c>
    </row>
    <row r="186" spans="1:65" s="2" customFormat="1" ht="19.2">
      <c r="A186" s="34"/>
      <c r="B186" s="35"/>
      <c r="C186" s="36"/>
      <c r="D186" s="205" t="s">
        <v>161</v>
      </c>
      <c r="E186" s="36"/>
      <c r="F186" s="206" t="s">
        <v>1164</v>
      </c>
      <c r="G186" s="36"/>
      <c r="H186" s="36"/>
      <c r="I186" s="115"/>
      <c r="J186" s="36"/>
      <c r="K186" s="36"/>
      <c r="L186" s="39"/>
      <c r="M186" s="231"/>
      <c r="N186" s="232"/>
      <c r="O186" s="233"/>
      <c r="P186" s="233"/>
      <c r="Q186" s="233"/>
      <c r="R186" s="233"/>
      <c r="S186" s="233"/>
      <c r="T186" s="234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161</v>
      </c>
      <c r="AU186" s="17" t="s">
        <v>80</v>
      </c>
    </row>
    <row r="187" spans="1:65" s="2" customFormat="1" ht="6.9" customHeight="1">
      <c r="A187" s="34"/>
      <c r="B187" s="47"/>
      <c r="C187" s="48"/>
      <c r="D187" s="48"/>
      <c r="E187" s="48"/>
      <c r="F187" s="48"/>
      <c r="G187" s="48"/>
      <c r="H187" s="48"/>
      <c r="I187" s="142"/>
      <c r="J187" s="48"/>
      <c r="K187" s="48"/>
      <c r="L187" s="39"/>
      <c r="M187" s="34"/>
      <c r="O187" s="34"/>
      <c r="P187" s="34"/>
      <c r="Q187" s="34"/>
      <c r="R187" s="34"/>
      <c r="S187" s="34"/>
      <c r="T187" s="34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</row>
  </sheetData>
  <sheetProtection algorithmName="SHA-512" hashValue="4MqtWCvZg4gAjfEPRsJIkkb328G5gFjPX2SWsUmi4cJHGd48Mh27FjO2vIM+icFUn6RKJrcxyTqUIFhG+6BpHA==" saltValue="jNDYZI9Mkiy2syQagvRfhhOLRBizk4T1jN1G4CC641DSSMBNRWduLT19gCdB1NEFG1L6Q0PKjp1Vh2ZUmNNrjA==" spinCount="100000" sheet="1" objects="1" scenarios="1" formatColumns="0" formatRows="0" autoFilter="0"/>
  <autoFilter ref="C83:K18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8"/>
  <sheetViews>
    <sheetView showGridLines="0" topLeftCell="A77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8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120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2" customFormat="1" ht="12" customHeight="1">
      <c r="A8" s="34"/>
      <c r="B8" s="39"/>
      <c r="C8" s="34"/>
      <c r="D8" s="114" t="s">
        <v>122</v>
      </c>
      <c r="E8" s="34"/>
      <c r="F8" s="34"/>
      <c r="G8" s="34"/>
      <c r="H8" s="34"/>
      <c r="I8" s="115"/>
      <c r="J8" s="34"/>
      <c r="K8" s="34"/>
      <c r="L8" s="11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4.4" customHeight="1">
      <c r="A9" s="34"/>
      <c r="B9" s="39"/>
      <c r="C9" s="34"/>
      <c r="D9" s="34"/>
      <c r="E9" s="373" t="s">
        <v>1233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4" t="s">
        <v>18</v>
      </c>
      <c r="E11" s="34"/>
      <c r="F11" s="103" t="s">
        <v>19</v>
      </c>
      <c r="G11" s="34"/>
      <c r="H11" s="34"/>
      <c r="I11" s="117" t="s">
        <v>20</v>
      </c>
      <c r="J11" s="103" t="s">
        <v>19</v>
      </c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4" t="s">
        <v>21</v>
      </c>
      <c r="E12" s="34"/>
      <c r="F12" s="103" t="s">
        <v>22</v>
      </c>
      <c r="G12" s="34"/>
      <c r="H12" s="34"/>
      <c r="I12" s="117" t="s">
        <v>23</v>
      </c>
      <c r="J12" s="118" t="str">
        <f>'Rekapitulace stavby'!AN8</f>
        <v>13. 9. 2018</v>
      </c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15"/>
      <c r="J13" s="34"/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25</v>
      </c>
      <c r="E14" s="34"/>
      <c r="F14" s="34"/>
      <c r="G14" s="34"/>
      <c r="H14" s="34"/>
      <c r="I14" s="117" t="s">
        <v>26</v>
      </c>
      <c r="J14" s="103" t="s">
        <v>19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27</v>
      </c>
      <c r="F15" s="34"/>
      <c r="G15" s="34"/>
      <c r="H15" s="34"/>
      <c r="I15" s="117" t="s">
        <v>28</v>
      </c>
      <c r="J15" s="103" t="s">
        <v>19</v>
      </c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15"/>
      <c r="J16" s="34"/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4" t="s">
        <v>29</v>
      </c>
      <c r="E17" s="34"/>
      <c r="F17" s="34"/>
      <c r="G17" s="34"/>
      <c r="H17" s="34"/>
      <c r="I17" s="117" t="s">
        <v>26</v>
      </c>
      <c r="J17" s="30" t="str">
        <f>'Rekapitulace stavby'!AN13</f>
        <v>Vyplň údaj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74" t="str">
        <f>'Rekapitulace stavby'!E14</f>
        <v>Vyplň údaj</v>
      </c>
      <c r="F18" s="375"/>
      <c r="G18" s="375"/>
      <c r="H18" s="375"/>
      <c r="I18" s="117" t="s">
        <v>28</v>
      </c>
      <c r="J18" s="30" t="str">
        <f>'Rekapitulace stavby'!AN14</f>
        <v>Vyplň údaj</v>
      </c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15"/>
      <c r="J19" s="34"/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4" t="s">
        <v>31</v>
      </c>
      <c r="E20" s="34"/>
      <c r="F20" s="34"/>
      <c r="G20" s="34"/>
      <c r="H20" s="34"/>
      <c r="I20" s="117" t="s">
        <v>26</v>
      </c>
      <c r="J20" s="103" t="s">
        <v>19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32</v>
      </c>
      <c r="F21" s="34"/>
      <c r="G21" s="34"/>
      <c r="H21" s="34"/>
      <c r="I21" s="117" t="s">
        <v>28</v>
      </c>
      <c r="J21" s="103" t="s">
        <v>19</v>
      </c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15"/>
      <c r="J22" s="34"/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4" t="s">
        <v>34</v>
      </c>
      <c r="E23" s="34"/>
      <c r="F23" s="34"/>
      <c r="G23" s="34"/>
      <c r="H23" s="34"/>
      <c r="I23" s="117" t="s">
        <v>26</v>
      </c>
      <c r="J23" s="103" t="str">
        <f>IF('Rekapitulace stavby'!AN19="","",'Rekapitulace stavby'!AN19)</f>
        <v/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tr">
        <f>IF('Rekapitulace stavby'!E20="","",'Rekapitulace stavby'!E20)</f>
        <v xml:space="preserve"> </v>
      </c>
      <c r="F24" s="34"/>
      <c r="G24" s="34"/>
      <c r="H24" s="34"/>
      <c r="I24" s="117" t="s">
        <v>28</v>
      </c>
      <c r="J24" s="103" t="str">
        <f>IF('Rekapitulace stavby'!AN20="","",'Rekapitulace stavby'!AN20)</f>
        <v/>
      </c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15"/>
      <c r="J25" s="34"/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4" t="s">
        <v>35</v>
      </c>
      <c r="E26" s="34"/>
      <c r="F26" s="34"/>
      <c r="G26" s="34"/>
      <c r="H26" s="34"/>
      <c r="I26" s="115"/>
      <c r="J26" s="34"/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19"/>
      <c r="B27" s="120"/>
      <c r="C27" s="119"/>
      <c r="D27" s="119"/>
      <c r="E27" s="376" t="s">
        <v>19</v>
      </c>
      <c r="F27" s="376"/>
      <c r="G27" s="376"/>
      <c r="H27" s="376"/>
      <c r="I27" s="121"/>
      <c r="J27" s="119"/>
      <c r="K27" s="119"/>
      <c r="L27" s="122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23"/>
      <c r="E29" s="123"/>
      <c r="F29" s="123"/>
      <c r="G29" s="123"/>
      <c r="H29" s="123"/>
      <c r="I29" s="124"/>
      <c r="J29" s="123"/>
      <c r="K29" s="123"/>
      <c r="L29" s="11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5" t="s">
        <v>37</v>
      </c>
      <c r="E30" s="34"/>
      <c r="F30" s="34"/>
      <c r="G30" s="34"/>
      <c r="H30" s="34"/>
      <c r="I30" s="115"/>
      <c r="J30" s="126">
        <f>ROUND(J82, 2)</f>
        <v>0</v>
      </c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7" t="s">
        <v>39</v>
      </c>
      <c r="G32" s="34"/>
      <c r="H32" s="34"/>
      <c r="I32" s="128" t="s">
        <v>38</v>
      </c>
      <c r="J32" s="127" t="s">
        <v>40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29" t="s">
        <v>41</v>
      </c>
      <c r="E33" s="114" t="s">
        <v>42</v>
      </c>
      <c r="F33" s="130">
        <f>ROUND((SUM(BE82:BE127)),  2)</f>
        <v>0</v>
      </c>
      <c r="G33" s="34"/>
      <c r="H33" s="34"/>
      <c r="I33" s="131">
        <v>0.21</v>
      </c>
      <c r="J33" s="130">
        <f>ROUND(((SUM(BE82:BE127))*I33),  2)</f>
        <v>0</v>
      </c>
      <c r="K33" s="34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14" t="s">
        <v>43</v>
      </c>
      <c r="F34" s="130">
        <f>ROUND((SUM(BF82:BF127)),  2)</f>
        <v>0</v>
      </c>
      <c r="G34" s="34"/>
      <c r="H34" s="34"/>
      <c r="I34" s="131">
        <v>0.15</v>
      </c>
      <c r="J34" s="130">
        <f>ROUND(((SUM(BF82:BF127))*I34),  2)</f>
        <v>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14" t="s">
        <v>44</v>
      </c>
      <c r="F35" s="130">
        <f>ROUND((SUM(BG82:BG127)),  2)</f>
        <v>0</v>
      </c>
      <c r="G35" s="34"/>
      <c r="H35" s="34"/>
      <c r="I35" s="131">
        <v>0.21</v>
      </c>
      <c r="J35" s="130">
        <f>0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14" t="s">
        <v>45</v>
      </c>
      <c r="F36" s="130">
        <f>ROUND((SUM(BH82:BH127)),  2)</f>
        <v>0</v>
      </c>
      <c r="G36" s="34"/>
      <c r="H36" s="34"/>
      <c r="I36" s="131">
        <v>0.15</v>
      </c>
      <c r="J36" s="130">
        <f>0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46</v>
      </c>
      <c r="F37" s="130">
        <f>ROUND((SUM(BI82:BI127)),  2)</f>
        <v>0</v>
      </c>
      <c r="G37" s="34"/>
      <c r="H37" s="34"/>
      <c r="I37" s="131">
        <v>0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15"/>
      <c r="J38" s="34"/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32"/>
      <c r="D39" s="133" t="s">
        <v>47</v>
      </c>
      <c r="E39" s="134"/>
      <c r="F39" s="134"/>
      <c r="G39" s="135" t="s">
        <v>48</v>
      </c>
      <c r="H39" s="136" t="s">
        <v>49</v>
      </c>
      <c r="I39" s="137"/>
      <c r="J39" s="138">
        <f>SUM(J30:J37)</f>
        <v>0</v>
      </c>
      <c r="K39" s="139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40"/>
      <c r="C40" s="141"/>
      <c r="D40" s="141"/>
      <c r="E40" s="141"/>
      <c r="F40" s="141"/>
      <c r="G40" s="141"/>
      <c r="H40" s="141"/>
      <c r="I40" s="142"/>
      <c r="J40" s="141"/>
      <c r="K40" s="141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43"/>
      <c r="C44" s="144"/>
      <c r="D44" s="144"/>
      <c r="E44" s="144"/>
      <c r="F44" s="144"/>
      <c r="G44" s="144"/>
      <c r="H44" s="144"/>
      <c r="I44" s="145"/>
      <c r="J44" s="144"/>
      <c r="K44" s="144"/>
      <c r="L44" s="11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127</v>
      </c>
      <c r="D45" s="36"/>
      <c r="E45" s="36"/>
      <c r="F45" s="36"/>
      <c r="G45" s="36"/>
      <c r="H45" s="36"/>
      <c r="I45" s="115"/>
      <c r="J45" s="36"/>
      <c r="K45" s="36"/>
      <c r="L45" s="11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15"/>
      <c r="J46" s="36"/>
      <c r="K46" s="36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377" t="str">
        <f>E7</f>
        <v>Společná zařízení v k.ú. Dolní Čermná - Poldr č.2 a č.3, Polní cesty C53 a C54</v>
      </c>
      <c r="F48" s="378"/>
      <c r="G48" s="378"/>
      <c r="H48" s="378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122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46" t="str">
        <f>E9</f>
        <v>VON - Vedlejší a ostatní náklady</v>
      </c>
      <c r="F50" s="379"/>
      <c r="G50" s="379"/>
      <c r="H50" s="379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15"/>
      <c r="J51" s="36"/>
      <c r="K51" s="36"/>
      <c r="L51" s="11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117" t="s">
        <v>23</v>
      </c>
      <c r="J52" s="59" t="str">
        <f>IF(J12="","",J12)</f>
        <v>13. 9. 2018</v>
      </c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ČR-SPÚ, Pobočka Ústí nad Orlicí</v>
      </c>
      <c r="G54" s="36"/>
      <c r="H54" s="36"/>
      <c r="I54" s="117" t="s">
        <v>31</v>
      </c>
      <c r="J54" s="32" t="str">
        <f>E21</f>
        <v>Agroprojekce Litomyšl, s.r.o.</v>
      </c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117" t="s">
        <v>34</v>
      </c>
      <c r="J55" s="32" t="str">
        <f>E24</f>
        <v xml:space="preserve"> </v>
      </c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15"/>
      <c r="J56" s="36"/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6" t="s">
        <v>128</v>
      </c>
      <c r="D57" s="147"/>
      <c r="E57" s="147"/>
      <c r="F57" s="147"/>
      <c r="G57" s="147"/>
      <c r="H57" s="147"/>
      <c r="I57" s="148"/>
      <c r="J57" s="149" t="s">
        <v>129</v>
      </c>
      <c r="K57" s="147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15"/>
      <c r="J58" s="36"/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50" t="s">
        <v>69</v>
      </c>
      <c r="D59" s="36"/>
      <c r="E59" s="36"/>
      <c r="F59" s="36"/>
      <c r="G59" s="36"/>
      <c r="H59" s="36"/>
      <c r="I59" s="115"/>
      <c r="J59" s="77">
        <f>J82</f>
        <v>0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130</v>
      </c>
    </row>
    <row r="60" spans="1:47" s="9" customFormat="1" ht="24.9" customHeight="1">
      <c r="B60" s="151"/>
      <c r="C60" s="152"/>
      <c r="D60" s="153" t="s">
        <v>1234</v>
      </c>
      <c r="E60" s="154"/>
      <c r="F60" s="154"/>
      <c r="G60" s="154"/>
      <c r="H60" s="154"/>
      <c r="I60" s="155"/>
      <c r="J60" s="156">
        <f>J83</f>
        <v>0</v>
      </c>
      <c r="K60" s="152"/>
      <c r="L60" s="157"/>
    </row>
    <row r="61" spans="1:47" s="10" customFormat="1" ht="19.95" customHeight="1">
      <c r="B61" s="158"/>
      <c r="C61" s="97"/>
      <c r="D61" s="159" t="s">
        <v>1235</v>
      </c>
      <c r="E61" s="160"/>
      <c r="F61" s="160"/>
      <c r="G61" s="160"/>
      <c r="H61" s="160"/>
      <c r="I61" s="161"/>
      <c r="J61" s="162">
        <f>J84</f>
        <v>0</v>
      </c>
      <c r="K61" s="97"/>
      <c r="L61" s="163"/>
    </row>
    <row r="62" spans="1:47" s="10" customFormat="1" ht="19.95" customHeight="1">
      <c r="B62" s="158"/>
      <c r="C62" s="97"/>
      <c r="D62" s="159" t="s">
        <v>1236</v>
      </c>
      <c r="E62" s="160"/>
      <c r="F62" s="160"/>
      <c r="G62" s="160"/>
      <c r="H62" s="160"/>
      <c r="I62" s="161"/>
      <c r="J62" s="162">
        <f>J88</f>
        <v>0</v>
      </c>
      <c r="K62" s="97"/>
      <c r="L62" s="163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115"/>
      <c r="J63" s="36"/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" customHeight="1">
      <c r="A64" s="34"/>
      <c r="B64" s="47"/>
      <c r="C64" s="48"/>
      <c r="D64" s="48"/>
      <c r="E64" s="48"/>
      <c r="F64" s="48"/>
      <c r="G64" s="48"/>
      <c r="H64" s="48"/>
      <c r="I64" s="142"/>
      <c r="J64" s="48"/>
      <c r="K64" s="48"/>
      <c r="L64" s="11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" customHeight="1">
      <c r="A68" s="34"/>
      <c r="B68" s="49"/>
      <c r="C68" s="50"/>
      <c r="D68" s="50"/>
      <c r="E68" s="50"/>
      <c r="F68" s="50"/>
      <c r="G68" s="50"/>
      <c r="H68" s="50"/>
      <c r="I68" s="145"/>
      <c r="J68" s="50"/>
      <c r="K68" s="50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" customHeight="1">
      <c r="A69" s="34"/>
      <c r="B69" s="35"/>
      <c r="C69" s="23" t="s">
        <v>137</v>
      </c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35"/>
      <c r="C70" s="36"/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115"/>
      <c r="J71" s="36"/>
      <c r="K71" s="36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4.4" customHeight="1">
      <c r="A72" s="34"/>
      <c r="B72" s="35"/>
      <c r="C72" s="36"/>
      <c r="D72" s="36"/>
      <c r="E72" s="377" t="str">
        <f>E7</f>
        <v>Společná zařízení v k.ú. Dolní Čermná - Poldr č.2 a č.3, Polní cesty C53 a C54</v>
      </c>
      <c r="F72" s="378"/>
      <c r="G72" s="378"/>
      <c r="H72" s="378"/>
      <c r="I72" s="115"/>
      <c r="J72" s="36"/>
      <c r="K72" s="36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122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4.4" customHeight="1">
      <c r="A74" s="34"/>
      <c r="B74" s="35"/>
      <c r="C74" s="36"/>
      <c r="D74" s="36"/>
      <c r="E74" s="346" t="str">
        <f>E9</f>
        <v>VON - Vedlejší a ostatní náklady</v>
      </c>
      <c r="F74" s="379"/>
      <c r="G74" s="379"/>
      <c r="H74" s="379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117" t="s">
        <v>23</v>
      </c>
      <c r="J76" s="59" t="str">
        <f>IF(J12="","",J12)</f>
        <v>13. 9. 2018</v>
      </c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6.4" customHeight="1">
      <c r="A78" s="34"/>
      <c r="B78" s="35"/>
      <c r="C78" s="29" t="s">
        <v>25</v>
      </c>
      <c r="D78" s="36"/>
      <c r="E78" s="36"/>
      <c r="F78" s="27" t="str">
        <f>E15</f>
        <v>ČR-SPÚ, Pobočka Ústí nad Orlicí</v>
      </c>
      <c r="G78" s="36"/>
      <c r="H78" s="36"/>
      <c r="I78" s="117" t="s">
        <v>31</v>
      </c>
      <c r="J78" s="32" t="str">
        <f>E21</f>
        <v>Agroprojekce Litomyšl, s.r.o.</v>
      </c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6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117" t="s">
        <v>34</v>
      </c>
      <c r="J79" s="32" t="str">
        <f>E24</f>
        <v xml:space="preserve"> </v>
      </c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64"/>
      <c r="B81" s="165"/>
      <c r="C81" s="166" t="s">
        <v>138</v>
      </c>
      <c r="D81" s="167" t="s">
        <v>56</v>
      </c>
      <c r="E81" s="167" t="s">
        <v>52</v>
      </c>
      <c r="F81" s="167" t="s">
        <v>53</v>
      </c>
      <c r="G81" s="167" t="s">
        <v>139</v>
      </c>
      <c r="H81" s="167" t="s">
        <v>140</v>
      </c>
      <c r="I81" s="168" t="s">
        <v>141</v>
      </c>
      <c r="J81" s="167" t="s">
        <v>129</v>
      </c>
      <c r="K81" s="169" t="s">
        <v>142</v>
      </c>
      <c r="L81" s="170"/>
      <c r="M81" s="68" t="s">
        <v>19</v>
      </c>
      <c r="N81" s="69" t="s">
        <v>41</v>
      </c>
      <c r="O81" s="69" t="s">
        <v>143</v>
      </c>
      <c r="P81" s="69" t="s">
        <v>144</v>
      </c>
      <c r="Q81" s="69" t="s">
        <v>145</v>
      </c>
      <c r="R81" s="69" t="s">
        <v>146</v>
      </c>
      <c r="S81" s="69" t="s">
        <v>147</v>
      </c>
      <c r="T81" s="70" t="s">
        <v>148</v>
      </c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/>
    </row>
    <row r="82" spans="1:65" s="2" customFormat="1" ht="22.8" customHeight="1">
      <c r="A82" s="34"/>
      <c r="B82" s="35"/>
      <c r="C82" s="75" t="s">
        <v>149</v>
      </c>
      <c r="D82" s="36"/>
      <c r="E82" s="36"/>
      <c r="F82" s="36"/>
      <c r="G82" s="36"/>
      <c r="H82" s="36"/>
      <c r="I82" s="115"/>
      <c r="J82" s="171">
        <f>BK82</f>
        <v>0</v>
      </c>
      <c r="K82" s="36"/>
      <c r="L82" s="39"/>
      <c r="M82" s="71"/>
      <c r="N82" s="172"/>
      <c r="O82" s="72"/>
      <c r="P82" s="173">
        <f>P83</f>
        <v>0</v>
      </c>
      <c r="Q82" s="72"/>
      <c r="R82" s="173">
        <f>R83</f>
        <v>0</v>
      </c>
      <c r="S82" s="72"/>
      <c r="T82" s="174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130</v>
      </c>
      <c r="BK82" s="175">
        <f>BK83</f>
        <v>0</v>
      </c>
    </row>
    <row r="83" spans="1:65" s="12" customFormat="1" ht="25.95" customHeight="1">
      <c r="B83" s="176"/>
      <c r="C83" s="177"/>
      <c r="D83" s="178" t="s">
        <v>70</v>
      </c>
      <c r="E83" s="179" t="s">
        <v>1237</v>
      </c>
      <c r="F83" s="179" t="s">
        <v>1238</v>
      </c>
      <c r="G83" s="177"/>
      <c r="H83" s="177"/>
      <c r="I83" s="180"/>
      <c r="J83" s="181">
        <f>BK83</f>
        <v>0</v>
      </c>
      <c r="K83" s="177"/>
      <c r="L83" s="182"/>
      <c r="M83" s="183"/>
      <c r="N83" s="184"/>
      <c r="O83" s="184"/>
      <c r="P83" s="185">
        <f>P84+P88</f>
        <v>0</v>
      </c>
      <c r="Q83" s="184"/>
      <c r="R83" s="185">
        <f>R84+R88</f>
        <v>0</v>
      </c>
      <c r="S83" s="184"/>
      <c r="T83" s="186">
        <f>T84+T88</f>
        <v>0</v>
      </c>
      <c r="AR83" s="187" t="s">
        <v>183</v>
      </c>
      <c r="AT83" s="188" t="s">
        <v>70</v>
      </c>
      <c r="AU83" s="188" t="s">
        <v>71</v>
      </c>
      <c r="AY83" s="187" t="s">
        <v>152</v>
      </c>
      <c r="BK83" s="189">
        <f>BK84+BK88</f>
        <v>0</v>
      </c>
    </row>
    <row r="84" spans="1:65" s="12" customFormat="1" ht="22.8" customHeight="1">
      <c r="B84" s="176"/>
      <c r="C84" s="177"/>
      <c r="D84" s="178" t="s">
        <v>70</v>
      </c>
      <c r="E84" s="190" t="s">
        <v>1239</v>
      </c>
      <c r="F84" s="190" t="s">
        <v>1240</v>
      </c>
      <c r="G84" s="177"/>
      <c r="H84" s="177"/>
      <c r="I84" s="180"/>
      <c r="J84" s="191">
        <f>BK84</f>
        <v>0</v>
      </c>
      <c r="K84" s="177"/>
      <c r="L84" s="182"/>
      <c r="M84" s="183"/>
      <c r="N84" s="184"/>
      <c r="O84" s="184"/>
      <c r="P84" s="185">
        <f>SUM(P85:P87)</f>
        <v>0</v>
      </c>
      <c r="Q84" s="184"/>
      <c r="R84" s="185">
        <f>SUM(R85:R87)</f>
        <v>0</v>
      </c>
      <c r="S84" s="184"/>
      <c r="T84" s="186">
        <f>SUM(T85:T87)</f>
        <v>0</v>
      </c>
      <c r="AR84" s="187" t="s">
        <v>183</v>
      </c>
      <c r="AT84" s="188" t="s">
        <v>70</v>
      </c>
      <c r="AU84" s="188" t="s">
        <v>78</v>
      </c>
      <c r="AY84" s="187" t="s">
        <v>152</v>
      </c>
      <c r="BK84" s="189">
        <f>SUM(BK85:BK87)</f>
        <v>0</v>
      </c>
    </row>
    <row r="85" spans="1:65" s="2" customFormat="1" ht="14.4" customHeight="1">
      <c r="A85" s="34"/>
      <c r="B85" s="35"/>
      <c r="C85" s="192" t="s">
        <v>78</v>
      </c>
      <c r="D85" s="192" t="s">
        <v>154</v>
      </c>
      <c r="E85" s="193" t="s">
        <v>1241</v>
      </c>
      <c r="F85" s="194" t="s">
        <v>1242</v>
      </c>
      <c r="G85" s="195" t="s">
        <v>1243</v>
      </c>
      <c r="H85" s="196">
        <v>1</v>
      </c>
      <c r="I85" s="197"/>
      <c r="J85" s="198">
        <f>ROUND(I85*H85,2)</f>
        <v>0</v>
      </c>
      <c r="K85" s="194" t="s">
        <v>19</v>
      </c>
      <c r="L85" s="39"/>
      <c r="M85" s="199" t="s">
        <v>19</v>
      </c>
      <c r="N85" s="200" t="s">
        <v>42</v>
      </c>
      <c r="O85" s="64"/>
      <c r="P85" s="201">
        <f>O85*H85</f>
        <v>0</v>
      </c>
      <c r="Q85" s="201">
        <v>0</v>
      </c>
      <c r="R85" s="201">
        <f>Q85*H85</f>
        <v>0</v>
      </c>
      <c r="S85" s="201">
        <v>0</v>
      </c>
      <c r="T85" s="202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203" t="s">
        <v>1244</v>
      </c>
      <c r="AT85" s="203" t="s">
        <v>154</v>
      </c>
      <c r="AU85" s="203" t="s">
        <v>80</v>
      </c>
      <c r="AY85" s="17" t="s">
        <v>152</v>
      </c>
      <c r="BE85" s="204">
        <f>IF(N85="základní",J85,0)</f>
        <v>0</v>
      </c>
      <c r="BF85" s="204">
        <f>IF(N85="snížená",J85,0)</f>
        <v>0</v>
      </c>
      <c r="BG85" s="204">
        <f>IF(N85="zákl. přenesená",J85,0)</f>
        <v>0</v>
      </c>
      <c r="BH85" s="204">
        <f>IF(N85="sníž. přenesená",J85,0)</f>
        <v>0</v>
      </c>
      <c r="BI85" s="204">
        <f>IF(N85="nulová",J85,0)</f>
        <v>0</v>
      </c>
      <c r="BJ85" s="17" t="s">
        <v>78</v>
      </c>
      <c r="BK85" s="204">
        <f>ROUND(I85*H85,2)</f>
        <v>0</v>
      </c>
      <c r="BL85" s="17" t="s">
        <v>1244</v>
      </c>
      <c r="BM85" s="203" t="s">
        <v>1245</v>
      </c>
    </row>
    <row r="86" spans="1:65" s="2" customFormat="1" ht="10.199999999999999">
      <c r="A86" s="34"/>
      <c r="B86" s="35"/>
      <c r="C86" s="36"/>
      <c r="D86" s="205" t="s">
        <v>161</v>
      </c>
      <c r="E86" s="36"/>
      <c r="F86" s="206" t="s">
        <v>1246</v>
      </c>
      <c r="G86" s="36"/>
      <c r="H86" s="36"/>
      <c r="I86" s="115"/>
      <c r="J86" s="36"/>
      <c r="K86" s="36"/>
      <c r="L86" s="39"/>
      <c r="M86" s="207"/>
      <c r="N86" s="208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161</v>
      </c>
      <c r="AU86" s="17" t="s">
        <v>80</v>
      </c>
    </row>
    <row r="87" spans="1:65" s="2" customFormat="1" ht="76.8">
      <c r="A87" s="34"/>
      <c r="B87" s="35"/>
      <c r="C87" s="36"/>
      <c r="D87" s="205" t="s">
        <v>163</v>
      </c>
      <c r="E87" s="36"/>
      <c r="F87" s="209" t="s">
        <v>1247</v>
      </c>
      <c r="G87" s="36"/>
      <c r="H87" s="36"/>
      <c r="I87" s="115"/>
      <c r="J87" s="36"/>
      <c r="K87" s="36"/>
      <c r="L87" s="39"/>
      <c r="M87" s="207"/>
      <c r="N87" s="208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163</v>
      </c>
      <c r="AU87" s="17" t="s">
        <v>80</v>
      </c>
    </row>
    <row r="88" spans="1:65" s="12" customFormat="1" ht="22.8" customHeight="1">
      <c r="B88" s="176"/>
      <c r="C88" s="177"/>
      <c r="D88" s="178" t="s">
        <v>70</v>
      </c>
      <c r="E88" s="190" t="s">
        <v>1248</v>
      </c>
      <c r="F88" s="190" t="s">
        <v>1249</v>
      </c>
      <c r="G88" s="177"/>
      <c r="H88" s="177"/>
      <c r="I88" s="180"/>
      <c r="J88" s="191">
        <f>BK88</f>
        <v>0</v>
      </c>
      <c r="K88" s="177"/>
      <c r="L88" s="182"/>
      <c r="M88" s="183"/>
      <c r="N88" s="184"/>
      <c r="O88" s="184"/>
      <c r="P88" s="185">
        <f>SUM(P89:P127)</f>
        <v>0</v>
      </c>
      <c r="Q88" s="184"/>
      <c r="R88" s="185">
        <f>SUM(R89:R127)</f>
        <v>0</v>
      </c>
      <c r="S88" s="184"/>
      <c r="T88" s="186">
        <f>SUM(T89:T127)</f>
        <v>0</v>
      </c>
      <c r="AR88" s="187" t="s">
        <v>159</v>
      </c>
      <c r="AT88" s="188" t="s">
        <v>70</v>
      </c>
      <c r="AU88" s="188" t="s">
        <v>78</v>
      </c>
      <c r="AY88" s="187" t="s">
        <v>152</v>
      </c>
      <c r="BK88" s="189">
        <f>SUM(BK89:BK127)</f>
        <v>0</v>
      </c>
    </row>
    <row r="89" spans="1:65" s="2" customFormat="1" ht="21.6" customHeight="1">
      <c r="A89" s="34"/>
      <c r="B89" s="35"/>
      <c r="C89" s="192" t="s">
        <v>80</v>
      </c>
      <c r="D89" s="192" t="s">
        <v>154</v>
      </c>
      <c r="E89" s="193" t="s">
        <v>1250</v>
      </c>
      <c r="F89" s="194" t="s">
        <v>1251</v>
      </c>
      <c r="G89" s="195" t="s">
        <v>1243</v>
      </c>
      <c r="H89" s="196">
        <v>1</v>
      </c>
      <c r="I89" s="197"/>
      <c r="J89" s="198">
        <f>ROUND(I89*H89,2)</f>
        <v>0</v>
      </c>
      <c r="K89" s="194" t="s">
        <v>19</v>
      </c>
      <c r="L89" s="39"/>
      <c r="M89" s="199" t="s">
        <v>19</v>
      </c>
      <c r="N89" s="200" t="s">
        <v>42</v>
      </c>
      <c r="O89" s="64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203" t="s">
        <v>1244</v>
      </c>
      <c r="AT89" s="203" t="s">
        <v>154</v>
      </c>
      <c r="AU89" s="203" t="s">
        <v>80</v>
      </c>
      <c r="AY89" s="17" t="s">
        <v>152</v>
      </c>
      <c r="BE89" s="204">
        <f>IF(N89="základní",J89,0)</f>
        <v>0</v>
      </c>
      <c r="BF89" s="204">
        <f>IF(N89="snížená",J89,0)</f>
        <v>0</v>
      </c>
      <c r="BG89" s="204">
        <f>IF(N89="zákl. přenesená",J89,0)</f>
        <v>0</v>
      </c>
      <c r="BH89" s="204">
        <f>IF(N89="sníž. přenesená",J89,0)</f>
        <v>0</v>
      </c>
      <c r="BI89" s="204">
        <f>IF(N89="nulová",J89,0)</f>
        <v>0</v>
      </c>
      <c r="BJ89" s="17" t="s">
        <v>78</v>
      </c>
      <c r="BK89" s="204">
        <f>ROUND(I89*H89,2)</f>
        <v>0</v>
      </c>
      <c r="BL89" s="17" t="s">
        <v>1244</v>
      </c>
      <c r="BM89" s="203" t="s">
        <v>1252</v>
      </c>
    </row>
    <row r="90" spans="1:65" s="2" customFormat="1" ht="19.2">
      <c r="A90" s="34"/>
      <c r="B90" s="35"/>
      <c r="C90" s="36"/>
      <c r="D90" s="205" t="s">
        <v>161</v>
      </c>
      <c r="E90" s="36"/>
      <c r="F90" s="206" t="s">
        <v>1251</v>
      </c>
      <c r="G90" s="36"/>
      <c r="H90" s="36"/>
      <c r="I90" s="115"/>
      <c r="J90" s="36"/>
      <c r="K90" s="36"/>
      <c r="L90" s="39"/>
      <c r="M90" s="207"/>
      <c r="N90" s="208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161</v>
      </c>
      <c r="AU90" s="17" t="s">
        <v>80</v>
      </c>
    </row>
    <row r="91" spans="1:65" s="2" customFormat="1" ht="48">
      <c r="A91" s="34"/>
      <c r="B91" s="35"/>
      <c r="C91" s="36"/>
      <c r="D91" s="205" t="s">
        <v>163</v>
      </c>
      <c r="E91" s="36"/>
      <c r="F91" s="209" t="s">
        <v>1253</v>
      </c>
      <c r="G91" s="36"/>
      <c r="H91" s="36"/>
      <c r="I91" s="115"/>
      <c r="J91" s="36"/>
      <c r="K91" s="36"/>
      <c r="L91" s="39"/>
      <c r="M91" s="207"/>
      <c r="N91" s="208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163</v>
      </c>
      <c r="AU91" s="17" t="s">
        <v>80</v>
      </c>
    </row>
    <row r="92" spans="1:65" s="2" customFormat="1" ht="14.4" customHeight="1">
      <c r="A92" s="34"/>
      <c r="B92" s="35"/>
      <c r="C92" s="192" t="s">
        <v>173</v>
      </c>
      <c r="D92" s="192" t="s">
        <v>154</v>
      </c>
      <c r="E92" s="193" t="s">
        <v>1254</v>
      </c>
      <c r="F92" s="194" t="s">
        <v>1255</v>
      </c>
      <c r="G92" s="195" t="s">
        <v>1243</v>
      </c>
      <c r="H92" s="196">
        <v>1</v>
      </c>
      <c r="I92" s="197"/>
      <c r="J92" s="198">
        <f>ROUND(I92*H92,2)</f>
        <v>0</v>
      </c>
      <c r="K92" s="194" t="s">
        <v>19</v>
      </c>
      <c r="L92" s="39"/>
      <c r="M92" s="199" t="s">
        <v>19</v>
      </c>
      <c r="N92" s="200" t="s">
        <v>42</v>
      </c>
      <c r="O92" s="64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3" t="s">
        <v>1244</v>
      </c>
      <c r="AT92" s="203" t="s">
        <v>154</v>
      </c>
      <c r="AU92" s="203" t="s">
        <v>80</v>
      </c>
      <c r="AY92" s="17" t="s">
        <v>152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17" t="s">
        <v>78</v>
      </c>
      <c r="BK92" s="204">
        <f>ROUND(I92*H92,2)</f>
        <v>0</v>
      </c>
      <c r="BL92" s="17" t="s">
        <v>1244</v>
      </c>
      <c r="BM92" s="203" t="s">
        <v>1256</v>
      </c>
    </row>
    <row r="93" spans="1:65" s="2" customFormat="1" ht="10.199999999999999">
      <c r="A93" s="34"/>
      <c r="B93" s="35"/>
      <c r="C93" s="36"/>
      <c r="D93" s="205" t="s">
        <v>161</v>
      </c>
      <c r="E93" s="36"/>
      <c r="F93" s="206" t="s">
        <v>1255</v>
      </c>
      <c r="G93" s="36"/>
      <c r="H93" s="36"/>
      <c r="I93" s="115"/>
      <c r="J93" s="36"/>
      <c r="K93" s="36"/>
      <c r="L93" s="39"/>
      <c r="M93" s="207"/>
      <c r="N93" s="208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161</v>
      </c>
      <c r="AU93" s="17" t="s">
        <v>80</v>
      </c>
    </row>
    <row r="94" spans="1:65" s="2" customFormat="1" ht="28.8">
      <c r="A94" s="34"/>
      <c r="B94" s="35"/>
      <c r="C94" s="36"/>
      <c r="D94" s="205" t="s">
        <v>163</v>
      </c>
      <c r="E94" s="36"/>
      <c r="F94" s="209" t="s">
        <v>1257</v>
      </c>
      <c r="G94" s="36"/>
      <c r="H94" s="36"/>
      <c r="I94" s="115"/>
      <c r="J94" s="36"/>
      <c r="K94" s="36"/>
      <c r="L94" s="39"/>
      <c r="M94" s="207"/>
      <c r="N94" s="208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163</v>
      </c>
      <c r="AU94" s="17" t="s">
        <v>80</v>
      </c>
    </row>
    <row r="95" spans="1:65" s="2" customFormat="1" ht="14.4" customHeight="1">
      <c r="A95" s="34"/>
      <c r="B95" s="35"/>
      <c r="C95" s="192" t="s">
        <v>159</v>
      </c>
      <c r="D95" s="192" t="s">
        <v>154</v>
      </c>
      <c r="E95" s="193" t="s">
        <v>1258</v>
      </c>
      <c r="F95" s="194" t="s">
        <v>1259</v>
      </c>
      <c r="G95" s="195" t="s">
        <v>1243</v>
      </c>
      <c r="H95" s="196">
        <v>1</v>
      </c>
      <c r="I95" s="197"/>
      <c r="J95" s="198">
        <f>ROUND(I95*H95,2)</f>
        <v>0</v>
      </c>
      <c r="K95" s="194" t="s">
        <v>19</v>
      </c>
      <c r="L95" s="39"/>
      <c r="M95" s="199" t="s">
        <v>19</v>
      </c>
      <c r="N95" s="200" t="s">
        <v>42</v>
      </c>
      <c r="O95" s="64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3" t="s">
        <v>1244</v>
      </c>
      <c r="AT95" s="203" t="s">
        <v>154</v>
      </c>
      <c r="AU95" s="203" t="s">
        <v>80</v>
      </c>
      <c r="AY95" s="17" t="s">
        <v>152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7" t="s">
        <v>78</v>
      </c>
      <c r="BK95" s="204">
        <f>ROUND(I95*H95,2)</f>
        <v>0</v>
      </c>
      <c r="BL95" s="17" t="s">
        <v>1244</v>
      </c>
      <c r="BM95" s="203" t="s">
        <v>1260</v>
      </c>
    </row>
    <row r="96" spans="1:65" s="2" customFormat="1" ht="10.199999999999999">
      <c r="A96" s="34"/>
      <c r="B96" s="35"/>
      <c r="C96" s="36"/>
      <c r="D96" s="205" t="s">
        <v>161</v>
      </c>
      <c r="E96" s="36"/>
      <c r="F96" s="206" t="s">
        <v>1259</v>
      </c>
      <c r="G96" s="36"/>
      <c r="H96" s="36"/>
      <c r="I96" s="115"/>
      <c r="J96" s="36"/>
      <c r="K96" s="36"/>
      <c r="L96" s="39"/>
      <c r="M96" s="207"/>
      <c r="N96" s="208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161</v>
      </c>
      <c r="AU96" s="17" t="s">
        <v>80</v>
      </c>
    </row>
    <row r="97" spans="1:65" s="2" customFormat="1" ht="48">
      <c r="A97" s="34"/>
      <c r="B97" s="35"/>
      <c r="C97" s="36"/>
      <c r="D97" s="205" t="s">
        <v>163</v>
      </c>
      <c r="E97" s="36"/>
      <c r="F97" s="209" t="s">
        <v>1261</v>
      </c>
      <c r="G97" s="36"/>
      <c r="H97" s="36"/>
      <c r="I97" s="115"/>
      <c r="J97" s="36"/>
      <c r="K97" s="36"/>
      <c r="L97" s="39"/>
      <c r="M97" s="207"/>
      <c r="N97" s="208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163</v>
      </c>
      <c r="AU97" s="17" t="s">
        <v>80</v>
      </c>
    </row>
    <row r="98" spans="1:65" s="2" customFormat="1" ht="14.4" customHeight="1">
      <c r="A98" s="34"/>
      <c r="B98" s="35"/>
      <c r="C98" s="192" t="s">
        <v>183</v>
      </c>
      <c r="D98" s="192" t="s">
        <v>154</v>
      </c>
      <c r="E98" s="193" t="s">
        <v>1262</v>
      </c>
      <c r="F98" s="194" t="s">
        <v>1263</v>
      </c>
      <c r="G98" s="195" t="s">
        <v>1243</v>
      </c>
      <c r="H98" s="196">
        <v>1</v>
      </c>
      <c r="I98" s="197"/>
      <c r="J98" s="198">
        <f>ROUND(I98*H98,2)</f>
        <v>0</v>
      </c>
      <c r="K98" s="194" t="s">
        <v>19</v>
      </c>
      <c r="L98" s="39"/>
      <c r="M98" s="199" t="s">
        <v>19</v>
      </c>
      <c r="N98" s="200" t="s">
        <v>42</v>
      </c>
      <c r="O98" s="64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1244</v>
      </c>
      <c r="AT98" s="203" t="s">
        <v>154</v>
      </c>
      <c r="AU98" s="203" t="s">
        <v>80</v>
      </c>
      <c r="AY98" s="17" t="s">
        <v>152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7" t="s">
        <v>78</v>
      </c>
      <c r="BK98" s="204">
        <f>ROUND(I98*H98,2)</f>
        <v>0</v>
      </c>
      <c r="BL98" s="17" t="s">
        <v>1244</v>
      </c>
      <c r="BM98" s="203" t="s">
        <v>1264</v>
      </c>
    </row>
    <row r="99" spans="1:65" s="2" customFormat="1" ht="10.199999999999999">
      <c r="A99" s="34"/>
      <c r="B99" s="35"/>
      <c r="C99" s="36"/>
      <c r="D99" s="205" t="s">
        <v>161</v>
      </c>
      <c r="E99" s="36"/>
      <c r="F99" s="206" t="s">
        <v>1263</v>
      </c>
      <c r="G99" s="36"/>
      <c r="H99" s="36"/>
      <c r="I99" s="115"/>
      <c r="J99" s="36"/>
      <c r="K99" s="36"/>
      <c r="L99" s="39"/>
      <c r="M99" s="207"/>
      <c r="N99" s="208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161</v>
      </c>
      <c r="AU99" s="17" t="s">
        <v>80</v>
      </c>
    </row>
    <row r="100" spans="1:65" s="2" customFormat="1" ht="38.4">
      <c r="A100" s="34"/>
      <c r="B100" s="35"/>
      <c r="C100" s="36"/>
      <c r="D100" s="205" t="s">
        <v>163</v>
      </c>
      <c r="E100" s="36"/>
      <c r="F100" s="209" t="s">
        <v>1265</v>
      </c>
      <c r="G100" s="36"/>
      <c r="H100" s="36"/>
      <c r="I100" s="115"/>
      <c r="J100" s="36"/>
      <c r="K100" s="36"/>
      <c r="L100" s="39"/>
      <c r="M100" s="207"/>
      <c r="N100" s="208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163</v>
      </c>
      <c r="AU100" s="17" t="s">
        <v>80</v>
      </c>
    </row>
    <row r="101" spans="1:65" s="2" customFormat="1" ht="14.4" customHeight="1">
      <c r="A101" s="34"/>
      <c r="B101" s="35"/>
      <c r="C101" s="192" t="s">
        <v>188</v>
      </c>
      <c r="D101" s="192" t="s">
        <v>154</v>
      </c>
      <c r="E101" s="193" t="s">
        <v>1266</v>
      </c>
      <c r="F101" s="194" t="s">
        <v>1267</v>
      </c>
      <c r="G101" s="195" t="s">
        <v>413</v>
      </c>
      <c r="H101" s="196">
        <v>2</v>
      </c>
      <c r="I101" s="197"/>
      <c r="J101" s="198">
        <f>ROUND(I101*H101,2)</f>
        <v>0</v>
      </c>
      <c r="K101" s="194" t="s">
        <v>19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1244</v>
      </c>
      <c r="AT101" s="203" t="s">
        <v>154</v>
      </c>
      <c r="AU101" s="203" t="s">
        <v>80</v>
      </c>
      <c r="AY101" s="17" t="s">
        <v>152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1244</v>
      </c>
      <c r="BM101" s="203" t="s">
        <v>1268</v>
      </c>
    </row>
    <row r="102" spans="1:65" s="2" customFormat="1" ht="10.199999999999999">
      <c r="A102" s="34"/>
      <c r="B102" s="35"/>
      <c r="C102" s="36"/>
      <c r="D102" s="205" t="s">
        <v>161</v>
      </c>
      <c r="E102" s="36"/>
      <c r="F102" s="206" t="s">
        <v>1267</v>
      </c>
      <c r="G102" s="36"/>
      <c r="H102" s="36"/>
      <c r="I102" s="115"/>
      <c r="J102" s="36"/>
      <c r="K102" s="36"/>
      <c r="L102" s="39"/>
      <c r="M102" s="207"/>
      <c r="N102" s="208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80</v>
      </c>
    </row>
    <row r="103" spans="1:65" s="2" customFormat="1" ht="48">
      <c r="A103" s="34"/>
      <c r="B103" s="35"/>
      <c r="C103" s="36"/>
      <c r="D103" s="205" t="s">
        <v>163</v>
      </c>
      <c r="E103" s="36"/>
      <c r="F103" s="209" t="s">
        <v>1269</v>
      </c>
      <c r="G103" s="36"/>
      <c r="H103" s="36"/>
      <c r="I103" s="115"/>
      <c r="J103" s="36"/>
      <c r="K103" s="36"/>
      <c r="L103" s="39"/>
      <c r="M103" s="207"/>
      <c r="N103" s="208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163</v>
      </c>
      <c r="AU103" s="17" t="s">
        <v>80</v>
      </c>
    </row>
    <row r="104" spans="1:65" s="2" customFormat="1" ht="21.6" customHeight="1">
      <c r="A104" s="34"/>
      <c r="B104" s="35"/>
      <c r="C104" s="192" t="s">
        <v>192</v>
      </c>
      <c r="D104" s="192" t="s">
        <v>154</v>
      </c>
      <c r="E104" s="193" t="s">
        <v>1270</v>
      </c>
      <c r="F104" s="194" t="s">
        <v>1271</v>
      </c>
      <c r="G104" s="195" t="s">
        <v>1243</v>
      </c>
      <c r="H104" s="196">
        <v>1</v>
      </c>
      <c r="I104" s="197"/>
      <c r="J104" s="198">
        <f>ROUND(I104*H104,2)</f>
        <v>0</v>
      </c>
      <c r="K104" s="194" t="s">
        <v>19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1244</v>
      </c>
      <c r="AT104" s="203" t="s">
        <v>154</v>
      </c>
      <c r="AU104" s="203" t="s">
        <v>80</v>
      </c>
      <c r="AY104" s="17" t="s">
        <v>152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1244</v>
      </c>
      <c r="BM104" s="203" t="s">
        <v>1272</v>
      </c>
    </row>
    <row r="105" spans="1:65" s="2" customFormat="1" ht="10.199999999999999">
      <c r="A105" s="34"/>
      <c r="B105" s="35"/>
      <c r="C105" s="36"/>
      <c r="D105" s="205" t="s">
        <v>161</v>
      </c>
      <c r="E105" s="36"/>
      <c r="F105" s="206" t="s">
        <v>1273</v>
      </c>
      <c r="G105" s="36"/>
      <c r="H105" s="36"/>
      <c r="I105" s="115"/>
      <c r="J105" s="36"/>
      <c r="K105" s="36"/>
      <c r="L105" s="39"/>
      <c r="M105" s="207"/>
      <c r="N105" s="208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80</v>
      </c>
    </row>
    <row r="106" spans="1:65" s="2" customFormat="1" ht="96">
      <c r="A106" s="34"/>
      <c r="B106" s="35"/>
      <c r="C106" s="36"/>
      <c r="D106" s="205" t="s">
        <v>163</v>
      </c>
      <c r="E106" s="36"/>
      <c r="F106" s="209" t="s">
        <v>1274</v>
      </c>
      <c r="G106" s="36"/>
      <c r="H106" s="36"/>
      <c r="I106" s="115"/>
      <c r="J106" s="36"/>
      <c r="K106" s="36"/>
      <c r="L106" s="39"/>
      <c r="M106" s="207"/>
      <c r="N106" s="20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163</v>
      </c>
      <c r="AU106" s="17" t="s">
        <v>80</v>
      </c>
    </row>
    <row r="107" spans="1:65" s="2" customFormat="1" ht="21.6" customHeight="1">
      <c r="A107" s="34"/>
      <c r="B107" s="35"/>
      <c r="C107" s="192" t="s">
        <v>196</v>
      </c>
      <c r="D107" s="192" t="s">
        <v>154</v>
      </c>
      <c r="E107" s="193" t="s">
        <v>1275</v>
      </c>
      <c r="F107" s="194" t="s">
        <v>1276</v>
      </c>
      <c r="G107" s="195" t="s">
        <v>413</v>
      </c>
      <c r="H107" s="196">
        <v>1</v>
      </c>
      <c r="I107" s="197"/>
      <c r="J107" s="198">
        <f>ROUND(I107*H107,2)</f>
        <v>0</v>
      </c>
      <c r="K107" s="194" t="s">
        <v>19</v>
      </c>
      <c r="L107" s="39"/>
      <c r="M107" s="199" t="s">
        <v>19</v>
      </c>
      <c r="N107" s="200" t="s">
        <v>42</v>
      </c>
      <c r="O107" s="64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3" t="s">
        <v>1244</v>
      </c>
      <c r="AT107" s="203" t="s">
        <v>154</v>
      </c>
      <c r="AU107" s="203" t="s">
        <v>80</v>
      </c>
      <c r="AY107" s="17" t="s">
        <v>152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7" t="s">
        <v>78</v>
      </c>
      <c r="BK107" s="204">
        <f>ROUND(I107*H107,2)</f>
        <v>0</v>
      </c>
      <c r="BL107" s="17" t="s">
        <v>1244</v>
      </c>
      <c r="BM107" s="203" t="s">
        <v>1277</v>
      </c>
    </row>
    <row r="108" spans="1:65" s="2" customFormat="1" ht="10.199999999999999">
      <c r="A108" s="34"/>
      <c r="B108" s="35"/>
      <c r="C108" s="36"/>
      <c r="D108" s="205" t="s">
        <v>161</v>
      </c>
      <c r="E108" s="36"/>
      <c r="F108" s="206" t="s">
        <v>1278</v>
      </c>
      <c r="G108" s="36"/>
      <c r="H108" s="36"/>
      <c r="I108" s="115"/>
      <c r="J108" s="36"/>
      <c r="K108" s="36"/>
      <c r="L108" s="39"/>
      <c r="M108" s="207"/>
      <c r="N108" s="208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161</v>
      </c>
      <c r="AU108" s="17" t="s">
        <v>80</v>
      </c>
    </row>
    <row r="109" spans="1:65" s="2" customFormat="1" ht="48">
      <c r="A109" s="34"/>
      <c r="B109" s="35"/>
      <c r="C109" s="36"/>
      <c r="D109" s="205" t="s">
        <v>163</v>
      </c>
      <c r="E109" s="36"/>
      <c r="F109" s="209" t="s">
        <v>1279</v>
      </c>
      <c r="G109" s="36"/>
      <c r="H109" s="36"/>
      <c r="I109" s="115"/>
      <c r="J109" s="36"/>
      <c r="K109" s="36"/>
      <c r="L109" s="39"/>
      <c r="M109" s="207"/>
      <c r="N109" s="208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163</v>
      </c>
      <c r="AU109" s="17" t="s">
        <v>80</v>
      </c>
    </row>
    <row r="110" spans="1:65" s="2" customFormat="1" ht="14.4" customHeight="1">
      <c r="A110" s="34"/>
      <c r="B110" s="35"/>
      <c r="C110" s="192" t="s">
        <v>202</v>
      </c>
      <c r="D110" s="192" t="s">
        <v>154</v>
      </c>
      <c r="E110" s="193" t="s">
        <v>1280</v>
      </c>
      <c r="F110" s="194" t="s">
        <v>1281</v>
      </c>
      <c r="G110" s="195" t="s">
        <v>413</v>
      </c>
      <c r="H110" s="196">
        <v>1</v>
      </c>
      <c r="I110" s="197"/>
      <c r="J110" s="198">
        <f>ROUND(I110*H110,2)</f>
        <v>0</v>
      </c>
      <c r="K110" s="194" t="s">
        <v>19</v>
      </c>
      <c r="L110" s="39"/>
      <c r="M110" s="199" t="s">
        <v>19</v>
      </c>
      <c r="N110" s="200" t="s">
        <v>42</v>
      </c>
      <c r="O110" s="64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3" t="s">
        <v>1244</v>
      </c>
      <c r="AT110" s="203" t="s">
        <v>154</v>
      </c>
      <c r="AU110" s="203" t="s">
        <v>80</v>
      </c>
      <c r="AY110" s="17" t="s">
        <v>152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7" t="s">
        <v>78</v>
      </c>
      <c r="BK110" s="204">
        <f>ROUND(I110*H110,2)</f>
        <v>0</v>
      </c>
      <c r="BL110" s="17" t="s">
        <v>1244</v>
      </c>
      <c r="BM110" s="203" t="s">
        <v>1282</v>
      </c>
    </row>
    <row r="111" spans="1:65" s="2" customFormat="1" ht="10.199999999999999">
      <c r="A111" s="34"/>
      <c r="B111" s="35"/>
      <c r="C111" s="36"/>
      <c r="D111" s="205" t="s">
        <v>161</v>
      </c>
      <c r="E111" s="36"/>
      <c r="F111" s="206" t="s">
        <v>1283</v>
      </c>
      <c r="G111" s="36"/>
      <c r="H111" s="36"/>
      <c r="I111" s="115"/>
      <c r="J111" s="36"/>
      <c r="K111" s="36"/>
      <c r="L111" s="39"/>
      <c r="M111" s="207"/>
      <c r="N111" s="208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80</v>
      </c>
    </row>
    <row r="112" spans="1:65" s="2" customFormat="1" ht="14.4" customHeight="1">
      <c r="A112" s="34"/>
      <c r="B112" s="35"/>
      <c r="C112" s="192" t="s">
        <v>209</v>
      </c>
      <c r="D112" s="192" t="s">
        <v>154</v>
      </c>
      <c r="E112" s="193" t="s">
        <v>1284</v>
      </c>
      <c r="F112" s="194" t="s">
        <v>1285</v>
      </c>
      <c r="G112" s="195" t="s">
        <v>1243</v>
      </c>
      <c r="H112" s="196">
        <v>1</v>
      </c>
      <c r="I112" s="197"/>
      <c r="J112" s="198">
        <f>ROUND(I112*H112,2)</f>
        <v>0</v>
      </c>
      <c r="K112" s="194" t="s">
        <v>19</v>
      </c>
      <c r="L112" s="39"/>
      <c r="M112" s="199" t="s">
        <v>19</v>
      </c>
      <c r="N112" s="200" t="s">
        <v>42</v>
      </c>
      <c r="O112" s="64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3" t="s">
        <v>1244</v>
      </c>
      <c r="AT112" s="203" t="s">
        <v>154</v>
      </c>
      <c r="AU112" s="203" t="s">
        <v>80</v>
      </c>
      <c r="AY112" s="17" t="s">
        <v>152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17" t="s">
        <v>78</v>
      </c>
      <c r="BK112" s="204">
        <f>ROUND(I112*H112,2)</f>
        <v>0</v>
      </c>
      <c r="BL112" s="17" t="s">
        <v>1244</v>
      </c>
      <c r="BM112" s="203" t="s">
        <v>1286</v>
      </c>
    </row>
    <row r="113" spans="1:65" s="2" customFormat="1" ht="10.199999999999999">
      <c r="A113" s="34"/>
      <c r="B113" s="35"/>
      <c r="C113" s="36"/>
      <c r="D113" s="205" t="s">
        <v>161</v>
      </c>
      <c r="E113" s="36"/>
      <c r="F113" s="206" t="s">
        <v>1285</v>
      </c>
      <c r="G113" s="36"/>
      <c r="H113" s="36"/>
      <c r="I113" s="115"/>
      <c r="J113" s="36"/>
      <c r="K113" s="36"/>
      <c r="L113" s="39"/>
      <c r="M113" s="207"/>
      <c r="N113" s="208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161</v>
      </c>
      <c r="AU113" s="17" t="s">
        <v>80</v>
      </c>
    </row>
    <row r="114" spans="1:65" s="2" customFormat="1" ht="28.8">
      <c r="A114" s="34"/>
      <c r="B114" s="35"/>
      <c r="C114" s="36"/>
      <c r="D114" s="205" t="s">
        <v>163</v>
      </c>
      <c r="E114" s="36"/>
      <c r="F114" s="209" t="s">
        <v>1287</v>
      </c>
      <c r="G114" s="36"/>
      <c r="H114" s="36"/>
      <c r="I114" s="115"/>
      <c r="J114" s="36"/>
      <c r="K114" s="36"/>
      <c r="L114" s="39"/>
      <c r="M114" s="207"/>
      <c r="N114" s="208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163</v>
      </c>
      <c r="AU114" s="17" t="s">
        <v>80</v>
      </c>
    </row>
    <row r="115" spans="1:65" s="2" customFormat="1" ht="14.4" customHeight="1">
      <c r="A115" s="34"/>
      <c r="B115" s="35"/>
      <c r="C115" s="192" t="s">
        <v>215</v>
      </c>
      <c r="D115" s="192" t="s">
        <v>154</v>
      </c>
      <c r="E115" s="193" t="s">
        <v>1288</v>
      </c>
      <c r="F115" s="194" t="s">
        <v>1289</v>
      </c>
      <c r="G115" s="195" t="s">
        <v>1243</v>
      </c>
      <c r="H115" s="196">
        <v>1</v>
      </c>
      <c r="I115" s="197"/>
      <c r="J115" s="198">
        <f>ROUND(I115*H115,2)</f>
        <v>0</v>
      </c>
      <c r="K115" s="194" t="s">
        <v>19</v>
      </c>
      <c r="L115" s="39"/>
      <c r="M115" s="199" t="s">
        <v>19</v>
      </c>
      <c r="N115" s="200" t="s">
        <v>42</v>
      </c>
      <c r="O115" s="64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3" t="s">
        <v>1244</v>
      </c>
      <c r="AT115" s="203" t="s">
        <v>154</v>
      </c>
      <c r="AU115" s="203" t="s">
        <v>80</v>
      </c>
      <c r="AY115" s="17" t="s">
        <v>152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17" t="s">
        <v>78</v>
      </c>
      <c r="BK115" s="204">
        <f>ROUND(I115*H115,2)</f>
        <v>0</v>
      </c>
      <c r="BL115" s="17" t="s">
        <v>1244</v>
      </c>
      <c r="BM115" s="203" t="s">
        <v>1290</v>
      </c>
    </row>
    <row r="116" spans="1:65" s="2" customFormat="1" ht="10.199999999999999">
      <c r="A116" s="34"/>
      <c r="B116" s="35"/>
      <c r="C116" s="36"/>
      <c r="D116" s="205" t="s">
        <v>161</v>
      </c>
      <c r="E116" s="36"/>
      <c r="F116" s="206" t="s">
        <v>1289</v>
      </c>
      <c r="G116" s="36"/>
      <c r="H116" s="36"/>
      <c r="I116" s="115"/>
      <c r="J116" s="36"/>
      <c r="K116" s="36"/>
      <c r="L116" s="39"/>
      <c r="M116" s="207"/>
      <c r="N116" s="208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161</v>
      </c>
      <c r="AU116" s="17" t="s">
        <v>80</v>
      </c>
    </row>
    <row r="117" spans="1:65" s="2" customFormat="1" ht="14.4" customHeight="1">
      <c r="A117" s="34"/>
      <c r="B117" s="35"/>
      <c r="C117" s="192" t="s">
        <v>222</v>
      </c>
      <c r="D117" s="192" t="s">
        <v>154</v>
      </c>
      <c r="E117" s="193" t="s">
        <v>1291</v>
      </c>
      <c r="F117" s="194" t="s">
        <v>1292</v>
      </c>
      <c r="G117" s="195" t="s">
        <v>413</v>
      </c>
      <c r="H117" s="196">
        <v>1</v>
      </c>
      <c r="I117" s="197"/>
      <c r="J117" s="198">
        <f>ROUND(I117*H117,2)</f>
        <v>0</v>
      </c>
      <c r="K117" s="194" t="s">
        <v>19</v>
      </c>
      <c r="L117" s="39"/>
      <c r="M117" s="199" t="s">
        <v>19</v>
      </c>
      <c r="N117" s="200" t="s">
        <v>42</v>
      </c>
      <c r="O117" s="64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1244</v>
      </c>
      <c r="AT117" s="203" t="s">
        <v>154</v>
      </c>
      <c r="AU117" s="203" t="s">
        <v>80</v>
      </c>
      <c r="AY117" s="17" t="s">
        <v>152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17" t="s">
        <v>78</v>
      </c>
      <c r="BK117" s="204">
        <f>ROUND(I117*H117,2)</f>
        <v>0</v>
      </c>
      <c r="BL117" s="17" t="s">
        <v>1244</v>
      </c>
      <c r="BM117" s="203" t="s">
        <v>1293</v>
      </c>
    </row>
    <row r="118" spans="1:65" s="2" customFormat="1" ht="10.199999999999999">
      <c r="A118" s="34"/>
      <c r="B118" s="35"/>
      <c r="C118" s="36"/>
      <c r="D118" s="205" t="s">
        <v>161</v>
      </c>
      <c r="E118" s="36"/>
      <c r="F118" s="206" t="s">
        <v>1294</v>
      </c>
      <c r="G118" s="36"/>
      <c r="H118" s="36"/>
      <c r="I118" s="115"/>
      <c r="J118" s="36"/>
      <c r="K118" s="36"/>
      <c r="L118" s="39"/>
      <c r="M118" s="207"/>
      <c r="N118" s="208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161</v>
      </c>
      <c r="AU118" s="17" t="s">
        <v>80</v>
      </c>
    </row>
    <row r="119" spans="1:65" s="2" customFormat="1" ht="19.2">
      <c r="A119" s="34"/>
      <c r="B119" s="35"/>
      <c r="C119" s="36"/>
      <c r="D119" s="205" t="s">
        <v>163</v>
      </c>
      <c r="E119" s="36"/>
      <c r="F119" s="209" t="s">
        <v>1295</v>
      </c>
      <c r="G119" s="36"/>
      <c r="H119" s="36"/>
      <c r="I119" s="115"/>
      <c r="J119" s="36"/>
      <c r="K119" s="36"/>
      <c r="L119" s="39"/>
      <c r="M119" s="207"/>
      <c r="N119" s="208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163</v>
      </c>
      <c r="AU119" s="17" t="s">
        <v>80</v>
      </c>
    </row>
    <row r="120" spans="1:65" s="2" customFormat="1" ht="14.4" customHeight="1">
      <c r="A120" s="34"/>
      <c r="B120" s="35"/>
      <c r="C120" s="192" t="s">
        <v>228</v>
      </c>
      <c r="D120" s="192" t="s">
        <v>154</v>
      </c>
      <c r="E120" s="193" t="s">
        <v>1296</v>
      </c>
      <c r="F120" s="194" t="s">
        <v>1297</v>
      </c>
      <c r="G120" s="195" t="s">
        <v>413</v>
      </c>
      <c r="H120" s="196">
        <v>1</v>
      </c>
      <c r="I120" s="197"/>
      <c r="J120" s="198">
        <f>ROUND(I120*H120,2)</f>
        <v>0</v>
      </c>
      <c r="K120" s="194" t="s">
        <v>19</v>
      </c>
      <c r="L120" s="39"/>
      <c r="M120" s="199" t="s">
        <v>19</v>
      </c>
      <c r="N120" s="200" t="s">
        <v>42</v>
      </c>
      <c r="O120" s="64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1244</v>
      </c>
      <c r="AT120" s="203" t="s">
        <v>154</v>
      </c>
      <c r="AU120" s="203" t="s">
        <v>80</v>
      </c>
      <c r="AY120" s="17" t="s">
        <v>152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7" t="s">
        <v>78</v>
      </c>
      <c r="BK120" s="204">
        <f>ROUND(I120*H120,2)</f>
        <v>0</v>
      </c>
      <c r="BL120" s="17" t="s">
        <v>1244</v>
      </c>
      <c r="BM120" s="203" t="s">
        <v>1298</v>
      </c>
    </row>
    <row r="121" spans="1:65" s="2" customFormat="1" ht="10.199999999999999">
      <c r="A121" s="34"/>
      <c r="B121" s="35"/>
      <c r="C121" s="36"/>
      <c r="D121" s="205" t="s">
        <v>161</v>
      </c>
      <c r="E121" s="36"/>
      <c r="F121" s="206" t="s">
        <v>1299</v>
      </c>
      <c r="G121" s="36"/>
      <c r="H121" s="36"/>
      <c r="I121" s="115"/>
      <c r="J121" s="36"/>
      <c r="K121" s="36"/>
      <c r="L121" s="39"/>
      <c r="M121" s="207"/>
      <c r="N121" s="208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80</v>
      </c>
    </row>
    <row r="122" spans="1:65" s="2" customFormat="1" ht="19.2">
      <c r="A122" s="34"/>
      <c r="B122" s="35"/>
      <c r="C122" s="36"/>
      <c r="D122" s="205" t="s">
        <v>163</v>
      </c>
      <c r="E122" s="36"/>
      <c r="F122" s="209" t="s">
        <v>1300</v>
      </c>
      <c r="G122" s="36"/>
      <c r="H122" s="36"/>
      <c r="I122" s="115"/>
      <c r="J122" s="36"/>
      <c r="K122" s="36"/>
      <c r="L122" s="39"/>
      <c r="M122" s="207"/>
      <c r="N122" s="208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163</v>
      </c>
      <c r="AU122" s="17" t="s">
        <v>80</v>
      </c>
    </row>
    <row r="123" spans="1:65" s="2" customFormat="1" ht="32.4" customHeight="1">
      <c r="A123" s="34"/>
      <c r="B123" s="35"/>
      <c r="C123" s="192" t="s">
        <v>234</v>
      </c>
      <c r="D123" s="192" t="s">
        <v>154</v>
      </c>
      <c r="E123" s="193" t="s">
        <v>1301</v>
      </c>
      <c r="F123" s="194" t="s">
        <v>1302</v>
      </c>
      <c r="G123" s="195" t="s">
        <v>413</v>
      </c>
      <c r="H123" s="196">
        <v>1</v>
      </c>
      <c r="I123" s="197"/>
      <c r="J123" s="198">
        <f>ROUND(I123*H123,2)</f>
        <v>0</v>
      </c>
      <c r="K123" s="194" t="s">
        <v>19</v>
      </c>
      <c r="L123" s="39"/>
      <c r="M123" s="199" t="s">
        <v>19</v>
      </c>
      <c r="N123" s="200" t="s">
        <v>42</v>
      </c>
      <c r="O123" s="64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1244</v>
      </c>
      <c r="AT123" s="203" t="s">
        <v>154</v>
      </c>
      <c r="AU123" s="203" t="s">
        <v>80</v>
      </c>
      <c r="AY123" s="17" t="s">
        <v>152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7" t="s">
        <v>78</v>
      </c>
      <c r="BK123" s="204">
        <f>ROUND(I123*H123,2)</f>
        <v>0</v>
      </c>
      <c r="BL123" s="17" t="s">
        <v>1244</v>
      </c>
      <c r="BM123" s="203" t="s">
        <v>1303</v>
      </c>
    </row>
    <row r="124" spans="1:65" s="2" customFormat="1" ht="10.199999999999999">
      <c r="A124" s="34"/>
      <c r="B124" s="35"/>
      <c r="C124" s="36"/>
      <c r="D124" s="205" t="s">
        <v>161</v>
      </c>
      <c r="E124" s="36"/>
      <c r="F124" s="206" t="s">
        <v>1304</v>
      </c>
      <c r="G124" s="36"/>
      <c r="H124" s="36"/>
      <c r="I124" s="115"/>
      <c r="J124" s="36"/>
      <c r="K124" s="36"/>
      <c r="L124" s="39"/>
      <c r="M124" s="207"/>
      <c r="N124" s="208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161</v>
      </c>
      <c r="AU124" s="17" t="s">
        <v>80</v>
      </c>
    </row>
    <row r="125" spans="1:65" s="2" customFormat="1" ht="14.4" customHeight="1">
      <c r="A125" s="34"/>
      <c r="B125" s="35"/>
      <c r="C125" s="192" t="s">
        <v>8</v>
      </c>
      <c r="D125" s="192" t="s">
        <v>154</v>
      </c>
      <c r="E125" s="193" t="s">
        <v>1305</v>
      </c>
      <c r="F125" s="194" t="s">
        <v>1306</v>
      </c>
      <c r="G125" s="195" t="s">
        <v>1243</v>
      </c>
      <c r="H125" s="196">
        <v>1</v>
      </c>
      <c r="I125" s="197"/>
      <c r="J125" s="198">
        <f>ROUND(I125*H125,2)</f>
        <v>0</v>
      </c>
      <c r="K125" s="194" t="s">
        <v>19</v>
      </c>
      <c r="L125" s="39"/>
      <c r="M125" s="199" t="s">
        <v>19</v>
      </c>
      <c r="N125" s="200" t="s">
        <v>42</v>
      </c>
      <c r="O125" s="64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1244</v>
      </c>
      <c r="AT125" s="203" t="s">
        <v>154</v>
      </c>
      <c r="AU125" s="203" t="s">
        <v>80</v>
      </c>
      <c r="AY125" s="17" t="s">
        <v>152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78</v>
      </c>
      <c r="BK125" s="204">
        <f>ROUND(I125*H125,2)</f>
        <v>0</v>
      </c>
      <c r="BL125" s="17" t="s">
        <v>1244</v>
      </c>
      <c r="BM125" s="203" t="s">
        <v>1307</v>
      </c>
    </row>
    <row r="126" spans="1:65" s="2" customFormat="1" ht="10.199999999999999">
      <c r="A126" s="34"/>
      <c r="B126" s="35"/>
      <c r="C126" s="36"/>
      <c r="D126" s="205" t="s">
        <v>161</v>
      </c>
      <c r="E126" s="36"/>
      <c r="F126" s="206" t="s">
        <v>1306</v>
      </c>
      <c r="G126" s="36"/>
      <c r="H126" s="36"/>
      <c r="I126" s="115"/>
      <c r="J126" s="36"/>
      <c r="K126" s="36"/>
      <c r="L126" s="39"/>
      <c r="M126" s="207"/>
      <c r="N126" s="208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80</v>
      </c>
    </row>
    <row r="127" spans="1:65" s="2" customFormat="1" ht="76.8">
      <c r="A127" s="34"/>
      <c r="B127" s="35"/>
      <c r="C127" s="36"/>
      <c r="D127" s="205" t="s">
        <v>163</v>
      </c>
      <c r="E127" s="36"/>
      <c r="F127" s="209" t="s">
        <v>1308</v>
      </c>
      <c r="G127" s="36"/>
      <c r="H127" s="36"/>
      <c r="I127" s="115"/>
      <c r="J127" s="36"/>
      <c r="K127" s="36"/>
      <c r="L127" s="39"/>
      <c r="M127" s="231"/>
      <c r="N127" s="232"/>
      <c r="O127" s="233"/>
      <c r="P127" s="233"/>
      <c r="Q127" s="233"/>
      <c r="R127" s="233"/>
      <c r="S127" s="233"/>
      <c r="T127" s="2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163</v>
      </c>
      <c r="AU127" s="17" t="s">
        <v>80</v>
      </c>
    </row>
    <row r="128" spans="1:65" s="2" customFormat="1" ht="6.9" customHeight="1">
      <c r="A128" s="34"/>
      <c r="B128" s="47"/>
      <c r="C128" s="48"/>
      <c r="D128" s="48"/>
      <c r="E128" s="48"/>
      <c r="F128" s="48"/>
      <c r="G128" s="48"/>
      <c r="H128" s="48"/>
      <c r="I128" s="142"/>
      <c r="J128" s="48"/>
      <c r="K128" s="48"/>
      <c r="L128" s="39"/>
      <c r="M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</sheetData>
  <sheetProtection algorithmName="SHA-512" hashValue="amYNCTUcsn5A0AFxwwNm/4ftpE5FrMeA/AN9GVdS7PfJrDs6uyfyaTPoTN/2HOrrMvSAl0uLcfYcIFQNXIw3fA==" saltValue="BoQ5cQk9SVYxp9NZXAu+/YAzZFWrLIth6g6qUinu0D6SPyOqodRm+2lZ78FUjGaF8pyJtkp2e9l3Dyq9NV3hhw==" spinCount="100000" sheet="1" objects="1" scenarios="1" formatColumns="0" formatRows="0" autoFilter="0"/>
  <autoFilter ref="C81:K12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48" customWidth="1"/>
    <col min="2" max="2" width="1.7109375" style="248" customWidth="1"/>
    <col min="3" max="4" width="5" style="248" customWidth="1"/>
    <col min="5" max="5" width="11.7109375" style="248" customWidth="1"/>
    <col min="6" max="6" width="9.140625" style="248" customWidth="1"/>
    <col min="7" max="7" width="5" style="248" customWidth="1"/>
    <col min="8" max="8" width="77.85546875" style="248" customWidth="1"/>
    <col min="9" max="10" width="20" style="248" customWidth="1"/>
    <col min="11" max="11" width="1.7109375" style="248" customWidth="1"/>
  </cols>
  <sheetData>
    <row r="1" spans="2:11" s="1" customFormat="1" ht="37.5" customHeight="1"/>
    <row r="2" spans="2:11" s="1" customFormat="1" ht="7.5" customHeight="1">
      <c r="B2" s="249"/>
      <c r="C2" s="250"/>
      <c r="D2" s="250"/>
      <c r="E2" s="250"/>
      <c r="F2" s="250"/>
      <c r="G2" s="250"/>
      <c r="H2" s="250"/>
      <c r="I2" s="250"/>
      <c r="J2" s="250"/>
      <c r="K2" s="251"/>
    </row>
    <row r="3" spans="2:11" s="15" customFormat="1" ht="45" customHeight="1">
      <c r="B3" s="252"/>
      <c r="C3" s="383" t="s">
        <v>1309</v>
      </c>
      <c r="D3" s="383"/>
      <c r="E3" s="383"/>
      <c r="F3" s="383"/>
      <c r="G3" s="383"/>
      <c r="H3" s="383"/>
      <c r="I3" s="383"/>
      <c r="J3" s="383"/>
      <c r="K3" s="253"/>
    </row>
    <row r="4" spans="2:11" s="1" customFormat="1" ht="25.5" customHeight="1">
      <c r="B4" s="254"/>
      <c r="C4" s="387" t="s">
        <v>1310</v>
      </c>
      <c r="D4" s="387"/>
      <c r="E4" s="387"/>
      <c r="F4" s="387"/>
      <c r="G4" s="387"/>
      <c r="H4" s="387"/>
      <c r="I4" s="387"/>
      <c r="J4" s="387"/>
      <c r="K4" s="255"/>
    </row>
    <row r="5" spans="2:11" s="1" customFormat="1" ht="5.25" customHeight="1">
      <c r="B5" s="254"/>
      <c r="C5" s="256"/>
      <c r="D5" s="256"/>
      <c r="E5" s="256"/>
      <c r="F5" s="256"/>
      <c r="G5" s="256"/>
      <c r="H5" s="256"/>
      <c r="I5" s="256"/>
      <c r="J5" s="256"/>
      <c r="K5" s="255"/>
    </row>
    <row r="6" spans="2:11" s="1" customFormat="1" ht="15" customHeight="1">
      <c r="B6" s="254"/>
      <c r="C6" s="385" t="s">
        <v>1311</v>
      </c>
      <c r="D6" s="385"/>
      <c r="E6" s="385"/>
      <c r="F6" s="385"/>
      <c r="G6" s="385"/>
      <c r="H6" s="385"/>
      <c r="I6" s="385"/>
      <c r="J6" s="385"/>
      <c r="K6" s="255"/>
    </row>
    <row r="7" spans="2:11" s="1" customFormat="1" ht="15" customHeight="1">
      <c r="B7" s="258"/>
      <c r="C7" s="385" t="s">
        <v>1312</v>
      </c>
      <c r="D7" s="385"/>
      <c r="E7" s="385"/>
      <c r="F7" s="385"/>
      <c r="G7" s="385"/>
      <c r="H7" s="385"/>
      <c r="I7" s="385"/>
      <c r="J7" s="385"/>
      <c r="K7" s="255"/>
    </row>
    <row r="8" spans="2:11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pans="2:11" s="1" customFormat="1" ht="15" customHeight="1">
      <c r="B9" s="258"/>
      <c r="C9" s="385" t="s">
        <v>1313</v>
      </c>
      <c r="D9" s="385"/>
      <c r="E9" s="385"/>
      <c r="F9" s="385"/>
      <c r="G9" s="385"/>
      <c r="H9" s="385"/>
      <c r="I9" s="385"/>
      <c r="J9" s="385"/>
      <c r="K9" s="255"/>
    </row>
    <row r="10" spans="2:11" s="1" customFormat="1" ht="15" customHeight="1">
      <c r="B10" s="258"/>
      <c r="C10" s="257"/>
      <c r="D10" s="385" t="s">
        <v>1314</v>
      </c>
      <c r="E10" s="385"/>
      <c r="F10" s="385"/>
      <c r="G10" s="385"/>
      <c r="H10" s="385"/>
      <c r="I10" s="385"/>
      <c r="J10" s="385"/>
      <c r="K10" s="255"/>
    </row>
    <row r="11" spans="2:11" s="1" customFormat="1" ht="15" customHeight="1">
      <c r="B11" s="258"/>
      <c r="C11" s="259"/>
      <c r="D11" s="385" t="s">
        <v>1315</v>
      </c>
      <c r="E11" s="385"/>
      <c r="F11" s="385"/>
      <c r="G11" s="385"/>
      <c r="H11" s="385"/>
      <c r="I11" s="385"/>
      <c r="J11" s="385"/>
      <c r="K11" s="255"/>
    </row>
    <row r="12" spans="2:11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pans="2:11" s="1" customFormat="1" ht="15" customHeight="1">
      <c r="B13" s="258"/>
      <c r="C13" s="259"/>
      <c r="D13" s="260" t="s">
        <v>1316</v>
      </c>
      <c r="E13" s="257"/>
      <c r="F13" s="257"/>
      <c r="G13" s="257"/>
      <c r="H13" s="257"/>
      <c r="I13" s="257"/>
      <c r="J13" s="257"/>
      <c r="K13" s="255"/>
    </row>
    <row r="14" spans="2:11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pans="2:11" s="1" customFormat="1" ht="15" customHeight="1">
      <c r="B15" s="258"/>
      <c r="C15" s="259"/>
      <c r="D15" s="385" t="s">
        <v>1317</v>
      </c>
      <c r="E15" s="385"/>
      <c r="F15" s="385"/>
      <c r="G15" s="385"/>
      <c r="H15" s="385"/>
      <c r="I15" s="385"/>
      <c r="J15" s="385"/>
      <c r="K15" s="255"/>
    </row>
    <row r="16" spans="2:11" s="1" customFormat="1" ht="15" customHeight="1">
      <c r="B16" s="258"/>
      <c r="C16" s="259"/>
      <c r="D16" s="385" t="s">
        <v>1318</v>
      </c>
      <c r="E16" s="385"/>
      <c r="F16" s="385"/>
      <c r="G16" s="385"/>
      <c r="H16" s="385"/>
      <c r="I16" s="385"/>
      <c r="J16" s="385"/>
      <c r="K16" s="255"/>
    </row>
    <row r="17" spans="2:11" s="1" customFormat="1" ht="15" customHeight="1">
      <c r="B17" s="258"/>
      <c r="C17" s="259"/>
      <c r="D17" s="385" t="s">
        <v>1319</v>
      </c>
      <c r="E17" s="385"/>
      <c r="F17" s="385"/>
      <c r="G17" s="385"/>
      <c r="H17" s="385"/>
      <c r="I17" s="385"/>
      <c r="J17" s="385"/>
      <c r="K17" s="255"/>
    </row>
    <row r="18" spans="2:11" s="1" customFormat="1" ht="15" customHeight="1">
      <c r="B18" s="258"/>
      <c r="C18" s="259"/>
      <c r="D18" s="259"/>
      <c r="E18" s="261" t="s">
        <v>77</v>
      </c>
      <c r="F18" s="385" t="s">
        <v>1320</v>
      </c>
      <c r="G18" s="385"/>
      <c r="H18" s="385"/>
      <c r="I18" s="385"/>
      <c r="J18" s="385"/>
      <c r="K18" s="255"/>
    </row>
    <row r="19" spans="2:11" s="1" customFormat="1" ht="15" customHeight="1">
      <c r="B19" s="258"/>
      <c r="C19" s="259"/>
      <c r="D19" s="259"/>
      <c r="E19" s="261" t="s">
        <v>1321</v>
      </c>
      <c r="F19" s="385" t="s">
        <v>1322</v>
      </c>
      <c r="G19" s="385"/>
      <c r="H19" s="385"/>
      <c r="I19" s="385"/>
      <c r="J19" s="385"/>
      <c r="K19" s="255"/>
    </row>
    <row r="20" spans="2:11" s="1" customFormat="1" ht="15" customHeight="1">
      <c r="B20" s="258"/>
      <c r="C20" s="259"/>
      <c r="D20" s="259"/>
      <c r="E20" s="261" t="s">
        <v>1323</v>
      </c>
      <c r="F20" s="385" t="s">
        <v>1324</v>
      </c>
      <c r="G20" s="385"/>
      <c r="H20" s="385"/>
      <c r="I20" s="385"/>
      <c r="J20" s="385"/>
      <c r="K20" s="255"/>
    </row>
    <row r="21" spans="2:11" s="1" customFormat="1" ht="15" customHeight="1">
      <c r="B21" s="258"/>
      <c r="C21" s="259"/>
      <c r="D21" s="259"/>
      <c r="E21" s="261" t="s">
        <v>118</v>
      </c>
      <c r="F21" s="385" t="s">
        <v>119</v>
      </c>
      <c r="G21" s="385"/>
      <c r="H21" s="385"/>
      <c r="I21" s="385"/>
      <c r="J21" s="385"/>
      <c r="K21" s="255"/>
    </row>
    <row r="22" spans="2:11" s="1" customFormat="1" ht="15" customHeight="1">
      <c r="B22" s="258"/>
      <c r="C22" s="259"/>
      <c r="D22" s="259"/>
      <c r="E22" s="261" t="s">
        <v>1325</v>
      </c>
      <c r="F22" s="385" t="s">
        <v>1326</v>
      </c>
      <c r="G22" s="385"/>
      <c r="H22" s="385"/>
      <c r="I22" s="385"/>
      <c r="J22" s="385"/>
      <c r="K22" s="255"/>
    </row>
    <row r="23" spans="2:11" s="1" customFormat="1" ht="15" customHeight="1">
      <c r="B23" s="258"/>
      <c r="C23" s="259"/>
      <c r="D23" s="259"/>
      <c r="E23" s="261" t="s">
        <v>84</v>
      </c>
      <c r="F23" s="385" t="s">
        <v>1327</v>
      </c>
      <c r="G23" s="385"/>
      <c r="H23" s="385"/>
      <c r="I23" s="385"/>
      <c r="J23" s="385"/>
      <c r="K23" s="255"/>
    </row>
    <row r="24" spans="2:11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pans="2:11" s="1" customFormat="1" ht="15" customHeight="1">
      <c r="B25" s="258"/>
      <c r="C25" s="385" t="s">
        <v>1328</v>
      </c>
      <c r="D25" s="385"/>
      <c r="E25" s="385"/>
      <c r="F25" s="385"/>
      <c r="G25" s="385"/>
      <c r="H25" s="385"/>
      <c r="I25" s="385"/>
      <c r="J25" s="385"/>
      <c r="K25" s="255"/>
    </row>
    <row r="26" spans="2:11" s="1" customFormat="1" ht="15" customHeight="1">
      <c r="B26" s="258"/>
      <c r="C26" s="385" t="s">
        <v>1329</v>
      </c>
      <c r="D26" s="385"/>
      <c r="E26" s="385"/>
      <c r="F26" s="385"/>
      <c r="G26" s="385"/>
      <c r="H26" s="385"/>
      <c r="I26" s="385"/>
      <c r="J26" s="385"/>
      <c r="K26" s="255"/>
    </row>
    <row r="27" spans="2:11" s="1" customFormat="1" ht="15" customHeight="1">
      <c r="B27" s="258"/>
      <c r="C27" s="257"/>
      <c r="D27" s="385" t="s">
        <v>1330</v>
      </c>
      <c r="E27" s="385"/>
      <c r="F27" s="385"/>
      <c r="G27" s="385"/>
      <c r="H27" s="385"/>
      <c r="I27" s="385"/>
      <c r="J27" s="385"/>
      <c r="K27" s="255"/>
    </row>
    <row r="28" spans="2:11" s="1" customFormat="1" ht="15" customHeight="1">
      <c r="B28" s="258"/>
      <c r="C28" s="259"/>
      <c r="D28" s="385" t="s">
        <v>1331</v>
      </c>
      <c r="E28" s="385"/>
      <c r="F28" s="385"/>
      <c r="G28" s="385"/>
      <c r="H28" s="385"/>
      <c r="I28" s="385"/>
      <c r="J28" s="385"/>
      <c r="K28" s="255"/>
    </row>
    <row r="29" spans="2:11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pans="2:11" s="1" customFormat="1" ht="15" customHeight="1">
      <c r="B30" s="258"/>
      <c r="C30" s="259"/>
      <c r="D30" s="385" t="s">
        <v>1332</v>
      </c>
      <c r="E30" s="385"/>
      <c r="F30" s="385"/>
      <c r="G30" s="385"/>
      <c r="H30" s="385"/>
      <c r="I30" s="385"/>
      <c r="J30" s="385"/>
      <c r="K30" s="255"/>
    </row>
    <row r="31" spans="2:11" s="1" customFormat="1" ht="15" customHeight="1">
      <c r="B31" s="258"/>
      <c r="C31" s="259"/>
      <c r="D31" s="385" t="s">
        <v>1333</v>
      </c>
      <c r="E31" s="385"/>
      <c r="F31" s="385"/>
      <c r="G31" s="385"/>
      <c r="H31" s="385"/>
      <c r="I31" s="385"/>
      <c r="J31" s="385"/>
      <c r="K31" s="255"/>
    </row>
    <row r="32" spans="2:11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pans="2:11" s="1" customFormat="1" ht="15" customHeight="1">
      <c r="B33" s="258"/>
      <c r="C33" s="259"/>
      <c r="D33" s="385" t="s">
        <v>1334</v>
      </c>
      <c r="E33" s="385"/>
      <c r="F33" s="385"/>
      <c r="G33" s="385"/>
      <c r="H33" s="385"/>
      <c r="I33" s="385"/>
      <c r="J33" s="385"/>
      <c r="K33" s="255"/>
    </row>
    <row r="34" spans="2:11" s="1" customFormat="1" ht="15" customHeight="1">
      <c r="B34" s="258"/>
      <c r="C34" s="259"/>
      <c r="D34" s="385" t="s">
        <v>1335</v>
      </c>
      <c r="E34" s="385"/>
      <c r="F34" s="385"/>
      <c r="G34" s="385"/>
      <c r="H34" s="385"/>
      <c r="I34" s="385"/>
      <c r="J34" s="385"/>
      <c r="K34" s="255"/>
    </row>
    <row r="35" spans="2:11" s="1" customFormat="1" ht="15" customHeight="1">
      <c r="B35" s="258"/>
      <c r="C35" s="259"/>
      <c r="D35" s="385" t="s">
        <v>1336</v>
      </c>
      <c r="E35" s="385"/>
      <c r="F35" s="385"/>
      <c r="G35" s="385"/>
      <c r="H35" s="385"/>
      <c r="I35" s="385"/>
      <c r="J35" s="385"/>
      <c r="K35" s="255"/>
    </row>
    <row r="36" spans="2:11" s="1" customFormat="1" ht="15" customHeight="1">
      <c r="B36" s="258"/>
      <c r="C36" s="259"/>
      <c r="D36" s="257"/>
      <c r="E36" s="260" t="s">
        <v>138</v>
      </c>
      <c r="F36" s="257"/>
      <c r="G36" s="385" t="s">
        <v>1337</v>
      </c>
      <c r="H36" s="385"/>
      <c r="I36" s="385"/>
      <c r="J36" s="385"/>
      <c r="K36" s="255"/>
    </row>
    <row r="37" spans="2:11" s="1" customFormat="1" ht="30.75" customHeight="1">
      <c r="B37" s="258"/>
      <c r="C37" s="259"/>
      <c r="D37" s="257"/>
      <c r="E37" s="260" t="s">
        <v>1338</v>
      </c>
      <c r="F37" s="257"/>
      <c r="G37" s="385" t="s">
        <v>1339</v>
      </c>
      <c r="H37" s="385"/>
      <c r="I37" s="385"/>
      <c r="J37" s="385"/>
      <c r="K37" s="255"/>
    </row>
    <row r="38" spans="2:11" s="1" customFormat="1" ht="15" customHeight="1">
      <c r="B38" s="258"/>
      <c r="C38" s="259"/>
      <c r="D38" s="257"/>
      <c r="E38" s="260" t="s">
        <v>52</v>
      </c>
      <c r="F38" s="257"/>
      <c r="G38" s="385" t="s">
        <v>1340</v>
      </c>
      <c r="H38" s="385"/>
      <c r="I38" s="385"/>
      <c r="J38" s="385"/>
      <c r="K38" s="255"/>
    </row>
    <row r="39" spans="2:11" s="1" customFormat="1" ht="15" customHeight="1">
      <c r="B39" s="258"/>
      <c r="C39" s="259"/>
      <c r="D39" s="257"/>
      <c r="E39" s="260" t="s">
        <v>53</v>
      </c>
      <c r="F39" s="257"/>
      <c r="G39" s="385" t="s">
        <v>1341</v>
      </c>
      <c r="H39" s="385"/>
      <c r="I39" s="385"/>
      <c r="J39" s="385"/>
      <c r="K39" s="255"/>
    </row>
    <row r="40" spans="2:11" s="1" customFormat="1" ht="15" customHeight="1">
      <c r="B40" s="258"/>
      <c r="C40" s="259"/>
      <c r="D40" s="257"/>
      <c r="E40" s="260" t="s">
        <v>139</v>
      </c>
      <c r="F40" s="257"/>
      <c r="G40" s="385" t="s">
        <v>1342</v>
      </c>
      <c r="H40" s="385"/>
      <c r="I40" s="385"/>
      <c r="J40" s="385"/>
      <c r="K40" s="255"/>
    </row>
    <row r="41" spans="2:11" s="1" customFormat="1" ht="15" customHeight="1">
      <c r="B41" s="258"/>
      <c r="C41" s="259"/>
      <c r="D41" s="257"/>
      <c r="E41" s="260" t="s">
        <v>140</v>
      </c>
      <c r="F41" s="257"/>
      <c r="G41" s="385" t="s">
        <v>1343</v>
      </c>
      <c r="H41" s="385"/>
      <c r="I41" s="385"/>
      <c r="J41" s="385"/>
      <c r="K41" s="255"/>
    </row>
    <row r="42" spans="2:11" s="1" customFormat="1" ht="15" customHeight="1">
      <c r="B42" s="258"/>
      <c r="C42" s="259"/>
      <c r="D42" s="257"/>
      <c r="E42" s="260" t="s">
        <v>1344</v>
      </c>
      <c r="F42" s="257"/>
      <c r="G42" s="385" t="s">
        <v>1345</v>
      </c>
      <c r="H42" s="385"/>
      <c r="I42" s="385"/>
      <c r="J42" s="385"/>
      <c r="K42" s="255"/>
    </row>
    <row r="43" spans="2:11" s="1" customFormat="1" ht="15" customHeight="1">
      <c r="B43" s="258"/>
      <c r="C43" s="259"/>
      <c r="D43" s="257"/>
      <c r="E43" s="260"/>
      <c r="F43" s="257"/>
      <c r="G43" s="385" t="s">
        <v>1346</v>
      </c>
      <c r="H43" s="385"/>
      <c r="I43" s="385"/>
      <c r="J43" s="385"/>
      <c r="K43" s="255"/>
    </row>
    <row r="44" spans="2:11" s="1" customFormat="1" ht="15" customHeight="1">
      <c r="B44" s="258"/>
      <c r="C44" s="259"/>
      <c r="D44" s="257"/>
      <c r="E44" s="260" t="s">
        <v>1347</v>
      </c>
      <c r="F44" s="257"/>
      <c r="G44" s="385" t="s">
        <v>1348</v>
      </c>
      <c r="H44" s="385"/>
      <c r="I44" s="385"/>
      <c r="J44" s="385"/>
      <c r="K44" s="255"/>
    </row>
    <row r="45" spans="2:11" s="1" customFormat="1" ht="15" customHeight="1">
      <c r="B45" s="258"/>
      <c r="C45" s="259"/>
      <c r="D45" s="257"/>
      <c r="E45" s="260" t="s">
        <v>142</v>
      </c>
      <c r="F45" s="257"/>
      <c r="G45" s="385" t="s">
        <v>1349</v>
      </c>
      <c r="H45" s="385"/>
      <c r="I45" s="385"/>
      <c r="J45" s="385"/>
      <c r="K45" s="255"/>
    </row>
    <row r="46" spans="2:11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pans="2:11" s="1" customFormat="1" ht="15" customHeight="1">
      <c r="B47" s="258"/>
      <c r="C47" s="259"/>
      <c r="D47" s="385" t="s">
        <v>1350</v>
      </c>
      <c r="E47" s="385"/>
      <c r="F47" s="385"/>
      <c r="G47" s="385"/>
      <c r="H47" s="385"/>
      <c r="I47" s="385"/>
      <c r="J47" s="385"/>
      <c r="K47" s="255"/>
    </row>
    <row r="48" spans="2:11" s="1" customFormat="1" ht="15" customHeight="1">
      <c r="B48" s="258"/>
      <c r="C48" s="259"/>
      <c r="D48" s="259"/>
      <c r="E48" s="385" t="s">
        <v>1351</v>
      </c>
      <c r="F48" s="385"/>
      <c r="G48" s="385"/>
      <c r="H48" s="385"/>
      <c r="I48" s="385"/>
      <c r="J48" s="385"/>
      <c r="K48" s="255"/>
    </row>
    <row r="49" spans="2:11" s="1" customFormat="1" ht="15" customHeight="1">
      <c r="B49" s="258"/>
      <c r="C49" s="259"/>
      <c r="D49" s="259"/>
      <c r="E49" s="385" t="s">
        <v>1352</v>
      </c>
      <c r="F49" s="385"/>
      <c r="G49" s="385"/>
      <c r="H49" s="385"/>
      <c r="I49" s="385"/>
      <c r="J49" s="385"/>
      <c r="K49" s="255"/>
    </row>
    <row r="50" spans="2:11" s="1" customFormat="1" ht="15" customHeight="1">
      <c r="B50" s="258"/>
      <c r="C50" s="259"/>
      <c r="D50" s="259"/>
      <c r="E50" s="385" t="s">
        <v>1353</v>
      </c>
      <c r="F50" s="385"/>
      <c r="G50" s="385"/>
      <c r="H50" s="385"/>
      <c r="I50" s="385"/>
      <c r="J50" s="385"/>
      <c r="K50" s="255"/>
    </row>
    <row r="51" spans="2:11" s="1" customFormat="1" ht="15" customHeight="1">
      <c r="B51" s="258"/>
      <c r="C51" s="259"/>
      <c r="D51" s="385" t="s">
        <v>1354</v>
      </c>
      <c r="E51" s="385"/>
      <c r="F51" s="385"/>
      <c r="G51" s="385"/>
      <c r="H51" s="385"/>
      <c r="I51" s="385"/>
      <c r="J51" s="385"/>
      <c r="K51" s="255"/>
    </row>
    <row r="52" spans="2:11" s="1" customFormat="1" ht="25.5" customHeight="1">
      <c r="B52" s="254"/>
      <c r="C52" s="387" t="s">
        <v>1355</v>
      </c>
      <c r="D52" s="387"/>
      <c r="E52" s="387"/>
      <c r="F52" s="387"/>
      <c r="G52" s="387"/>
      <c r="H52" s="387"/>
      <c r="I52" s="387"/>
      <c r="J52" s="387"/>
      <c r="K52" s="255"/>
    </row>
    <row r="53" spans="2:11" s="1" customFormat="1" ht="5.25" customHeight="1">
      <c r="B53" s="254"/>
      <c r="C53" s="256"/>
      <c r="D53" s="256"/>
      <c r="E53" s="256"/>
      <c r="F53" s="256"/>
      <c r="G53" s="256"/>
      <c r="H53" s="256"/>
      <c r="I53" s="256"/>
      <c r="J53" s="256"/>
      <c r="K53" s="255"/>
    </row>
    <row r="54" spans="2:11" s="1" customFormat="1" ht="15" customHeight="1">
      <c r="B54" s="254"/>
      <c r="C54" s="385" t="s">
        <v>1356</v>
      </c>
      <c r="D54" s="385"/>
      <c r="E54" s="385"/>
      <c r="F54" s="385"/>
      <c r="G54" s="385"/>
      <c r="H54" s="385"/>
      <c r="I54" s="385"/>
      <c r="J54" s="385"/>
      <c r="K54" s="255"/>
    </row>
    <row r="55" spans="2:11" s="1" customFormat="1" ht="15" customHeight="1">
      <c r="B55" s="254"/>
      <c r="C55" s="385" t="s">
        <v>1357</v>
      </c>
      <c r="D55" s="385"/>
      <c r="E55" s="385"/>
      <c r="F55" s="385"/>
      <c r="G55" s="385"/>
      <c r="H55" s="385"/>
      <c r="I55" s="385"/>
      <c r="J55" s="385"/>
      <c r="K55" s="255"/>
    </row>
    <row r="56" spans="2:11" s="1" customFormat="1" ht="12.75" customHeight="1">
      <c r="B56" s="254"/>
      <c r="C56" s="257"/>
      <c r="D56" s="257"/>
      <c r="E56" s="257"/>
      <c r="F56" s="257"/>
      <c r="G56" s="257"/>
      <c r="H56" s="257"/>
      <c r="I56" s="257"/>
      <c r="J56" s="257"/>
      <c r="K56" s="255"/>
    </row>
    <row r="57" spans="2:11" s="1" customFormat="1" ht="15" customHeight="1">
      <c r="B57" s="254"/>
      <c r="C57" s="385" t="s">
        <v>1358</v>
      </c>
      <c r="D57" s="385"/>
      <c r="E57" s="385"/>
      <c r="F57" s="385"/>
      <c r="G57" s="385"/>
      <c r="H57" s="385"/>
      <c r="I57" s="385"/>
      <c r="J57" s="385"/>
      <c r="K57" s="255"/>
    </row>
    <row r="58" spans="2:11" s="1" customFormat="1" ht="15" customHeight="1">
      <c r="B58" s="254"/>
      <c r="C58" s="259"/>
      <c r="D58" s="385" t="s">
        <v>1359</v>
      </c>
      <c r="E58" s="385"/>
      <c r="F58" s="385"/>
      <c r="G58" s="385"/>
      <c r="H58" s="385"/>
      <c r="I58" s="385"/>
      <c r="J58" s="385"/>
      <c r="K58" s="255"/>
    </row>
    <row r="59" spans="2:11" s="1" customFormat="1" ht="15" customHeight="1">
      <c r="B59" s="254"/>
      <c r="C59" s="259"/>
      <c r="D59" s="385" t="s">
        <v>1360</v>
      </c>
      <c r="E59" s="385"/>
      <c r="F59" s="385"/>
      <c r="G59" s="385"/>
      <c r="H59" s="385"/>
      <c r="I59" s="385"/>
      <c r="J59" s="385"/>
      <c r="K59" s="255"/>
    </row>
    <row r="60" spans="2:11" s="1" customFormat="1" ht="15" customHeight="1">
      <c r="B60" s="254"/>
      <c r="C60" s="259"/>
      <c r="D60" s="385" t="s">
        <v>1361</v>
      </c>
      <c r="E60" s="385"/>
      <c r="F60" s="385"/>
      <c r="G60" s="385"/>
      <c r="H60" s="385"/>
      <c r="I60" s="385"/>
      <c r="J60" s="385"/>
      <c r="K60" s="255"/>
    </row>
    <row r="61" spans="2:11" s="1" customFormat="1" ht="15" customHeight="1">
      <c r="B61" s="254"/>
      <c r="C61" s="259"/>
      <c r="D61" s="385" t="s">
        <v>1362</v>
      </c>
      <c r="E61" s="385"/>
      <c r="F61" s="385"/>
      <c r="G61" s="385"/>
      <c r="H61" s="385"/>
      <c r="I61" s="385"/>
      <c r="J61" s="385"/>
      <c r="K61" s="255"/>
    </row>
    <row r="62" spans="2:11" s="1" customFormat="1" ht="15" customHeight="1">
      <c r="B62" s="254"/>
      <c r="C62" s="259"/>
      <c r="D62" s="386" t="s">
        <v>1363</v>
      </c>
      <c r="E62" s="386"/>
      <c r="F62" s="386"/>
      <c r="G62" s="386"/>
      <c r="H62" s="386"/>
      <c r="I62" s="386"/>
      <c r="J62" s="386"/>
      <c r="K62" s="255"/>
    </row>
    <row r="63" spans="2:11" s="1" customFormat="1" ht="15" customHeight="1">
      <c r="B63" s="254"/>
      <c r="C63" s="259"/>
      <c r="D63" s="385" t="s">
        <v>1364</v>
      </c>
      <c r="E63" s="385"/>
      <c r="F63" s="385"/>
      <c r="G63" s="385"/>
      <c r="H63" s="385"/>
      <c r="I63" s="385"/>
      <c r="J63" s="385"/>
      <c r="K63" s="255"/>
    </row>
    <row r="64" spans="2:11" s="1" customFormat="1" ht="12.75" customHeight="1">
      <c r="B64" s="254"/>
      <c r="C64" s="259"/>
      <c r="D64" s="259"/>
      <c r="E64" s="262"/>
      <c r="F64" s="259"/>
      <c r="G64" s="259"/>
      <c r="H64" s="259"/>
      <c r="I64" s="259"/>
      <c r="J64" s="259"/>
      <c r="K64" s="255"/>
    </row>
    <row r="65" spans="2:11" s="1" customFormat="1" ht="15" customHeight="1">
      <c r="B65" s="254"/>
      <c r="C65" s="259"/>
      <c r="D65" s="385" t="s">
        <v>1365</v>
      </c>
      <c r="E65" s="385"/>
      <c r="F65" s="385"/>
      <c r="G65" s="385"/>
      <c r="H65" s="385"/>
      <c r="I65" s="385"/>
      <c r="J65" s="385"/>
      <c r="K65" s="255"/>
    </row>
    <row r="66" spans="2:11" s="1" customFormat="1" ht="15" customHeight="1">
      <c r="B66" s="254"/>
      <c r="C66" s="259"/>
      <c r="D66" s="386" t="s">
        <v>1366</v>
      </c>
      <c r="E66" s="386"/>
      <c r="F66" s="386"/>
      <c r="G66" s="386"/>
      <c r="H66" s="386"/>
      <c r="I66" s="386"/>
      <c r="J66" s="386"/>
      <c r="K66" s="255"/>
    </row>
    <row r="67" spans="2:11" s="1" customFormat="1" ht="15" customHeight="1">
      <c r="B67" s="254"/>
      <c r="C67" s="259"/>
      <c r="D67" s="385" t="s">
        <v>1367</v>
      </c>
      <c r="E67" s="385"/>
      <c r="F67" s="385"/>
      <c r="G67" s="385"/>
      <c r="H67" s="385"/>
      <c r="I67" s="385"/>
      <c r="J67" s="385"/>
      <c r="K67" s="255"/>
    </row>
    <row r="68" spans="2:11" s="1" customFormat="1" ht="15" customHeight="1">
      <c r="B68" s="254"/>
      <c r="C68" s="259"/>
      <c r="D68" s="385" t="s">
        <v>1368</v>
      </c>
      <c r="E68" s="385"/>
      <c r="F68" s="385"/>
      <c r="G68" s="385"/>
      <c r="H68" s="385"/>
      <c r="I68" s="385"/>
      <c r="J68" s="385"/>
      <c r="K68" s="255"/>
    </row>
    <row r="69" spans="2:11" s="1" customFormat="1" ht="15" customHeight="1">
      <c r="B69" s="254"/>
      <c r="C69" s="259"/>
      <c r="D69" s="385" t="s">
        <v>1369</v>
      </c>
      <c r="E69" s="385"/>
      <c r="F69" s="385"/>
      <c r="G69" s="385"/>
      <c r="H69" s="385"/>
      <c r="I69" s="385"/>
      <c r="J69" s="385"/>
      <c r="K69" s="255"/>
    </row>
    <row r="70" spans="2:11" s="1" customFormat="1" ht="15" customHeight="1">
      <c r="B70" s="254"/>
      <c r="C70" s="259"/>
      <c r="D70" s="385" t="s">
        <v>1370</v>
      </c>
      <c r="E70" s="385"/>
      <c r="F70" s="385"/>
      <c r="G70" s="385"/>
      <c r="H70" s="385"/>
      <c r="I70" s="385"/>
      <c r="J70" s="385"/>
      <c r="K70" s="255"/>
    </row>
    <row r="71" spans="2:1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pans="2:11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pans="2:11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pans="2:11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pans="2:11" s="1" customFormat="1" ht="45" customHeight="1">
      <c r="B75" s="271"/>
      <c r="C75" s="384" t="s">
        <v>1371</v>
      </c>
      <c r="D75" s="384"/>
      <c r="E75" s="384"/>
      <c r="F75" s="384"/>
      <c r="G75" s="384"/>
      <c r="H75" s="384"/>
      <c r="I75" s="384"/>
      <c r="J75" s="384"/>
      <c r="K75" s="272"/>
    </row>
    <row r="76" spans="2:11" s="1" customFormat="1" ht="17.25" customHeight="1">
      <c r="B76" s="271"/>
      <c r="C76" s="273" t="s">
        <v>1372</v>
      </c>
      <c r="D76" s="273"/>
      <c r="E76" s="273"/>
      <c r="F76" s="273" t="s">
        <v>1373</v>
      </c>
      <c r="G76" s="274"/>
      <c r="H76" s="273" t="s">
        <v>53</v>
      </c>
      <c r="I76" s="273" t="s">
        <v>56</v>
      </c>
      <c r="J76" s="273" t="s">
        <v>1374</v>
      </c>
      <c r="K76" s="272"/>
    </row>
    <row r="77" spans="2:11" s="1" customFormat="1" ht="17.25" customHeight="1">
      <c r="B77" s="271"/>
      <c r="C77" s="275" t="s">
        <v>1375</v>
      </c>
      <c r="D77" s="275"/>
      <c r="E77" s="275"/>
      <c r="F77" s="276" t="s">
        <v>1376</v>
      </c>
      <c r="G77" s="277"/>
      <c r="H77" s="275"/>
      <c r="I77" s="275"/>
      <c r="J77" s="275" t="s">
        <v>1377</v>
      </c>
      <c r="K77" s="272"/>
    </row>
    <row r="78" spans="2:11" s="1" customFormat="1" ht="5.25" customHeight="1">
      <c r="B78" s="271"/>
      <c r="C78" s="278"/>
      <c r="D78" s="278"/>
      <c r="E78" s="278"/>
      <c r="F78" s="278"/>
      <c r="G78" s="279"/>
      <c r="H78" s="278"/>
      <c r="I78" s="278"/>
      <c r="J78" s="278"/>
      <c r="K78" s="272"/>
    </row>
    <row r="79" spans="2:11" s="1" customFormat="1" ht="15" customHeight="1">
      <c r="B79" s="271"/>
      <c r="C79" s="260" t="s">
        <v>52</v>
      </c>
      <c r="D79" s="278"/>
      <c r="E79" s="278"/>
      <c r="F79" s="280" t="s">
        <v>1378</v>
      </c>
      <c r="G79" s="279"/>
      <c r="H79" s="260" t="s">
        <v>1379</v>
      </c>
      <c r="I79" s="260" t="s">
        <v>1380</v>
      </c>
      <c r="J79" s="260">
        <v>20</v>
      </c>
      <c r="K79" s="272"/>
    </row>
    <row r="80" spans="2:11" s="1" customFormat="1" ht="15" customHeight="1">
      <c r="B80" s="271"/>
      <c r="C80" s="260" t="s">
        <v>1381</v>
      </c>
      <c r="D80" s="260"/>
      <c r="E80" s="260"/>
      <c r="F80" s="280" t="s">
        <v>1378</v>
      </c>
      <c r="G80" s="279"/>
      <c r="H80" s="260" t="s">
        <v>1382</v>
      </c>
      <c r="I80" s="260" t="s">
        <v>1380</v>
      </c>
      <c r="J80" s="260">
        <v>120</v>
      </c>
      <c r="K80" s="272"/>
    </row>
    <row r="81" spans="2:11" s="1" customFormat="1" ht="15" customHeight="1">
      <c r="B81" s="281"/>
      <c r="C81" s="260" t="s">
        <v>1383</v>
      </c>
      <c r="D81" s="260"/>
      <c r="E81" s="260"/>
      <c r="F81" s="280" t="s">
        <v>1384</v>
      </c>
      <c r="G81" s="279"/>
      <c r="H81" s="260" t="s">
        <v>1385</v>
      </c>
      <c r="I81" s="260" t="s">
        <v>1380</v>
      </c>
      <c r="J81" s="260">
        <v>50</v>
      </c>
      <c r="K81" s="272"/>
    </row>
    <row r="82" spans="2:11" s="1" customFormat="1" ht="15" customHeight="1">
      <c r="B82" s="281"/>
      <c r="C82" s="260" t="s">
        <v>1386</v>
      </c>
      <c r="D82" s="260"/>
      <c r="E82" s="260"/>
      <c r="F82" s="280" t="s">
        <v>1378</v>
      </c>
      <c r="G82" s="279"/>
      <c r="H82" s="260" t="s">
        <v>1387</v>
      </c>
      <c r="I82" s="260" t="s">
        <v>1388</v>
      </c>
      <c r="J82" s="260"/>
      <c r="K82" s="272"/>
    </row>
    <row r="83" spans="2:11" s="1" customFormat="1" ht="15" customHeight="1">
      <c r="B83" s="281"/>
      <c r="C83" s="282" t="s">
        <v>1389</v>
      </c>
      <c r="D83" s="282"/>
      <c r="E83" s="282"/>
      <c r="F83" s="283" t="s">
        <v>1384</v>
      </c>
      <c r="G83" s="282"/>
      <c r="H83" s="282" t="s">
        <v>1390</v>
      </c>
      <c r="I83" s="282" t="s">
        <v>1380</v>
      </c>
      <c r="J83" s="282">
        <v>15</v>
      </c>
      <c r="K83" s="272"/>
    </row>
    <row r="84" spans="2:11" s="1" customFormat="1" ht="15" customHeight="1">
      <c r="B84" s="281"/>
      <c r="C84" s="282" t="s">
        <v>1391</v>
      </c>
      <c r="D84" s="282"/>
      <c r="E84" s="282"/>
      <c r="F84" s="283" t="s">
        <v>1384</v>
      </c>
      <c r="G84" s="282"/>
      <c r="H84" s="282" t="s">
        <v>1392</v>
      </c>
      <c r="I84" s="282" t="s">
        <v>1380</v>
      </c>
      <c r="J84" s="282">
        <v>15</v>
      </c>
      <c r="K84" s="272"/>
    </row>
    <row r="85" spans="2:11" s="1" customFormat="1" ht="15" customHeight="1">
      <c r="B85" s="281"/>
      <c r="C85" s="282" t="s">
        <v>1393</v>
      </c>
      <c r="D85" s="282"/>
      <c r="E85" s="282"/>
      <c r="F85" s="283" t="s">
        <v>1384</v>
      </c>
      <c r="G85" s="282"/>
      <c r="H85" s="282" t="s">
        <v>1394</v>
      </c>
      <c r="I85" s="282" t="s">
        <v>1380</v>
      </c>
      <c r="J85" s="282">
        <v>20</v>
      </c>
      <c r="K85" s="272"/>
    </row>
    <row r="86" spans="2:11" s="1" customFormat="1" ht="15" customHeight="1">
      <c r="B86" s="281"/>
      <c r="C86" s="282" t="s">
        <v>1395</v>
      </c>
      <c r="D86" s="282"/>
      <c r="E86" s="282"/>
      <c r="F86" s="283" t="s">
        <v>1384</v>
      </c>
      <c r="G86" s="282"/>
      <c r="H86" s="282" t="s">
        <v>1396</v>
      </c>
      <c r="I86" s="282" t="s">
        <v>1380</v>
      </c>
      <c r="J86" s="282">
        <v>20</v>
      </c>
      <c r="K86" s="272"/>
    </row>
    <row r="87" spans="2:11" s="1" customFormat="1" ht="15" customHeight="1">
      <c r="B87" s="281"/>
      <c r="C87" s="260" t="s">
        <v>1397</v>
      </c>
      <c r="D87" s="260"/>
      <c r="E87" s="260"/>
      <c r="F87" s="280" t="s">
        <v>1384</v>
      </c>
      <c r="G87" s="279"/>
      <c r="H87" s="260" t="s">
        <v>1398</v>
      </c>
      <c r="I87" s="260" t="s">
        <v>1380</v>
      </c>
      <c r="J87" s="260">
        <v>50</v>
      </c>
      <c r="K87" s="272"/>
    </row>
    <row r="88" spans="2:11" s="1" customFormat="1" ht="15" customHeight="1">
      <c r="B88" s="281"/>
      <c r="C88" s="260" t="s">
        <v>1399</v>
      </c>
      <c r="D88" s="260"/>
      <c r="E88" s="260"/>
      <c r="F88" s="280" t="s">
        <v>1384</v>
      </c>
      <c r="G88" s="279"/>
      <c r="H88" s="260" t="s">
        <v>1400</v>
      </c>
      <c r="I88" s="260" t="s">
        <v>1380</v>
      </c>
      <c r="J88" s="260">
        <v>20</v>
      </c>
      <c r="K88" s="272"/>
    </row>
    <row r="89" spans="2:11" s="1" customFormat="1" ht="15" customHeight="1">
      <c r="B89" s="281"/>
      <c r="C89" s="260" t="s">
        <v>1401</v>
      </c>
      <c r="D89" s="260"/>
      <c r="E89" s="260"/>
      <c r="F89" s="280" t="s">
        <v>1384</v>
      </c>
      <c r="G89" s="279"/>
      <c r="H89" s="260" t="s">
        <v>1402</v>
      </c>
      <c r="I89" s="260" t="s">
        <v>1380</v>
      </c>
      <c r="J89" s="260">
        <v>20</v>
      </c>
      <c r="K89" s="272"/>
    </row>
    <row r="90" spans="2:11" s="1" customFormat="1" ht="15" customHeight="1">
      <c r="B90" s="281"/>
      <c r="C90" s="260" t="s">
        <v>1403</v>
      </c>
      <c r="D90" s="260"/>
      <c r="E90" s="260"/>
      <c r="F90" s="280" t="s">
        <v>1384</v>
      </c>
      <c r="G90" s="279"/>
      <c r="H90" s="260" t="s">
        <v>1404</v>
      </c>
      <c r="I90" s="260" t="s">
        <v>1380</v>
      </c>
      <c r="J90" s="260">
        <v>50</v>
      </c>
      <c r="K90" s="272"/>
    </row>
    <row r="91" spans="2:11" s="1" customFormat="1" ht="15" customHeight="1">
      <c r="B91" s="281"/>
      <c r="C91" s="260" t="s">
        <v>1405</v>
      </c>
      <c r="D91" s="260"/>
      <c r="E91" s="260"/>
      <c r="F91" s="280" t="s">
        <v>1384</v>
      </c>
      <c r="G91" s="279"/>
      <c r="H91" s="260" t="s">
        <v>1405</v>
      </c>
      <c r="I91" s="260" t="s">
        <v>1380</v>
      </c>
      <c r="J91" s="260">
        <v>50</v>
      </c>
      <c r="K91" s="272"/>
    </row>
    <row r="92" spans="2:11" s="1" customFormat="1" ht="15" customHeight="1">
      <c r="B92" s="281"/>
      <c r="C92" s="260" t="s">
        <v>1406</v>
      </c>
      <c r="D92" s="260"/>
      <c r="E92" s="260"/>
      <c r="F92" s="280" t="s">
        <v>1384</v>
      </c>
      <c r="G92" s="279"/>
      <c r="H92" s="260" t="s">
        <v>1407</v>
      </c>
      <c r="I92" s="260" t="s">
        <v>1380</v>
      </c>
      <c r="J92" s="260">
        <v>255</v>
      </c>
      <c r="K92" s="272"/>
    </row>
    <row r="93" spans="2:11" s="1" customFormat="1" ht="15" customHeight="1">
      <c r="B93" s="281"/>
      <c r="C93" s="260" t="s">
        <v>1408</v>
      </c>
      <c r="D93" s="260"/>
      <c r="E93" s="260"/>
      <c r="F93" s="280" t="s">
        <v>1378</v>
      </c>
      <c r="G93" s="279"/>
      <c r="H93" s="260" t="s">
        <v>1409</v>
      </c>
      <c r="I93" s="260" t="s">
        <v>1410</v>
      </c>
      <c r="J93" s="260"/>
      <c r="K93" s="272"/>
    </row>
    <row r="94" spans="2:11" s="1" customFormat="1" ht="15" customHeight="1">
      <c r="B94" s="281"/>
      <c r="C94" s="260" t="s">
        <v>1411</v>
      </c>
      <c r="D94" s="260"/>
      <c r="E94" s="260"/>
      <c r="F94" s="280" t="s">
        <v>1378</v>
      </c>
      <c r="G94" s="279"/>
      <c r="H94" s="260" t="s">
        <v>1412</v>
      </c>
      <c r="I94" s="260" t="s">
        <v>1413</v>
      </c>
      <c r="J94" s="260"/>
      <c r="K94" s="272"/>
    </row>
    <row r="95" spans="2:11" s="1" customFormat="1" ht="15" customHeight="1">
      <c r="B95" s="281"/>
      <c r="C95" s="260" t="s">
        <v>1414</v>
      </c>
      <c r="D95" s="260"/>
      <c r="E95" s="260"/>
      <c r="F95" s="280" t="s">
        <v>1378</v>
      </c>
      <c r="G95" s="279"/>
      <c r="H95" s="260" t="s">
        <v>1414</v>
      </c>
      <c r="I95" s="260" t="s">
        <v>1413</v>
      </c>
      <c r="J95" s="260"/>
      <c r="K95" s="272"/>
    </row>
    <row r="96" spans="2:11" s="1" customFormat="1" ht="15" customHeight="1">
      <c r="B96" s="281"/>
      <c r="C96" s="260" t="s">
        <v>37</v>
      </c>
      <c r="D96" s="260"/>
      <c r="E96" s="260"/>
      <c r="F96" s="280" t="s">
        <v>1378</v>
      </c>
      <c r="G96" s="279"/>
      <c r="H96" s="260" t="s">
        <v>1415</v>
      </c>
      <c r="I96" s="260" t="s">
        <v>1413</v>
      </c>
      <c r="J96" s="260"/>
      <c r="K96" s="272"/>
    </row>
    <row r="97" spans="2:11" s="1" customFormat="1" ht="15" customHeight="1">
      <c r="B97" s="281"/>
      <c r="C97" s="260" t="s">
        <v>47</v>
      </c>
      <c r="D97" s="260"/>
      <c r="E97" s="260"/>
      <c r="F97" s="280" t="s">
        <v>1378</v>
      </c>
      <c r="G97" s="279"/>
      <c r="H97" s="260" t="s">
        <v>1416</v>
      </c>
      <c r="I97" s="260" t="s">
        <v>1413</v>
      </c>
      <c r="J97" s="260"/>
      <c r="K97" s="272"/>
    </row>
    <row r="98" spans="2:11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pans="2:11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pans="2:11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pans="2:1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pans="2:11" s="1" customFormat="1" ht="45" customHeight="1">
      <c r="B102" s="271"/>
      <c r="C102" s="384" t="s">
        <v>1417</v>
      </c>
      <c r="D102" s="384"/>
      <c r="E102" s="384"/>
      <c r="F102" s="384"/>
      <c r="G102" s="384"/>
      <c r="H102" s="384"/>
      <c r="I102" s="384"/>
      <c r="J102" s="384"/>
      <c r="K102" s="272"/>
    </row>
    <row r="103" spans="2:11" s="1" customFormat="1" ht="17.25" customHeight="1">
      <c r="B103" s="271"/>
      <c r="C103" s="273" t="s">
        <v>1372</v>
      </c>
      <c r="D103" s="273"/>
      <c r="E103" s="273"/>
      <c r="F103" s="273" t="s">
        <v>1373</v>
      </c>
      <c r="G103" s="274"/>
      <c r="H103" s="273" t="s">
        <v>53</v>
      </c>
      <c r="I103" s="273" t="s">
        <v>56</v>
      </c>
      <c r="J103" s="273" t="s">
        <v>1374</v>
      </c>
      <c r="K103" s="272"/>
    </row>
    <row r="104" spans="2:11" s="1" customFormat="1" ht="17.25" customHeight="1">
      <c r="B104" s="271"/>
      <c r="C104" s="275" t="s">
        <v>1375</v>
      </c>
      <c r="D104" s="275"/>
      <c r="E104" s="275"/>
      <c r="F104" s="276" t="s">
        <v>1376</v>
      </c>
      <c r="G104" s="277"/>
      <c r="H104" s="275"/>
      <c r="I104" s="275"/>
      <c r="J104" s="275" t="s">
        <v>1377</v>
      </c>
      <c r="K104" s="272"/>
    </row>
    <row r="105" spans="2:11" s="1" customFormat="1" ht="5.25" customHeight="1">
      <c r="B105" s="271"/>
      <c r="C105" s="273"/>
      <c r="D105" s="273"/>
      <c r="E105" s="273"/>
      <c r="F105" s="273"/>
      <c r="G105" s="289"/>
      <c r="H105" s="273"/>
      <c r="I105" s="273"/>
      <c r="J105" s="273"/>
      <c r="K105" s="272"/>
    </row>
    <row r="106" spans="2:11" s="1" customFormat="1" ht="15" customHeight="1">
      <c r="B106" s="271"/>
      <c r="C106" s="260" t="s">
        <v>52</v>
      </c>
      <c r="D106" s="278"/>
      <c r="E106" s="278"/>
      <c r="F106" s="280" t="s">
        <v>1378</v>
      </c>
      <c r="G106" s="289"/>
      <c r="H106" s="260" t="s">
        <v>1418</v>
      </c>
      <c r="I106" s="260" t="s">
        <v>1380</v>
      </c>
      <c r="J106" s="260">
        <v>20</v>
      </c>
      <c r="K106" s="272"/>
    </row>
    <row r="107" spans="2:11" s="1" customFormat="1" ht="15" customHeight="1">
      <c r="B107" s="271"/>
      <c r="C107" s="260" t="s">
        <v>1381</v>
      </c>
      <c r="D107" s="260"/>
      <c r="E107" s="260"/>
      <c r="F107" s="280" t="s">
        <v>1378</v>
      </c>
      <c r="G107" s="260"/>
      <c r="H107" s="260" t="s">
        <v>1418</v>
      </c>
      <c r="I107" s="260" t="s">
        <v>1380</v>
      </c>
      <c r="J107" s="260">
        <v>120</v>
      </c>
      <c r="K107" s="272"/>
    </row>
    <row r="108" spans="2:11" s="1" customFormat="1" ht="15" customHeight="1">
      <c r="B108" s="281"/>
      <c r="C108" s="260" t="s">
        <v>1383</v>
      </c>
      <c r="D108" s="260"/>
      <c r="E108" s="260"/>
      <c r="F108" s="280" t="s">
        <v>1384</v>
      </c>
      <c r="G108" s="260"/>
      <c r="H108" s="260" t="s">
        <v>1418</v>
      </c>
      <c r="I108" s="260" t="s">
        <v>1380</v>
      </c>
      <c r="J108" s="260">
        <v>50</v>
      </c>
      <c r="K108" s="272"/>
    </row>
    <row r="109" spans="2:11" s="1" customFormat="1" ht="15" customHeight="1">
      <c r="B109" s="281"/>
      <c r="C109" s="260" t="s">
        <v>1386</v>
      </c>
      <c r="D109" s="260"/>
      <c r="E109" s="260"/>
      <c r="F109" s="280" t="s">
        <v>1378</v>
      </c>
      <c r="G109" s="260"/>
      <c r="H109" s="260" t="s">
        <v>1418</v>
      </c>
      <c r="I109" s="260" t="s">
        <v>1388</v>
      </c>
      <c r="J109" s="260"/>
      <c r="K109" s="272"/>
    </row>
    <row r="110" spans="2:11" s="1" customFormat="1" ht="15" customHeight="1">
      <c r="B110" s="281"/>
      <c r="C110" s="260" t="s">
        <v>1397</v>
      </c>
      <c r="D110" s="260"/>
      <c r="E110" s="260"/>
      <c r="F110" s="280" t="s">
        <v>1384</v>
      </c>
      <c r="G110" s="260"/>
      <c r="H110" s="260" t="s">
        <v>1418</v>
      </c>
      <c r="I110" s="260" t="s">
        <v>1380</v>
      </c>
      <c r="J110" s="260">
        <v>50</v>
      </c>
      <c r="K110" s="272"/>
    </row>
    <row r="111" spans="2:11" s="1" customFormat="1" ht="15" customHeight="1">
      <c r="B111" s="281"/>
      <c r="C111" s="260" t="s">
        <v>1405</v>
      </c>
      <c r="D111" s="260"/>
      <c r="E111" s="260"/>
      <c r="F111" s="280" t="s">
        <v>1384</v>
      </c>
      <c r="G111" s="260"/>
      <c r="H111" s="260" t="s">
        <v>1418</v>
      </c>
      <c r="I111" s="260" t="s">
        <v>1380</v>
      </c>
      <c r="J111" s="260">
        <v>50</v>
      </c>
      <c r="K111" s="272"/>
    </row>
    <row r="112" spans="2:11" s="1" customFormat="1" ht="15" customHeight="1">
      <c r="B112" s="281"/>
      <c r="C112" s="260" t="s">
        <v>1403</v>
      </c>
      <c r="D112" s="260"/>
      <c r="E112" s="260"/>
      <c r="F112" s="280" t="s">
        <v>1384</v>
      </c>
      <c r="G112" s="260"/>
      <c r="H112" s="260" t="s">
        <v>1418</v>
      </c>
      <c r="I112" s="260" t="s">
        <v>1380</v>
      </c>
      <c r="J112" s="260">
        <v>50</v>
      </c>
      <c r="K112" s="272"/>
    </row>
    <row r="113" spans="2:11" s="1" customFormat="1" ht="15" customHeight="1">
      <c r="B113" s="281"/>
      <c r="C113" s="260" t="s">
        <v>52</v>
      </c>
      <c r="D113" s="260"/>
      <c r="E113" s="260"/>
      <c r="F113" s="280" t="s">
        <v>1378</v>
      </c>
      <c r="G113" s="260"/>
      <c r="H113" s="260" t="s">
        <v>1419</v>
      </c>
      <c r="I113" s="260" t="s">
        <v>1380</v>
      </c>
      <c r="J113" s="260">
        <v>20</v>
      </c>
      <c r="K113" s="272"/>
    </row>
    <row r="114" spans="2:11" s="1" customFormat="1" ht="15" customHeight="1">
      <c r="B114" s="281"/>
      <c r="C114" s="260" t="s">
        <v>1420</v>
      </c>
      <c r="D114" s="260"/>
      <c r="E114" s="260"/>
      <c r="F114" s="280" t="s">
        <v>1378</v>
      </c>
      <c r="G114" s="260"/>
      <c r="H114" s="260" t="s">
        <v>1421</v>
      </c>
      <c r="I114" s="260" t="s">
        <v>1380</v>
      </c>
      <c r="J114" s="260">
        <v>120</v>
      </c>
      <c r="K114" s="272"/>
    </row>
    <row r="115" spans="2:11" s="1" customFormat="1" ht="15" customHeight="1">
      <c r="B115" s="281"/>
      <c r="C115" s="260" t="s">
        <v>37</v>
      </c>
      <c r="D115" s="260"/>
      <c r="E115" s="260"/>
      <c r="F115" s="280" t="s">
        <v>1378</v>
      </c>
      <c r="G115" s="260"/>
      <c r="H115" s="260" t="s">
        <v>1422</v>
      </c>
      <c r="I115" s="260" t="s">
        <v>1413</v>
      </c>
      <c r="J115" s="260"/>
      <c r="K115" s="272"/>
    </row>
    <row r="116" spans="2:11" s="1" customFormat="1" ht="15" customHeight="1">
      <c r="B116" s="281"/>
      <c r="C116" s="260" t="s">
        <v>47</v>
      </c>
      <c r="D116" s="260"/>
      <c r="E116" s="260"/>
      <c r="F116" s="280" t="s">
        <v>1378</v>
      </c>
      <c r="G116" s="260"/>
      <c r="H116" s="260" t="s">
        <v>1423</v>
      </c>
      <c r="I116" s="260" t="s">
        <v>1413</v>
      </c>
      <c r="J116" s="260"/>
      <c r="K116" s="272"/>
    </row>
    <row r="117" spans="2:11" s="1" customFormat="1" ht="15" customHeight="1">
      <c r="B117" s="281"/>
      <c r="C117" s="260" t="s">
        <v>56</v>
      </c>
      <c r="D117" s="260"/>
      <c r="E117" s="260"/>
      <c r="F117" s="280" t="s">
        <v>1378</v>
      </c>
      <c r="G117" s="260"/>
      <c r="H117" s="260" t="s">
        <v>1424</v>
      </c>
      <c r="I117" s="260" t="s">
        <v>1425</v>
      </c>
      <c r="J117" s="260"/>
      <c r="K117" s="272"/>
    </row>
    <row r="118" spans="2:11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pans="2:11" s="1" customFormat="1" ht="18.75" customHeight="1">
      <c r="B119" s="291"/>
      <c r="C119" s="257"/>
      <c r="D119" s="257"/>
      <c r="E119" s="257"/>
      <c r="F119" s="292"/>
      <c r="G119" s="257"/>
      <c r="H119" s="257"/>
      <c r="I119" s="257"/>
      <c r="J119" s="257"/>
      <c r="K119" s="291"/>
    </row>
    <row r="120" spans="2:11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pans="2:11" s="1" customFormat="1" ht="7.5" customHeight="1">
      <c r="B121" s="293"/>
      <c r="C121" s="294"/>
      <c r="D121" s="294"/>
      <c r="E121" s="294"/>
      <c r="F121" s="294"/>
      <c r="G121" s="294"/>
      <c r="H121" s="294"/>
      <c r="I121" s="294"/>
      <c r="J121" s="294"/>
      <c r="K121" s="295"/>
    </row>
    <row r="122" spans="2:11" s="1" customFormat="1" ht="45" customHeight="1">
      <c r="B122" s="296"/>
      <c r="C122" s="383" t="s">
        <v>1426</v>
      </c>
      <c r="D122" s="383"/>
      <c r="E122" s="383"/>
      <c r="F122" s="383"/>
      <c r="G122" s="383"/>
      <c r="H122" s="383"/>
      <c r="I122" s="383"/>
      <c r="J122" s="383"/>
      <c r="K122" s="297"/>
    </row>
    <row r="123" spans="2:11" s="1" customFormat="1" ht="17.25" customHeight="1">
      <c r="B123" s="298"/>
      <c r="C123" s="273" t="s">
        <v>1372</v>
      </c>
      <c r="D123" s="273"/>
      <c r="E123" s="273"/>
      <c r="F123" s="273" t="s">
        <v>1373</v>
      </c>
      <c r="G123" s="274"/>
      <c r="H123" s="273" t="s">
        <v>53</v>
      </c>
      <c r="I123" s="273" t="s">
        <v>56</v>
      </c>
      <c r="J123" s="273" t="s">
        <v>1374</v>
      </c>
      <c r="K123" s="299"/>
    </row>
    <row r="124" spans="2:11" s="1" customFormat="1" ht="17.25" customHeight="1">
      <c r="B124" s="298"/>
      <c r="C124" s="275" t="s">
        <v>1375</v>
      </c>
      <c r="D124" s="275"/>
      <c r="E124" s="275"/>
      <c r="F124" s="276" t="s">
        <v>1376</v>
      </c>
      <c r="G124" s="277"/>
      <c r="H124" s="275"/>
      <c r="I124" s="275"/>
      <c r="J124" s="275" t="s">
        <v>1377</v>
      </c>
      <c r="K124" s="299"/>
    </row>
    <row r="125" spans="2:11" s="1" customFormat="1" ht="5.25" customHeight="1">
      <c r="B125" s="300"/>
      <c r="C125" s="278"/>
      <c r="D125" s="278"/>
      <c r="E125" s="278"/>
      <c r="F125" s="278"/>
      <c r="G125" s="260"/>
      <c r="H125" s="278"/>
      <c r="I125" s="278"/>
      <c r="J125" s="278"/>
      <c r="K125" s="301"/>
    </row>
    <row r="126" spans="2:11" s="1" customFormat="1" ht="15" customHeight="1">
      <c r="B126" s="300"/>
      <c r="C126" s="260" t="s">
        <v>1381</v>
      </c>
      <c r="D126" s="278"/>
      <c r="E126" s="278"/>
      <c r="F126" s="280" t="s">
        <v>1378</v>
      </c>
      <c r="G126" s="260"/>
      <c r="H126" s="260" t="s">
        <v>1418</v>
      </c>
      <c r="I126" s="260" t="s">
        <v>1380</v>
      </c>
      <c r="J126" s="260">
        <v>120</v>
      </c>
      <c r="K126" s="302"/>
    </row>
    <row r="127" spans="2:11" s="1" customFormat="1" ht="15" customHeight="1">
      <c r="B127" s="300"/>
      <c r="C127" s="260" t="s">
        <v>88</v>
      </c>
      <c r="D127" s="260"/>
      <c r="E127" s="260"/>
      <c r="F127" s="280" t="s">
        <v>1378</v>
      </c>
      <c r="G127" s="260"/>
      <c r="H127" s="260" t="s">
        <v>1427</v>
      </c>
      <c r="I127" s="260" t="s">
        <v>1380</v>
      </c>
      <c r="J127" s="260" t="s">
        <v>1428</v>
      </c>
      <c r="K127" s="302"/>
    </row>
    <row r="128" spans="2:11" s="1" customFormat="1" ht="15" customHeight="1">
      <c r="B128" s="300"/>
      <c r="C128" s="260" t="s">
        <v>84</v>
      </c>
      <c r="D128" s="260"/>
      <c r="E128" s="260"/>
      <c r="F128" s="280" t="s">
        <v>1378</v>
      </c>
      <c r="G128" s="260"/>
      <c r="H128" s="260" t="s">
        <v>1429</v>
      </c>
      <c r="I128" s="260" t="s">
        <v>1380</v>
      </c>
      <c r="J128" s="260" t="s">
        <v>1428</v>
      </c>
      <c r="K128" s="302"/>
    </row>
    <row r="129" spans="2:11" s="1" customFormat="1" ht="15" customHeight="1">
      <c r="B129" s="300"/>
      <c r="C129" s="260" t="s">
        <v>1389</v>
      </c>
      <c r="D129" s="260"/>
      <c r="E129" s="260"/>
      <c r="F129" s="280" t="s">
        <v>1384</v>
      </c>
      <c r="G129" s="260"/>
      <c r="H129" s="260" t="s">
        <v>1390</v>
      </c>
      <c r="I129" s="260" t="s">
        <v>1380</v>
      </c>
      <c r="J129" s="260">
        <v>15</v>
      </c>
      <c r="K129" s="302"/>
    </row>
    <row r="130" spans="2:11" s="1" customFormat="1" ht="15" customHeight="1">
      <c r="B130" s="300"/>
      <c r="C130" s="282" t="s">
        <v>1391</v>
      </c>
      <c r="D130" s="282"/>
      <c r="E130" s="282"/>
      <c r="F130" s="283" t="s">
        <v>1384</v>
      </c>
      <c r="G130" s="282"/>
      <c r="H130" s="282" t="s">
        <v>1392</v>
      </c>
      <c r="I130" s="282" t="s">
        <v>1380</v>
      </c>
      <c r="J130" s="282">
        <v>15</v>
      </c>
      <c r="K130" s="302"/>
    </row>
    <row r="131" spans="2:11" s="1" customFormat="1" ht="15" customHeight="1">
      <c r="B131" s="300"/>
      <c r="C131" s="282" t="s">
        <v>1393</v>
      </c>
      <c r="D131" s="282"/>
      <c r="E131" s="282"/>
      <c r="F131" s="283" t="s">
        <v>1384</v>
      </c>
      <c r="G131" s="282"/>
      <c r="H131" s="282" t="s">
        <v>1394</v>
      </c>
      <c r="I131" s="282" t="s">
        <v>1380</v>
      </c>
      <c r="J131" s="282">
        <v>20</v>
      </c>
      <c r="K131" s="302"/>
    </row>
    <row r="132" spans="2:11" s="1" customFormat="1" ht="15" customHeight="1">
      <c r="B132" s="300"/>
      <c r="C132" s="282" t="s">
        <v>1395</v>
      </c>
      <c r="D132" s="282"/>
      <c r="E132" s="282"/>
      <c r="F132" s="283" t="s">
        <v>1384</v>
      </c>
      <c r="G132" s="282"/>
      <c r="H132" s="282" t="s">
        <v>1396</v>
      </c>
      <c r="I132" s="282" t="s">
        <v>1380</v>
      </c>
      <c r="J132" s="282">
        <v>20</v>
      </c>
      <c r="K132" s="302"/>
    </row>
    <row r="133" spans="2:11" s="1" customFormat="1" ht="15" customHeight="1">
      <c r="B133" s="300"/>
      <c r="C133" s="260" t="s">
        <v>1383</v>
      </c>
      <c r="D133" s="260"/>
      <c r="E133" s="260"/>
      <c r="F133" s="280" t="s">
        <v>1384</v>
      </c>
      <c r="G133" s="260"/>
      <c r="H133" s="260" t="s">
        <v>1418</v>
      </c>
      <c r="I133" s="260" t="s">
        <v>1380</v>
      </c>
      <c r="J133" s="260">
        <v>50</v>
      </c>
      <c r="K133" s="302"/>
    </row>
    <row r="134" spans="2:11" s="1" customFormat="1" ht="15" customHeight="1">
      <c r="B134" s="300"/>
      <c r="C134" s="260" t="s">
        <v>1397</v>
      </c>
      <c r="D134" s="260"/>
      <c r="E134" s="260"/>
      <c r="F134" s="280" t="s">
        <v>1384</v>
      </c>
      <c r="G134" s="260"/>
      <c r="H134" s="260" t="s">
        <v>1418</v>
      </c>
      <c r="I134" s="260" t="s">
        <v>1380</v>
      </c>
      <c r="J134" s="260">
        <v>50</v>
      </c>
      <c r="K134" s="302"/>
    </row>
    <row r="135" spans="2:11" s="1" customFormat="1" ht="15" customHeight="1">
      <c r="B135" s="300"/>
      <c r="C135" s="260" t="s">
        <v>1403</v>
      </c>
      <c r="D135" s="260"/>
      <c r="E135" s="260"/>
      <c r="F135" s="280" t="s">
        <v>1384</v>
      </c>
      <c r="G135" s="260"/>
      <c r="H135" s="260" t="s">
        <v>1418</v>
      </c>
      <c r="I135" s="260" t="s">
        <v>1380</v>
      </c>
      <c r="J135" s="260">
        <v>50</v>
      </c>
      <c r="K135" s="302"/>
    </row>
    <row r="136" spans="2:11" s="1" customFormat="1" ht="15" customHeight="1">
      <c r="B136" s="300"/>
      <c r="C136" s="260" t="s">
        <v>1405</v>
      </c>
      <c r="D136" s="260"/>
      <c r="E136" s="260"/>
      <c r="F136" s="280" t="s">
        <v>1384</v>
      </c>
      <c r="G136" s="260"/>
      <c r="H136" s="260" t="s">
        <v>1418</v>
      </c>
      <c r="I136" s="260" t="s">
        <v>1380</v>
      </c>
      <c r="J136" s="260">
        <v>50</v>
      </c>
      <c r="K136" s="302"/>
    </row>
    <row r="137" spans="2:11" s="1" customFormat="1" ht="15" customHeight="1">
      <c r="B137" s="300"/>
      <c r="C137" s="260" t="s">
        <v>1406</v>
      </c>
      <c r="D137" s="260"/>
      <c r="E137" s="260"/>
      <c r="F137" s="280" t="s">
        <v>1384</v>
      </c>
      <c r="G137" s="260"/>
      <c r="H137" s="260" t="s">
        <v>1430</v>
      </c>
      <c r="I137" s="260" t="s">
        <v>1380</v>
      </c>
      <c r="J137" s="260">
        <v>255</v>
      </c>
      <c r="K137" s="302"/>
    </row>
    <row r="138" spans="2:11" s="1" customFormat="1" ht="15" customHeight="1">
      <c r="B138" s="300"/>
      <c r="C138" s="260" t="s">
        <v>1408</v>
      </c>
      <c r="D138" s="260"/>
      <c r="E138" s="260"/>
      <c r="F138" s="280" t="s">
        <v>1378</v>
      </c>
      <c r="G138" s="260"/>
      <c r="H138" s="260" t="s">
        <v>1431</v>
      </c>
      <c r="I138" s="260" t="s">
        <v>1410</v>
      </c>
      <c r="J138" s="260"/>
      <c r="K138" s="302"/>
    </row>
    <row r="139" spans="2:11" s="1" customFormat="1" ht="15" customHeight="1">
      <c r="B139" s="300"/>
      <c r="C139" s="260" t="s">
        <v>1411</v>
      </c>
      <c r="D139" s="260"/>
      <c r="E139" s="260"/>
      <c r="F139" s="280" t="s">
        <v>1378</v>
      </c>
      <c r="G139" s="260"/>
      <c r="H139" s="260" t="s">
        <v>1432</v>
      </c>
      <c r="I139" s="260" t="s">
        <v>1413</v>
      </c>
      <c r="J139" s="260"/>
      <c r="K139" s="302"/>
    </row>
    <row r="140" spans="2:11" s="1" customFormat="1" ht="15" customHeight="1">
      <c r="B140" s="300"/>
      <c r="C140" s="260" t="s">
        <v>1414</v>
      </c>
      <c r="D140" s="260"/>
      <c r="E140" s="260"/>
      <c r="F140" s="280" t="s">
        <v>1378</v>
      </c>
      <c r="G140" s="260"/>
      <c r="H140" s="260" t="s">
        <v>1414</v>
      </c>
      <c r="I140" s="260" t="s">
        <v>1413</v>
      </c>
      <c r="J140" s="260"/>
      <c r="K140" s="302"/>
    </row>
    <row r="141" spans="2:11" s="1" customFormat="1" ht="15" customHeight="1">
      <c r="B141" s="300"/>
      <c r="C141" s="260" t="s">
        <v>37</v>
      </c>
      <c r="D141" s="260"/>
      <c r="E141" s="260"/>
      <c r="F141" s="280" t="s">
        <v>1378</v>
      </c>
      <c r="G141" s="260"/>
      <c r="H141" s="260" t="s">
        <v>1433</v>
      </c>
      <c r="I141" s="260" t="s">
        <v>1413</v>
      </c>
      <c r="J141" s="260"/>
      <c r="K141" s="302"/>
    </row>
    <row r="142" spans="2:11" s="1" customFormat="1" ht="15" customHeight="1">
      <c r="B142" s="300"/>
      <c r="C142" s="260" t="s">
        <v>1434</v>
      </c>
      <c r="D142" s="260"/>
      <c r="E142" s="260"/>
      <c r="F142" s="280" t="s">
        <v>1378</v>
      </c>
      <c r="G142" s="260"/>
      <c r="H142" s="260" t="s">
        <v>1435</v>
      </c>
      <c r="I142" s="260" t="s">
        <v>1413</v>
      </c>
      <c r="J142" s="260"/>
      <c r="K142" s="302"/>
    </row>
    <row r="143" spans="2:11" s="1" customFormat="1" ht="15" customHeight="1">
      <c r="B143" s="303"/>
      <c r="C143" s="304"/>
      <c r="D143" s="304"/>
      <c r="E143" s="304"/>
      <c r="F143" s="304"/>
      <c r="G143" s="304"/>
      <c r="H143" s="304"/>
      <c r="I143" s="304"/>
      <c r="J143" s="304"/>
      <c r="K143" s="305"/>
    </row>
    <row r="144" spans="2:11" s="1" customFormat="1" ht="18.75" customHeight="1">
      <c r="B144" s="257"/>
      <c r="C144" s="257"/>
      <c r="D144" s="257"/>
      <c r="E144" s="257"/>
      <c r="F144" s="292"/>
      <c r="G144" s="257"/>
      <c r="H144" s="257"/>
      <c r="I144" s="257"/>
      <c r="J144" s="257"/>
      <c r="K144" s="257"/>
    </row>
    <row r="145" spans="2:11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pans="2:11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pans="2:11" s="1" customFormat="1" ht="45" customHeight="1">
      <c r="B147" s="271"/>
      <c r="C147" s="384" t="s">
        <v>1436</v>
      </c>
      <c r="D147" s="384"/>
      <c r="E147" s="384"/>
      <c r="F147" s="384"/>
      <c r="G147" s="384"/>
      <c r="H147" s="384"/>
      <c r="I147" s="384"/>
      <c r="J147" s="384"/>
      <c r="K147" s="272"/>
    </row>
    <row r="148" spans="2:11" s="1" customFormat="1" ht="17.25" customHeight="1">
      <c r="B148" s="271"/>
      <c r="C148" s="273" t="s">
        <v>1372</v>
      </c>
      <c r="D148" s="273"/>
      <c r="E148" s="273"/>
      <c r="F148" s="273" t="s">
        <v>1373</v>
      </c>
      <c r="G148" s="274"/>
      <c r="H148" s="273" t="s">
        <v>53</v>
      </c>
      <c r="I148" s="273" t="s">
        <v>56</v>
      </c>
      <c r="J148" s="273" t="s">
        <v>1374</v>
      </c>
      <c r="K148" s="272"/>
    </row>
    <row r="149" spans="2:11" s="1" customFormat="1" ht="17.25" customHeight="1">
      <c r="B149" s="271"/>
      <c r="C149" s="275" t="s">
        <v>1375</v>
      </c>
      <c r="D149" s="275"/>
      <c r="E149" s="275"/>
      <c r="F149" s="276" t="s">
        <v>1376</v>
      </c>
      <c r="G149" s="277"/>
      <c r="H149" s="275"/>
      <c r="I149" s="275"/>
      <c r="J149" s="275" t="s">
        <v>1377</v>
      </c>
      <c r="K149" s="272"/>
    </row>
    <row r="150" spans="2:11" s="1" customFormat="1" ht="5.25" customHeight="1">
      <c r="B150" s="281"/>
      <c r="C150" s="278"/>
      <c r="D150" s="278"/>
      <c r="E150" s="278"/>
      <c r="F150" s="278"/>
      <c r="G150" s="279"/>
      <c r="H150" s="278"/>
      <c r="I150" s="278"/>
      <c r="J150" s="278"/>
      <c r="K150" s="302"/>
    </row>
    <row r="151" spans="2:11" s="1" customFormat="1" ht="15" customHeight="1">
      <c r="B151" s="281"/>
      <c r="C151" s="306" t="s">
        <v>1381</v>
      </c>
      <c r="D151" s="260"/>
      <c r="E151" s="260"/>
      <c r="F151" s="307" t="s">
        <v>1378</v>
      </c>
      <c r="G151" s="260"/>
      <c r="H151" s="306" t="s">
        <v>1418</v>
      </c>
      <c r="I151" s="306" t="s">
        <v>1380</v>
      </c>
      <c r="J151" s="306">
        <v>120</v>
      </c>
      <c r="K151" s="302"/>
    </row>
    <row r="152" spans="2:11" s="1" customFormat="1" ht="15" customHeight="1">
      <c r="B152" s="281"/>
      <c r="C152" s="306" t="s">
        <v>88</v>
      </c>
      <c r="D152" s="260"/>
      <c r="E152" s="260"/>
      <c r="F152" s="307" t="s">
        <v>1378</v>
      </c>
      <c r="G152" s="260"/>
      <c r="H152" s="306" t="s">
        <v>1437</v>
      </c>
      <c r="I152" s="306" t="s">
        <v>1380</v>
      </c>
      <c r="J152" s="306" t="s">
        <v>1428</v>
      </c>
      <c r="K152" s="302"/>
    </row>
    <row r="153" spans="2:11" s="1" customFormat="1" ht="15" customHeight="1">
      <c r="B153" s="281"/>
      <c r="C153" s="306" t="s">
        <v>84</v>
      </c>
      <c r="D153" s="260"/>
      <c r="E153" s="260"/>
      <c r="F153" s="307" t="s">
        <v>1378</v>
      </c>
      <c r="G153" s="260"/>
      <c r="H153" s="306" t="s">
        <v>1438</v>
      </c>
      <c r="I153" s="306" t="s">
        <v>1380</v>
      </c>
      <c r="J153" s="306" t="s">
        <v>1428</v>
      </c>
      <c r="K153" s="302"/>
    </row>
    <row r="154" spans="2:11" s="1" customFormat="1" ht="15" customHeight="1">
      <c r="B154" s="281"/>
      <c r="C154" s="306" t="s">
        <v>1383</v>
      </c>
      <c r="D154" s="260"/>
      <c r="E154" s="260"/>
      <c r="F154" s="307" t="s">
        <v>1384</v>
      </c>
      <c r="G154" s="260"/>
      <c r="H154" s="306" t="s">
        <v>1418</v>
      </c>
      <c r="I154" s="306" t="s">
        <v>1380</v>
      </c>
      <c r="J154" s="306">
        <v>50</v>
      </c>
      <c r="K154" s="302"/>
    </row>
    <row r="155" spans="2:11" s="1" customFormat="1" ht="15" customHeight="1">
      <c r="B155" s="281"/>
      <c r="C155" s="306" t="s">
        <v>1386</v>
      </c>
      <c r="D155" s="260"/>
      <c r="E155" s="260"/>
      <c r="F155" s="307" t="s">
        <v>1378</v>
      </c>
      <c r="G155" s="260"/>
      <c r="H155" s="306" t="s">
        <v>1418</v>
      </c>
      <c r="I155" s="306" t="s">
        <v>1388</v>
      </c>
      <c r="J155" s="306"/>
      <c r="K155" s="302"/>
    </row>
    <row r="156" spans="2:11" s="1" customFormat="1" ht="15" customHeight="1">
      <c r="B156" s="281"/>
      <c r="C156" s="306" t="s">
        <v>1397</v>
      </c>
      <c r="D156" s="260"/>
      <c r="E156" s="260"/>
      <c r="F156" s="307" t="s">
        <v>1384</v>
      </c>
      <c r="G156" s="260"/>
      <c r="H156" s="306" t="s">
        <v>1418</v>
      </c>
      <c r="I156" s="306" t="s">
        <v>1380</v>
      </c>
      <c r="J156" s="306">
        <v>50</v>
      </c>
      <c r="K156" s="302"/>
    </row>
    <row r="157" spans="2:11" s="1" customFormat="1" ht="15" customHeight="1">
      <c r="B157" s="281"/>
      <c r="C157" s="306" t="s">
        <v>1405</v>
      </c>
      <c r="D157" s="260"/>
      <c r="E157" s="260"/>
      <c r="F157" s="307" t="s">
        <v>1384</v>
      </c>
      <c r="G157" s="260"/>
      <c r="H157" s="306" t="s">
        <v>1418</v>
      </c>
      <c r="I157" s="306" t="s">
        <v>1380</v>
      </c>
      <c r="J157" s="306">
        <v>50</v>
      </c>
      <c r="K157" s="302"/>
    </row>
    <row r="158" spans="2:11" s="1" customFormat="1" ht="15" customHeight="1">
      <c r="B158" s="281"/>
      <c r="C158" s="306" t="s">
        <v>1403</v>
      </c>
      <c r="D158" s="260"/>
      <c r="E158" s="260"/>
      <c r="F158" s="307" t="s">
        <v>1384</v>
      </c>
      <c r="G158" s="260"/>
      <c r="H158" s="306" t="s">
        <v>1418</v>
      </c>
      <c r="I158" s="306" t="s">
        <v>1380</v>
      </c>
      <c r="J158" s="306">
        <v>50</v>
      </c>
      <c r="K158" s="302"/>
    </row>
    <row r="159" spans="2:11" s="1" customFormat="1" ht="15" customHeight="1">
      <c r="B159" s="281"/>
      <c r="C159" s="306" t="s">
        <v>128</v>
      </c>
      <c r="D159" s="260"/>
      <c r="E159" s="260"/>
      <c r="F159" s="307" t="s">
        <v>1378</v>
      </c>
      <c r="G159" s="260"/>
      <c r="H159" s="306" t="s">
        <v>1439</v>
      </c>
      <c r="I159" s="306" t="s">
        <v>1380</v>
      </c>
      <c r="J159" s="306" t="s">
        <v>1440</v>
      </c>
      <c r="K159" s="302"/>
    </row>
    <row r="160" spans="2:11" s="1" customFormat="1" ht="15" customHeight="1">
      <c r="B160" s="281"/>
      <c r="C160" s="306" t="s">
        <v>1441</v>
      </c>
      <c r="D160" s="260"/>
      <c r="E160" s="260"/>
      <c r="F160" s="307" t="s">
        <v>1378</v>
      </c>
      <c r="G160" s="260"/>
      <c r="H160" s="306" t="s">
        <v>1442</v>
      </c>
      <c r="I160" s="306" t="s">
        <v>1413</v>
      </c>
      <c r="J160" s="306"/>
      <c r="K160" s="302"/>
    </row>
    <row r="161" spans="2:11" s="1" customFormat="1" ht="15" customHeight="1">
      <c r="B161" s="308"/>
      <c r="C161" s="290"/>
      <c r="D161" s="290"/>
      <c r="E161" s="290"/>
      <c r="F161" s="290"/>
      <c r="G161" s="290"/>
      <c r="H161" s="290"/>
      <c r="I161" s="290"/>
      <c r="J161" s="290"/>
      <c r="K161" s="309"/>
    </row>
    <row r="162" spans="2:11" s="1" customFormat="1" ht="18.75" customHeight="1">
      <c r="B162" s="257"/>
      <c r="C162" s="260"/>
      <c r="D162" s="260"/>
      <c r="E162" s="260"/>
      <c r="F162" s="280"/>
      <c r="G162" s="260"/>
      <c r="H162" s="260"/>
      <c r="I162" s="260"/>
      <c r="J162" s="260"/>
      <c r="K162" s="257"/>
    </row>
    <row r="163" spans="2:11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pans="2:11" s="1" customFormat="1" ht="7.5" customHeight="1">
      <c r="B164" s="249"/>
      <c r="C164" s="250"/>
      <c r="D164" s="250"/>
      <c r="E164" s="250"/>
      <c r="F164" s="250"/>
      <c r="G164" s="250"/>
      <c r="H164" s="250"/>
      <c r="I164" s="250"/>
      <c r="J164" s="250"/>
      <c r="K164" s="251"/>
    </row>
    <row r="165" spans="2:11" s="1" customFormat="1" ht="45" customHeight="1">
      <c r="B165" s="252"/>
      <c r="C165" s="383" t="s">
        <v>1443</v>
      </c>
      <c r="D165" s="383"/>
      <c r="E165" s="383"/>
      <c r="F165" s="383"/>
      <c r="G165" s="383"/>
      <c r="H165" s="383"/>
      <c r="I165" s="383"/>
      <c r="J165" s="383"/>
      <c r="K165" s="253"/>
    </row>
    <row r="166" spans="2:11" s="1" customFormat="1" ht="17.25" customHeight="1">
      <c r="B166" s="252"/>
      <c r="C166" s="273" t="s">
        <v>1372</v>
      </c>
      <c r="D166" s="273"/>
      <c r="E166" s="273"/>
      <c r="F166" s="273" t="s">
        <v>1373</v>
      </c>
      <c r="G166" s="310"/>
      <c r="H166" s="311" t="s">
        <v>53</v>
      </c>
      <c r="I166" s="311" t="s">
        <v>56</v>
      </c>
      <c r="J166" s="273" t="s">
        <v>1374</v>
      </c>
      <c r="K166" s="253"/>
    </row>
    <row r="167" spans="2:11" s="1" customFormat="1" ht="17.25" customHeight="1">
      <c r="B167" s="254"/>
      <c r="C167" s="275" t="s">
        <v>1375</v>
      </c>
      <c r="D167" s="275"/>
      <c r="E167" s="275"/>
      <c r="F167" s="276" t="s">
        <v>1376</v>
      </c>
      <c r="G167" s="312"/>
      <c r="H167" s="313"/>
      <c r="I167" s="313"/>
      <c r="J167" s="275" t="s">
        <v>1377</v>
      </c>
      <c r="K167" s="255"/>
    </row>
    <row r="168" spans="2:11" s="1" customFormat="1" ht="5.25" customHeight="1">
      <c r="B168" s="281"/>
      <c r="C168" s="278"/>
      <c r="D168" s="278"/>
      <c r="E168" s="278"/>
      <c r="F168" s="278"/>
      <c r="G168" s="279"/>
      <c r="H168" s="278"/>
      <c r="I168" s="278"/>
      <c r="J168" s="278"/>
      <c r="K168" s="302"/>
    </row>
    <row r="169" spans="2:11" s="1" customFormat="1" ht="15" customHeight="1">
      <c r="B169" s="281"/>
      <c r="C169" s="260" t="s">
        <v>1381</v>
      </c>
      <c r="D169" s="260"/>
      <c r="E169" s="260"/>
      <c r="F169" s="280" t="s">
        <v>1378</v>
      </c>
      <c r="G169" s="260"/>
      <c r="H169" s="260" t="s">
        <v>1418</v>
      </c>
      <c r="I169" s="260" t="s">
        <v>1380</v>
      </c>
      <c r="J169" s="260">
        <v>120</v>
      </c>
      <c r="K169" s="302"/>
    </row>
    <row r="170" spans="2:11" s="1" customFormat="1" ht="15" customHeight="1">
      <c r="B170" s="281"/>
      <c r="C170" s="260" t="s">
        <v>88</v>
      </c>
      <c r="D170" s="260"/>
      <c r="E170" s="260"/>
      <c r="F170" s="280" t="s">
        <v>1378</v>
      </c>
      <c r="G170" s="260"/>
      <c r="H170" s="260" t="s">
        <v>1427</v>
      </c>
      <c r="I170" s="260" t="s">
        <v>1380</v>
      </c>
      <c r="J170" s="260" t="s">
        <v>1428</v>
      </c>
      <c r="K170" s="302"/>
    </row>
    <row r="171" spans="2:11" s="1" customFormat="1" ht="15" customHeight="1">
      <c r="B171" s="281"/>
      <c r="C171" s="260" t="s">
        <v>84</v>
      </c>
      <c r="D171" s="260"/>
      <c r="E171" s="260"/>
      <c r="F171" s="280" t="s">
        <v>1378</v>
      </c>
      <c r="G171" s="260"/>
      <c r="H171" s="260" t="s">
        <v>1444</v>
      </c>
      <c r="I171" s="260" t="s">
        <v>1380</v>
      </c>
      <c r="J171" s="260" t="s">
        <v>1428</v>
      </c>
      <c r="K171" s="302"/>
    </row>
    <row r="172" spans="2:11" s="1" customFormat="1" ht="15" customHeight="1">
      <c r="B172" s="281"/>
      <c r="C172" s="260" t="s">
        <v>1383</v>
      </c>
      <c r="D172" s="260"/>
      <c r="E172" s="260"/>
      <c r="F172" s="280" t="s">
        <v>1384</v>
      </c>
      <c r="G172" s="260"/>
      <c r="H172" s="260" t="s">
        <v>1444</v>
      </c>
      <c r="I172" s="260" t="s">
        <v>1380</v>
      </c>
      <c r="J172" s="260">
        <v>50</v>
      </c>
      <c r="K172" s="302"/>
    </row>
    <row r="173" spans="2:11" s="1" customFormat="1" ht="15" customHeight="1">
      <c r="B173" s="281"/>
      <c r="C173" s="260" t="s">
        <v>1386</v>
      </c>
      <c r="D173" s="260"/>
      <c r="E173" s="260"/>
      <c r="F173" s="280" t="s">
        <v>1378</v>
      </c>
      <c r="G173" s="260"/>
      <c r="H173" s="260" t="s">
        <v>1444</v>
      </c>
      <c r="I173" s="260" t="s">
        <v>1388</v>
      </c>
      <c r="J173" s="260"/>
      <c r="K173" s="302"/>
    </row>
    <row r="174" spans="2:11" s="1" customFormat="1" ht="15" customHeight="1">
      <c r="B174" s="281"/>
      <c r="C174" s="260" t="s">
        <v>1397</v>
      </c>
      <c r="D174" s="260"/>
      <c r="E174" s="260"/>
      <c r="F174" s="280" t="s">
        <v>1384</v>
      </c>
      <c r="G174" s="260"/>
      <c r="H174" s="260" t="s">
        <v>1444</v>
      </c>
      <c r="I174" s="260" t="s">
        <v>1380</v>
      </c>
      <c r="J174" s="260">
        <v>50</v>
      </c>
      <c r="K174" s="302"/>
    </row>
    <row r="175" spans="2:11" s="1" customFormat="1" ht="15" customHeight="1">
      <c r="B175" s="281"/>
      <c r="C175" s="260" t="s">
        <v>1405</v>
      </c>
      <c r="D175" s="260"/>
      <c r="E175" s="260"/>
      <c r="F175" s="280" t="s">
        <v>1384</v>
      </c>
      <c r="G175" s="260"/>
      <c r="H175" s="260" t="s">
        <v>1444</v>
      </c>
      <c r="I175" s="260" t="s">
        <v>1380</v>
      </c>
      <c r="J175" s="260">
        <v>50</v>
      </c>
      <c r="K175" s="302"/>
    </row>
    <row r="176" spans="2:11" s="1" customFormat="1" ht="15" customHeight="1">
      <c r="B176" s="281"/>
      <c r="C176" s="260" t="s">
        <v>1403</v>
      </c>
      <c r="D176" s="260"/>
      <c r="E176" s="260"/>
      <c r="F176" s="280" t="s">
        <v>1384</v>
      </c>
      <c r="G176" s="260"/>
      <c r="H176" s="260" t="s">
        <v>1444</v>
      </c>
      <c r="I176" s="260" t="s">
        <v>1380</v>
      </c>
      <c r="J176" s="260">
        <v>50</v>
      </c>
      <c r="K176" s="302"/>
    </row>
    <row r="177" spans="2:11" s="1" customFormat="1" ht="15" customHeight="1">
      <c r="B177" s="281"/>
      <c r="C177" s="260" t="s">
        <v>138</v>
      </c>
      <c r="D177" s="260"/>
      <c r="E177" s="260"/>
      <c r="F177" s="280" t="s">
        <v>1378</v>
      </c>
      <c r="G177" s="260"/>
      <c r="H177" s="260" t="s">
        <v>1445</v>
      </c>
      <c r="I177" s="260" t="s">
        <v>1446</v>
      </c>
      <c r="J177" s="260"/>
      <c r="K177" s="302"/>
    </row>
    <row r="178" spans="2:11" s="1" customFormat="1" ht="15" customHeight="1">
      <c r="B178" s="281"/>
      <c r="C178" s="260" t="s">
        <v>56</v>
      </c>
      <c r="D178" s="260"/>
      <c r="E178" s="260"/>
      <c r="F178" s="280" t="s">
        <v>1378</v>
      </c>
      <c r="G178" s="260"/>
      <c r="H178" s="260" t="s">
        <v>1447</v>
      </c>
      <c r="I178" s="260" t="s">
        <v>1448</v>
      </c>
      <c r="J178" s="260">
        <v>1</v>
      </c>
      <c r="K178" s="302"/>
    </row>
    <row r="179" spans="2:11" s="1" customFormat="1" ht="15" customHeight="1">
      <c r="B179" s="281"/>
      <c r="C179" s="260" t="s">
        <v>52</v>
      </c>
      <c r="D179" s="260"/>
      <c r="E179" s="260"/>
      <c r="F179" s="280" t="s">
        <v>1378</v>
      </c>
      <c r="G179" s="260"/>
      <c r="H179" s="260" t="s">
        <v>1449</v>
      </c>
      <c r="I179" s="260" t="s">
        <v>1380</v>
      </c>
      <c r="J179" s="260">
        <v>20</v>
      </c>
      <c r="K179" s="302"/>
    </row>
    <row r="180" spans="2:11" s="1" customFormat="1" ht="15" customHeight="1">
      <c r="B180" s="281"/>
      <c r="C180" s="260" t="s">
        <v>53</v>
      </c>
      <c r="D180" s="260"/>
      <c r="E180" s="260"/>
      <c r="F180" s="280" t="s">
        <v>1378</v>
      </c>
      <c r="G180" s="260"/>
      <c r="H180" s="260" t="s">
        <v>1450</v>
      </c>
      <c r="I180" s="260" t="s">
        <v>1380</v>
      </c>
      <c r="J180" s="260">
        <v>255</v>
      </c>
      <c r="K180" s="302"/>
    </row>
    <row r="181" spans="2:11" s="1" customFormat="1" ht="15" customHeight="1">
      <c r="B181" s="281"/>
      <c r="C181" s="260" t="s">
        <v>139</v>
      </c>
      <c r="D181" s="260"/>
      <c r="E181" s="260"/>
      <c r="F181" s="280" t="s">
        <v>1378</v>
      </c>
      <c r="G181" s="260"/>
      <c r="H181" s="260" t="s">
        <v>1342</v>
      </c>
      <c r="I181" s="260" t="s">
        <v>1380</v>
      </c>
      <c r="J181" s="260">
        <v>10</v>
      </c>
      <c r="K181" s="302"/>
    </row>
    <row r="182" spans="2:11" s="1" customFormat="1" ht="15" customHeight="1">
      <c r="B182" s="281"/>
      <c r="C182" s="260" t="s">
        <v>140</v>
      </c>
      <c r="D182" s="260"/>
      <c r="E182" s="260"/>
      <c r="F182" s="280" t="s">
        <v>1378</v>
      </c>
      <c r="G182" s="260"/>
      <c r="H182" s="260" t="s">
        <v>1451</v>
      </c>
      <c r="I182" s="260" t="s">
        <v>1413</v>
      </c>
      <c r="J182" s="260"/>
      <c r="K182" s="302"/>
    </row>
    <row r="183" spans="2:11" s="1" customFormat="1" ht="15" customHeight="1">
      <c r="B183" s="281"/>
      <c r="C183" s="260" t="s">
        <v>1452</v>
      </c>
      <c r="D183" s="260"/>
      <c r="E183" s="260"/>
      <c r="F183" s="280" t="s">
        <v>1378</v>
      </c>
      <c r="G183" s="260"/>
      <c r="H183" s="260" t="s">
        <v>1453</v>
      </c>
      <c r="I183" s="260" t="s">
        <v>1413</v>
      </c>
      <c r="J183" s="260"/>
      <c r="K183" s="302"/>
    </row>
    <row r="184" spans="2:11" s="1" customFormat="1" ht="15" customHeight="1">
      <c r="B184" s="281"/>
      <c r="C184" s="260" t="s">
        <v>1441</v>
      </c>
      <c r="D184" s="260"/>
      <c r="E184" s="260"/>
      <c r="F184" s="280" t="s">
        <v>1378</v>
      </c>
      <c r="G184" s="260"/>
      <c r="H184" s="260" t="s">
        <v>1454</v>
      </c>
      <c r="I184" s="260" t="s">
        <v>1413</v>
      </c>
      <c r="J184" s="260"/>
      <c r="K184" s="302"/>
    </row>
    <row r="185" spans="2:11" s="1" customFormat="1" ht="15" customHeight="1">
      <c r="B185" s="281"/>
      <c r="C185" s="260" t="s">
        <v>142</v>
      </c>
      <c r="D185" s="260"/>
      <c r="E185" s="260"/>
      <c r="F185" s="280" t="s">
        <v>1384</v>
      </c>
      <c r="G185" s="260"/>
      <c r="H185" s="260" t="s">
        <v>1455</v>
      </c>
      <c r="I185" s="260" t="s">
        <v>1380</v>
      </c>
      <c r="J185" s="260">
        <v>50</v>
      </c>
      <c r="K185" s="302"/>
    </row>
    <row r="186" spans="2:11" s="1" customFormat="1" ht="15" customHeight="1">
      <c r="B186" s="281"/>
      <c r="C186" s="260" t="s">
        <v>1456</v>
      </c>
      <c r="D186" s="260"/>
      <c r="E186" s="260"/>
      <c r="F186" s="280" t="s">
        <v>1384</v>
      </c>
      <c r="G186" s="260"/>
      <c r="H186" s="260" t="s">
        <v>1457</v>
      </c>
      <c r="I186" s="260" t="s">
        <v>1458</v>
      </c>
      <c r="J186" s="260"/>
      <c r="K186" s="302"/>
    </row>
    <row r="187" spans="2:11" s="1" customFormat="1" ht="15" customHeight="1">
      <c r="B187" s="281"/>
      <c r="C187" s="260" t="s">
        <v>1459</v>
      </c>
      <c r="D187" s="260"/>
      <c r="E187" s="260"/>
      <c r="F187" s="280" t="s">
        <v>1384</v>
      </c>
      <c r="G187" s="260"/>
      <c r="H187" s="260" t="s">
        <v>1460</v>
      </c>
      <c r="I187" s="260" t="s">
        <v>1458</v>
      </c>
      <c r="J187" s="260"/>
      <c r="K187" s="302"/>
    </row>
    <row r="188" spans="2:11" s="1" customFormat="1" ht="15" customHeight="1">
      <c r="B188" s="281"/>
      <c r="C188" s="260" t="s">
        <v>1461</v>
      </c>
      <c r="D188" s="260"/>
      <c r="E188" s="260"/>
      <c r="F188" s="280" t="s">
        <v>1384</v>
      </c>
      <c r="G188" s="260"/>
      <c r="H188" s="260" t="s">
        <v>1462</v>
      </c>
      <c r="I188" s="260" t="s">
        <v>1458</v>
      </c>
      <c r="J188" s="260"/>
      <c r="K188" s="302"/>
    </row>
    <row r="189" spans="2:11" s="1" customFormat="1" ht="15" customHeight="1">
      <c r="B189" s="281"/>
      <c r="C189" s="314" t="s">
        <v>1463</v>
      </c>
      <c r="D189" s="260"/>
      <c r="E189" s="260"/>
      <c r="F189" s="280" t="s">
        <v>1384</v>
      </c>
      <c r="G189" s="260"/>
      <c r="H189" s="260" t="s">
        <v>1464</v>
      </c>
      <c r="I189" s="260" t="s">
        <v>1465</v>
      </c>
      <c r="J189" s="315" t="s">
        <v>1466</v>
      </c>
      <c r="K189" s="302"/>
    </row>
    <row r="190" spans="2:11" s="1" customFormat="1" ht="15" customHeight="1">
      <c r="B190" s="281"/>
      <c r="C190" s="266" t="s">
        <v>41</v>
      </c>
      <c r="D190" s="260"/>
      <c r="E190" s="260"/>
      <c r="F190" s="280" t="s">
        <v>1378</v>
      </c>
      <c r="G190" s="260"/>
      <c r="H190" s="257" t="s">
        <v>1467</v>
      </c>
      <c r="I190" s="260" t="s">
        <v>1468</v>
      </c>
      <c r="J190" s="260"/>
      <c r="K190" s="302"/>
    </row>
    <row r="191" spans="2:11" s="1" customFormat="1" ht="15" customHeight="1">
      <c r="B191" s="281"/>
      <c r="C191" s="266" t="s">
        <v>1469</v>
      </c>
      <c r="D191" s="260"/>
      <c r="E191" s="260"/>
      <c r="F191" s="280" t="s">
        <v>1378</v>
      </c>
      <c r="G191" s="260"/>
      <c r="H191" s="260" t="s">
        <v>1470</v>
      </c>
      <c r="I191" s="260" t="s">
        <v>1413</v>
      </c>
      <c r="J191" s="260"/>
      <c r="K191" s="302"/>
    </row>
    <row r="192" spans="2:11" s="1" customFormat="1" ht="15" customHeight="1">
      <c r="B192" s="281"/>
      <c r="C192" s="266" t="s">
        <v>1471</v>
      </c>
      <c r="D192" s="260"/>
      <c r="E192" s="260"/>
      <c r="F192" s="280" t="s">
        <v>1378</v>
      </c>
      <c r="G192" s="260"/>
      <c r="H192" s="260" t="s">
        <v>1472</v>
      </c>
      <c r="I192" s="260" t="s">
        <v>1413</v>
      </c>
      <c r="J192" s="260"/>
      <c r="K192" s="302"/>
    </row>
    <row r="193" spans="2:11" s="1" customFormat="1" ht="15" customHeight="1">
      <c r="B193" s="281"/>
      <c r="C193" s="266" t="s">
        <v>1473</v>
      </c>
      <c r="D193" s="260"/>
      <c r="E193" s="260"/>
      <c r="F193" s="280" t="s">
        <v>1384</v>
      </c>
      <c r="G193" s="260"/>
      <c r="H193" s="260" t="s">
        <v>1474</v>
      </c>
      <c r="I193" s="260" t="s">
        <v>1413</v>
      </c>
      <c r="J193" s="260"/>
      <c r="K193" s="302"/>
    </row>
    <row r="194" spans="2:11" s="1" customFormat="1" ht="15" customHeight="1">
      <c r="B194" s="308"/>
      <c r="C194" s="316"/>
      <c r="D194" s="290"/>
      <c r="E194" s="290"/>
      <c r="F194" s="290"/>
      <c r="G194" s="290"/>
      <c r="H194" s="290"/>
      <c r="I194" s="290"/>
      <c r="J194" s="290"/>
      <c r="K194" s="309"/>
    </row>
    <row r="195" spans="2:11" s="1" customFormat="1" ht="18.75" customHeight="1">
      <c r="B195" s="257"/>
      <c r="C195" s="260"/>
      <c r="D195" s="260"/>
      <c r="E195" s="260"/>
      <c r="F195" s="280"/>
      <c r="G195" s="260"/>
      <c r="H195" s="260"/>
      <c r="I195" s="260"/>
      <c r="J195" s="260"/>
      <c r="K195" s="257"/>
    </row>
    <row r="196" spans="2:11" s="1" customFormat="1" ht="18.75" customHeight="1">
      <c r="B196" s="257"/>
      <c r="C196" s="260"/>
      <c r="D196" s="260"/>
      <c r="E196" s="260"/>
      <c r="F196" s="280"/>
      <c r="G196" s="260"/>
      <c r="H196" s="260"/>
      <c r="I196" s="260"/>
      <c r="J196" s="260"/>
      <c r="K196" s="257"/>
    </row>
    <row r="197" spans="2:11" s="1" customFormat="1" ht="18.75" customHeight="1">
      <c r="B197" s="267"/>
      <c r="C197" s="267"/>
      <c r="D197" s="267"/>
      <c r="E197" s="267"/>
      <c r="F197" s="267"/>
      <c r="G197" s="267"/>
      <c r="H197" s="267"/>
      <c r="I197" s="267"/>
      <c r="J197" s="267"/>
      <c r="K197" s="267"/>
    </row>
    <row r="198" spans="2:11" s="1" customFormat="1" ht="12">
      <c r="B198" s="249"/>
      <c r="C198" s="250"/>
      <c r="D198" s="250"/>
      <c r="E198" s="250"/>
      <c r="F198" s="250"/>
      <c r="G198" s="250"/>
      <c r="H198" s="250"/>
      <c r="I198" s="250"/>
      <c r="J198" s="250"/>
      <c r="K198" s="251"/>
    </row>
    <row r="199" spans="2:11" s="1" customFormat="1" ht="22.2">
      <c r="B199" s="252"/>
      <c r="C199" s="383" t="s">
        <v>1475</v>
      </c>
      <c r="D199" s="383"/>
      <c r="E199" s="383"/>
      <c r="F199" s="383"/>
      <c r="G199" s="383"/>
      <c r="H199" s="383"/>
      <c r="I199" s="383"/>
      <c r="J199" s="383"/>
      <c r="K199" s="253"/>
    </row>
    <row r="200" spans="2:11" s="1" customFormat="1" ht="25.5" customHeight="1">
      <c r="B200" s="252"/>
      <c r="C200" s="317" t="s">
        <v>1476</v>
      </c>
      <c r="D200" s="317"/>
      <c r="E200" s="317"/>
      <c r="F200" s="317" t="s">
        <v>1477</v>
      </c>
      <c r="G200" s="318"/>
      <c r="H200" s="382" t="s">
        <v>1478</v>
      </c>
      <c r="I200" s="382"/>
      <c r="J200" s="382"/>
      <c r="K200" s="253"/>
    </row>
    <row r="201" spans="2:11" s="1" customFormat="1" ht="5.25" customHeight="1">
      <c r="B201" s="281"/>
      <c r="C201" s="278"/>
      <c r="D201" s="278"/>
      <c r="E201" s="278"/>
      <c r="F201" s="278"/>
      <c r="G201" s="260"/>
      <c r="H201" s="278"/>
      <c r="I201" s="278"/>
      <c r="J201" s="278"/>
      <c r="K201" s="302"/>
    </row>
    <row r="202" spans="2:11" s="1" customFormat="1" ht="15" customHeight="1">
      <c r="B202" s="281"/>
      <c r="C202" s="260" t="s">
        <v>1468</v>
      </c>
      <c r="D202" s="260"/>
      <c r="E202" s="260"/>
      <c r="F202" s="280" t="s">
        <v>42</v>
      </c>
      <c r="G202" s="260"/>
      <c r="H202" s="381" t="s">
        <v>1479</v>
      </c>
      <c r="I202" s="381"/>
      <c r="J202" s="381"/>
      <c r="K202" s="302"/>
    </row>
    <row r="203" spans="2:11" s="1" customFormat="1" ht="15" customHeight="1">
      <c r="B203" s="281"/>
      <c r="C203" s="287"/>
      <c r="D203" s="260"/>
      <c r="E203" s="260"/>
      <c r="F203" s="280" t="s">
        <v>43</v>
      </c>
      <c r="G203" s="260"/>
      <c r="H203" s="381" t="s">
        <v>1480</v>
      </c>
      <c r="I203" s="381"/>
      <c r="J203" s="381"/>
      <c r="K203" s="302"/>
    </row>
    <row r="204" spans="2:11" s="1" customFormat="1" ht="15" customHeight="1">
      <c r="B204" s="281"/>
      <c r="C204" s="287"/>
      <c r="D204" s="260"/>
      <c r="E204" s="260"/>
      <c r="F204" s="280" t="s">
        <v>46</v>
      </c>
      <c r="G204" s="260"/>
      <c r="H204" s="381" t="s">
        <v>1481</v>
      </c>
      <c r="I204" s="381"/>
      <c r="J204" s="381"/>
      <c r="K204" s="302"/>
    </row>
    <row r="205" spans="2:11" s="1" customFormat="1" ht="15" customHeight="1">
      <c r="B205" s="281"/>
      <c r="C205" s="260"/>
      <c r="D205" s="260"/>
      <c r="E205" s="260"/>
      <c r="F205" s="280" t="s">
        <v>44</v>
      </c>
      <c r="G205" s="260"/>
      <c r="H205" s="381" t="s">
        <v>1482</v>
      </c>
      <c r="I205" s="381"/>
      <c r="J205" s="381"/>
      <c r="K205" s="302"/>
    </row>
    <row r="206" spans="2:11" s="1" customFormat="1" ht="15" customHeight="1">
      <c r="B206" s="281"/>
      <c r="C206" s="260"/>
      <c r="D206" s="260"/>
      <c r="E206" s="260"/>
      <c r="F206" s="280" t="s">
        <v>45</v>
      </c>
      <c r="G206" s="260"/>
      <c r="H206" s="381" t="s">
        <v>1483</v>
      </c>
      <c r="I206" s="381"/>
      <c r="J206" s="381"/>
      <c r="K206" s="302"/>
    </row>
    <row r="207" spans="2:11" s="1" customFormat="1" ht="15" customHeight="1">
      <c r="B207" s="281"/>
      <c r="C207" s="260"/>
      <c r="D207" s="260"/>
      <c r="E207" s="260"/>
      <c r="F207" s="280"/>
      <c r="G207" s="260"/>
      <c r="H207" s="260"/>
      <c r="I207" s="260"/>
      <c r="J207" s="260"/>
      <c r="K207" s="302"/>
    </row>
    <row r="208" spans="2:11" s="1" customFormat="1" ht="15" customHeight="1">
      <c r="B208" s="281"/>
      <c r="C208" s="260" t="s">
        <v>1425</v>
      </c>
      <c r="D208" s="260"/>
      <c r="E208" s="260"/>
      <c r="F208" s="280" t="s">
        <v>77</v>
      </c>
      <c r="G208" s="260"/>
      <c r="H208" s="381" t="s">
        <v>1484</v>
      </c>
      <c r="I208" s="381"/>
      <c r="J208" s="381"/>
      <c r="K208" s="302"/>
    </row>
    <row r="209" spans="2:11" s="1" customFormat="1" ht="15" customHeight="1">
      <c r="B209" s="281"/>
      <c r="C209" s="287"/>
      <c r="D209" s="260"/>
      <c r="E209" s="260"/>
      <c r="F209" s="280" t="s">
        <v>1323</v>
      </c>
      <c r="G209" s="260"/>
      <c r="H209" s="381" t="s">
        <v>1324</v>
      </c>
      <c r="I209" s="381"/>
      <c r="J209" s="381"/>
      <c r="K209" s="302"/>
    </row>
    <row r="210" spans="2:11" s="1" customFormat="1" ht="15" customHeight="1">
      <c r="B210" s="281"/>
      <c r="C210" s="260"/>
      <c r="D210" s="260"/>
      <c r="E210" s="260"/>
      <c r="F210" s="280" t="s">
        <v>1321</v>
      </c>
      <c r="G210" s="260"/>
      <c r="H210" s="381" t="s">
        <v>1485</v>
      </c>
      <c r="I210" s="381"/>
      <c r="J210" s="381"/>
      <c r="K210" s="302"/>
    </row>
    <row r="211" spans="2:11" s="1" customFormat="1" ht="15" customHeight="1">
      <c r="B211" s="319"/>
      <c r="C211" s="287"/>
      <c r="D211" s="287"/>
      <c r="E211" s="287"/>
      <c r="F211" s="280" t="s">
        <v>118</v>
      </c>
      <c r="G211" s="266"/>
      <c r="H211" s="380" t="s">
        <v>119</v>
      </c>
      <c r="I211" s="380"/>
      <c r="J211" s="380"/>
      <c r="K211" s="320"/>
    </row>
    <row r="212" spans="2:11" s="1" customFormat="1" ht="15" customHeight="1">
      <c r="B212" s="319"/>
      <c r="C212" s="287"/>
      <c r="D212" s="287"/>
      <c r="E212" s="287"/>
      <c r="F212" s="280" t="s">
        <v>1325</v>
      </c>
      <c r="G212" s="266"/>
      <c r="H212" s="380" t="s">
        <v>1249</v>
      </c>
      <c r="I212" s="380"/>
      <c r="J212" s="380"/>
      <c r="K212" s="320"/>
    </row>
    <row r="213" spans="2:11" s="1" customFormat="1" ht="15" customHeight="1">
      <c r="B213" s="319"/>
      <c r="C213" s="287"/>
      <c r="D213" s="287"/>
      <c r="E213" s="287"/>
      <c r="F213" s="321"/>
      <c r="G213" s="266"/>
      <c r="H213" s="322"/>
      <c r="I213" s="322"/>
      <c r="J213" s="322"/>
      <c r="K213" s="320"/>
    </row>
    <row r="214" spans="2:11" s="1" customFormat="1" ht="15" customHeight="1">
      <c r="B214" s="319"/>
      <c r="C214" s="260" t="s">
        <v>1448</v>
      </c>
      <c r="D214" s="287"/>
      <c r="E214" s="287"/>
      <c r="F214" s="280">
        <v>1</v>
      </c>
      <c r="G214" s="266"/>
      <c r="H214" s="380" t="s">
        <v>1486</v>
      </c>
      <c r="I214" s="380"/>
      <c r="J214" s="380"/>
      <c r="K214" s="320"/>
    </row>
    <row r="215" spans="2:11" s="1" customFormat="1" ht="15" customHeight="1">
      <c r="B215" s="319"/>
      <c r="C215" s="287"/>
      <c r="D215" s="287"/>
      <c r="E215" s="287"/>
      <c r="F215" s="280">
        <v>2</v>
      </c>
      <c r="G215" s="266"/>
      <c r="H215" s="380" t="s">
        <v>1487</v>
      </c>
      <c r="I215" s="380"/>
      <c r="J215" s="380"/>
      <c r="K215" s="320"/>
    </row>
    <row r="216" spans="2:11" s="1" customFormat="1" ht="15" customHeight="1">
      <c r="B216" s="319"/>
      <c r="C216" s="287"/>
      <c r="D216" s="287"/>
      <c r="E216" s="287"/>
      <c r="F216" s="280">
        <v>3</v>
      </c>
      <c r="G216" s="266"/>
      <c r="H216" s="380" t="s">
        <v>1488</v>
      </c>
      <c r="I216" s="380"/>
      <c r="J216" s="380"/>
      <c r="K216" s="320"/>
    </row>
    <row r="217" spans="2:11" s="1" customFormat="1" ht="15" customHeight="1">
      <c r="B217" s="319"/>
      <c r="C217" s="287"/>
      <c r="D217" s="287"/>
      <c r="E217" s="287"/>
      <c r="F217" s="280">
        <v>4</v>
      </c>
      <c r="G217" s="266"/>
      <c r="H217" s="380" t="s">
        <v>1489</v>
      </c>
      <c r="I217" s="380"/>
      <c r="J217" s="380"/>
      <c r="K217" s="320"/>
    </row>
    <row r="218" spans="2:11" s="1" customFormat="1" ht="12.75" customHeight="1">
      <c r="B218" s="323"/>
      <c r="C218" s="324"/>
      <c r="D218" s="324"/>
      <c r="E218" s="324"/>
      <c r="F218" s="324"/>
      <c r="G218" s="324"/>
      <c r="H218" s="324"/>
      <c r="I218" s="324"/>
      <c r="J218" s="324"/>
      <c r="K218" s="325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9:J9"/>
    <mergeCell ref="D11:J11"/>
    <mergeCell ref="D10:J10"/>
    <mergeCell ref="C4:J4"/>
    <mergeCell ref="C6:J6"/>
    <mergeCell ref="C7:J7"/>
    <mergeCell ref="D16:J16"/>
    <mergeCell ref="D17:J17"/>
    <mergeCell ref="F18:J18"/>
    <mergeCell ref="F19:J19"/>
    <mergeCell ref="D15:J15"/>
    <mergeCell ref="C25:J25"/>
    <mergeCell ref="D27:J27"/>
    <mergeCell ref="C26:J26"/>
    <mergeCell ref="F20:J20"/>
    <mergeCell ref="F23:J23"/>
    <mergeCell ref="F21:J21"/>
    <mergeCell ref="F22:J22"/>
    <mergeCell ref="D33:J33"/>
    <mergeCell ref="D34:J34"/>
    <mergeCell ref="D31:J31"/>
    <mergeCell ref="D30:J30"/>
    <mergeCell ref="D28:J2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D61:J61"/>
    <mergeCell ref="D62:J62"/>
    <mergeCell ref="D65:J65"/>
    <mergeCell ref="D63:J63"/>
    <mergeCell ref="D60:J60"/>
    <mergeCell ref="D70:J70"/>
    <mergeCell ref="D68:J68"/>
    <mergeCell ref="D67:J67"/>
    <mergeCell ref="D69:J69"/>
    <mergeCell ref="D66:J66"/>
    <mergeCell ref="C165:J165"/>
    <mergeCell ref="C122:J122"/>
    <mergeCell ref="C147:J147"/>
    <mergeCell ref="C102:J102"/>
    <mergeCell ref="C75:J75"/>
    <mergeCell ref="H200:J200"/>
    <mergeCell ref="C199:J199"/>
    <mergeCell ref="H208:J208"/>
    <mergeCell ref="H206:J206"/>
    <mergeCell ref="H204:J204"/>
    <mergeCell ref="H202:J202"/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30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12.4257812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85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1" customFormat="1" ht="12" customHeight="1">
      <c r="B8" s="20"/>
      <c r="D8" s="114" t="s">
        <v>122</v>
      </c>
      <c r="I8" s="108"/>
      <c r="L8" s="20"/>
    </row>
    <row r="9" spans="1:46" s="2" customFormat="1" ht="14.4" customHeight="1">
      <c r="A9" s="34"/>
      <c r="B9" s="39"/>
      <c r="C9" s="34"/>
      <c r="D9" s="34"/>
      <c r="E9" s="370" t="s">
        <v>123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124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customHeight="1">
      <c r="A11" s="34"/>
      <c r="B11" s="39"/>
      <c r="C11" s="34"/>
      <c r="D11" s="34"/>
      <c r="E11" s="373" t="s">
        <v>125</v>
      </c>
      <c r="F11" s="372"/>
      <c r="G11" s="372"/>
      <c r="H11" s="372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86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13. 9. 2018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4" t="str">
        <f>'Rekapitulace stavby'!E14</f>
        <v>Vyplň údaj</v>
      </c>
      <c r="F20" s="375"/>
      <c r="G20" s="375"/>
      <c r="H20" s="375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126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customHeight="1">
      <c r="A29" s="119"/>
      <c r="B29" s="120"/>
      <c r="C29" s="119"/>
      <c r="D29" s="119"/>
      <c r="E29" s="376" t="s">
        <v>19</v>
      </c>
      <c r="F29" s="376"/>
      <c r="G29" s="376"/>
      <c r="H29" s="376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ROUND(J91,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9" t="s">
        <v>41</v>
      </c>
      <c r="E35" s="114" t="s">
        <v>42</v>
      </c>
      <c r="F35" s="130">
        <f>ROUND((SUM(BE91:BE229)),  2)</f>
        <v>0</v>
      </c>
      <c r="G35" s="34"/>
      <c r="H35" s="34"/>
      <c r="I35" s="131">
        <v>0.21</v>
      </c>
      <c r="J35" s="130">
        <f>ROUND(((SUM(BE91:BE229))*I35),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4" t="s">
        <v>43</v>
      </c>
      <c r="F36" s="130">
        <f>ROUND((SUM(BF91:BF229)),  2)</f>
        <v>0</v>
      </c>
      <c r="G36" s="34"/>
      <c r="H36" s="34"/>
      <c r="I36" s="131">
        <v>0.15</v>
      </c>
      <c r="J36" s="130">
        <f>ROUND(((SUM(BF91:BF229))*I36),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44</v>
      </c>
      <c r="F37" s="130">
        <f>ROUND((SUM(BG91:BG229)),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4" t="s">
        <v>45</v>
      </c>
      <c r="F38" s="130">
        <f>ROUND((SUM(BH91:BH229)),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4" t="s">
        <v>46</v>
      </c>
      <c r="F39" s="130">
        <f>ROUND((SUM(BI91:BI229)),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127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77" t="str">
        <f>E7</f>
        <v>Společná zařízení v k.ú. Dolní Čermná - Poldr č.2 a č.3, Polní cesty C53 a C54</v>
      </c>
      <c r="F50" s="378"/>
      <c r="G50" s="378"/>
      <c r="H50" s="37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4.4" customHeight="1">
      <c r="A52" s="34"/>
      <c r="B52" s="35"/>
      <c r="C52" s="36"/>
      <c r="D52" s="36"/>
      <c r="E52" s="377" t="s">
        <v>123</v>
      </c>
      <c r="F52" s="379"/>
      <c r="G52" s="379"/>
      <c r="H52" s="379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4.4" customHeight="1">
      <c r="A54" s="34"/>
      <c r="B54" s="35"/>
      <c r="C54" s="36"/>
      <c r="D54" s="36"/>
      <c r="E54" s="346" t="str">
        <f>E11</f>
        <v>SO-01-1 - Hráz</v>
      </c>
      <c r="F54" s="379"/>
      <c r="G54" s="379"/>
      <c r="H54" s="379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117" t="s">
        <v>23</v>
      </c>
      <c r="J56" s="59" t="str">
        <f>IF(J14="","",J14)</f>
        <v>13. 9. 2018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6.4" customHeight="1">
      <c r="A58" s="34"/>
      <c r="B58" s="35"/>
      <c r="C58" s="29" t="s">
        <v>25</v>
      </c>
      <c r="D58" s="36"/>
      <c r="E58" s="36"/>
      <c r="F58" s="27" t="str">
        <f>E17</f>
        <v>ČR-SPÚ, Pobočka Ústí nad Orlicí</v>
      </c>
      <c r="G58" s="36"/>
      <c r="H58" s="36"/>
      <c r="I58" s="117" t="s">
        <v>31</v>
      </c>
      <c r="J58" s="32" t="str">
        <f>E23</f>
        <v>Agroprojekce Litomyšl, s.r.o.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6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poldr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128</v>
      </c>
      <c r="D61" s="147"/>
      <c r="E61" s="147"/>
      <c r="F61" s="147"/>
      <c r="G61" s="147"/>
      <c r="H61" s="147"/>
      <c r="I61" s="148"/>
      <c r="J61" s="149" t="s">
        <v>129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J91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130</v>
      </c>
    </row>
    <row r="64" spans="1:47" s="9" customFormat="1" ht="24.9" customHeight="1">
      <c r="B64" s="151"/>
      <c r="C64" s="152"/>
      <c r="D64" s="153" t="s">
        <v>131</v>
      </c>
      <c r="E64" s="154"/>
      <c r="F64" s="154"/>
      <c r="G64" s="154"/>
      <c r="H64" s="154"/>
      <c r="I64" s="155"/>
      <c r="J64" s="156">
        <f>J92</f>
        <v>0</v>
      </c>
      <c r="K64" s="152"/>
      <c r="L64" s="157"/>
    </row>
    <row r="65" spans="1:31" s="10" customFormat="1" ht="19.95" customHeight="1">
      <c r="B65" s="158"/>
      <c r="C65" s="97"/>
      <c r="D65" s="159" t="s">
        <v>132</v>
      </c>
      <c r="E65" s="160"/>
      <c r="F65" s="160"/>
      <c r="G65" s="160"/>
      <c r="H65" s="160"/>
      <c r="I65" s="161"/>
      <c r="J65" s="162">
        <f>J93</f>
        <v>0</v>
      </c>
      <c r="K65" s="97"/>
      <c r="L65" s="163"/>
    </row>
    <row r="66" spans="1:31" s="10" customFormat="1" ht="19.95" customHeight="1">
      <c r="B66" s="158"/>
      <c r="C66" s="97"/>
      <c r="D66" s="159" t="s">
        <v>133</v>
      </c>
      <c r="E66" s="160"/>
      <c r="F66" s="160"/>
      <c r="G66" s="160"/>
      <c r="H66" s="160"/>
      <c r="I66" s="161"/>
      <c r="J66" s="162">
        <f>J197</f>
        <v>0</v>
      </c>
      <c r="K66" s="97"/>
      <c r="L66" s="163"/>
    </row>
    <row r="67" spans="1:31" s="10" customFormat="1" ht="19.95" customHeight="1">
      <c r="B67" s="158"/>
      <c r="C67" s="97"/>
      <c r="D67" s="159" t="s">
        <v>134</v>
      </c>
      <c r="E67" s="160"/>
      <c r="F67" s="160"/>
      <c r="G67" s="160"/>
      <c r="H67" s="160"/>
      <c r="I67" s="161"/>
      <c r="J67" s="162">
        <f>J219</f>
        <v>0</v>
      </c>
      <c r="K67" s="97"/>
      <c r="L67" s="163"/>
    </row>
    <row r="68" spans="1:31" s="10" customFormat="1" ht="19.95" customHeight="1">
      <c r="B68" s="158"/>
      <c r="C68" s="97"/>
      <c r="D68" s="159" t="s">
        <v>135</v>
      </c>
      <c r="E68" s="160"/>
      <c r="F68" s="160"/>
      <c r="G68" s="160"/>
      <c r="H68" s="160"/>
      <c r="I68" s="161"/>
      <c r="J68" s="162">
        <f>J223</f>
        <v>0</v>
      </c>
      <c r="K68" s="97"/>
      <c r="L68" s="163"/>
    </row>
    <row r="69" spans="1:31" s="10" customFormat="1" ht="19.95" customHeight="1">
      <c r="B69" s="158"/>
      <c r="C69" s="97"/>
      <c r="D69" s="159" t="s">
        <v>136</v>
      </c>
      <c r="E69" s="160"/>
      <c r="F69" s="160"/>
      <c r="G69" s="160"/>
      <c r="H69" s="160"/>
      <c r="I69" s="161"/>
      <c r="J69" s="162">
        <f>J227</f>
        <v>0</v>
      </c>
      <c r="K69" s="97"/>
      <c r="L69" s="163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47"/>
      <c r="C71" s="48"/>
      <c r="D71" s="48"/>
      <c r="E71" s="48"/>
      <c r="F71" s="48"/>
      <c r="G71" s="48"/>
      <c r="H71" s="48"/>
      <c r="I71" s="142"/>
      <c r="J71" s="48"/>
      <c r="K71" s="48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" customHeight="1">
      <c r="A75" s="34"/>
      <c r="B75" s="49"/>
      <c r="C75" s="50"/>
      <c r="D75" s="50"/>
      <c r="E75" s="50"/>
      <c r="F75" s="50"/>
      <c r="G75" s="50"/>
      <c r="H75" s="50"/>
      <c r="I75" s="145"/>
      <c r="J75" s="50"/>
      <c r="K75" s="50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" customHeight="1">
      <c r="A76" s="34"/>
      <c r="B76" s="35"/>
      <c r="C76" s="23" t="s">
        <v>137</v>
      </c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4.4" customHeight="1">
      <c r="A79" s="34"/>
      <c r="B79" s="35"/>
      <c r="C79" s="36"/>
      <c r="D79" s="36"/>
      <c r="E79" s="377" t="str">
        <f>E7</f>
        <v>Společná zařízení v k.ú. Dolní Čermná - Poldr č.2 a č.3, Polní cesty C53 a C54</v>
      </c>
      <c r="F79" s="378"/>
      <c r="G79" s="378"/>
      <c r="H79" s="378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" customFormat="1" ht="12" customHeight="1">
      <c r="B80" s="21"/>
      <c r="C80" s="29" t="s">
        <v>122</v>
      </c>
      <c r="D80" s="22"/>
      <c r="E80" s="22"/>
      <c r="F80" s="22"/>
      <c r="G80" s="22"/>
      <c r="H80" s="22"/>
      <c r="I80" s="108"/>
      <c r="J80" s="22"/>
      <c r="K80" s="22"/>
      <c r="L80" s="20"/>
    </row>
    <row r="81" spans="1:65" s="2" customFormat="1" ht="14.4" customHeight="1">
      <c r="A81" s="34"/>
      <c r="B81" s="35"/>
      <c r="C81" s="36"/>
      <c r="D81" s="36"/>
      <c r="E81" s="377" t="s">
        <v>123</v>
      </c>
      <c r="F81" s="379"/>
      <c r="G81" s="379"/>
      <c r="H81" s="379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124</v>
      </c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4.4" customHeight="1">
      <c r="A83" s="34"/>
      <c r="B83" s="35"/>
      <c r="C83" s="36"/>
      <c r="D83" s="36"/>
      <c r="E83" s="346" t="str">
        <f>E11</f>
        <v>SO-01-1 - Hráz</v>
      </c>
      <c r="F83" s="379"/>
      <c r="G83" s="379"/>
      <c r="H83" s="379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F14</f>
        <v xml:space="preserve"> </v>
      </c>
      <c r="G85" s="36"/>
      <c r="H85" s="36"/>
      <c r="I85" s="117" t="s">
        <v>23</v>
      </c>
      <c r="J85" s="59" t="str">
        <f>IF(J14="","",J14)</f>
        <v>13. 9. 2018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6.4" customHeight="1">
      <c r="A87" s="34"/>
      <c r="B87" s="35"/>
      <c r="C87" s="29" t="s">
        <v>25</v>
      </c>
      <c r="D87" s="36"/>
      <c r="E87" s="36"/>
      <c r="F87" s="27" t="str">
        <f>E17</f>
        <v>ČR-SPÚ, Pobočka Ústí nad Orlicí</v>
      </c>
      <c r="G87" s="36"/>
      <c r="H87" s="36"/>
      <c r="I87" s="117" t="s">
        <v>31</v>
      </c>
      <c r="J87" s="32" t="str">
        <f>E23</f>
        <v>Agroprojekce Litomyšl, s.r.o.</v>
      </c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6" customHeight="1">
      <c r="A88" s="34"/>
      <c r="B88" s="35"/>
      <c r="C88" s="29" t="s">
        <v>29</v>
      </c>
      <c r="D88" s="36"/>
      <c r="E88" s="36"/>
      <c r="F88" s="27" t="str">
        <f>IF(E20="","",E20)</f>
        <v>Vyplň údaj</v>
      </c>
      <c r="G88" s="36"/>
      <c r="H88" s="36"/>
      <c r="I88" s="117" t="s">
        <v>34</v>
      </c>
      <c r="J88" s="32" t="str">
        <f>E26</f>
        <v>poldr</v>
      </c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115"/>
      <c r="J89" s="36"/>
      <c r="K89" s="36"/>
      <c r="L89" s="11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64"/>
      <c r="B90" s="165"/>
      <c r="C90" s="166" t="s">
        <v>138</v>
      </c>
      <c r="D90" s="167" t="s">
        <v>56</v>
      </c>
      <c r="E90" s="167" t="s">
        <v>52</v>
      </c>
      <c r="F90" s="167" t="s">
        <v>53</v>
      </c>
      <c r="G90" s="167" t="s">
        <v>139</v>
      </c>
      <c r="H90" s="167" t="s">
        <v>140</v>
      </c>
      <c r="I90" s="168" t="s">
        <v>141</v>
      </c>
      <c r="J90" s="167" t="s">
        <v>129</v>
      </c>
      <c r="K90" s="169" t="s">
        <v>142</v>
      </c>
      <c r="L90" s="170"/>
      <c r="M90" s="68" t="s">
        <v>19</v>
      </c>
      <c r="N90" s="69" t="s">
        <v>41</v>
      </c>
      <c r="O90" s="69" t="s">
        <v>143</v>
      </c>
      <c r="P90" s="69" t="s">
        <v>144</v>
      </c>
      <c r="Q90" s="69" t="s">
        <v>145</v>
      </c>
      <c r="R90" s="69" t="s">
        <v>146</v>
      </c>
      <c r="S90" s="69" t="s">
        <v>147</v>
      </c>
      <c r="T90" s="70" t="s">
        <v>148</v>
      </c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/>
    </row>
    <row r="91" spans="1:65" s="2" customFormat="1" ht="22.8" customHeight="1">
      <c r="A91" s="34"/>
      <c r="B91" s="35"/>
      <c r="C91" s="75" t="s">
        <v>149</v>
      </c>
      <c r="D91" s="36"/>
      <c r="E91" s="36"/>
      <c r="F91" s="36"/>
      <c r="G91" s="36"/>
      <c r="H91" s="36"/>
      <c r="I91" s="115"/>
      <c r="J91" s="171">
        <f>BK91</f>
        <v>0</v>
      </c>
      <c r="K91" s="36"/>
      <c r="L91" s="39"/>
      <c r="M91" s="71"/>
      <c r="N91" s="172"/>
      <c r="O91" s="72"/>
      <c r="P91" s="173">
        <f>P92</f>
        <v>0</v>
      </c>
      <c r="Q91" s="72"/>
      <c r="R91" s="173">
        <f>R92</f>
        <v>747.55820716999983</v>
      </c>
      <c r="S91" s="72"/>
      <c r="T91" s="174">
        <f>T92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70</v>
      </c>
      <c r="AU91" s="17" t="s">
        <v>130</v>
      </c>
      <c r="BK91" s="175">
        <f>BK92</f>
        <v>0</v>
      </c>
    </row>
    <row r="92" spans="1:65" s="12" customFormat="1" ht="25.95" customHeight="1">
      <c r="B92" s="176"/>
      <c r="C92" s="177"/>
      <c r="D92" s="178" t="s">
        <v>70</v>
      </c>
      <c r="E92" s="179" t="s">
        <v>150</v>
      </c>
      <c r="F92" s="179" t="s">
        <v>151</v>
      </c>
      <c r="G92" s="177"/>
      <c r="H92" s="177"/>
      <c r="I92" s="180"/>
      <c r="J92" s="181">
        <f>BK92</f>
        <v>0</v>
      </c>
      <c r="K92" s="177"/>
      <c r="L92" s="182"/>
      <c r="M92" s="183"/>
      <c r="N92" s="184"/>
      <c r="O92" s="184"/>
      <c r="P92" s="185">
        <f>P93+P197+P219+P223+P227</f>
        <v>0</v>
      </c>
      <c r="Q92" s="184"/>
      <c r="R92" s="185">
        <f>R93+R197+R219+R223+R227</f>
        <v>747.55820716999983</v>
      </c>
      <c r="S92" s="184"/>
      <c r="T92" s="186">
        <f>T93+T197+T219+T223+T227</f>
        <v>0</v>
      </c>
      <c r="AR92" s="187" t="s">
        <v>78</v>
      </c>
      <c r="AT92" s="188" t="s">
        <v>70</v>
      </c>
      <c r="AU92" s="188" t="s">
        <v>71</v>
      </c>
      <c r="AY92" s="187" t="s">
        <v>152</v>
      </c>
      <c r="BK92" s="189">
        <f>BK93+BK197+BK219+BK223+BK227</f>
        <v>0</v>
      </c>
    </row>
    <row r="93" spans="1:65" s="12" customFormat="1" ht="22.8" customHeight="1">
      <c r="B93" s="176"/>
      <c r="C93" s="177"/>
      <c r="D93" s="178" t="s">
        <v>70</v>
      </c>
      <c r="E93" s="190" t="s">
        <v>78</v>
      </c>
      <c r="F93" s="190" t="s">
        <v>153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SUM(P94:P196)</f>
        <v>0</v>
      </c>
      <c r="Q93" s="184"/>
      <c r="R93" s="185">
        <f>SUM(R94:R196)</f>
        <v>0.24500300000000003</v>
      </c>
      <c r="S93" s="184"/>
      <c r="T93" s="186">
        <f>SUM(T94:T196)</f>
        <v>0</v>
      </c>
      <c r="AR93" s="187" t="s">
        <v>78</v>
      </c>
      <c r="AT93" s="188" t="s">
        <v>70</v>
      </c>
      <c r="AU93" s="188" t="s">
        <v>78</v>
      </c>
      <c r="AY93" s="187" t="s">
        <v>152</v>
      </c>
      <c r="BK93" s="189">
        <f>SUM(BK94:BK196)</f>
        <v>0</v>
      </c>
    </row>
    <row r="94" spans="1:65" s="2" customFormat="1" ht="14.4" customHeight="1">
      <c r="A94" s="34"/>
      <c r="B94" s="35"/>
      <c r="C94" s="192" t="s">
        <v>78</v>
      </c>
      <c r="D94" s="192" t="s">
        <v>154</v>
      </c>
      <c r="E94" s="193" t="s">
        <v>155</v>
      </c>
      <c r="F94" s="194" t="s">
        <v>156</v>
      </c>
      <c r="G94" s="195" t="s">
        <v>157</v>
      </c>
      <c r="H94" s="196">
        <v>612.29999999999995</v>
      </c>
      <c r="I94" s="197"/>
      <c r="J94" s="198">
        <f>ROUND(I94*H94,2)</f>
        <v>0</v>
      </c>
      <c r="K94" s="194" t="s">
        <v>158</v>
      </c>
      <c r="L94" s="39"/>
      <c r="M94" s="199" t="s">
        <v>19</v>
      </c>
      <c r="N94" s="200" t="s">
        <v>42</v>
      </c>
      <c r="O94" s="64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159</v>
      </c>
      <c r="AT94" s="203" t="s">
        <v>154</v>
      </c>
      <c r="AU94" s="203" t="s">
        <v>80</v>
      </c>
      <c r="AY94" s="17" t="s">
        <v>152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7" t="s">
        <v>78</v>
      </c>
      <c r="BK94" s="204">
        <f>ROUND(I94*H94,2)</f>
        <v>0</v>
      </c>
      <c r="BL94" s="17" t="s">
        <v>159</v>
      </c>
      <c r="BM94" s="203" t="s">
        <v>160</v>
      </c>
    </row>
    <row r="95" spans="1:65" s="2" customFormat="1" ht="19.2">
      <c r="A95" s="34"/>
      <c r="B95" s="35"/>
      <c r="C95" s="36"/>
      <c r="D95" s="205" t="s">
        <v>161</v>
      </c>
      <c r="E95" s="36"/>
      <c r="F95" s="206" t="s">
        <v>162</v>
      </c>
      <c r="G95" s="36"/>
      <c r="H95" s="36"/>
      <c r="I95" s="115"/>
      <c r="J95" s="36"/>
      <c r="K95" s="36"/>
      <c r="L95" s="39"/>
      <c r="M95" s="207"/>
      <c r="N95" s="208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161</v>
      </c>
      <c r="AU95" s="17" t="s">
        <v>80</v>
      </c>
    </row>
    <row r="96" spans="1:65" s="2" customFormat="1" ht="19.2">
      <c r="A96" s="34"/>
      <c r="B96" s="35"/>
      <c r="C96" s="36"/>
      <c r="D96" s="205" t="s">
        <v>163</v>
      </c>
      <c r="E96" s="36"/>
      <c r="F96" s="209" t="s">
        <v>164</v>
      </c>
      <c r="G96" s="36"/>
      <c r="H96" s="36"/>
      <c r="I96" s="115"/>
      <c r="J96" s="36"/>
      <c r="K96" s="36"/>
      <c r="L96" s="39"/>
      <c r="M96" s="207"/>
      <c r="N96" s="208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163</v>
      </c>
      <c r="AU96" s="17" t="s">
        <v>80</v>
      </c>
    </row>
    <row r="97" spans="1:65" s="13" customFormat="1" ht="10.199999999999999">
      <c r="B97" s="210"/>
      <c r="C97" s="211"/>
      <c r="D97" s="205" t="s">
        <v>165</v>
      </c>
      <c r="E97" s="212" t="s">
        <v>19</v>
      </c>
      <c r="F97" s="213" t="s">
        <v>166</v>
      </c>
      <c r="G97" s="211"/>
      <c r="H97" s="214">
        <v>612.29999999999995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165</v>
      </c>
      <c r="AU97" s="220" t="s">
        <v>80</v>
      </c>
      <c r="AV97" s="13" t="s">
        <v>80</v>
      </c>
      <c r="AW97" s="13" t="s">
        <v>33</v>
      </c>
      <c r="AX97" s="13" t="s">
        <v>78</v>
      </c>
      <c r="AY97" s="220" t="s">
        <v>152</v>
      </c>
    </row>
    <row r="98" spans="1:65" s="2" customFormat="1" ht="14.4" customHeight="1">
      <c r="A98" s="34"/>
      <c r="B98" s="35"/>
      <c r="C98" s="192" t="s">
        <v>80</v>
      </c>
      <c r="D98" s="192" t="s">
        <v>154</v>
      </c>
      <c r="E98" s="193" t="s">
        <v>167</v>
      </c>
      <c r="F98" s="194" t="s">
        <v>168</v>
      </c>
      <c r="G98" s="195" t="s">
        <v>169</v>
      </c>
      <c r="H98" s="196">
        <v>1</v>
      </c>
      <c r="I98" s="197"/>
      <c r="J98" s="198">
        <f>ROUND(I98*H98,2)</f>
        <v>0</v>
      </c>
      <c r="K98" s="194" t="s">
        <v>158</v>
      </c>
      <c r="L98" s="39"/>
      <c r="M98" s="199" t="s">
        <v>19</v>
      </c>
      <c r="N98" s="200" t="s">
        <v>42</v>
      </c>
      <c r="O98" s="64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159</v>
      </c>
      <c r="AT98" s="203" t="s">
        <v>154</v>
      </c>
      <c r="AU98" s="203" t="s">
        <v>80</v>
      </c>
      <c r="AY98" s="17" t="s">
        <v>152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7" t="s">
        <v>78</v>
      </c>
      <c r="BK98" s="204">
        <f>ROUND(I98*H98,2)</f>
        <v>0</v>
      </c>
      <c r="BL98" s="17" t="s">
        <v>159</v>
      </c>
      <c r="BM98" s="203" t="s">
        <v>170</v>
      </c>
    </row>
    <row r="99" spans="1:65" s="2" customFormat="1" ht="10.199999999999999">
      <c r="A99" s="34"/>
      <c r="B99" s="35"/>
      <c r="C99" s="36"/>
      <c r="D99" s="205" t="s">
        <v>161</v>
      </c>
      <c r="E99" s="36"/>
      <c r="F99" s="206" t="s">
        <v>171</v>
      </c>
      <c r="G99" s="36"/>
      <c r="H99" s="36"/>
      <c r="I99" s="115"/>
      <c r="J99" s="36"/>
      <c r="K99" s="36"/>
      <c r="L99" s="39"/>
      <c r="M99" s="207"/>
      <c r="N99" s="208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161</v>
      </c>
      <c r="AU99" s="17" t="s">
        <v>80</v>
      </c>
    </row>
    <row r="100" spans="1:65" s="13" customFormat="1" ht="10.199999999999999">
      <c r="B100" s="210"/>
      <c r="C100" s="211"/>
      <c r="D100" s="205" t="s">
        <v>165</v>
      </c>
      <c r="E100" s="212" t="s">
        <v>19</v>
      </c>
      <c r="F100" s="213" t="s">
        <v>172</v>
      </c>
      <c r="G100" s="211"/>
      <c r="H100" s="214">
        <v>1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165</v>
      </c>
      <c r="AU100" s="220" t="s">
        <v>80</v>
      </c>
      <c r="AV100" s="13" t="s">
        <v>80</v>
      </c>
      <c r="AW100" s="13" t="s">
        <v>33</v>
      </c>
      <c r="AX100" s="13" t="s">
        <v>78</v>
      </c>
      <c r="AY100" s="220" t="s">
        <v>152</v>
      </c>
    </row>
    <row r="101" spans="1:65" s="2" customFormat="1" ht="14.4" customHeight="1">
      <c r="A101" s="34"/>
      <c r="B101" s="35"/>
      <c r="C101" s="192" t="s">
        <v>173</v>
      </c>
      <c r="D101" s="192" t="s">
        <v>154</v>
      </c>
      <c r="E101" s="193" t="s">
        <v>174</v>
      </c>
      <c r="F101" s="194" t="s">
        <v>175</v>
      </c>
      <c r="G101" s="195" t="s">
        <v>169</v>
      </c>
      <c r="H101" s="196">
        <v>4080</v>
      </c>
      <c r="I101" s="197"/>
      <c r="J101" s="198">
        <f>ROUND(I101*H101,2)</f>
        <v>0</v>
      </c>
      <c r="K101" s="194" t="s">
        <v>158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159</v>
      </c>
      <c r="AT101" s="203" t="s">
        <v>154</v>
      </c>
      <c r="AU101" s="203" t="s">
        <v>80</v>
      </c>
      <c r="AY101" s="17" t="s">
        <v>152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159</v>
      </c>
      <c r="BM101" s="203" t="s">
        <v>176</v>
      </c>
    </row>
    <row r="102" spans="1:65" s="2" customFormat="1" ht="19.2">
      <c r="A102" s="34"/>
      <c r="B102" s="35"/>
      <c r="C102" s="36"/>
      <c r="D102" s="205" t="s">
        <v>161</v>
      </c>
      <c r="E102" s="36"/>
      <c r="F102" s="206" t="s">
        <v>177</v>
      </c>
      <c r="G102" s="36"/>
      <c r="H102" s="36"/>
      <c r="I102" s="115"/>
      <c r="J102" s="36"/>
      <c r="K102" s="36"/>
      <c r="L102" s="39"/>
      <c r="M102" s="207"/>
      <c r="N102" s="208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80</v>
      </c>
    </row>
    <row r="103" spans="1:65" s="13" customFormat="1" ht="10.199999999999999">
      <c r="B103" s="210"/>
      <c r="C103" s="211"/>
      <c r="D103" s="205" t="s">
        <v>165</v>
      </c>
      <c r="E103" s="212" t="s">
        <v>19</v>
      </c>
      <c r="F103" s="213" t="s">
        <v>178</v>
      </c>
      <c r="G103" s="211"/>
      <c r="H103" s="214">
        <v>4080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165</v>
      </c>
      <c r="AU103" s="220" t="s">
        <v>80</v>
      </c>
      <c r="AV103" s="13" t="s">
        <v>80</v>
      </c>
      <c r="AW103" s="13" t="s">
        <v>33</v>
      </c>
      <c r="AX103" s="13" t="s">
        <v>78</v>
      </c>
      <c r="AY103" s="220" t="s">
        <v>152</v>
      </c>
    </row>
    <row r="104" spans="1:65" s="2" customFormat="1" ht="14.4" customHeight="1">
      <c r="A104" s="34"/>
      <c r="B104" s="35"/>
      <c r="C104" s="192" t="s">
        <v>159</v>
      </c>
      <c r="D104" s="192" t="s">
        <v>154</v>
      </c>
      <c r="E104" s="193" t="s">
        <v>179</v>
      </c>
      <c r="F104" s="194" t="s">
        <v>180</v>
      </c>
      <c r="G104" s="195" t="s">
        <v>169</v>
      </c>
      <c r="H104" s="196">
        <v>4080</v>
      </c>
      <c r="I104" s="197"/>
      <c r="J104" s="198">
        <f>ROUND(I104*H104,2)</f>
        <v>0</v>
      </c>
      <c r="K104" s="194" t="s">
        <v>158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5.0000000000000002E-5</v>
      </c>
      <c r="R104" s="201">
        <f>Q104*H104</f>
        <v>0.20400000000000001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159</v>
      </c>
      <c r="AT104" s="203" t="s">
        <v>154</v>
      </c>
      <c r="AU104" s="203" t="s">
        <v>80</v>
      </c>
      <c r="AY104" s="17" t="s">
        <v>152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159</v>
      </c>
      <c r="BM104" s="203" t="s">
        <v>181</v>
      </c>
    </row>
    <row r="105" spans="1:65" s="2" customFormat="1" ht="19.2">
      <c r="A105" s="34"/>
      <c r="B105" s="35"/>
      <c r="C105" s="36"/>
      <c r="D105" s="205" t="s">
        <v>161</v>
      </c>
      <c r="E105" s="36"/>
      <c r="F105" s="206" t="s">
        <v>182</v>
      </c>
      <c r="G105" s="36"/>
      <c r="H105" s="36"/>
      <c r="I105" s="115"/>
      <c r="J105" s="36"/>
      <c r="K105" s="36"/>
      <c r="L105" s="39"/>
      <c r="M105" s="207"/>
      <c r="N105" s="208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80</v>
      </c>
    </row>
    <row r="106" spans="1:65" s="2" customFormat="1" ht="14.4" customHeight="1">
      <c r="A106" s="34"/>
      <c r="B106" s="35"/>
      <c r="C106" s="192" t="s">
        <v>183</v>
      </c>
      <c r="D106" s="192" t="s">
        <v>154</v>
      </c>
      <c r="E106" s="193" t="s">
        <v>184</v>
      </c>
      <c r="F106" s="194" t="s">
        <v>185</v>
      </c>
      <c r="G106" s="195" t="s">
        <v>169</v>
      </c>
      <c r="H106" s="196">
        <v>1</v>
      </c>
      <c r="I106" s="197"/>
      <c r="J106" s="198">
        <f>ROUND(I106*H106,2)</f>
        <v>0</v>
      </c>
      <c r="K106" s="194" t="s">
        <v>158</v>
      </c>
      <c r="L106" s="39"/>
      <c r="M106" s="199" t="s">
        <v>19</v>
      </c>
      <c r="N106" s="200" t="s">
        <v>42</v>
      </c>
      <c r="O106" s="64"/>
      <c r="P106" s="201">
        <f>O106*H106</f>
        <v>0</v>
      </c>
      <c r="Q106" s="201">
        <v>5.0000000000000002E-5</v>
      </c>
      <c r="R106" s="201">
        <f>Q106*H106</f>
        <v>5.0000000000000002E-5</v>
      </c>
      <c r="S106" s="201">
        <v>0</v>
      </c>
      <c r="T106" s="202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3" t="s">
        <v>159</v>
      </c>
      <c r="AT106" s="203" t="s">
        <v>154</v>
      </c>
      <c r="AU106" s="203" t="s">
        <v>80</v>
      </c>
      <c r="AY106" s="17" t="s">
        <v>152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7" t="s">
        <v>78</v>
      </c>
      <c r="BK106" s="204">
        <f>ROUND(I106*H106,2)</f>
        <v>0</v>
      </c>
      <c r="BL106" s="17" t="s">
        <v>159</v>
      </c>
      <c r="BM106" s="203" t="s">
        <v>186</v>
      </c>
    </row>
    <row r="107" spans="1:65" s="2" customFormat="1" ht="19.2">
      <c r="A107" s="34"/>
      <c r="B107" s="35"/>
      <c r="C107" s="36"/>
      <c r="D107" s="205" t="s">
        <v>161</v>
      </c>
      <c r="E107" s="36"/>
      <c r="F107" s="206" t="s">
        <v>187</v>
      </c>
      <c r="G107" s="36"/>
      <c r="H107" s="36"/>
      <c r="I107" s="115"/>
      <c r="J107" s="36"/>
      <c r="K107" s="36"/>
      <c r="L107" s="39"/>
      <c r="M107" s="207"/>
      <c r="N107" s="208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80</v>
      </c>
    </row>
    <row r="108" spans="1:65" s="2" customFormat="1" ht="14.4" customHeight="1">
      <c r="A108" s="34"/>
      <c r="B108" s="35"/>
      <c r="C108" s="192" t="s">
        <v>188</v>
      </c>
      <c r="D108" s="192" t="s">
        <v>154</v>
      </c>
      <c r="E108" s="193" t="s">
        <v>189</v>
      </c>
      <c r="F108" s="194" t="s">
        <v>190</v>
      </c>
      <c r="G108" s="195" t="s">
        <v>169</v>
      </c>
      <c r="H108" s="196">
        <v>4080</v>
      </c>
      <c r="I108" s="197"/>
      <c r="J108" s="198">
        <f>ROUND(I108*H108,2)</f>
        <v>0</v>
      </c>
      <c r="K108" s="194" t="s">
        <v>19</v>
      </c>
      <c r="L108" s="39"/>
      <c r="M108" s="199" t="s">
        <v>19</v>
      </c>
      <c r="N108" s="200" t="s">
        <v>42</v>
      </c>
      <c r="O108" s="64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159</v>
      </c>
      <c r="AT108" s="203" t="s">
        <v>154</v>
      </c>
      <c r="AU108" s="203" t="s">
        <v>80</v>
      </c>
      <c r="AY108" s="17" t="s">
        <v>152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7" t="s">
        <v>78</v>
      </c>
      <c r="BK108" s="204">
        <f>ROUND(I108*H108,2)</f>
        <v>0</v>
      </c>
      <c r="BL108" s="17" t="s">
        <v>159</v>
      </c>
      <c r="BM108" s="203" t="s">
        <v>191</v>
      </c>
    </row>
    <row r="109" spans="1:65" s="2" customFormat="1" ht="10.199999999999999">
      <c r="A109" s="34"/>
      <c r="B109" s="35"/>
      <c r="C109" s="36"/>
      <c r="D109" s="205" t="s">
        <v>161</v>
      </c>
      <c r="E109" s="36"/>
      <c r="F109" s="206" t="s">
        <v>190</v>
      </c>
      <c r="G109" s="36"/>
      <c r="H109" s="36"/>
      <c r="I109" s="115"/>
      <c r="J109" s="36"/>
      <c r="K109" s="36"/>
      <c r="L109" s="39"/>
      <c r="M109" s="207"/>
      <c r="N109" s="208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80</v>
      </c>
    </row>
    <row r="110" spans="1:65" s="2" customFormat="1" ht="14.4" customHeight="1">
      <c r="A110" s="34"/>
      <c r="B110" s="35"/>
      <c r="C110" s="192" t="s">
        <v>192</v>
      </c>
      <c r="D110" s="192" t="s">
        <v>154</v>
      </c>
      <c r="E110" s="193" t="s">
        <v>193</v>
      </c>
      <c r="F110" s="194" t="s">
        <v>194</v>
      </c>
      <c r="G110" s="195" t="s">
        <v>169</v>
      </c>
      <c r="H110" s="196">
        <v>1</v>
      </c>
      <c r="I110" s="197"/>
      <c r="J110" s="198">
        <f>ROUND(I110*H110,2)</f>
        <v>0</v>
      </c>
      <c r="K110" s="194" t="s">
        <v>19</v>
      </c>
      <c r="L110" s="39"/>
      <c r="M110" s="199" t="s">
        <v>19</v>
      </c>
      <c r="N110" s="200" t="s">
        <v>42</v>
      </c>
      <c r="O110" s="64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3" t="s">
        <v>159</v>
      </c>
      <c r="AT110" s="203" t="s">
        <v>154</v>
      </c>
      <c r="AU110" s="203" t="s">
        <v>80</v>
      </c>
      <c r="AY110" s="17" t="s">
        <v>152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7" t="s">
        <v>78</v>
      </c>
      <c r="BK110" s="204">
        <f>ROUND(I110*H110,2)</f>
        <v>0</v>
      </c>
      <c r="BL110" s="17" t="s">
        <v>159</v>
      </c>
      <c r="BM110" s="203" t="s">
        <v>195</v>
      </c>
    </row>
    <row r="111" spans="1:65" s="2" customFormat="1" ht="10.199999999999999">
      <c r="A111" s="34"/>
      <c r="B111" s="35"/>
      <c r="C111" s="36"/>
      <c r="D111" s="205" t="s">
        <v>161</v>
      </c>
      <c r="E111" s="36"/>
      <c r="F111" s="206" t="s">
        <v>194</v>
      </c>
      <c r="G111" s="36"/>
      <c r="H111" s="36"/>
      <c r="I111" s="115"/>
      <c r="J111" s="36"/>
      <c r="K111" s="36"/>
      <c r="L111" s="39"/>
      <c r="M111" s="207"/>
      <c r="N111" s="208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80</v>
      </c>
    </row>
    <row r="112" spans="1:65" s="2" customFormat="1" ht="14.4" customHeight="1">
      <c r="A112" s="34"/>
      <c r="B112" s="35"/>
      <c r="C112" s="192" t="s">
        <v>196</v>
      </c>
      <c r="D112" s="192" t="s">
        <v>154</v>
      </c>
      <c r="E112" s="193" t="s">
        <v>197</v>
      </c>
      <c r="F112" s="194" t="s">
        <v>198</v>
      </c>
      <c r="G112" s="195" t="s">
        <v>157</v>
      </c>
      <c r="H112" s="196">
        <v>409</v>
      </c>
      <c r="I112" s="197"/>
      <c r="J112" s="198">
        <f>ROUND(I112*H112,2)</f>
        <v>0</v>
      </c>
      <c r="K112" s="194" t="s">
        <v>158</v>
      </c>
      <c r="L112" s="39"/>
      <c r="M112" s="199" t="s">
        <v>19</v>
      </c>
      <c r="N112" s="200" t="s">
        <v>42</v>
      </c>
      <c r="O112" s="64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3" t="s">
        <v>159</v>
      </c>
      <c r="AT112" s="203" t="s">
        <v>154</v>
      </c>
      <c r="AU112" s="203" t="s">
        <v>80</v>
      </c>
      <c r="AY112" s="17" t="s">
        <v>152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17" t="s">
        <v>78</v>
      </c>
      <c r="BK112" s="204">
        <f>ROUND(I112*H112,2)</f>
        <v>0</v>
      </c>
      <c r="BL112" s="17" t="s">
        <v>159</v>
      </c>
      <c r="BM112" s="203" t="s">
        <v>199</v>
      </c>
    </row>
    <row r="113" spans="1:65" s="2" customFormat="1" ht="19.2">
      <c r="A113" s="34"/>
      <c r="B113" s="35"/>
      <c r="C113" s="36"/>
      <c r="D113" s="205" t="s">
        <v>161</v>
      </c>
      <c r="E113" s="36"/>
      <c r="F113" s="206" t="s">
        <v>200</v>
      </c>
      <c r="G113" s="36"/>
      <c r="H113" s="36"/>
      <c r="I113" s="115"/>
      <c r="J113" s="36"/>
      <c r="K113" s="36"/>
      <c r="L113" s="39"/>
      <c r="M113" s="207"/>
      <c r="N113" s="208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161</v>
      </c>
      <c r="AU113" s="17" t="s">
        <v>80</v>
      </c>
    </row>
    <row r="114" spans="1:65" s="13" customFormat="1" ht="10.199999999999999">
      <c r="B114" s="210"/>
      <c r="C114" s="211"/>
      <c r="D114" s="205" t="s">
        <v>165</v>
      </c>
      <c r="E114" s="212" t="s">
        <v>19</v>
      </c>
      <c r="F114" s="213" t="s">
        <v>201</v>
      </c>
      <c r="G114" s="211"/>
      <c r="H114" s="214">
        <v>409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165</v>
      </c>
      <c r="AU114" s="220" t="s">
        <v>80</v>
      </c>
      <c r="AV114" s="13" t="s">
        <v>80</v>
      </c>
      <c r="AW114" s="13" t="s">
        <v>33</v>
      </c>
      <c r="AX114" s="13" t="s">
        <v>78</v>
      </c>
      <c r="AY114" s="220" t="s">
        <v>152</v>
      </c>
    </row>
    <row r="115" spans="1:65" s="2" customFormat="1" ht="14.4" customHeight="1">
      <c r="A115" s="34"/>
      <c r="B115" s="35"/>
      <c r="C115" s="192" t="s">
        <v>202</v>
      </c>
      <c r="D115" s="192" t="s">
        <v>154</v>
      </c>
      <c r="E115" s="193" t="s">
        <v>203</v>
      </c>
      <c r="F115" s="194" t="s">
        <v>204</v>
      </c>
      <c r="G115" s="195" t="s">
        <v>157</v>
      </c>
      <c r="H115" s="196">
        <v>1012</v>
      </c>
      <c r="I115" s="197"/>
      <c r="J115" s="198">
        <f>ROUND(I115*H115,2)</f>
        <v>0</v>
      </c>
      <c r="K115" s="194" t="s">
        <v>158</v>
      </c>
      <c r="L115" s="39"/>
      <c r="M115" s="199" t="s">
        <v>19</v>
      </c>
      <c r="N115" s="200" t="s">
        <v>42</v>
      </c>
      <c r="O115" s="64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3" t="s">
        <v>159</v>
      </c>
      <c r="AT115" s="203" t="s">
        <v>154</v>
      </c>
      <c r="AU115" s="203" t="s">
        <v>80</v>
      </c>
      <c r="AY115" s="17" t="s">
        <v>152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17" t="s">
        <v>78</v>
      </c>
      <c r="BK115" s="204">
        <f>ROUND(I115*H115,2)</f>
        <v>0</v>
      </c>
      <c r="BL115" s="17" t="s">
        <v>159</v>
      </c>
      <c r="BM115" s="203" t="s">
        <v>205</v>
      </c>
    </row>
    <row r="116" spans="1:65" s="2" customFormat="1" ht="19.2">
      <c r="A116" s="34"/>
      <c r="B116" s="35"/>
      <c r="C116" s="36"/>
      <c r="D116" s="205" t="s">
        <v>161</v>
      </c>
      <c r="E116" s="36"/>
      <c r="F116" s="206" t="s">
        <v>206</v>
      </c>
      <c r="G116" s="36"/>
      <c r="H116" s="36"/>
      <c r="I116" s="115"/>
      <c r="J116" s="36"/>
      <c r="K116" s="36"/>
      <c r="L116" s="39"/>
      <c r="M116" s="207"/>
      <c r="N116" s="208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161</v>
      </c>
      <c r="AU116" s="17" t="s">
        <v>80</v>
      </c>
    </row>
    <row r="117" spans="1:65" s="13" customFormat="1" ht="10.199999999999999">
      <c r="B117" s="210"/>
      <c r="C117" s="211"/>
      <c r="D117" s="205" t="s">
        <v>165</v>
      </c>
      <c r="E117" s="212" t="s">
        <v>19</v>
      </c>
      <c r="F117" s="213" t="s">
        <v>207</v>
      </c>
      <c r="G117" s="211"/>
      <c r="H117" s="214">
        <v>1096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165</v>
      </c>
      <c r="AU117" s="220" t="s">
        <v>80</v>
      </c>
      <c r="AV117" s="13" t="s">
        <v>80</v>
      </c>
      <c r="AW117" s="13" t="s">
        <v>33</v>
      </c>
      <c r="AX117" s="13" t="s">
        <v>71</v>
      </c>
      <c r="AY117" s="220" t="s">
        <v>152</v>
      </c>
    </row>
    <row r="118" spans="1:65" s="13" customFormat="1" ht="10.199999999999999">
      <c r="B118" s="210"/>
      <c r="C118" s="211"/>
      <c r="D118" s="205" t="s">
        <v>165</v>
      </c>
      <c r="E118" s="212" t="s">
        <v>19</v>
      </c>
      <c r="F118" s="213" t="s">
        <v>208</v>
      </c>
      <c r="G118" s="211"/>
      <c r="H118" s="214">
        <v>-84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165</v>
      </c>
      <c r="AU118" s="220" t="s">
        <v>80</v>
      </c>
      <c r="AV118" s="13" t="s">
        <v>80</v>
      </c>
      <c r="AW118" s="13" t="s">
        <v>33</v>
      </c>
      <c r="AX118" s="13" t="s">
        <v>71</v>
      </c>
      <c r="AY118" s="220" t="s">
        <v>152</v>
      </c>
    </row>
    <row r="119" spans="1:65" s="2" customFormat="1" ht="14.4" customHeight="1">
      <c r="A119" s="34"/>
      <c r="B119" s="35"/>
      <c r="C119" s="192" t="s">
        <v>209</v>
      </c>
      <c r="D119" s="192" t="s">
        <v>154</v>
      </c>
      <c r="E119" s="193" t="s">
        <v>210</v>
      </c>
      <c r="F119" s="194" t="s">
        <v>211</v>
      </c>
      <c r="G119" s="195" t="s">
        <v>157</v>
      </c>
      <c r="H119" s="196">
        <v>303.60000000000002</v>
      </c>
      <c r="I119" s="197"/>
      <c r="J119" s="198">
        <f>ROUND(I119*H119,2)</f>
        <v>0</v>
      </c>
      <c r="K119" s="194" t="s">
        <v>158</v>
      </c>
      <c r="L119" s="39"/>
      <c r="M119" s="199" t="s">
        <v>19</v>
      </c>
      <c r="N119" s="200" t="s">
        <v>42</v>
      </c>
      <c r="O119" s="64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159</v>
      </c>
      <c r="AT119" s="203" t="s">
        <v>154</v>
      </c>
      <c r="AU119" s="203" t="s">
        <v>80</v>
      </c>
      <c r="AY119" s="17" t="s">
        <v>152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17" t="s">
        <v>78</v>
      </c>
      <c r="BK119" s="204">
        <f>ROUND(I119*H119,2)</f>
        <v>0</v>
      </c>
      <c r="BL119" s="17" t="s">
        <v>159</v>
      </c>
      <c r="BM119" s="203" t="s">
        <v>212</v>
      </c>
    </row>
    <row r="120" spans="1:65" s="2" customFormat="1" ht="19.2">
      <c r="A120" s="34"/>
      <c r="B120" s="35"/>
      <c r="C120" s="36"/>
      <c r="D120" s="205" t="s">
        <v>161</v>
      </c>
      <c r="E120" s="36"/>
      <c r="F120" s="206" t="s">
        <v>213</v>
      </c>
      <c r="G120" s="36"/>
      <c r="H120" s="36"/>
      <c r="I120" s="115"/>
      <c r="J120" s="36"/>
      <c r="K120" s="36"/>
      <c r="L120" s="39"/>
      <c r="M120" s="207"/>
      <c r="N120" s="208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161</v>
      </c>
      <c r="AU120" s="17" t="s">
        <v>80</v>
      </c>
    </row>
    <row r="121" spans="1:65" s="13" customFormat="1" ht="10.199999999999999">
      <c r="B121" s="210"/>
      <c r="C121" s="211"/>
      <c r="D121" s="205" t="s">
        <v>165</v>
      </c>
      <c r="E121" s="212" t="s">
        <v>19</v>
      </c>
      <c r="F121" s="213" t="s">
        <v>214</v>
      </c>
      <c r="G121" s="211"/>
      <c r="H121" s="214">
        <v>303.60000000000002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165</v>
      </c>
      <c r="AU121" s="220" t="s">
        <v>80</v>
      </c>
      <c r="AV121" s="13" t="s">
        <v>80</v>
      </c>
      <c r="AW121" s="13" t="s">
        <v>33</v>
      </c>
      <c r="AX121" s="13" t="s">
        <v>78</v>
      </c>
      <c r="AY121" s="220" t="s">
        <v>152</v>
      </c>
    </row>
    <row r="122" spans="1:65" s="2" customFormat="1" ht="14.4" customHeight="1">
      <c r="A122" s="34"/>
      <c r="B122" s="35"/>
      <c r="C122" s="192" t="s">
        <v>215</v>
      </c>
      <c r="D122" s="192" t="s">
        <v>154</v>
      </c>
      <c r="E122" s="193" t="s">
        <v>216</v>
      </c>
      <c r="F122" s="194" t="s">
        <v>217</v>
      </c>
      <c r="G122" s="195" t="s">
        <v>157</v>
      </c>
      <c r="H122" s="196">
        <v>97.513999999999996</v>
      </c>
      <c r="I122" s="197"/>
      <c r="J122" s="198">
        <f>ROUND(I122*H122,2)</f>
        <v>0</v>
      </c>
      <c r="K122" s="194" t="s">
        <v>158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159</v>
      </c>
      <c r="AT122" s="203" t="s">
        <v>154</v>
      </c>
      <c r="AU122" s="203" t="s">
        <v>80</v>
      </c>
      <c r="AY122" s="17" t="s">
        <v>152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159</v>
      </c>
      <c r="BM122" s="203" t="s">
        <v>218</v>
      </c>
    </row>
    <row r="123" spans="1:65" s="2" customFormat="1" ht="19.2">
      <c r="A123" s="34"/>
      <c r="B123" s="35"/>
      <c r="C123" s="36"/>
      <c r="D123" s="205" t="s">
        <v>161</v>
      </c>
      <c r="E123" s="36"/>
      <c r="F123" s="206" t="s">
        <v>219</v>
      </c>
      <c r="G123" s="36"/>
      <c r="H123" s="36"/>
      <c r="I123" s="115"/>
      <c r="J123" s="36"/>
      <c r="K123" s="36"/>
      <c r="L123" s="39"/>
      <c r="M123" s="207"/>
      <c r="N123" s="208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80</v>
      </c>
    </row>
    <row r="124" spans="1:65" s="13" customFormat="1" ht="10.199999999999999">
      <c r="B124" s="210"/>
      <c r="C124" s="211"/>
      <c r="D124" s="205" t="s">
        <v>165</v>
      </c>
      <c r="E124" s="212" t="s">
        <v>19</v>
      </c>
      <c r="F124" s="213" t="s">
        <v>220</v>
      </c>
      <c r="G124" s="211"/>
      <c r="H124" s="214">
        <v>13.513999999999999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165</v>
      </c>
      <c r="AU124" s="220" t="s">
        <v>80</v>
      </c>
      <c r="AV124" s="13" t="s">
        <v>80</v>
      </c>
      <c r="AW124" s="13" t="s">
        <v>33</v>
      </c>
      <c r="AX124" s="13" t="s">
        <v>71</v>
      </c>
      <c r="AY124" s="220" t="s">
        <v>152</v>
      </c>
    </row>
    <row r="125" spans="1:65" s="13" customFormat="1" ht="10.199999999999999">
      <c r="B125" s="210"/>
      <c r="C125" s="211"/>
      <c r="D125" s="205" t="s">
        <v>165</v>
      </c>
      <c r="E125" s="212" t="s">
        <v>19</v>
      </c>
      <c r="F125" s="213" t="s">
        <v>221</v>
      </c>
      <c r="G125" s="211"/>
      <c r="H125" s="214">
        <v>84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165</v>
      </c>
      <c r="AU125" s="220" t="s">
        <v>80</v>
      </c>
      <c r="AV125" s="13" t="s">
        <v>80</v>
      </c>
      <c r="AW125" s="13" t="s">
        <v>33</v>
      </c>
      <c r="AX125" s="13" t="s">
        <v>71</v>
      </c>
      <c r="AY125" s="220" t="s">
        <v>152</v>
      </c>
    </row>
    <row r="126" spans="1:65" s="2" customFormat="1" ht="14.4" customHeight="1">
      <c r="A126" s="34"/>
      <c r="B126" s="35"/>
      <c r="C126" s="192" t="s">
        <v>222</v>
      </c>
      <c r="D126" s="192" t="s">
        <v>154</v>
      </c>
      <c r="E126" s="193" t="s">
        <v>223</v>
      </c>
      <c r="F126" s="194" t="s">
        <v>224</v>
      </c>
      <c r="G126" s="195" t="s">
        <v>157</v>
      </c>
      <c r="H126" s="196">
        <v>29.253</v>
      </c>
      <c r="I126" s="197"/>
      <c r="J126" s="198">
        <f>ROUND(I126*H126,2)</f>
        <v>0</v>
      </c>
      <c r="K126" s="194" t="s">
        <v>158</v>
      </c>
      <c r="L126" s="39"/>
      <c r="M126" s="199" t="s">
        <v>19</v>
      </c>
      <c r="N126" s="200" t="s">
        <v>42</v>
      </c>
      <c r="O126" s="64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159</v>
      </c>
      <c r="AT126" s="203" t="s">
        <v>154</v>
      </c>
      <c r="AU126" s="203" t="s">
        <v>80</v>
      </c>
      <c r="AY126" s="17" t="s">
        <v>152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78</v>
      </c>
      <c r="BK126" s="204">
        <f>ROUND(I126*H126,2)</f>
        <v>0</v>
      </c>
      <c r="BL126" s="17" t="s">
        <v>159</v>
      </c>
      <c r="BM126" s="203" t="s">
        <v>225</v>
      </c>
    </row>
    <row r="127" spans="1:65" s="2" customFormat="1" ht="19.2">
      <c r="A127" s="34"/>
      <c r="B127" s="35"/>
      <c r="C127" s="36"/>
      <c r="D127" s="205" t="s">
        <v>161</v>
      </c>
      <c r="E127" s="36"/>
      <c r="F127" s="206" t="s">
        <v>226</v>
      </c>
      <c r="G127" s="36"/>
      <c r="H127" s="36"/>
      <c r="I127" s="115"/>
      <c r="J127" s="36"/>
      <c r="K127" s="36"/>
      <c r="L127" s="39"/>
      <c r="M127" s="207"/>
      <c r="N127" s="208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161</v>
      </c>
      <c r="AU127" s="17" t="s">
        <v>80</v>
      </c>
    </row>
    <row r="128" spans="1:65" s="13" customFormat="1" ht="10.199999999999999">
      <c r="B128" s="210"/>
      <c r="C128" s="211"/>
      <c r="D128" s="205" t="s">
        <v>165</v>
      </c>
      <c r="E128" s="212" t="s">
        <v>19</v>
      </c>
      <c r="F128" s="213" t="s">
        <v>227</v>
      </c>
      <c r="G128" s="211"/>
      <c r="H128" s="214">
        <v>29.253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165</v>
      </c>
      <c r="AU128" s="220" t="s">
        <v>80</v>
      </c>
      <c r="AV128" s="13" t="s">
        <v>80</v>
      </c>
      <c r="AW128" s="13" t="s">
        <v>33</v>
      </c>
      <c r="AX128" s="13" t="s">
        <v>78</v>
      </c>
      <c r="AY128" s="220" t="s">
        <v>152</v>
      </c>
    </row>
    <row r="129" spans="1:65" s="2" customFormat="1" ht="14.4" customHeight="1">
      <c r="A129" s="34"/>
      <c r="B129" s="35"/>
      <c r="C129" s="192" t="s">
        <v>228</v>
      </c>
      <c r="D129" s="192" t="s">
        <v>154</v>
      </c>
      <c r="E129" s="193" t="s">
        <v>229</v>
      </c>
      <c r="F129" s="194" t="s">
        <v>230</v>
      </c>
      <c r="G129" s="195" t="s">
        <v>157</v>
      </c>
      <c r="H129" s="196">
        <v>589.79999999999995</v>
      </c>
      <c r="I129" s="197"/>
      <c r="J129" s="198">
        <f>ROUND(I129*H129,2)</f>
        <v>0</v>
      </c>
      <c r="K129" s="194" t="s">
        <v>158</v>
      </c>
      <c r="L129" s="39"/>
      <c r="M129" s="199" t="s">
        <v>19</v>
      </c>
      <c r="N129" s="200" t="s">
        <v>42</v>
      </c>
      <c r="O129" s="64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159</v>
      </c>
      <c r="AT129" s="203" t="s">
        <v>154</v>
      </c>
      <c r="AU129" s="203" t="s">
        <v>80</v>
      </c>
      <c r="AY129" s="17" t="s">
        <v>152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78</v>
      </c>
      <c r="BK129" s="204">
        <f>ROUND(I129*H129,2)</f>
        <v>0</v>
      </c>
      <c r="BL129" s="17" t="s">
        <v>159</v>
      </c>
      <c r="BM129" s="203" t="s">
        <v>231</v>
      </c>
    </row>
    <row r="130" spans="1:65" s="2" customFormat="1" ht="19.2">
      <c r="A130" s="34"/>
      <c r="B130" s="35"/>
      <c r="C130" s="36"/>
      <c r="D130" s="205" t="s">
        <v>161</v>
      </c>
      <c r="E130" s="36"/>
      <c r="F130" s="206" t="s">
        <v>232</v>
      </c>
      <c r="G130" s="36"/>
      <c r="H130" s="36"/>
      <c r="I130" s="115"/>
      <c r="J130" s="36"/>
      <c r="K130" s="36"/>
      <c r="L130" s="39"/>
      <c r="M130" s="207"/>
      <c r="N130" s="208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80</v>
      </c>
    </row>
    <row r="131" spans="1:65" s="13" customFormat="1" ht="10.199999999999999">
      <c r="B131" s="210"/>
      <c r="C131" s="211"/>
      <c r="D131" s="205" t="s">
        <v>165</v>
      </c>
      <c r="E131" s="212" t="s">
        <v>19</v>
      </c>
      <c r="F131" s="213" t="s">
        <v>233</v>
      </c>
      <c r="G131" s="211"/>
      <c r="H131" s="214">
        <v>589.79999999999995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165</v>
      </c>
      <c r="AU131" s="220" t="s">
        <v>80</v>
      </c>
      <c r="AV131" s="13" t="s">
        <v>80</v>
      </c>
      <c r="AW131" s="13" t="s">
        <v>33</v>
      </c>
      <c r="AX131" s="13" t="s">
        <v>78</v>
      </c>
      <c r="AY131" s="220" t="s">
        <v>152</v>
      </c>
    </row>
    <row r="132" spans="1:65" s="2" customFormat="1" ht="14.4" customHeight="1">
      <c r="A132" s="34"/>
      <c r="B132" s="35"/>
      <c r="C132" s="192" t="s">
        <v>234</v>
      </c>
      <c r="D132" s="192" t="s">
        <v>154</v>
      </c>
      <c r="E132" s="193" t="s">
        <v>235</v>
      </c>
      <c r="F132" s="194" t="s">
        <v>236</v>
      </c>
      <c r="G132" s="195" t="s">
        <v>169</v>
      </c>
      <c r="H132" s="196">
        <v>1</v>
      </c>
      <c r="I132" s="197"/>
      <c r="J132" s="198">
        <f>ROUND(I132*H132,2)</f>
        <v>0</v>
      </c>
      <c r="K132" s="194" t="s">
        <v>158</v>
      </c>
      <c r="L132" s="39"/>
      <c r="M132" s="199" t="s">
        <v>19</v>
      </c>
      <c r="N132" s="200" t="s">
        <v>42</v>
      </c>
      <c r="O132" s="64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159</v>
      </c>
      <c r="AT132" s="203" t="s">
        <v>154</v>
      </c>
      <c r="AU132" s="203" t="s">
        <v>80</v>
      </c>
      <c r="AY132" s="17" t="s">
        <v>152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78</v>
      </c>
      <c r="BK132" s="204">
        <f>ROUND(I132*H132,2)</f>
        <v>0</v>
      </c>
      <c r="BL132" s="17" t="s">
        <v>159</v>
      </c>
      <c r="BM132" s="203" t="s">
        <v>237</v>
      </c>
    </row>
    <row r="133" spans="1:65" s="2" customFormat="1" ht="19.2">
      <c r="A133" s="34"/>
      <c r="B133" s="35"/>
      <c r="C133" s="36"/>
      <c r="D133" s="205" t="s">
        <v>161</v>
      </c>
      <c r="E133" s="36"/>
      <c r="F133" s="206" t="s">
        <v>238</v>
      </c>
      <c r="G133" s="36"/>
      <c r="H133" s="36"/>
      <c r="I133" s="115"/>
      <c r="J133" s="36"/>
      <c r="K133" s="36"/>
      <c r="L133" s="39"/>
      <c r="M133" s="207"/>
      <c r="N133" s="208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161</v>
      </c>
      <c r="AU133" s="17" t="s">
        <v>80</v>
      </c>
    </row>
    <row r="134" spans="1:65" s="2" customFormat="1" ht="14.4" customHeight="1">
      <c r="A134" s="34"/>
      <c r="B134" s="35"/>
      <c r="C134" s="192" t="s">
        <v>8</v>
      </c>
      <c r="D134" s="192" t="s">
        <v>154</v>
      </c>
      <c r="E134" s="193" t="s">
        <v>239</v>
      </c>
      <c r="F134" s="194" t="s">
        <v>240</v>
      </c>
      <c r="G134" s="195" t="s">
        <v>169</v>
      </c>
      <c r="H134" s="196">
        <v>4080</v>
      </c>
      <c r="I134" s="197"/>
      <c r="J134" s="198">
        <f>ROUND(I134*H134,2)</f>
        <v>0</v>
      </c>
      <c r="K134" s="194" t="s">
        <v>158</v>
      </c>
      <c r="L134" s="39"/>
      <c r="M134" s="199" t="s">
        <v>19</v>
      </c>
      <c r="N134" s="200" t="s">
        <v>42</v>
      </c>
      <c r="O134" s="64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159</v>
      </c>
      <c r="AT134" s="203" t="s">
        <v>154</v>
      </c>
      <c r="AU134" s="203" t="s">
        <v>80</v>
      </c>
      <c r="AY134" s="17" t="s">
        <v>152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78</v>
      </c>
      <c r="BK134" s="204">
        <f>ROUND(I134*H134,2)</f>
        <v>0</v>
      </c>
      <c r="BL134" s="17" t="s">
        <v>159</v>
      </c>
      <c r="BM134" s="203" t="s">
        <v>241</v>
      </c>
    </row>
    <row r="135" spans="1:65" s="2" customFormat="1" ht="19.2">
      <c r="A135" s="34"/>
      <c r="B135" s="35"/>
      <c r="C135" s="36"/>
      <c r="D135" s="205" t="s">
        <v>161</v>
      </c>
      <c r="E135" s="36"/>
      <c r="F135" s="206" t="s">
        <v>242</v>
      </c>
      <c r="G135" s="36"/>
      <c r="H135" s="36"/>
      <c r="I135" s="115"/>
      <c r="J135" s="36"/>
      <c r="K135" s="36"/>
      <c r="L135" s="39"/>
      <c r="M135" s="207"/>
      <c r="N135" s="208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161</v>
      </c>
      <c r="AU135" s="17" t="s">
        <v>80</v>
      </c>
    </row>
    <row r="136" spans="1:65" s="2" customFormat="1" ht="14.4" customHeight="1">
      <c r="A136" s="34"/>
      <c r="B136" s="35"/>
      <c r="C136" s="192" t="s">
        <v>243</v>
      </c>
      <c r="D136" s="192" t="s">
        <v>154</v>
      </c>
      <c r="E136" s="193" t="s">
        <v>244</v>
      </c>
      <c r="F136" s="194" t="s">
        <v>245</v>
      </c>
      <c r="G136" s="195" t="s">
        <v>169</v>
      </c>
      <c r="H136" s="196">
        <v>4080</v>
      </c>
      <c r="I136" s="197"/>
      <c r="J136" s="198">
        <f>ROUND(I136*H136,2)</f>
        <v>0</v>
      </c>
      <c r="K136" s="194" t="s">
        <v>158</v>
      </c>
      <c r="L136" s="39"/>
      <c r="M136" s="199" t="s">
        <v>19</v>
      </c>
      <c r="N136" s="200" t="s">
        <v>42</v>
      </c>
      <c r="O136" s="64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159</v>
      </c>
      <c r="AT136" s="203" t="s">
        <v>154</v>
      </c>
      <c r="AU136" s="203" t="s">
        <v>80</v>
      </c>
      <c r="AY136" s="17" t="s">
        <v>152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78</v>
      </c>
      <c r="BK136" s="204">
        <f>ROUND(I136*H136,2)</f>
        <v>0</v>
      </c>
      <c r="BL136" s="17" t="s">
        <v>159</v>
      </c>
      <c r="BM136" s="203" t="s">
        <v>246</v>
      </c>
    </row>
    <row r="137" spans="1:65" s="2" customFormat="1" ht="19.2">
      <c r="A137" s="34"/>
      <c r="B137" s="35"/>
      <c r="C137" s="36"/>
      <c r="D137" s="205" t="s">
        <v>161</v>
      </c>
      <c r="E137" s="36"/>
      <c r="F137" s="206" t="s">
        <v>247</v>
      </c>
      <c r="G137" s="36"/>
      <c r="H137" s="36"/>
      <c r="I137" s="115"/>
      <c r="J137" s="36"/>
      <c r="K137" s="36"/>
      <c r="L137" s="39"/>
      <c r="M137" s="207"/>
      <c r="N137" s="208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161</v>
      </c>
      <c r="AU137" s="17" t="s">
        <v>80</v>
      </c>
    </row>
    <row r="138" spans="1:65" s="2" customFormat="1" ht="14.4" customHeight="1">
      <c r="A138" s="34"/>
      <c r="B138" s="35"/>
      <c r="C138" s="192" t="s">
        <v>248</v>
      </c>
      <c r="D138" s="192" t="s">
        <v>154</v>
      </c>
      <c r="E138" s="193" t="s">
        <v>249</v>
      </c>
      <c r="F138" s="194" t="s">
        <v>250</v>
      </c>
      <c r="G138" s="195" t="s">
        <v>169</v>
      </c>
      <c r="H138" s="196">
        <v>1</v>
      </c>
      <c r="I138" s="197"/>
      <c r="J138" s="198">
        <f>ROUND(I138*H138,2)</f>
        <v>0</v>
      </c>
      <c r="K138" s="194" t="s">
        <v>158</v>
      </c>
      <c r="L138" s="39"/>
      <c r="M138" s="199" t="s">
        <v>19</v>
      </c>
      <c r="N138" s="200" t="s">
        <v>42</v>
      </c>
      <c r="O138" s="64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159</v>
      </c>
      <c r="AT138" s="203" t="s">
        <v>154</v>
      </c>
      <c r="AU138" s="203" t="s">
        <v>80</v>
      </c>
      <c r="AY138" s="17" t="s">
        <v>152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78</v>
      </c>
      <c r="BK138" s="204">
        <f>ROUND(I138*H138,2)</f>
        <v>0</v>
      </c>
      <c r="BL138" s="17" t="s">
        <v>159</v>
      </c>
      <c r="BM138" s="203" t="s">
        <v>251</v>
      </c>
    </row>
    <row r="139" spans="1:65" s="2" customFormat="1" ht="19.2">
      <c r="A139" s="34"/>
      <c r="B139" s="35"/>
      <c r="C139" s="36"/>
      <c r="D139" s="205" t="s">
        <v>161</v>
      </c>
      <c r="E139" s="36"/>
      <c r="F139" s="206" t="s">
        <v>252</v>
      </c>
      <c r="G139" s="36"/>
      <c r="H139" s="36"/>
      <c r="I139" s="115"/>
      <c r="J139" s="36"/>
      <c r="K139" s="36"/>
      <c r="L139" s="39"/>
      <c r="M139" s="207"/>
      <c r="N139" s="208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161</v>
      </c>
      <c r="AU139" s="17" t="s">
        <v>80</v>
      </c>
    </row>
    <row r="140" spans="1:65" s="2" customFormat="1" ht="14.4" customHeight="1">
      <c r="A140" s="34"/>
      <c r="B140" s="35"/>
      <c r="C140" s="192" t="s">
        <v>253</v>
      </c>
      <c r="D140" s="192" t="s">
        <v>154</v>
      </c>
      <c r="E140" s="193" t="s">
        <v>254</v>
      </c>
      <c r="F140" s="194" t="s">
        <v>255</v>
      </c>
      <c r="G140" s="195" t="s">
        <v>169</v>
      </c>
      <c r="H140" s="196">
        <v>16320</v>
      </c>
      <c r="I140" s="197"/>
      <c r="J140" s="198">
        <f>ROUND(I140*H140,2)</f>
        <v>0</v>
      </c>
      <c r="K140" s="194" t="s">
        <v>158</v>
      </c>
      <c r="L140" s="39"/>
      <c r="M140" s="199" t="s">
        <v>19</v>
      </c>
      <c r="N140" s="200" t="s">
        <v>42</v>
      </c>
      <c r="O140" s="64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159</v>
      </c>
      <c r="AT140" s="203" t="s">
        <v>154</v>
      </c>
      <c r="AU140" s="203" t="s">
        <v>80</v>
      </c>
      <c r="AY140" s="17" t="s">
        <v>152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78</v>
      </c>
      <c r="BK140" s="204">
        <f>ROUND(I140*H140,2)</f>
        <v>0</v>
      </c>
      <c r="BL140" s="17" t="s">
        <v>159</v>
      </c>
      <c r="BM140" s="203" t="s">
        <v>256</v>
      </c>
    </row>
    <row r="141" spans="1:65" s="2" customFormat="1" ht="19.2">
      <c r="A141" s="34"/>
      <c r="B141" s="35"/>
      <c r="C141" s="36"/>
      <c r="D141" s="205" t="s">
        <v>161</v>
      </c>
      <c r="E141" s="36"/>
      <c r="F141" s="206" t="s">
        <v>257</v>
      </c>
      <c r="G141" s="36"/>
      <c r="H141" s="36"/>
      <c r="I141" s="115"/>
      <c r="J141" s="36"/>
      <c r="K141" s="36"/>
      <c r="L141" s="39"/>
      <c r="M141" s="207"/>
      <c r="N141" s="208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80</v>
      </c>
    </row>
    <row r="142" spans="1:65" s="13" customFormat="1" ht="10.199999999999999">
      <c r="B142" s="210"/>
      <c r="C142" s="211"/>
      <c r="D142" s="205" t="s">
        <v>165</v>
      </c>
      <c r="E142" s="212" t="s">
        <v>19</v>
      </c>
      <c r="F142" s="213" t="s">
        <v>258</v>
      </c>
      <c r="G142" s="211"/>
      <c r="H142" s="214">
        <v>16320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165</v>
      </c>
      <c r="AU142" s="220" t="s">
        <v>80</v>
      </c>
      <c r="AV142" s="13" t="s">
        <v>80</v>
      </c>
      <c r="AW142" s="13" t="s">
        <v>33</v>
      </c>
      <c r="AX142" s="13" t="s">
        <v>78</v>
      </c>
      <c r="AY142" s="220" t="s">
        <v>152</v>
      </c>
    </row>
    <row r="143" spans="1:65" s="2" customFormat="1" ht="14.4" customHeight="1">
      <c r="A143" s="34"/>
      <c r="B143" s="35"/>
      <c r="C143" s="192" t="s">
        <v>259</v>
      </c>
      <c r="D143" s="192" t="s">
        <v>154</v>
      </c>
      <c r="E143" s="193" t="s">
        <v>260</v>
      </c>
      <c r="F143" s="194" t="s">
        <v>261</v>
      </c>
      <c r="G143" s="195" t="s">
        <v>169</v>
      </c>
      <c r="H143" s="196">
        <v>4</v>
      </c>
      <c r="I143" s="197"/>
      <c r="J143" s="198">
        <f>ROUND(I143*H143,2)</f>
        <v>0</v>
      </c>
      <c r="K143" s="194" t="s">
        <v>158</v>
      </c>
      <c r="L143" s="39"/>
      <c r="M143" s="199" t="s">
        <v>19</v>
      </c>
      <c r="N143" s="200" t="s">
        <v>42</v>
      </c>
      <c r="O143" s="64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159</v>
      </c>
      <c r="AT143" s="203" t="s">
        <v>154</v>
      </c>
      <c r="AU143" s="203" t="s">
        <v>80</v>
      </c>
      <c r="AY143" s="17" t="s">
        <v>152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78</v>
      </c>
      <c r="BK143" s="204">
        <f>ROUND(I143*H143,2)</f>
        <v>0</v>
      </c>
      <c r="BL143" s="17" t="s">
        <v>159</v>
      </c>
      <c r="BM143" s="203" t="s">
        <v>262</v>
      </c>
    </row>
    <row r="144" spans="1:65" s="2" customFormat="1" ht="19.2">
      <c r="A144" s="34"/>
      <c r="B144" s="35"/>
      <c r="C144" s="36"/>
      <c r="D144" s="205" t="s">
        <v>161</v>
      </c>
      <c r="E144" s="36"/>
      <c r="F144" s="206" t="s">
        <v>263</v>
      </c>
      <c r="G144" s="36"/>
      <c r="H144" s="36"/>
      <c r="I144" s="115"/>
      <c r="J144" s="36"/>
      <c r="K144" s="36"/>
      <c r="L144" s="39"/>
      <c r="M144" s="207"/>
      <c r="N144" s="208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161</v>
      </c>
      <c r="AU144" s="17" t="s">
        <v>80</v>
      </c>
    </row>
    <row r="145" spans="1:65" s="13" customFormat="1" ht="10.199999999999999">
      <c r="B145" s="210"/>
      <c r="C145" s="211"/>
      <c r="D145" s="205" t="s">
        <v>165</v>
      </c>
      <c r="E145" s="212" t="s">
        <v>19</v>
      </c>
      <c r="F145" s="213" t="s">
        <v>264</v>
      </c>
      <c r="G145" s="211"/>
      <c r="H145" s="214">
        <v>4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165</v>
      </c>
      <c r="AU145" s="220" t="s">
        <v>80</v>
      </c>
      <c r="AV145" s="13" t="s">
        <v>80</v>
      </c>
      <c r="AW145" s="13" t="s">
        <v>33</v>
      </c>
      <c r="AX145" s="13" t="s">
        <v>78</v>
      </c>
      <c r="AY145" s="220" t="s">
        <v>152</v>
      </c>
    </row>
    <row r="146" spans="1:65" s="2" customFormat="1" ht="14.4" customHeight="1">
      <c r="A146" s="34"/>
      <c r="B146" s="35"/>
      <c r="C146" s="192" t="s">
        <v>265</v>
      </c>
      <c r="D146" s="192" t="s">
        <v>154</v>
      </c>
      <c r="E146" s="193" t="s">
        <v>266</v>
      </c>
      <c r="F146" s="194" t="s">
        <v>267</v>
      </c>
      <c r="G146" s="195" t="s">
        <v>157</v>
      </c>
      <c r="H146" s="196">
        <v>1099.8</v>
      </c>
      <c r="I146" s="197"/>
      <c r="J146" s="198">
        <f>ROUND(I146*H146,2)</f>
        <v>0</v>
      </c>
      <c r="K146" s="194" t="s">
        <v>158</v>
      </c>
      <c r="L146" s="39"/>
      <c r="M146" s="199" t="s">
        <v>19</v>
      </c>
      <c r="N146" s="200" t="s">
        <v>42</v>
      </c>
      <c r="O146" s="64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3" t="s">
        <v>159</v>
      </c>
      <c r="AT146" s="203" t="s">
        <v>154</v>
      </c>
      <c r="AU146" s="203" t="s">
        <v>80</v>
      </c>
      <c r="AY146" s="17" t="s">
        <v>152</v>
      </c>
      <c r="BE146" s="204">
        <f>IF(N146="základní",J146,0)</f>
        <v>0</v>
      </c>
      <c r="BF146" s="204">
        <f>IF(N146="snížená",J146,0)</f>
        <v>0</v>
      </c>
      <c r="BG146" s="204">
        <f>IF(N146="zákl. přenesená",J146,0)</f>
        <v>0</v>
      </c>
      <c r="BH146" s="204">
        <f>IF(N146="sníž. přenesená",J146,0)</f>
        <v>0</v>
      </c>
      <c r="BI146" s="204">
        <f>IF(N146="nulová",J146,0)</f>
        <v>0</v>
      </c>
      <c r="BJ146" s="17" t="s">
        <v>78</v>
      </c>
      <c r="BK146" s="204">
        <f>ROUND(I146*H146,2)</f>
        <v>0</v>
      </c>
      <c r="BL146" s="17" t="s">
        <v>159</v>
      </c>
      <c r="BM146" s="203" t="s">
        <v>268</v>
      </c>
    </row>
    <row r="147" spans="1:65" s="2" customFormat="1" ht="19.2">
      <c r="A147" s="34"/>
      <c r="B147" s="35"/>
      <c r="C147" s="36"/>
      <c r="D147" s="205" t="s">
        <v>161</v>
      </c>
      <c r="E147" s="36"/>
      <c r="F147" s="206" t="s">
        <v>269</v>
      </c>
      <c r="G147" s="36"/>
      <c r="H147" s="36"/>
      <c r="I147" s="115"/>
      <c r="J147" s="36"/>
      <c r="K147" s="36"/>
      <c r="L147" s="39"/>
      <c r="M147" s="207"/>
      <c r="N147" s="208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161</v>
      </c>
      <c r="AU147" s="17" t="s">
        <v>80</v>
      </c>
    </row>
    <row r="148" spans="1:65" s="13" customFormat="1" ht="10.199999999999999">
      <c r="B148" s="210"/>
      <c r="C148" s="211"/>
      <c r="D148" s="205" t="s">
        <v>165</v>
      </c>
      <c r="E148" s="212" t="s">
        <v>19</v>
      </c>
      <c r="F148" s="213" t="s">
        <v>270</v>
      </c>
      <c r="G148" s="211"/>
      <c r="H148" s="214">
        <v>1099.8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165</v>
      </c>
      <c r="AU148" s="220" t="s">
        <v>80</v>
      </c>
      <c r="AV148" s="13" t="s">
        <v>80</v>
      </c>
      <c r="AW148" s="13" t="s">
        <v>33</v>
      </c>
      <c r="AX148" s="13" t="s">
        <v>78</v>
      </c>
      <c r="AY148" s="220" t="s">
        <v>152</v>
      </c>
    </row>
    <row r="149" spans="1:65" s="2" customFormat="1" ht="14.4" customHeight="1">
      <c r="A149" s="34"/>
      <c r="B149" s="35"/>
      <c r="C149" s="192" t="s">
        <v>7</v>
      </c>
      <c r="D149" s="192" t="s">
        <v>154</v>
      </c>
      <c r="E149" s="193" t="s">
        <v>271</v>
      </c>
      <c r="F149" s="194" t="s">
        <v>272</v>
      </c>
      <c r="G149" s="195" t="s">
        <v>157</v>
      </c>
      <c r="H149" s="196">
        <v>3.8</v>
      </c>
      <c r="I149" s="197"/>
      <c r="J149" s="198">
        <f>ROUND(I149*H149,2)</f>
        <v>0</v>
      </c>
      <c r="K149" s="194" t="s">
        <v>158</v>
      </c>
      <c r="L149" s="39"/>
      <c r="M149" s="199" t="s">
        <v>19</v>
      </c>
      <c r="N149" s="200" t="s">
        <v>42</v>
      </c>
      <c r="O149" s="64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159</v>
      </c>
      <c r="AT149" s="203" t="s">
        <v>154</v>
      </c>
      <c r="AU149" s="203" t="s">
        <v>80</v>
      </c>
      <c r="AY149" s="17" t="s">
        <v>152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78</v>
      </c>
      <c r="BK149" s="204">
        <f>ROUND(I149*H149,2)</f>
        <v>0</v>
      </c>
      <c r="BL149" s="17" t="s">
        <v>159</v>
      </c>
      <c r="BM149" s="203" t="s">
        <v>273</v>
      </c>
    </row>
    <row r="150" spans="1:65" s="2" customFormat="1" ht="19.2">
      <c r="A150" s="34"/>
      <c r="B150" s="35"/>
      <c r="C150" s="36"/>
      <c r="D150" s="205" t="s">
        <v>161</v>
      </c>
      <c r="E150" s="36"/>
      <c r="F150" s="206" t="s">
        <v>274</v>
      </c>
      <c r="G150" s="36"/>
      <c r="H150" s="36"/>
      <c r="I150" s="115"/>
      <c r="J150" s="36"/>
      <c r="K150" s="36"/>
      <c r="L150" s="39"/>
      <c r="M150" s="207"/>
      <c r="N150" s="208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161</v>
      </c>
      <c r="AU150" s="17" t="s">
        <v>80</v>
      </c>
    </row>
    <row r="151" spans="1:65" s="13" customFormat="1" ht="10.199999999999999">
      <c r="B151" s="210"/>
      <c r="C151" s="211"/>
      <c r="D151" s="205" t="s">
        <v>165</v>
      </c>
      <c r="E151" s="212" t="s">
        <v>19</v>
      </c>
      <c r="F151" s="213" t="s">
        <v>275</v>
      </c>
      <c r="G151" s="211"/>
      <c r="H151" s="214">
        <v>3.8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165</v>
      </c>
      <c r="AU151" s="220" t="s">
        <v>80</v>
      </c>
      <c r="AV151" s="13" t="s">
        <v>80</v>
      </c>
      <c r="AW151" s="13" t="s">
        <v>33</v>
      </c>
      <c r="AX151" s="13" t="s">
        <v>78</v>
      </c>
      <c r="AY151" s="220" t="s">
        <v>152</v>
      </c>
    </row>
    <row r="152" spans="1:65" s="2" customFormat="1" ht="14.4" customHeight="1">
      <c r="A152" s="34"/>
      <c r="B152" s="35"/>
      <c r="C152" s="192" t="s">
        <v>276</v>
      </c>
      <c r="D152" s="192" t="s">
        <v>154</v>
      </c>
      <c r="E152" s="193" t="s">
        <v>277</v>
      </c>
      <c r="F152" s="194" t="s">
        <v>278</v>
      </c>
      <c r="G152" s="195" t="s">
        <v>157</v>
      </c>
      <c r="H152" s="196">
        <v>589.79999999999995</v>
      </c>
      <c r="I152" s="197"/>
      <c r="J152" s="198">
        <f>ROUND(I152*H152,2)</f>
        <v>0</v>
      </c>
      <c r="K152" s="194" t="s">
        <v>158</v>
      </c>
      <c r="L152" s="39"/>
      <c r="M152" s="199" t="s">
        <v>19</v>
      </c>
      <c r="N152" s="200" t="s">
        <v>42</v>
      </c>
      <c r="O152" s="64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3" t="s">
        <v>159</v>
      </c>
      <c r="AT152" s="203" t="s">
        <v>154</v>
      </c>
      <c r="AU152" s="203" t="s">
        <v>80</v>
      </c>
      <c r="AY152" s="17" t="s">
        <v>152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7" t="s">
        <v>78</v>
      </c>
      <c r="BK152" s="204">
        <f>ROUND(I152*H152,2)</f>
        <v>0</v>
      </c>
      <c r="BL152" s="17" t="s">
        <v>159</v>
      </c>
      <c r="BM152" s="203" t="s">
        <v>279</v>
      </c>
    </row>
    <row r="153" spans="1:65" s="2" customFormat="1" ht="19.2">
      <c r="A153" s="34"/>
      <c r="B153" s="35"/>
      <c r="C153" s="36"/>
      <c r="D153" s="205" t="s">
        <v>161</v>
      </c>
      <c r="E153" s="36"/>
      <c r="F153" s="206" t="s">
        <v>280</v>
      </c>
      <c r="G153" s="36"/>
      <c r="H153" s="36"/>
      <c r="I153" s="115"/>
      <c r="J153" s="36"/>
      <c r="K153" s="36"/>
      <c r="L153" s="39"/>
      <c r="M153" s="207"/>
      <c r="N153" s="208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161</v>
      </c>
      <c r="AU153" s="17" t="s">
        <v>80</v>
      </c>
    </row>
    <row r="154" spans="1:65" s="13" customFormat="1" ht="10.199999999999999">
      <c r="B154" s="210"/>
      <c r="C154" s="211"/>
      <c r="D154" s="205" t="s">
        <v>165</v>
      </c>
      <c r="E154" s="212" t="s">
        <v>19</v>
      </c>
      <c r="F154" s="213" t="s">
        <v>233</v>
      </c>
      <c r="G154" s="211"/>
      <c r="H154" s="214">
        <v>589.79999999999995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165</v>
      </c>
      <c r="AU154" s="220" t="s">
        <v>80</v>
      </c>
      <c r="AV154" s="13" t="s">
        <v>80</v>
      </c>
      <c r="AW154" s="13" t="s">
        <v>33</v>
      </c>
      <c r="AX154" s="13" t="s">
        <v>78</v>
      </c>
      <c r="AY154" s="220" t="s">
        <v>152</v>
      </c>
    </row>
    <row r="155" spans="1:65" s="2" customFormat="1" ht="14.4" customHeight="1">
      <c r="A155" s="34"/>
      <c r="B155" s="35"/>
      <c r="C155" s="192" t="s">
        <v>281</v>
      </c>
      <c r="D155" s="192" t="s">
        <v>154</v>
      </c>
      <c r="E155" s="193" t="s">
        <v>282</v>
      </c>
      <c r="F155" s="194" t="s">
        <v>283</v>
      </c>
      <c r="G155" s="195" t="s">
        <v>157</v>
      </c>
      <c r="H155" s="196">
        <v>1099.8</v>
      </c>
      <c r="I155" s="197"/>
      <c r="J155" s="198">
        <f>ROUND(I155*H155,2)</f>
        <v>0</v>
      </c>
      <c r="K155" s="194" t="s">
        <v>158</v>
      </c>
      <c r="L155" s="39"/>
      <c r="M155" s="199" t="s">
        <v>19</v>
      </c>
      <c r="N155" s="200" t="s">
        <v>42</v>
      </c>
      <c r="O155" s="64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3" t="s">
        <v>159</v>
      </c>
      <c r="AT155" s="203" t="s">
        <v>154</v>
      </c>
      <c r="AU155" s="203" t="s">
        <v>80</v>
      </c>
      <c r="AY155" s="17" t="s">
        <v>152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7" t="s">
        <v>78</v>
      </c>
      <c r="BK155" s="204">
        <f>ROUND(I155*H155,2)</f>
        <v>0</v>
      </c>
      <c r="BL155" s="17" t="s">
        <v>159</v>
      </c>
      <c r="BM155" s="203" t="s">
        <v>284</v>
      </c>
    </row>
    <row r="156" spans="1:65" s="2" customFormat="1" ht="19.2">
      <c r="A156" s="34"/>
      <c r="B156" s="35"/>
      <c r="C156" s="36"/>
      <c r="D156" s="205" t="s">
        <v>161</v>
      </c>
      <c r="E156" s="36"/>
      <c r="F156" s="206" t="s">
        <v>285</v>
      </c>
      <c r="G156" s="36"/>
      <c r="H156" s="36"/>
      <c r="I156" s="115"/>
      <c r="J156" s="36"/>
      <c r="K156" s="36"/>
      <c r="L156" s="39"/>
      <c r="M156" s="207"/>
      <c r="N156" s="208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161</v>
      </c>
      <c r="AU156" s="17" t="s">
        <v>80</v>
      </c>
    </row>
    <row r="157" spans="1:65" s="13" customFormat="1" ht="10.199999999999999">
      <c r="B157" s="210"/>
      <c r="C157" s="211"/>
      <c r="D157" s="205" t="s">
        <v>165</v>
      </c>
      <c r="E157" s="212" t="s">
        <v>19</v>
      </c>
      <c r="F157" s="213" t="s">
        <v>286</v>
      </c>
      <c r="G157" s="211"/>
      <c r="H157" s="214">
        <v>1099.8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165</v>
      </c>
      <c r="AU157" s="220" t="s">
        <v>80</v>
      </c>
      <c r="AV157" s="13" t="s">
        <v>80</v>
      </c>
      <c r="AW157" s="13" t="s">
        <v>33</v>
      </c>
      <c r="AX157" s="13" t="s">
        <v>71</v>
      </c>
      <c r="AY157" s="220" t="s">
        <v>152</v>
      </c>
    </row>
    <row r="158" spans="1:65" s="2" customFormat="1" ht="21.6" customHeight="1">
      <c r="A158" s="34"/>
      <c r="B158" s="35"/>
      <c r="C158" s="192" t="s">
        <v>287</v>
      </c>
      <c r="D158" s="192" t="s">
        <v>154</v>
      </c>
      <c r="E158" s="193" t="s">
        <v>288</v>
      </c>
      <c r="F158" s="194" t="s">
        <v>289</v>
      </c>
      <c r="G158" s="195" t="s">
        <v>157</v>
      </c>
      <c r="H158" s="196">
        <v>4369</v>
      </c>
      <c r="I158" s="197"/>
      <c r="J158" s="198">
        <f>ROUND(I158*H158,2)</f>
        <v>0</v>
      </c>
      <c r="K158" s="194" t="s">
        <v>158</v>
      </c>
      <c r="L158" s="39"/>
      <c r="M158" s="199" t="s">
        <v>19</v>
      </c>
      <c r="N158" s="200" t="s">
        <v>42</v>
      </c>
      <c r="O158" s="64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159</v>
      </c>
      <c r="AT158" s="203" t="s">
        <v>154</v>
      </c>
      <c r="AU158" s="203" t="s">
        <v>80</v>
      </c>
      <c r="AY158" s="17" t="s">
        <v>152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78</v>
      </c>
      <c r="BK158" s="204">
        <f>ROUND(I158*H158,2)</f>
        <v>0</v>
      </c>
      <c r="BL158" s="17" t="s">
        <v>159</v>
      </c>
      <c r="BM158" s="203" t="s">
        <v>290</v>
      </c>
    </row>
    <row r="159" spans="1:65" s="2" customFormat="1" ht="19.2">
      <c r="A159" s="34"/>
      <c r="B159" s="35"/>
      <c r="C159" s="36"/>
      <c r="D159" s="205" t="s">
        <v>161</v>
      </c>
      <c r="E159" s="36"/>
      <c r="F159" s="206" t="s">
        <v>291</v>
      </c>
      <c r="G159" s="36"/>
      <c r="H159" s="36"/>
      <c r="I159" s="115"/>
      <c r="J159" s="36"/>
      <c r="K159" s="36"/>
      <c r="L159" s="39"/>
      <c r="M159" s="207"/>
      <c r="N159" s="208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161</v>
      </c>
      <c r="AU159" s="17" t="s">
        <v>80</v>
      </c>
    </row>
    <row r="160" spans="1:65" s="2" customFormat="1" ht="19.2">
      <c r="A160" s="34"/>
      <c r="B160" s="35"/>
      <c r="C160" s="36"/>
      <c r="D160" s="205" t="s">
        <v>163</v>
      </c>
      <c r="E160" s="36"/>
      <c r="F160" s="209" t="s">
        <v>292</v>
      </c>
      <c r="G160" s="36"/>
      <c r="H160" s="36"/>
      <c r="I160" s="115"/>
      <c r="J160" s="36"/>
      <c r="K160" s="36"/>
      <c r="L160" s="39"/>
      <c r="M160" s="207"/>
      <c r="N160" s="208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163</v>
      </c>
      <c r="AU160" s="17" t="s">
        <v>80</v>
      </c>
    </row>
    <row r="161" spans="1:65" s="13" customFormat="1" ht="10.199999999999999">
      <c r="B161" s="210"/>
      <c r="C161" s="211"/>
      <c r="D161" s="205" t="s">
        <v>165</v>
      </c>
      <c r="E161" s="212" t="s">
        <v>19</v>
      </c>
      <c r="F161" s="213" t="s">
        <v>293</v>
      </c>
      <c r="G161" s="211"/>
      <c r="H161" s="214">
        <v>4369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165</v>
      </c>
      <c r="AU161" s="220" t="s">
        <v>80</v>
      </c>
      <c r="AV161" s="13" t="s">
        <v>80</v>
      </c>
      <c r="AW161" s="13" t="s">
        <v>33</v>
      </c>
      <c r="AX161" s="13" t="s">
        <v>78</v>
      </c>
      <c r="AY161" s="220" t="s">
        <v>152</v>
      </c>
    </row>
    <row r="162" spans="1:65" s="2" customFormat="1" ht="14.4" customHeight="1">
      <c r="A162" s="34"/>
      <c r="B162" s="35"/>
      <c r="C162" s="192" t="s">
        <v>294</v>
      </c>
      <c r="D162" s="192" t="s">
        <v>154</v>
      </c>
      <c r="E162" s="193" t="s">
        <v>295</v>
      </c>
      <c r="F162" s="194" t="s">
        <v>296</v>
      </c>
      <c r="G162" s="195" t="s">
        <v>297</v>
      </c>
      <c r="H162" s="196">
        <v>204.1</v>
      </c>
      <c r="I162" s="197"/>
      <c r="J162" s="198">
        <f>ROUND(I162*H162,2)</f>
        <v>0</v>
      </c>
      <c r="K162" s="194" t="s">
        <v>19</v>
      </c>
      <c r="L162" s="39"/>
      <c r="M162" s="199" t="s">
        <v>19</v>
      </c>
      <c r="N162" s="200" t="s">
        <v>42</v>
      </c>
      <c r="O162" s="64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3" t="s">
        <v>159</v>
      </c>
      <c r="AT162" s="203" t="s">
        <v>154</v>
      </c>
      <c r="AU162" s="203" t="s">
        <v>80</v>
      </c>
      <c r="AY162" s="17" t="s">
        <v>152</v>
      </c>
      <c r="BE162" s="204">
        <f>IF(N162="základní",J162,0)</f>
        <v>0</v>
      </c>
      <c r="BF162" s="204">
        <f>IF(N162="snížená",J162,0)</f>
        <v>0</v>
      </c>
      <c r="BG162" s="204">
        <f>IF(N162="zákl. přenesená",J162,0)</f>
        <v>0</v>
      </c>
      <c r="BH162" s="204">
        <f>IF(N162="sníž. přenesená",J162,0)</f>
        <v>0</v>
      </c>
      <c r="BI162" s="204">
        <f>IF(N162="nulová",J162,0)</f>
        <v>0</v>
      </c>
      <c r="BJ162" s="17" t="s">
        <v>78</v>
      </c>
      <c r="BK162" s="204">
        <f>ROUND(I162*H162,2)</f>
        <v>0</v>
      </c>
      <c r="BL162" s="17" t="s">
        <v>159</v>
      </c>
      <c r="BM162" s="203" t="s">
        <v>298</v>
      </c>
    </row>
    <row r="163" spans="1:65" s="2" customFormat="1" ht="10.199999999999999">
      <c r="A163" s="34"/>
      <c r="B163" s="35"/>
      <c r="C163" s="36"/>
      <c r="D163" s="205" t="s">
        <v>161</v>
      </c>
      <c r="E163" s="36"/>
      <c r="F163" s="206" t="s">
        <v>296</v>
      </c>
      <c r="G163" s="36"/>
      <c r="H163" s="36"/>
      <c r="I163" s="115"/>
      <c r="J163" s="36"/>
      <c r="K163" s="36"/>
      <c r="L163" s="39"/>
      <c r="M163" s="207"/>
      <c r="N163" s="208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161</v>
      </c>
      <c r="AU163" s="17" t="s">
        <v>80</v>
      </c>
    </row>
    <row r="164" spans="1:65" s="13" customFormat="1" ht="10.199999999999999">
      <c r="B164" s="210"/>
      <c r="C164" s="211"/>
      <c r="D164" s="205" t="s">
        <v>165</v>
      </c>
      <c r="E164" s="212" t="s">
        <v>19</v>
      </c>
      <c r="F164" s="213" t="s">
        <v>299</v>
      </c>
      <c r="G164" s="211"/>
      <c r="H164" s="214">
        <v>204.1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165</v>
      </c>
      <c r="AU164" s="220" t="s">
        <v>80</v>
      </c>
      <c r="AV164" s="13" t="s">
        <v>80</v>
      </c>
      <c r="AW164" s="13" t="s">
        <v>33</v>
      </c>
      <c r="AX164" s="13" t="s">
        <v>78</v>
      </c>
      <c r="AY164" s="220" t="s">
        <v>152</v>
      </c>
    </row>
    <row r="165" spans="1:65" s="2" customFormat="1" ht="14.4" customHeight="1">
      <c r="A165" s="34"/>
      <c r="B165" s="35"/>
      <c r="C165" s="192" t="s">
        <v>300</v>
      </c>
      <c r="D165" s="192" t="s">
        <v>154</v>
      </c>
      <c r="E165" s="193" t="s">
        <v>301</v>
      </c>
      <c r="F165" s="194" t="s">
        <v>302</v>
      </c>
      <c r="G165" s="195" t="s">
        <v>297</v>
      </c>
      <c r="H165" s="196">
        <v>1979.64</v>
      </c>
      <c r="I165" s="197"/>
      <c r="J165" s="198">
        <f>ROUND(I165*H165,2)</f>
        <v>0</v>
      </c>
      <c r="K165" s="194" t="s">
        <v>19</v>
      </c>
      <c r="L165" s="39"/>
      <c r="M165" s="199" t="s">
        <v>19</v>
      </c>
      <c r="N165" s="200" t="s">
        <v>42</v>
      </c>
      <c r="O165" s="64"/>
      <c r="P165" s="201">
        <f>O165*H165</f>
        <v>0</v>
      </c>
      <c r="Q165" s="201">
        <v>0</v>
      </c>
      <c r="R165" s="201">
        <f>Q165*H165</f>
        <v>0</v>
      </c>
      <c r="S165" s="201">
        <v>0</v>
      </c>
      <c r="T165" s="20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3" t="s">
        <v>159</v>
      </c>
      <c r="AT165" s="203" t="s">
        <v>154</v>
      </c>
      <c r="AU165" s="203" t="s">
        <v>80</v>
      </c>
      <c r="AY165" s="17" t="s">
        <v>152</v>
      </c>
      <c r="BE165" s="204">
        <f>IF(N165="základní",J165,0)</f>
        <v>0</v>
      </c>
      <c r="BF165" s="204">
        <f>IF(N165="snížená",J165,0)</f>
        <v>0</v>
      </c>
      <c r="BG165" s="204">
        <f>IF(N165="zákl. přenesená",J165,0)</f>
        <v>0</v>
      </c>
      <c r="BH165" s="204">
        <f>IF(N165="sníž. přenesená",J165,0)</f>
        <v>0</v>
      </c>
      <c r="BI165" s="204">
        <f>IF(N165="nulová",J165,0)</f>
        <v>0</v>
      </c>
      <c r="BJ165" s="17" t="s">
        <v>78</v>
      </c>
      <c r="BK165" s="204">
        <f>ROUND(I165*H165,2)</f>
        <v>0</v>
      </c>
      <c r="BL165" s="17" t="s">
        <v>159</v>
      </c>
      <c r="BM165" s="203" t="s">
        <v>303</v>
      </c>
    </row>
    <row r="166" spans="1:65" s="2" customFormat="1" ht="10.199999999999999">
      <c r="A166" s="34"/>
      <c r="B166" s="35"/>
      <c r="C166" s="36"/>
      <c r="D166" s="205" t="s">
        <v>161</v>
      </c>
      <c r="E166" s="36"/>
      <c r="F166" s="206" t="s">
        <v>302</v>
      </c>
      <c r="G166" s="36"/>
      <c r="H166" s="36"/>
      <c r="I166" s="115"/>
      <c r="J166" s="36"/>
      <c r="K166" s="36"/>
      <c r="L166" s="39"/>
      <c r="M166" s="207"/>
      <c r="N166" s="208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161</v>
      </c>
      <c r="AU166" s="17" t="s">
        <v>80</v>
      </c>
    </row>
    <row r="167" spans="1:65" s="13" customFormat="1" ht="10.199999999999999">
      <c r="B167" s="210"/>
      <c r="C167" s="211"/>
      <c r="D167" s="205" t="s">
        <v>165</v>
      </c>
      <c r="E167" s="212" t="s">
        <v>19</v>
      </c>
      <c r="F167" s="213" t="s">
        <v>304</v>
      </c>
      <c r="G167" s="211"/>
      <c r="H167" s="214">
        <v>1979.64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165</v>
      </c>
      <c r="AU167" s="220" t="s">
        <v>80</v>
      </c>
      <c r="AV167" s="13" t="s">
        <v>80</v>
      </c>
      <c r="AW167" s="13" t="s">
        <v>33</v>
      </c>
      <c r="AX167" s="13" t="s">
        <v>78</v>
      </c>
      <c r="AY167" s="220" t="s">
        <v>152</v>
      </c>
    </row>
    <row r="168" spans="1:65" s="2" customFormat="1" ht="14.4" customHeight="1">
      <c r="A168" s="34"/>
      <c r="B168" s="35"/>
      <c r="C168" s="192" t="s">
        <v>305</v>
      </c>
      <c r="D168" s="192" t="s">
        <v>154</v>
      </c>
      <c r="E168" s="193" t="s">
        <v>306</v>
      </c>
      <c r="F168" s="194" t="s">
        <v>307</v>
      </c>
      <c r="G168" s="195" t="s">
        <v>157</v>
      </c>
      <c r="H168" s="196">
        <v>9.702</v>
      </c>
      <c r="I168" s="197"/>
      <c r="J168" s="198">
        <f>ROUND(I168*H168,2)</f>
        <v>0</v>
      </c>
      <c r="K168" s="194" t="s">
        <v>158</v>
      </c>
      <c r="L168" s="39"/>
      <c r="M168" s="199" t="s">
        <v>19</v>
      </c>
      <c r="N168" s="200" t="s">
        <v>42</v>
      </c>
      <c r="O168" s="64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159</v>
      </c>
      <c r="AT168" s="203" t="s">
        <v>154</v>
      </c>
      <c r="AU168" s="203" t="s">
        <v>80</v>
      </c>
      <c r="AY168" s="17" t="s">
        <v>152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78</v>
      </c>
      <c r="BK168" s="204">
        <f>ROUND(I168*H168,2)</f>
        <v>0</v>
      </c>
      <c r="BL168" s="17" t="s">
        <v>159</v>
      </c>
      <c r="BM168" s="203" t="s">
        <v>308</v>
      </c>
    </row>
    <row r="169" spans="1:65" s="2" customFormat="1" ht="19.2">
      <c r="A169" s="34"/>
      <c r="B169" s="35"/>
      <c r="C169" s="36"/>
      <c r="D169" s="205" t="s">
        <v>161</v>
      </c>
      <c r="E169" s="36"/>
      <c r="F169" s="206" t="s">
        <v>309</v>
      </c>
      <c r="G169" s="36"/>
      <c r="H169" s="36"/>
      <c r="I169" s="115"/>
      <c r="J169" s="36"/>
      <c r="K169" s="36"/>
      <c r="L169" s="39"/>
      <c r="M169" s="207"/>
      <c r="N169" s="208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161</v>
      </c>
      <c r="AU169" s="17" t="s">
        <v>80</v>
      </c>
    </row>
    <row r="170" spans="1:65" s="13" customFormat="1" ht="10.199999999999999">
      <c r="B170" s="210"/>
      <c r="C170" s="211"/>
      <c r="D170" s="205" t="s">
        <v>165</v>
      </c>
      <c r="E170" s="212" t="s">
        <v>19</v>
      </c>
      <c r="F170" s="213" t="s">
        <v>310</v>
      </c>
      <c r="G170" s="211"/>
      <c r="H170" s="214">
        <v>9.702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165</v>
      </c>
      <c r="AU170" s="220" t="s">
        <v>80</v>
      </c>
      <c r="AV170" s="13" t="s">
        <v>80</v>
      </c>
      <c r="AW170" s="13" t="s">
        <v>33</v>
      </c>
      <c r="AX170" s="13" t="s">
        <v>78</v>
      </c>
      <c r="AY170" s="220" t="s">
        <v>152</v>
      </c>
    </row>
    <row r="171" spans="1:65" s="2" customFormat="1" ht="14.4" customHeight="1">
      <c r="A171" s="34"/>
      <c r="B171" s="35"/>
      <c r="C171" s="192" t="s">
        <v>311</v>
      </c>
      <c r="D171" s="192" t="s">
        <v>154</v>
      </c>
      <c r="E171" s="193" t="s">
        <v>312</v>
      </c>
      <c r="F171" s="194" t="s">
        <v>313</v>
      </c>
      <c r="G171" s="195" t="s">
        <v>314</v>
      </c>
      <c r="H171" s="196">
        <v>409</v>
      </c>
      <c r="I171" s="197"/>
      <c r="J171" s="198">
        <f>ROUND(I171*H171,2)</f>
        <v>0</v>
      </c>
      <c r="K171" s="194" t="s">
        <v>158</v>
      </c>
      <c r="L171" s="39"/>
      <c r="M171" s="199" t="s">
        <v>19</v>
      </c>
      <c r="N171" s="200" t="s">
        <v>42</v>
      </c>
      <c r="O171" s="64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3" t="s">
        <v>159</v>
      </c>
      <c r="AT171" s="203" t="s">
        <v>154</v>
      </c>
      <c r="AU171" s="203" t="s">
        <v>80</v>
      </c>
      <c r="AY171" s="17" t="s">
        <v>152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7" t="s">
        <v>78</v>
      </c>
      <c r="BK171" s="204">
        <f>ROUND(I171*H171,2)</f>
        <v>0</v>
      </c>
      <c r="BL171" s="17" t="s">
        <v>159</v>
      </c>
      <c r="BM171" s="203" t="s">
        <v>315</v>
      </c>
    </row>
    <row r="172" spans="1:65" s="2" customFormat="1" ht="19.2">
      <c r="A172" s="34"/>
      <c r="B172" s="35"/>
      <c r="C172" s="36"/>
      <c r="D172" s="205" t="s">
        <v>161</v>
      </c>
      <c r="E172" s="36"/>
      <c r="F172" s="206" t="s">
        <v>316</v>
      </c>
      <c r="G172" s="36"/>
      <c r="H172" s="36"/>
      <c r="I172" s="115"/>
      <c r="J172" s="36"/>
      <c r="K172" s="36"/>
      <c r="L172" s="39"/>
      <c r="M172" s="207"/>
      <c r="N172" s="208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161</v>
      </c>
      <c r="AU172" s="17" t="s">
        <v>80</v>
      </c>
    </row>
    <row r="173" spans="1:65" s="13" customFormat="1" ht="10.199999999999999">
      <c r="B173" s="210"/>
      <c r="C173" s="211"/>
      <c r="D173" s="205" t="s">
        <v>165</v>
      </c>
      <c r="E173" s="212" t="s">
        <v>19</v>
      </c>
      <c r="F173" s="213" t="s">
        <v>201</v>
      </c>
      <c r="G173" s="211"/>
      <c r="H173" s="214">
        <v>409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165</v>
      </c>
      <c r="AU173" s="220" t="s">
        <v>80</v>
      </c>
      <c r="AV173" s="13" t="s">
        <v>80</v>
      </c>
      <c r="AW173" s="13" t="s">
        <v>33</v>
      </c>
      <c r="AX173" s="13" t="s">
        <v>78</v>
      </c>
      <c r="AY173" s="220" t="s">
        <v>152</v>
      </c>
    </row>
    <row r="174" spans="1:65" s="2" customFormat="1" ht="14.4" customHeight="1">
      <c r="A174" s="34"/>
      <c r="B174" s="35"/>
      <c r="C174" s="192" t="s">
        <v>317</v>
      </c>
      <c r="D174" s="192" t="s">
        <v>154</v>
      </c>
      <c r="E174" s="193" t="s">
        <v>318</v>
      </c>
      <c r="F174" s="194" t="s">
        <v>319</v>
      </c>
      <c r="G174" s="195" t="s">
        <v>314</v>
      </c>
      <c r="H174" s="196">
        <v>409</v>
      </c>
      <c r="I174" s="197"/>
      <c r="J174" s="198">
        <f>ROUND(I174*H174,2)</f>
        <v>0</v>
      </c>
      <c r="K174" s="194" t="s">
        <v>158</v>
      </c>
      <c r="L174" s="39"/>
      <c r="M174" s="199" t="s">
        <v>19</v>
      </c>
      <c r="N174" s="200" t="s">
        <v>42</v>
      </c>
      <c r="O174" s="64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159</v>
      </c>
      <c r="AT174" s="203" t="s">
        <v>154</v>
      </c>
      <c r="AU174" s="203" t="s">
        <v>80</v>
      </c>
      <c r="AY174" s="17" t="s">
        <v>152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78</v>
      </c>
      <c r="BK174" s="204">
        <f>ROUND(I174*H174,2)</f>
        <v>0</v>
      </c>
      <c r="BL174" s="17" t="s">
        <v>159</v>
      </c>
      <c r="BM174" s="203" t="s">
        <v>320</v>
      </c>
    </row>
    <row r="175" spans="1:65" s="2" customFormat="1" ht="19.2">
      <c r="A175" s="34"/>
      <c r="B175" s="35"/>
      <c r="C175" s="36"/>
      <c r="D175" s="205" t="s">
        <v>161</v>
      </c>
      <c r="E175" s="36"/>
      <c r="F175" s="206" t="s">
        <v>321</v>
      </c>
      <c r="G175" s="36"/>
      <c r="H175" s="36"/>
      <c r="I175" s="115"/>
      <c r="J175" s="36"/>
      <c r="K175" s="36"/>
      <c r="L175" s="39"/>
      <c r="M175" s="207"/>
      <c r="N175" s="208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80</v>
      </c>
    </row>
    <row r="176" spans="1:65" s="13" customFormat="1" ht="10.199999999999999">
      <c r="B176" s="210"/>
      <c r="C176" s="211"/>
      <c r="D176" s="205" t="s">
        <v>165</v>
      </c>
      <c r="E176" s="212" t="s">
        <v>19</v>
      </c>
      <c r="F176" s="213" t="s">
        <v>201</v>
      </c>
      <c r="G176" s="211"/>
      <c r="H176" s="214">
        <v>409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165</v>
      </c>
      <c r="AU176" s="220" t="s">
        <v>80</v>
      </c>
      <c r="AV176" s="13" t="s">
        <v>80</v>
      </c>
      <c r="AW176" s="13" t="s">
        <v>33</v>
      </c>
      <c r="AX176" s="13" t="s">
        <v>78</v>
      </c>
      <c r="AY176" s="220" t="s">
        <v>152</v>
      </c>
    </row>
    <row r="177" spans="1:65" s="2" customFormat="1" ht="14.4" customHeight="1">
      <c r="A177" s="34"/>
      <c r="B177" s="35"/>
      <c r="C177" s="192" t="s">
        <v>322</v>
      </c>
      <c r="D177" s="192" t="s">
        <v>154</v>
      </c>
      <c r="E177" s="193" t="s">
        <v>323</v>
      </c>
      <c r="F177" s="194" t="s">
        <v>324</v>
      </c>
      <c r="G177" s="195" t="s">
        <v>314</v>
      </c>
      <c r="H177" s="196">
        <v>1579</v>
      </c>
      <c r="I177" s="197"/>
      <c r="J177" s="198">
        <f>ROUND(I177*H177,2)</f>
        <v>0</v>
      </c>
      <c r="K177" s="194" t="s">
        <v>158</v>
      </c>
      <c r="L177" s="39"/>
      <c r="M177" s="199" t="s">
        <v>19</v>
      </c>
      <c r="N177" s="200" t="s">
        <v>42</v>
      </c>
      <c r="O177" s="64"/>
      <c r="P177" s="201">
        <f>O177*H177</f>
        <v>0</v>
      </c>
      <c r="Q177" s="201">
        <v>0</v>
      </c>
      <c r="R177" s="201">
        <f>Q177*H177</f>
        <v>0</v>
      </c>
      <c r="S177" s="201">
        <v>0</v>
      </c>
      <c r="T177" s="20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3" t="s">
        <v>159</v>
      </c>
      <c r="AT177" s="203" t="s">
        <v>154</v>
      </c>
      <c r="AU177" s="203" t="s">
        <v>80</v>
      </c>
      <c r="AY177" s="17" t="s">
        <v>152</v>
      </c>
      <c r="BE177" s="204">
        <f>IF(N177="základní",J177,0)</f>
        <v>0</v>
      </c>
      <c r="BF177" s="204">
        <f>IF(N177="snížená",J177,0)</f>
        <v>0</v>
      </c>
      <c r="BG177" s="204">
        <f>IF(N177="zákl. přenesená",J177,0)</f>
        <v>0</v>
      </c>
      <c r="BH177" s="204">
        <f>IF(N177="sníž. přenesená",J177,0)</f>
        <v>0</v>
      </c>
      <c r="BI177" s="204">
        <f>IF(N177="nulová",J177,0)</f>
        <v>0</v>
      </c>
      <c r="BJ177" s="17" t="s">
        <v>78</v>
      </c>
      <c r="BK177" s="204">
        <f>ROUND(I177*H177,2)</f>
        <v>0</v>
      </c>
      <c r="BL177" s="17" t="s">
        <v>159</v>
      </c>
      <c r="BM177" s="203" t="s">
        <v>325</v>
      </c>
    </row>
    <row r="178" spans="1:65" s="2" customFormat="1" ht="19.2">
      <c r="A178" s="34"/>
      <c r="B178" s="35"/>
      <c r="C178" s="36"/>
      <c r="D178" s="205" t="s">
        <v>161</v>
      </c>
      <c r="E178" s="36"/>
      <c r="F178" s="206" t="s">
        <v>326</v>
      </c>
      <c r="G178" s="36"/>
      <c r="H178" s="36"/>
      <c r="I178" s="115"/>
      <c r="J178" s="36"/>
      <c r="K178" s="36"/>
      <c r="L178" s="39"/>
      <c r="M178" s="207"/>
      <c r="N178" s="208"/>
      <c r="O178" s="64"/>
      <c r="P178" s="64"/>
      <c r="Q178" s="64"/>
      <c r="R178" s="64"/>
      <c r="S178" s="64"/>
      <c r="T178" s="65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7" t="s">
        <v>161</v>
      </c>
      <c r="AU178" s="17" t="s">
        <v>80</v>
      </c>
    </row>
    <row r="179" spans="1:65" s="13" customFormat="1" ht="10.199999999999999">
      <c r="B179" s="210"/>
      <c r="C179" s="211"/>
      <c r="D179" s="205" t="s">
        <v>165</v>
      </c>
      <c r="E179" s="212" t="s">
        <v>19</v>
      </c>
      <c r="F179" s="213" t="s">
        <v>327</v>
      </c>
      <c r="G179" s="211"/>
      <c r="H179" s="214">
        <v>1513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165</v>
      </c>
      <c r="AU179" s="220" t="s">
        <v>80</v>
      </c>
      <c r="AV179" s="13" t="s">
        <v>80</v>
      </c>
      <c r="AW179" s="13" t="s">
        <v>33</v>
      </c>
      <c r="AX179" s="13" t="s">
        <v>71</v>
      </c>
      <c r="AY179" s="220" t="s">
        <v>152</v>
      </c>
    </row>
    <row r="180" spans="1:65" s="13" customFormat="1" ht="10.199999999999999">
      <c r="B180" s="210"/>
      <c r="C180" s="211"/>
      <c r="D180" s="205" t="s">
        <v>165</v>
      </c>
      <c r="E180" s="212" t="s">
        <v>19</v>
      </c>
      <c r="F180" s="213" t="s">
        <v>328</v>
      </c>
      <c r="G180" s="211"/>
      <c r="H180" s="214">
        <v>66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165</v>
      </c>
      <c r="AU180" s="220" t="s">
        <v>80</v>
      </c>
      <c r="AV180" s="13" t="s">
        <v>80</v>
      </c>
      <c r="AW180" s="13" t="s">
        <v>33</v>
      </c>
      <c r="AX180" s="13" t="s">
        <v>71</v>
      </c>
      <c r="AY180" s="220" t="s">
        <v>152</v>
      </c>
    </row>
    <row r="181" spans="1:65" s="2" customFormat="1" ht="14.4" customHeight="1">
      <c r="A181" s="34"/>
      <c r="B181" s="35"/>
      <c r="C181" s="221" t="s">
        <v>329</v>
      </c>
      <c r="D181" s="221" t="s">
        <v>330</v>
      </c>
      <c r="E181" s="222" t="s">
        <v>331</v>
      </c>
      <c r="F181" s="223" t="s">
        <v>332</v>
      </c>
      <c r="G181" s="224" t="s">
        <v>333</v>
      </c>
      <c r="H181" s="225">
        <v>40.953000000000003</v>
      </c>
      <c r="I181" s="226"/>
      <c r="J181" s="227">
        <f>ROUND(I181*H181,2)</f>
        <v>0</v>
      </c>
      <c r="K181" s="223" t="s">
        <v>158</v>
      </c>
      <c r="L181" s="228"/>
      <c r="M181" s="229" t="s">
        <v>19</v>
      </c>
      <c r="N181" s="230" t="s">
        <v>42</v>
      </c>
      <c r="O181" s="64"/>
      <c r="P181" s="201">
        <f>O181*H181</f>
        <v>0</v>
      </c>
      <c r="Q181" s="201">
        <v>1E-3</v>
      </c>
      <c r="R181" s="201">
        <f>Q181*H181</f>
        <v>4.0953000000000003E-2</v>
      </c>
      <c r="S181" s="201">
        <v>0</v>
      </c>
      <c r="T181" s="20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196</v>
      </c>
      <c r="AT181" s="203" t="s">
        <v>330</v>
      </c>
      <c r="AU181" s="203" t="s">
        <v>80</v>
      </c>
      <c r="AY181" s="17" t="s">
        <v>152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78</v>
      </c>
      <c r="BK181" s="204">
        <f>ROUND(I181*H181,2)</f>
        <v>0</v>
      </c>
      <c r="BL181" s="17" t="s">
        <v>159</v>
      </c>
      <c r="BM181" s="203" t="s">
        <v>334</v>
      </c>
    </row>
    <row r="182" spans="1:65" s="2" customFormat="1" ht="10.199999999999999">
      <c r="A182" s="34"/>
      <c r="B182" s="35"/>
      <c r="C182" s="36"/>
      <c r="D182" s="205" t="s">
        <v>161</v>
      </c>
      <c r="E182" s="36"/>
      <c r="F182" s="206" t="s">
        <v>332</v>
      </c>
      <c r="G182" s="36"/>
      <c r="H182" s="36"/>
      <c r="I182" s="115"/>
      <c r="J182" s="36"/>
      <c r="K182" s="36"/>
      <c r="L182" s="39"/>
      <c r="M182" s="207"/>
      <c r="N182" s="208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161</v>
      </c>
      <c r="AU182" s="17" t="s">
        <v>80</v>
      </c>
    </row>
    <row r="183" spans="1:65" s="2" customFormat="1" ht="19.2">
      <c r="A183" s="34"/>
      <c r="B183" s="35"/>
      <c r="C183" s="36"/>
      <c r="D183" s="205" t="s">
        <v>163</v>
      </c>
      <c r="E183" s="36"/>
      <c r="F183" s="209" t="s">
        <v>335</v>
      </c>
      <c r="G183" s="36"/>
      <c r="H183" s="36"/>
      <c r="I183" s="115"/>
      <c r="J183" s="36"/>
      <c r="K183" s="36"/>
      <c r="L183" s="39"/>
      <c r="M183" s="207"/>
      <c r="N183" s="208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163</v>
      </c>
      <c r="AU183" s="17" t="s">
        <v>80</v>
      </c>
    </row>
    <row r="184" spans="1:65" s="13" customFormat="1" ht="10.199999999999999">
      <c r="B184" s="210"/>
      <c r="C184" s="211"/>
      <c r="D184" s="205" t="s">
        <v>165</v>
      </c>
      <c r="E184" s="212" t="s">
        <v>19</v>
      </c>
      <c r="F184" s="213" t="s">
        <v>336</v>
      </c>
      <c r="G184" s="211"/>
      <c r="H184" s="214">
        <v>40.953000000000003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165</v>
      </c>
      <c r="AU184" s="220" t="s">
        <v>80</v>
      </c>
      <c r="AV184" s="13" t="s">
        <v>80</v>
      </c>
      <c r="AW184" s="13" t="s">
        <v>33</v>
      </c>
      <c r="AX184" s="13" t="s">
        <v>78</v>
      </c>
      <c r="AY184" s="220" t="s">
        <v>152</v>
      </c>
    </row>
    <row r="185" spans="1:65" s="2" customFormat="1" ht="14.4" customHeight="1">
      <c r="A185" s="34"/>
      <c r="B185" s="35"/>
      <c r="C185" s="192" t="s">
        <v>337</v>
      </c>
      <c r="D185" s="192" t="s">
        <v>154</v>
      </c>
      <c r="E185" s="193" t="s">
        <v>338</v>
      </c>
      <c r="F185" s="194" t="s">
        <v>339</v>
      </c>
      <c r="G185" s="195" t="s">
        <v>314</v>
      </c>
      <c r="H185" s="196">
        <v>409</v>
      </c>
      <c r="I185" s="197"/>
      <c r="J185" s="198">
        <f>ROUND(I185*H185,2)</f>
        <v>0</v>
      </c>
      <c r="K185" s="194" t="s">
        <v>158</v>
      </c>
      <c r="L185" s="39"/>
      <c r="M185" s="199" t="s">
        <v>19</v>
      </c>
      <c r="N185" s="200" t="s">
        <v>42</v>
      </c>
      <c r="O185" s="64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159</v>
      </c>
      <c r="AT185" s="203" t="s">
        <v>154</v>
      </c>
      <c r="AU185" s="203" t="s">
        <v>80</v>
      </c>
      <c r="AY185" s="17" t="s">
        <v>152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78</v>
      </c>
      <c r="BK185" s="204">
        <f>ROUND(I185*H185,2)</f>
        <v>0</v>
      </c>
      <c r="BL185" s="17" t="s">
        <v>159</v>
      </c>
      <c r="BM185" s="203" t="s">
        <v>340</v>
      </c>
    </row>
    <row r="186" spans="1:65" s="2" customFormat="1" ht="10.199999999999999">
      <c r="A186" s="34"/>
      <c r="B186" s="35"/>
      <c r="C186" s="36"/>
      <c r="D186" s="205" t="s">
        <v>161</v>
      </c>
      <c r="E186" s="36"/>
      <c r="F186" s="206" t="s">
        <v>341</v>
      </c>
      <c r="G186" s="36"/>
      <c r="H186" s="36"/>
      <c r="I186" s="115"/>
      <c r="J186" s="36"/>
      <c r="K186" s="36"/>
      <c r="L186" s="39"/>
      <c r="M186" s="207"/>
      <c r="N186" s="208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161</v>
      </c>
      <c r="AU186" s="17" t="s">
        <v>80</v>
      </c>
    </row>
    <row r="187" spans="1:65" s="13" customFormat="1" ht="10.199999999999999">
      <c r="B187" s="210"/>
      <c r="C187" s="211"/>
      <c r="D187" s="205" t="s">
        <v>165</v>
      </c>
      <c r="E187" s="212" t="s">
        <v>19</v>
      </c>
      <c r="F187" s="213" t="s">
        <v>201</v>
      </c>
      <c r="G187" s="211"/>
      <c r="H187" s="214">
        <v>409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165</v>
      </c>
      <c r="AU187" s="220" t="s">
        <v>80</v>
      </c>
      <c r="AV187" s="13" t="s">
        <v>80</v>
      </c>
      <c r="AW187" s="13" t="s">
        <v>33</v>
      </c>
      <c r="AX187" s="13" t="s">
        <v>78</v>
      </c>
      <c r="AY187" s="220" t="s">
        <v>152</v>
      </c>
    </row>
    <row r="188" spans="1:65" s="2" customFormat="1" ht="14.4" customHeight="1">
      <c r="A188" s="34"/>
      <c r="B188" s="35"/>
      <c r="C188" s="192" t="s">
        <v>342</v>
      </c>
      <c r="D188" s="192" t="s">
        <v>154</v>
      </c>
      <c r="E188" s="193" t="s">
        <v>343</v>
      </c>
      <c r="F188" s="194" t="s">
        <v>344</v>
      </c>
      <c r="G188" s="195" t="s">
        <v>314</v>
      </c>
      <c r="H188" s="196">
        <v>1836</v>
      </c>
      <c r="I188" s="197"/>
      <c r="J188" s="198">
        <f>ROUND(I188*H188,2)</f>
        <v>0</v>
      </c>
      <c r="K188" s="194" t="s">
        <v>158</v>
      </c>
      <c r="L188" s="39"/>
      <c r="M188" s="199" t="s">
        <v>19</v>
      </c>
      <c r="N188" s="200" t="s">
        <v>42</v>
      </c>
      <c r="O188" s="64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159</v>
      </c>
      <c r="AT188" s="203" t="s">
        <v>154</v>
      </c>
      <c r="AU188" s="203" t="s">
        <v>80</v>
      </c>
      <c r="AY188" s="17" t="s">
        <v>152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78</v>
      </c>
      <c r="BK188" s="204">
        <f>ROUND(I188*H188,2)</f>
        <v>0</v>
      </c>
      <c r="BL188" s="17" t="s">
        <v>159</v>
      </c>
      <c r="BM188" s="203" t="s">
        <v>345</v>
      </c>
    </row>
    <row r="189" spans="1:65" s="2" customFormat="1" ht="19.2">
      <c r="A189" s="34"/>
      <c r="B189" s="35"/>
      <c r="C189" s="36"/>
      <c r="D189" s="205" t="s">
        <v>161</v>
      </c>
      <c r="E189" s="36"/>
      <c r="F189" s="206" t="s">
        <v>346</v>
      </c>
      <c r="G189" s="36"/>
      <c r="H189" s="36"/>
      <c r="I189" s="115"/>
      <c r="J189" s="36"/>
      <c r="K189" s="36"/>
      <c r="L189" s="39"/>
      <c r="M189" s="207"/>
      <c r="N189" s="208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161</v>
      </c>
      <c r="AU189" s="17" t="s">
        <v>80</v>
      </c>
    </row>
    <row r="190" spans="1:65" s="13" customFormat="1" ht="10.199999999999999">
      <c r="B190" s="210"/>
      <c r="C190" s="211"/>
      <c r="D190" s="205" t="s">
        <v>165</v>
      </c>
      <c r="E190" s="212" t="s">
        <v>19</v>
      </c>
      <c r="F190" s="213" t="s">
        <v>347</v>
      </c>
      <c r="G190" s="211"/>
      <c r="H190" s="214">
        <v>1836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165</v>
      </c>
      <c r="AU190" s="220" t="s">
        <v>80</v>
      </c>
      <c r="AV190" s="13" t="s">
        <v>80</v>
      </c>
      <c r="AW190" s="13" t="s">
        <v>33</v>
      </c>
      <c r="AX190" s="13" t="s">
        <v>78</v>
      </c>
      <c r="AY190" s="220" t="s">
        <v>152</v>
      </c>
    </row>
    <row r="191" spans="1:65" s="2" customFormat="1" ht="14.4" customHeight="1">
      <c r="A191" s="34"/>
      <c r="B191" s="35"/>
      <c r="C191" s="192" t="s">
        <v>348</v>
      </c>
      <c r="D191" s="192" t="s">
        <v>154</v>
      </c>
      <c r="E191" s="193" t="s">
        <v>349</v>
      </c>
      <c r="F191" s="194" t="s">
        <v>350</v>
      </c>
      <c r="G191" s="195" t="s">
        <v>314</v>
      </c>
      <c r="H191" s="196">
        <v>66</v>
      </c>
      <c r="I191" s="197"/>
      <c r="J191" s="198">
        <f>ROUND(I191*H191,2)</f>
        <v>0</v>
      </c>
      <c r="K191" s="194" t="s">
        <v>158</v>
      </c>
      <c r="L191" s="39"/>
      <c r="M191" s="199" t="s">
        <v>19</v>
      </c>
      <c r="N191" s="200" t="s">
        <v>42</v>
      </c>
      <c r="O191" s="64"/>
      <c r="P191" s="201">
        <f>O191*H191</f>
        <v>0</v>
      </c>
      <c r="Q191" s="201">
        <v>0</v>
      </c>
      <c r="R191" s="201">
        <f>Q191*H191</f>
        <v>0</v>
      </c>
      <c r="S191" s="201">
        <v>0</v>
      </c>
      <c r="T191" s="20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3" t="s">
        <v>159</v>
      </c>
      <c r="AT191" s="203" t="s">
        <v>154</v>
      </c>
      <c r="AU191" s="203" t="s">
        <v>80</v>
      </c>
      <c r="AY191" s="17" t="s">
        <v>152</v>
      </c>
      <c r="BE191" s="204">
        <f>IF(N191="základní",J191,0)</f>
        <v>0</v>
      </c>
      <c r="BF191" s="204">
        <f>IF(N191="snížená",J191,0)</f>
        <v>0</v>
      </c>
      <c r="BG191" s="204">
        <f>IF(N191="zákl. přenesená",J191,0)</f>
        <v>0</v>
      </c>
      <c r="BH191" s="204">
        <f>IF(N191="sníž. přenesená",J191,0)</f>
        <v>0</v>
      </c>
      <c r="BI191" s="204">
        <f>IF(N191="nulová",J191,0)</f>
        <v>0</v>
      </c>
      <c r="BJ191" s="17" t="s">
        <v>78</v>
      </c>
      <c r="BK191" s="204">
        <f>ROUND(I191*H191,2)</f>
        <v>0</v>
      </c>
      <c r="BL191" s="17" t="s">
        <v>159</v>
      </c>
      <c r="BM191" s="203" t="s">
        <v>351</v>
      </c>
    </row>
    <row r="192" spans="1:65" s="2" customFormat="1" ht="19.2">
      <c r="A192" s="34"/>
      <c r="B192" s="35"/>
      <c r="C192" s="36"/>
      <c r="D192" s="205" t="s">
        <v>161</v>
      </c>
      <c r="E192" s="36"/>
      <c r="F192" s="206" t="s">
        <v>352</v>
      </c>
      <c r="G192" s="36"/>
      <c r="H192" s="36"/>
      <c r="I192" s="115"/>
      <c r="J192" s="36"/>
      <c r="K192" s="36"/>
      <c r="L192" s="39"/>
      <c r="M192" s="207"/>
      <c r="N192" s="208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161</v>
      </c>
      <c r="AU192" s="17" t="s">
        <v>80</v>
      </c>
    </row>
    <row r="193" spans="1:65" s="13" customFormat="1" ht="10.199999999999999">
      <c r="B193" s="210"/>
      <c r="C193" s="211"/>
      <c r="D193" s="205" t="s">
        <v>165</v>
      </c>
      <c r="E193" s="212" t="s">
        <v>19</v>
      </c>
      <c r="F193" s="213" t="s">
        <v>328</v>
      </c>
      <c r="G193" s="211"/>
      <c r="H193" s="214">
        <v>66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165</v>
      </c>
      <c r="AU193" s="220" t="s">
        <v>80</v>
      </c>
      <c r="AV193" s="13" t="s">
        <v>80</v>
      </c>
      <c r="AW193" s="13" t="s">
        <v>33</v>
      </c>
      <c r="AX193" s="13" t="s">
        <v>78</v>
      </c>
      <c r="AY193" s="220" t="s">
        <v>152</v>
      </c>
    </row>
    <row r="194" spans="1:65" s="2" customFormat="1" ht="14.4" customHeight="1">
      <c r="A194" s="34"/>
      <c r="B194" s="35"/>
      <c r="C194" s="192" t="s">
        <v>353</v>
      </c>
      <c r="D194" s="192" t="s">
        <v>154</v>
      </c>
      <c r="E194" s="193" t="s">
        <v>354</v>
      </c>
      <c r="F194" s="194" t="s">
        <v>355</v>
      </c>
      <c r="G194" s="195" t="s">
        <v>314</v>
      </c>
      <c r="H194" s="196">
        <v>1513</v>
      </c>
      <c r="I194" s="197"/>
      <c r="J194" s="198">
        <f>ROUND(I194*H194,2)</f>
        <v>0</v>
      </c>
      <c r="K194" s="194" t="s">
        <v>158</v>
      </c>
      <c r="L194" s="39"/>
      <c r="M194" s="199" t="s">
        <v>19</v>
      </c>
      <c r="N194" s="200" t="s">
        <v>42</v>
      </c>
      <c r="O194" s="64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3" t="s">
        <v>159</v>
      </c>
      <c r="AT194" s="203" t="s">
        <v>154</v>
      </c>
      <c r="AU194" s="203" t="s">
        <v>80</v>
      </c>
      <c r="AY194" s="17" t="s">
        <v>152</v>
      </c>
      <c r="BE194" s="204">
        <f>IF(N194="základní",J194,0)</f>
        <v>0</v>
      </c>
      <c r="BF194" s="204">
        <f>IF(N194="snížená",J194,0)</f>
        <v>0</v>
      </c>
      <c r="BG194" s="204">
        <f>IF(N194="zákl. přenesená",J194,0)</f>
        <v>0</v>
      </c>
      <c r="BH194" s="204">
        <f>IF(N194="sníž. přenesená",J194,0)</f>
        <v>0</v>
      </c>
      <c r="BI194" s="204">
        <f>IF(N194="nulová",J194,0)</f>
        <v>0</v>
      </c>
      <c r="BJ194" s="17" t="s">
        <v>78</v>
      </c>
      <c r="BK194" s="204">
        <f>ROUND(I194*H194,2)</f>
        <v>0</v>
      </c>
      <c r="BL194" s="17" t="s">
        <v>159</v>
      </c>
      <c r="BM194" s="203" t="s">
        <v>356</v>
      </c>
    </row>
    <row r="195" spans="1:65" s="2" customFormat="1" ht="19.2">
      <c r="A195" s="34"/>
      <c r="B195" s="35"/>
      <c r="C195" s="36"/>
      <c r="D195" s="205" t="s">
        <v>161</v>
      </c>
      <c r="E195" s="36"/>
      <c r="F195" s="206" t="s">
        <v>357</v>
      </c>
      <c r="G195" s="36"/>
      <c r="H195" s="36"/>
      <c r="I195" s="115"/>
      <c r="J195" s="36"/>
      <c r="K195" s="36"/>
      <c r="L195" s="39"/>
      <c r="M195" s="207"/>
      <c r="N195" s="208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161</v>
      </c>
      <c r="AU195" s="17" t="s">
        <v>80</v>
      </c>
    </row>
    <row r="196" spans="1:65" s="13" customFormat="1" ht="10.199999999999999">
      <c r="B196" s="210"/>
      <c r="C196" s="211"/>
      <c r="D196" s="205" t="s">
        <v>165</v>
      </c>
      <c r="E196" s="212" t="s">
        <v>19</v>
      </c>
      <c r="F196" s="213" t="s">
        <v>327</v>
      </c>
      <c r="G196" s="211"/>
      <c r="H196" s="214">
        <v>1513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165</v>
      </c>
      <c r="AU196" s="220" t="s">
        <v>80</v>
      </c>
      <c r="AV196" s="13" t="s">
        <v>80</v>
      </c>
      <c r="AW196" s="13" t="s">
        <v>33</v>
      </c>
      <c r="AX196" s="13" t="s">
        <v>78</v>
      </c>
      <c r="AY196" s="220" t="s">
        <v>152</v>
      </c>
    </row>
    <row r="197" spans="1:65" s="12" customFormat="1" ht="22.8" customHeight="1">
      <c r="B197" s="176"/>
      <c r="C197" s="177"/>
      <c r="D197" s="178" t="s">
        <v>70</v>
      </c>
      <c r="E197" s="190" t="s">
        <v>80</v>
      </c>
      <c r="F197" s="190" t="s">
        <v>358</v>
      </c>
      <c r="G197" s="177"/>
      <c r="H197" s="177"/>
      <c r="I197" s="180"/>
      <c r="J197" s="191">
        <f>BK197</f>
        <v>0</v>
      </c>
      <c r="K197" s="177"/>
      <c r="L197" s="182"/>
      <c r="M197" s="183"/>
      <c r="N197" s="184"/>
      <c r="O197" s="184"/>
      <c r="P197" s="185">
        <f>SUM(P198:P218)</f>
        <v>0</v>
      </c>
      <c r="Q197" s="184"/>
      <c r="R197" s="185">
        <f>SUM(R198:R218)</f>
        <v>681.41880416999982</v>
      </c>
      <c r="S197" s="184"/>
      <c r="T197" s="186">
        <f>SUM(T198:T218)</f>
        <v>0</v>
      </c>
      <c r="AR197" s="187" t="s">
        <v>78</v>
      </c>
      <c r="AT197" s="188" t="s">
        <v>70</v>
      </c>
      <c r="AU197" s="188" t="s">
        <v>78</v>
      </c>
      <c r="AY197" s="187" t="s">
        <v>152</v>
      </c>
      <c r="BK197" s="189">
        <f>SUM(BK198:BK218)</f>
        <v>0</v>
      </c>
    </row>
    <row r="198" spans="1:65" s="2" customFormat="1" ht="14.4" customHeight="1">
      <c r="A198" s="34"/>
      <c r="B198" s="35"/>
      <c r="C198" s="192" t="s">
        <v>359</v>
      </c>
      <c r="D198" s="192" t="s">
        <v>154</v>
      </c>
      <c r="E198" s="193" t="s">
        <v>360</v>
      </c>
      <c r="F198" s="194" t="s">
        <v>361</v>
      </c>
      <c r="G198" s="195" t="s">
        <v>157</v>
      </c>
      <c r="H198" s="196">
        <v>405</v>
      </c>
      <c r="I198" s="197"/>
      <c r="J198" s="198">
        <f>ROUND(I198*H198,2)</f>
        <v>0</v>
      </c>
      <c r="K198" s="194" t="s">
        <v>158</v>
      </c>
      <c r="L198" s="39"/>
      <c r="M198" s="199" t="s">
        <v>19</v>
      </c>
      <c r="N198" s="200" t="s">
        <v>42</v>
      </c>
      <c r="O198" s="64"/>
      <c r="P198" s="201">
        <f>O198*H198</f>
        <v>0</v>
      </c>
      <c r="Q198" s="201">
        <v>1.63</v>
      </c>
      <c r="R198" s="201">
        <f>Q198*H198</f>
        <v>660.15</v>
      </c>
      <c r="S198" s="201">
        <v>0</v>
      </c>
      <c r="T198" s="20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3" t="s">
        <v>159</v>
      </c>
      <c r="AT198" s="203" t="s">
        <v>154</v>
      </c>
      <c r="AU198" s="203" t="s">
        <v>80</v>
      </c>
      <c r="AY198" s="17" t="s">
        <v>152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7" t="s">
        <v>78</v>
      </c>
      <c r="BK198" s="204">
        <f>ROUND(I198*H198,2)</f>
        <v>0</v>
      </c>
      <c r="BL198" s="17" t="s">
        <v>159</v>
      </c>
      <c r="BM198" s="203" t="s">
        <v>362</v>
      </c>
    </row>
    <row r="199" spans="1:65" s="2" customFormat="1" ht="19.2">
      <c r="A199" s="34"/>
      <c r="B199" s="35"/>
      <c r="C199" s="36"/>
      <c r="D199" s="205" t="s">
        <v>161</v>
      </c>
      <c r="E199" s="36"/>
      <c r="F199" s="206" t="s">
        <v>363</v>
      </c>
      <c r="G199" s="36"/>
      <c r="H199" s="36"/>
      <c r="I199" s="115"/>
      <c r="J199" s="36"/>
      <c r="K199" s="36"/>
      <c r="L199" s="39"/>
      <c r="M199" s="207"/>
      <c r="N199" s="208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161</v>
      </c>
      <c r="AU199" s="17" t="s">
        <v>80</v>
      </c>
    </row>
    <row r="200" spans="1:65" s="2" customFormat="1" ht="19.2">
      <c r="A200" s="34"/>
      <c r="B200" s="35"/>
      <c r="C200" s="36"/>
      <c r="D200" s="205" t="s">
        <v>163</v>
      </c>
      <c r="E200" s="36"/>
      <c r="F200" s="209" t="s">
        <v>364</v>
      </c>
      <c r="G200" s="36"/>
      <c r="H200" s="36"/>
      <c r="I200" s="115"/>
      <c r="J200" s="36"/>
      <c r="K200" s="36"/>
      <c r="L200" s="39"/>
      <c r="M200" s="207"/>
      <c r="N200" s="208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163</v>
      </c>
      <c r="AU200" s="17" t="s">
        <v>80</v>
      </c>
    </row>
    <row r="201" spans="1:65" s="13" customFormat="1" ht="10.199999999999999">
      <c r="B201" s="210"/>
      <c r="C201" s="211"/>
      <c r="D201" s="205" t="s">
        <v>165</v>
      </c>
      <c r="E201" s="212" t="s">
        <v>19</v>
      </c>
      <c r="F201" s="213" t="s">
        <v>365</v>
      </c>
      <c r="G201" s="211"/>
      <c r="H201" s="214">
        <v>405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165</v>
      </c>
      <c r="AU201" s="220" t="s">
        <v>80</v>
      </c>
      <c r="AV201" s="13" t="s">
        <v>80</v>
      </c>
      <c r="AW201" s="13" t="s">
        <v>33</v>
      </c>
      <c r="AX201" s="13" t="s">
        <v>78</v>
      </c>
      <c r="AY201" s="220" t="s">
        <v>152</v>
      </c>
    </row>
    <row r="202" spans="1:65" s="2" customFormat="1" ht="14.4" customHeight="1">
      <c r="A202" s="34"/>
      <c r="B202" s="35"/>
      <c r="C202" s="192" t="s">
        <v>366</v>
      </c>
      <c r="D202" s="192" t="s">
        <v>154</v>
      </c>
      <c r="E202" s="193" t="s">
        <v>367</v>
      </c>
      <c r="F202" s="194" t="s">
        <v>368</v>
      </c>
      <c r="G202" s="195" t="s">
        <v>369</v>
      </c>
      <c r="H202" s="196">
        <v>112</v>
      </c>
      <c r="I202" s="197"/>
      <c r="J202" s="198">
        <f>ROUND(I202*H202,2)</f>
        <v>0</v>
      </c>
      <c r="K202" s="194" t="s">
        <v>158</v>
      </c>
      <c r="L202" s="39"/>
      <c r="M202" s="199" t="s">
        <v>19</v>
      </c>
      <c r="N202" s="200" t="s">
        <v>42</v>
      </c>
      <c r="O202" s="64"/>
      <c r="P202" s="201">
        <f>O202*H202</f>
        <v>0</v>
      </c>
      <c r="Q202" s="201">
        <v>1.16E-3</v>
      </c>
      <c r="R202" s="201">
        <f>Q202*H202</f>
        <v>0.12992000000000001</v>
      </c>
      <c r="S202" s="201">
        <v>0</v>
      </c>
      <c r="T202" s="20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3" t="s">
        <v>159</v>
      </c>
      <c r="AT202" s="203" t="s">
        <v>154</v>
      </c>
      <c r="AU202" s="203" t="s">
        <v>80</v>
      </c>
      <c r="AY202" s="17" t="s">
        <v>152</v>
      </c>
      <c r="BE202" s="204">
        <f>IF(N202="základní",J202,0)</f>
        <v>0</v>
      </c>
      <c r="BF202" s="204">
        <f>IF(N202="snížená",J202,0)</f>
        <v>0</v>
      </c>
      <c r="BG202" s="204">
        <f>IF(N202="zákl. přenesená",J202,0)</f>
        <v>0</v>
      </c>
      <c r="BH202" s="204">
        <f>IF(N202="sníž. přenesená",J202,0)</f>
        <v>0</v>
      </c>
      <c r="BI202" s="204">
        <f>IF(N202="nulová",J202,0)</f>
        <v>0</v>
      </c>
      <c r="BJ202" s="17" t="s">
        <v>78</v>
      </c>
      <c r="BK202" s="204">
        <f>ROUND(I202*H202,2)</f>
        <v>0</v>
      </c>
      <c r="BL202" s="17" t="s">
        <v>159</v>
      </c>
      <c r="BM202" s="203" t="s">
        <v>370</v>
      </c>
    </row>
    <row r="203" spans="1:65" s="2" customFormat="1" ht="10.199999999999999">
      <c r="A203" s="34"/>
      <c r="B203" s="35"/>
      <c r="C203" s="36"/>
      <c r="D203" s="205" t="s">
        <v>161</v>
      </c>
      <c r="E203" s="36"/>
      <c r="F203" s="206" t="s">
        <v>371</v>
      </c>
      <c r="G203" s="36"/>
      <c r="H203" s="36"/>
      <c r="I203" s="115"/>
      <c r="J203" s="36"/>
      <c r="K203" s="36"/>
      <c r="L203" s="39"/>
      <c r="M203" s="207"/>
      <c r="N203" s="208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161</v>
      </c>
      <c r="AU203" s="17" t="s">
        <v>80</v>
      </c>
    </row>
    <row r="204" spans="1:65" s="13" customFormat="1" ht="10.199999999999999">
      <c r="B204" s="210"/>
      <c r="C204" s="211"/>
      <c r="D204" s="205" t="s">
        <v>165</v>
      </c>
      <c r="E204" s="212" t="s">
        <v>19</v>
      </c>
      <c r="F204" s="213" t="s">
        <v>372</v>
      </c>
      <c r="G204" s="211"/>
      <c r="H204" s="214">
        <v>112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165</v>
      </c>
      <c r="AU204" s="220" t="s">
        <v>80</v>
      </c>
      <c r="AV204" s="13" t="s">
        <v>80</v>
      </c>
      <c r="AW204" s="13" t="s">
        <v>33</v>
      </c>
      <c r="AX204" s="13" t="s">
        <v>78</v>
      </c>
      <c r="AY204" s="220" t="s">
        <v>152</v>
      </c>
    </row>
    <row r="205" spans="1:65" s="2" customFormat="1" ht="14.4" customHeight="1">
      <c r="A205" s="34"/>
      <c r="B205" s="35"/>
      <c r="C205" s="192" t="s">
        <v>373</v>
      </c>
      <c r="D205" s="192" t="s">
        <v>154</v>
      </c>
      <c r="E205" s="193" t="s">
        <v>374</v>
      </c>
      <c r="F205" s="194" t="s">
        <v>375</v>
      </c>
      <c r="G205" s="195" t="s">
        <v>157</v>
      </c>
      <c r="H205" s="196">
        <v>8.3160000000000007</v>
      </c>
      <c r="I205" s="197"/>
      <c r="J205" s="198">
        <f>ROUND(I205*H205,2)</f>
        <v>0</v>
      </c>
      <c r="K205" s="194" t="s">
        <v>158</v>
      </c>
      <c r="L205" s="39"/>
      <c r="M205" s="199" t="s">
        <v>19</v>
      </c>
      <c r="N205" s="200" t="s">
        <v>42</v>
      </c>
      <c r="O205" s="64"/>
      <c r="P205" s="201">
        <f>O205*H205</f>
        <v>0</v>
      </c>
      <c r="Q205" s="201">
        <v>2.45329</v>
      </c>
      <c r="R205" s="201">
        <f>Q205*H205</f>
        <v>20.401559640000002</v>
      </c>
      <c r="S205" s="201">
        <v>0</v>
      </c>
      <c r="T205" s="20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3" t="s">
        <v>159</v>
      </c>
      <c r="AT205" s="203" t="s">
        <v>154</v>
      </c>
      <c r="AU205" s="203" t="s">
        <v>80</v>
      </c>
      <c r="AY205" s="17" t="s">
        <v>152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7" t="s">
        <v>78</v>
      </c>
      <c r="BK205" s="204">
        <f>ROUND(I205*H205,2)</f>
        <v>0</v>
      </c>
      <c r="BL205" s="17" t="s">
        <v>159</v>
      </c>
      <c r="BM205" s="203" t="s">
        <v>376</v>
      </c>
    </row>
    <row r="206" spans="1:65" s="2" customFormat="1" ht="19.2">
      <c r="A206" s="34"/>
      <c r="B206" s="35"/>
      <c r="C206" s="36"/>
      <c r="D206" s="205" t="s">
        <v>161</v>
      </c>
      <c r="E206" s="36"/>
      <c r="F206" s="206" t="s">
        <v>377</v>
      </c>
      <c r="G206" s="36"/>
      <c r="H206" s="36"/>
      <c r="I206" s="115"/>
      <c r="J206" s="36"/>
      <c r="K206" s="36"/>
      <c r="L206" s="39"/>
      <c r="M206" s="207"/>
      <c r="N206" s="208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161</v>
      </c>
      <c r="AU206" s="17" t="s">
        <v>80</v>
      </c>
    </row>
    <row r="207" spans="1:65" s="13" customFormat="1" ht="10.199999999999999">
      <c r="B207" s="210"/>
      <c r="C207" s="211"/>
      <c r="D207" s="205" t="s">
        <v>165</v>
      </c>
      <c r="E207" s="212" t="s">
        <v>19</v>
      </c>
      <c r="F207" s="213" t="s">
        <v>378</v>
      </c>
      <c r="G207" s="211"/>
      <c r="H207" s="214">
        <v>8.3160000000000007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165</v>
      </c>
      <c r="AU207" s="220" t="s">
        <v>80</v>
      </c>
      <c r="AV207" s="13" t="s">
        <v>80</v>
      </c>
      <c r="AW207" s="13" t="s">
        <v>33</v>
      </c>
      <c r="AX207" s="13" t="s">
        <v>78</v>
      </c>
      <c r="AY207" s="220" t="s">
        <v>152</v>
      </c>
    </row>
    <row r="208" spans="1:65" s="2" customFormat="1" ht="14.4" customHeight="1">
      <c r="A208" s="34"/>
      <c r="B208" s="35"/>
      <c r="C208" s="192" t="s">
        <v>379</v>
      </c>
      <c r="D208" s="192" t="s">
        <v>154</v>
      </c>
      <c r="E208" s="193" t="s">
        <v>380</v>
      </c>
      <c r="F208" s="194" t="s">
        <v>381</v>
      </c>
      <c r="G208" s="195" t="s">
        <v>314</v>
      </c>
      <c r="H208" s="196">
        <v>57.24</v>
      </c>
      <c r="I208" s="197"/>
      <c r="J208" s="198">
        <f>ROUND(I208*H208,2)</f>
        <v>0</v>
      </c>
      <c r="K208" s="194" t="s">
        <v>158</v>
      </c>
      <c r="L208" s="39"/>
      <c r="M208" s="199" t="s">
        <v>19</v>
      </c>
      <c r="N208" s="200" t="s">
        <v>42</v>
      </c>
      <c r="O208" s="64"/>
      <c r="P208" s="201">
        <f>O208*H208</f>
        <v>0</v>
      </c>
      <c r="Q208" s="201">
        <v>2.6900000000000001E-3</v>
      </c>
      <c r="R208" s="201">
        <f>Q208*H208</f>
        <v>0.15397560000000002</v>
      </c>
      <c r="S208" s="201">
        <v>0</v>
      </c>
      <c r="T208" s="20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3" t="s">
        <v>159</v>
      </c>
      <c r="AT208" s="203" t="s">
        <v>154</v>
      </c>
      <c r="AU208" s="203" t="s">
        <v>80</v>
      </c>
      <c r="AY208" s="17" t="s">
        <v>152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7" t="s">
        <v>78</v>
      </c>
      <c r="BK208" s="204">
        <f>ROUND(I208*H208,2)</f>
        <v>0</v>
      </c>
      <c r="BL208" s="17" t="s">
        <v>159</v>
      </c>
      <c r="BM208" s="203" t="s">
        <v>382</v>
      </c>
    </row>
    <row r="209" spans="1:65" s="2" customFormat="1" ht="10.199999999999999">
      <c r="A209" s="34"/>
      <c r="B209" s="35"/>
      <c r="C209" s="36"/>
      <c r="D209" s="205" t="s">
        <v>161</v>
      </c>
      <c r="E209" s="36"/>
      <c r="F209" s="206" t="s">
        <v>383</v>
      </c>
      <c r="G209" s="36"/>
      <c r="H209" s="36"/>
      <c r="I209" s="115"/>
      <c r="J209" s="36"/>
      <c r="K209" s="36"/>
      <c r="L209" s="39"/>
      <c r="M209" s="207"/>
      <c r="N209" s="208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161</v>
      </c>
      <c r="AU209" s="17" t="s">
        <v>80</v>
      </c>
    </row>
    <row r="210" spans="1:65" s="13" customFormat="1" ht="10.199999999999999">
      <c r="B210" s="210"/>
      <c r="C210" s="211"/>
      <c r="D210" s="205" t="s">
        <v>165</v>
      </c>
      <c r="E210" s="212" t="s">
        <v>19</v>
      </c>
      <c r="F210" s="213" t="s">
        <v>384</v>
      </c>
      <c r="G210" s="211"/>
      <c r="H210" s="214">
        <v>57.24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165</v>
      </c>
      <c r="AU210" s="220" t="s">
        <v>80</v>
      </c>
      <c r="AV210" s="13" t="s">
        <v>80</v>
      </c>
      <c r="AW210" s="13" t="s">
        <v>33</v>
      </c>
      <c r="AX210" s="13" t="s">
        <v>78</v>
      </c>
      <c r="AY210" s="220" t="s">
        <v>152</v>
      </c>
    </row>
    <row r="211" spans="1:65" s="2" customFormat="1" ht="14.4" customHeight="1">
      <c r="A211" s="34"/>
      <c r="B211" s="35"/>
      <c r="C211" s="192" t="s">
        <v>385</v>
      </c>
      <c r="D211" s="192" t="s">
        <v>154</v>
      </c>
      <c r="E211" s="193" t="s">
        <v>386</v>
      </c>
      <c r="F211" s="194" t="s">
        <v>387</v>
      </c>
      <c r="G211" s="195" t="s">
        <v>314</v>
      </c>
      <c r="H211" s="196">
        <v>57.24</v>
      </c>
      <c r="I211" s="197"/>
      <c r="J211" s="198">
        <f>ROUND(I211*H211,2)</f>
        <v>0</v>
      </c>
      <c r="K211" s="194" t="s">
        <v>158</v>
      </c>
      <c r="L211" s="39"/>
      <c r="M211" s="199" t="s">
        <v>19</v>
      </c>
      <c r="N211" s="200" t="s">
        <v>42</v>
      </c>
      <c r="O211" s="64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3" t="s">
        <v>159</v>
      </c>
      <c r="AT211" s="203" t="s">
        <v>154</v>
      </c>
      <c r="AU211" s="203" t="s">
        <v>80</v>
      </c>
      <c r="AY211" s="17" t="s">
        <v>152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78</v>
      </c>
      <c r="BK211" s="204">
        <f>ROUND(I211*H211,2)</f>
        <v>0</v>
      </c>
      <c r="BL211" s="17" t="s">
        <v>159</v>
      </c>
      <c r="BM211" s="203" t="s">
        <v>388</v>
      </c>
    </row>
    <row r="212" spans="1:65" s="2" customFormat="1" ht="10.199999999999999">
      <c r="A212" s="34"/>
      <c r="B212" s="35"/>
      <c r="C212" s="36"/>
      <c r="D212" s="205" t="s">
        <v>161</v>
      </c>
      <c r="E212" s="36"/>
      <c r="F212" s="206" t="s">
        <v>389</v>
      </c>
      <c r="G212" s="36"/>
      <c r="H212" s="36"/>
      <c r="I212" s="115"/>
      <c r="J212" s="36"/>
      <c r="K212" s="36"/>
      <c r="L212" s="39"/>
      <c r="M212" s="207"/>
      <c r="N212" s="208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161</v>
      </c>
      <c r="AU212" s="17" t="s">
        <v>80</v>
      </c>
    </row>
    <row r="213" spans="1:65" s="2" customFormat="1" ht="14.4" customHeight="1">
      <c r="A213" s="34"/>
      <c r="B213" s="35"/>
      <c r="C213" s="192" t="s">
        <v>390</v>
      </c>
      <c r="D213" s="192" t="s">
        <v>154</v>
      </c>
      <c r="E213" s="193" t="s">
        <v>391</v>
      </c>
      <c r="F213" s="194" t="s">
        <v>392</v>
      </c>
      <c r="G213" s="195" t="s">
        <v>297</v>
      </c>
      <c r="H213" s="196">
        <v>4.2999999999999997E-2</v>
      </c>
      <c r="I213" s="197"/>
      <c r="J213" s="198">
        <f>ROUND(I213*H213,2)</f>
        <v>0</v>
      </c>
      <c r="K213" s="194" t="s">
        <v>158</v>
      </c>
      <c r="L213" s="39"/>
      <c r="M213" s="199" t="s">
        <v>19</v>
      </c>
      <c r="N213" s="200" t="s">
        <v>42</v>
      </c>
      <c r="O213" s="64"/>
      <c r="P213" s="201">
        <f>O213*H213</f>
        <v>0</v>
      </c>
      <c r="Q213" s="201">
        <v>1.0601700000000001</v>
      </c>
      <c r="R213" s="201">
        <f>Q213*H213</f>
        <v>4.5587309999999999E-2</v>
      </c>
      <c r="S213" s="201">
        <v>0</v>
      </c>
      <c r="T213" s="20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3" t="s">
        <v>159</v>
      </c>
      <c r="AT213" s="203" t="s">
        <v>154</v>
      </c>
      <c r="AU213" s="203" t="s">
        <v>80</v>
      </c>
      <c r="AY213" s="17" t="s">
        <v>152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7" t="s">
        <v>78</v>
      </c>
      <c r="BK213" s="204">
        <f>ROUND(I213*H213,2)</f>
        <v>0</v>
      </c>
      <c r="BL213" s="17" t="s">
        <v>159</v>
      </c>
      <c r="BM213" s="203" t="s">
        <v>393</v>
      </c>
    </row>
    <row r="214" spans="1:65" s="2" customFormat="1" ht="10.199999999999999">
      <c r="A214" s="34"/>
      <c r="B214" s="35"/>
      <c r="C214" s="36"/>
      <c r="D214" s="205" t="s">
        <v>161</v>
      </c>
      <c r="E214" s="36"/>
      <c r="F214" s="206" t="s">
        <v>394</v>
      </c>
      <c r="G214" s="36"/>
      <c r="H214" s="36"/>
      <c r="I214" s="115"/>
      <c r="J214" s="36"/>
      <c r="K214" s="36"/>
      <c r="L214" s="39"/>
      <c r="M214" s="207"/>
      <c r="N214" s="208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161</v>
      </c>
      <c r="AU214" s="17" t="s">
        <v>80</v>
      </c>
    </row>
    <row r="215" spans="1:65" s="13" customFormat="1" ht="10.199999999999999">
      <c r="B215" s="210"/>
      <c r="C215" s="211"/>
      <c r="D215" s="205" t="s">
        <v>165</v>
      </c>
      <c r="E215" s="212" t="s">
        <v>19</v>
      </c>
      <c r="F215" s="213" t="s">
        <v>395</v>
      </c>
      <c r="G215" s="211"/>
      <c r="H215" s="214">
        <v>4.2999999999999997E-2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165</v>
      </c>
      <c r="AU215" s="220" t="s">
        <v>80</v>
      </c>
      <c r="AV215" s="13" t="s">
        <v>80</v>
      </c>
      <c r="AW215" s="13" t="s">
        <v>33</v>
      </c>
      <c r="AX215" s="13" t="s">
        <v>78</v>
      </c>
      <c r="AY215" s="220" t="s">
        <v>152</v>
      </c>
    </row>
    <row r="216" spans="1:65" s="2" customFormat="1" ht="14.4" customHeight="1">
      <c r="A216" s="34"/>
      <c r="B216" s="35"/>
      <c r="C216" s="192" t="s">
        <v>396</v>
      </c>
      <c r="D216" s="192" t="s">
        <v>154</v>
      </c>
      <c r="E216" s="193" t="s">
        <v>397</v>
      </c>
      <c r="F216" s="194" t="s">
        <v>398</v>
      </c>
      <c r="G216" s="195" t="s">
        <v>297</v>
      </c>
      <c r="H216" s="196">
        <v>0.50600000000000001</v>
      </c>
      <c r="I216" s="197"/>
      <c r="J216" s="198">
        <f>ROUND(I216*H216,2)</f>
        <v>0</v>
      </c>
      <c r="K216" s="194" t="s">
        <v>158</v>
      </c>
      <c r="L216" s="39"/>
      <c r="M216" s="199" t="s">
        <v>19</v>
      </c>
      <c r="N216" s="200" t="s">
        <v>42</v>
      </c>
      <c r="O216" s="64"/>
      <c r="P216" s="201">
        <f>O216*H216</f>
        <v>0</v>
      </c>
      <c r="Q216" s="201">
        <v>1.06277</v>
      </c>
      <c r="R216" s="201">
        <f>Q216*H216</f>
        <v>0.53776162000000005</v>
      </c>
      <c r="S216" s="201">
        <v>0</v>
      </c>
      <c r="T216" s="20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3" t="s">
        <v>159</v>
      </c>
      <c r="AT216" s="203" t="s">
        <v>154</v>
      </c>
      <c r="AU216" s="203" t="s">
        <v>80</v>
      </c>
      <c r="AY216" s="17" t="s">
        <v>152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17" t="s">
        <v>78</v>
      </c>
      <c r="BK216" s="204">
        <f>ROUND(I216*H216,2)</f>
        <v>0</v>
      </c>
      <c r="BL216" s="17" t="s">
        <v>159</v>
      </c>
      <c r="BM216" s="203" t="s">
        <v>399</v>
      </c>
    </row>
    <row r="217" spans="1:65" s="2" customFormat="1" ht="10.199999999999999">
      <c r="A217" s="34"/>
      <c r="B217" s="35"/>
      <c r="C217" s="36"/>
      <c r="D217" s="205" t="s">
        <v>161</v>
      </c>
      <c r="E217" s="36"/>
      <c r="F217" s="206" t="s">
        <v>400</v>
      </c>
      <c r="G217" s="36"/>
      <c r="H217" s="36"/>
      <c r="I217" s="115"/>
      <c r="J217" s="36"/>
      <c r="K217" s="36"/>
      <c r="L217" s="39"/>
      <c r="M217" s="207"/>
      <c r="N217" s="208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161</v>
      </c>
      <c r="AU217" s="17" t="s">
        <v>80</v>
      </c>
    </row>
    <row r="218" spans="1:65" s="13" customFormat="1" ht="10.199999999999999">
      <c r="B218" s="210"/>
      <c r="C218" s="211"/>
      <c r="D218" s="205" t="s">
        <v>165</v>
      </c>
      <c r="E218" s="212" t="s">
        <v>19</v>
      </c>
      <c r="F218" s="213" t="s">
        <v>401</v>
      </c>
      <c r="G218" s="211"/>
      <c r="H218" s="214">
        <v>0.50600000000000001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165</v>
      </c>
      <c r="AU218" s="220" t="s">
        <v>80</v>
      </c>
      <c r="AV218" s="13" t="s">
        <v>80</v>
      </c>
      <c r="AW218" s="13" t="s">
        <v>33</v>
      </c>
      <c r="AX218" s="13" t="s">
        <v>78</v>
      </c>
      <c r="AY218" s="220" t="s">
        <v>152</v>
      </c>
    </row>
    <row r="219" spans="1:65" s="12" customFormat="1" ht="22.8" customHeight="1">
      <c r="B219" s="176"/>
      <c r="C219" s="177"/>
      <c r="D219" s="178" t="s">
        <v>70</v>
      </c>
      <c r="E219" s="190" t="s">
        <v>159</v>
      </c>
      <c r="F219" s="190" t="s">
        <v>402</v>
      </c>
      <c r="G219" s="177"/>
      <c r="H219" s="177"/>
      <c r="I219" s="180"/>
      <c r="J219" s="191">
        <f>BK219</f>
        <v>0</v>
      </c>
      <c r="K219" s="177"/>
      <c r="L219" s="182"/>
      <c r="M219" s="183"/>
      <c r="N219" s="184"/>
      <c r="O219" s="184"/>
      <c r="P219" s="185">
        <f>SUM(P220:P222)</f>
        <v>0</v>
      </c>
      <c r="Q219" s="184"/>
      <c r="R219" s="185">
        <f>SUM(R220:R222)</f>
        <v>65.89439999999999</v>
      </c>
      <c r="S219" s="184"/>
      <c r="T219" s="186">
        <f>SUM(T220:T222)</f>
        <v>0</v>
      </c>
      <c r="AR219" s="187" t="s">
        <v>78</v>
      </c>
      <c r="AT219" s="188" t="s">
        <v>70</v>
      </c>
      <c r="AU219" s="188" t="s">
        <v>78</v>
      </c>
      <c r="AY219" s="187" t="s">
        <v>152</v>
      </c>
      <c r="BK219" s="189">
        <f>SUM(BK220:BK222)</f>
        <v>0</v>
      </c>
    </row>
    <row r="220" spans="1:65" s="2" customFormat="1" ht="14.4" customHeight="1">
      <c r="A220" s="34"/>
      <c r="B220" s="35"/>
      <c r="C220" s="192" t="s">
        <v>403</v>
      </c>
      <c r="D220" s="192" t="s">
        <v>154</v>
      </c>
      <c r="E220" s="193" t="s">
        <v>404</v>
      </c>
      <c r="F220" s="194" t="s">
        <v>405</v>
      </c>
      <c r="G220" s="195" t="s">
        <v>157</v>
      </c>
      <c r="H220" s="196">
        <v>33</v>
      </c>
      <c r="I220" s="197"/>
      <c r="J220" s="198">
        <f>ROUND(I220*H220,2)</f>
        <v>0</v>
      </c>
      <c r="K220" s="194" t="s">
        <v>158</v>
      </c>
      <c r="L220" s="39"/>
      <c r="M220" s="199" t="s">
        <v>19</v>
      </c>
      <c r="N220" s="200" t="s">
        <v>42</v>
      </c>
      <c r="O220" s="64"/>
      <c r="P220" s="201">
        <f>O220*H220</f>
        <v>0</v>
      </c>
      <c r="Q220" s="201">
        <v>1.9967999999999999</v>
      </c>
      <c r="R220" s="201">
        <f>Q220*H220</f>
        <v>65.89439999999999</v>
      </c>
      <c r="S220" s="201">
        <v>0</v>
      </c>
      <c r="T220" s="20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3" t="s">
        <v>159</v>
      </c>
      <c r="AT220" s="203" t="s">
        <v>154</v>
      </c>
      <c r="AU220" s="203" t="s">
        <v>80</v>
      </c>
      <c r="AY220" s="17" t="s">
        <v>152</v>
      </c>
      <c r="BE220" s="204">
        <f>IF(N220="základní",J220,0)</f>
        <v>0</v>
      </c>
      <c r="BF220" s="204">
        <f>IF(N220="snížená",J220,0)</f>
        <v>0</v>
      </c>
      <c r="BG220" s="204">
        <f>IF(N220="zákl. přenesená",J220,0)</f>
        <v>0</v>
      </c>
      <c r="BH220" s="204">
        <f>IF(N220="sníž. přenesená",J220,0)</f>
        <v>0</v>
      </c>
      <c r="BI220" s="204">
        <f>IF(N220="nulová",J220,0)</f>
        <v>0</v>
      </c>
      <c r="BJ220" s="17" t="s">
        <v>78</v>
      </c>
      <c r="BK220" s="204">
        <f>ROUND(I220*H220,2)</f>
        <v>0</v>
      </c>
      <c r="BL220" s="17" t="s">
        <v>159</v>
      </c>
      <c r="BM220" s="203" t="s">
        <v>406</v>
      </c>
    </row>
    <row r="221" spans="1:65" s="2" customFormat="1" ht="19.2">
      <c r="A221" s="34"/>
      <c r="B221" s="35"/>
      <c r="C221" s="36"/>
      <c r="D221" s="205" t="s">
        <v>161</v>
      </c>
      <c r="E221" s="36"/>
      <c r="F221" s="206" t="s">
        <v>407</v>
      </c>
      <c r="G221" s="36"/>
      <c r="H221" s="36"/>
      <c r="I221" s="115"/>
      <c r="J221" s="36"/>
      <c r="K221" s="36"/>
      <c r="L221" s="39"/>
      <c r="M221" s="207"/>
      <c r="N221" s="208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161</v>
      </c>
      <c r="AU221" s="17" t="s">
        <v>80</v>
      </c>
    </row>
    <row r="222" spans="1:65" s="13" customFormat="1" ht="10.199999999999999">
      <c r="B222" s="210"/>
      <c r="C222" s="211"/>
      <c r="D222" s="205" t="s">
        <v>165</v>
      </c>
      <c r="E222" s="212" t="s">
        <v>19</v>
      </c>
      <c r="F222" s="213" t="s">
        <v>408</v>
      </c>
      <c r="G222" s="211"/>
      <c r="H222" s="214">
        <v>33</v>
      </c>
      <c r="I222" s="215"/>
      <c r="J222" s="211"/>
      <c r="K222" s="211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165</v>
      </c>
      <c r="AU222" s="220" t="s">
        <v>80</v>
      </c>
      <c r="AV222" s="13" t="s">
        <v>80</v>
      </c>
      <c r="AW222" s="13" t="s">
        <v>33</v>
      </c>
      <c r="AX222" s="13" t="s">
        <v>78</v>
      </c>
      <c r="AY222" s="220" t="s">
        <v>152</v>
      </c>
    </row>
    <row r="223" spans="1:65" s="12" customFormat="1" ht="22.8" customHeight="1">
      <c r="B223" s="176"/>
      <c r="C223" s="177"/>
      <c r="D223" s="178" t="s">
        <v>70</v>
      </c>
      <c r="E223" s="190" t="s">
        <v>202</v>
      </c>
      <c r="F223" s="190" t="s">
        <v>409</v>
      </c>
      <c r="G223" s="177"/>
      <c r="H223" s="177"/>
      <c r="I223" s="180"/>
      <c r="J223" s="191">
        <f>BK223</f>
        <v>0</v>
      </c>
      <c r="K223" s="177"/>
      <c r="L223" s="182"/>
      <c r="M223" s="183"/>
      <c r="N223" s="184"/>
      <c r="O223" s="184"/>
      <c r="P223" s="185">
        <f>SUM(P224:P226)</f>
        <v>0</v>
      </c>
      <c r="Q223" s="184"/>
      <c r="R223" s="185">
        <f>SUM(R224:R226)</f>
        <v>0</v>
      </c>
      <c r="S223" s="184"/>
      <c r="T223" s="186">
        <f>SUM(T224:T226)</f>
        <v>0</v>
      </c>
      <c r="AR223" s="187" t="s">
        <v>78</v>
      </c>
      <c r="AT223" s="188" t="s">
        <v>70</v>
      </c>
      <c r="AU223" s="188" t="s">
        <v>78</v>
      </c>
      <c r="AY223" s="187" t="s">
        <v>152</v>
      </c>
      <c r="BK223" s="189">
        <f>SUM(BK224:BK226)</f>
        <v>0</v>
      </c>
    </row>
    <row r="224" spans="1:65" s="2" customFormat="1" ht="14.4" customHeight="1">
      <c r="A224" s="34"/>
      <c r="B224" s="35"/>
      <c r="C224" s="192" t="s">
        <v>410</v>
      </c>
      <c r="D224" s="192" t="s">
        <v>154</v>
      </c>
      <c r="E224" s="193" t="s">
        <v>411</v>
      </c>
      <c r="F224" s="194" t="s">
        <v>412</v>
      </c>
      <c r="G224" s="195" t="s">
        <v>413</v>
      </c>
      <c r="H224" s="196">
        <v>2</v>
      </c>
      <c r="I224" s="197"/>
      <c r="J224" s="198">
        <f>ROUND(I224*H224,2)</f>
        <v>0</v>
      </c>
      <c r="K224" s="194" t="s">
        <v>19</v>
      </c>
      <c r="L224" s="39"/>
      <c r="M224" s="199" t="s">
        <v>19</v>
      </c>
      <c r="N224" s="200" t="s">
        <v>42</v>
      </c>
      <c r="O224" s="64"/>
      <c r="P224" s="201">
        <f>O224*H224</f>
        <v>0</v>
      </c>
      <c r="Q224" s="201">
        <v>0</v>
      </c>
      <c r="R224" s="201">
        <f>Q224*H224</f>
        <v>0</v>
      </c>
      <c r="S224" s="201">
        <v>0</v>
      </c>
      <c r="T224" s="20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3" t="s">
        <v>159</v>
      </c>
      <c r="AT224" s="203" t="s">
        <v>154</v>
      </c>
      <c r="AU224" s="203" t="s">
        <v>80</v>
      </c>
      <c r="AY224" s="17" t="s">
        <v>152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7" t="s">
        <v>78</v>
      </c>
      <c r="BK224" s="204">
        <f>ROUND(I224*H224,2)</f>
        <v>0</v>
      </c>
      <c r="BL224" s="17" t="s">
        <v>159</v>
      </c>
      <c r="BM224" s="203" t="s">
        <v>414</v>
      </c>
    </row>
    <row r="225" spans="1:65" s="2" customFormat="1" ht="10.199999999999999">
      <c r="A225" s="34"/>
      <c r="B225" s="35"/>
      <c r="C225" s="36"/>
      <c r="D225" s="205" t="s">
        <v>161</v>
      </c>
      <c r="E225" s="36"/>
      <c r="F225" s="206" t="s">
        <v>412</v>
      </c>
      <c r="G225" s="36"/>
      <c r="H225" s="36"/>
      <c r="I225" s="115"/>
      <c r="J225" s="36"/>
      <c r="K225" s="36"/>
      <c r="L225" s="39"/>
      <c r="M225" s="207"/>
      <c r="N225" s="208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161</v>
      </c>
      <c r="AU225" s="17" t="s">
        <v>80</v>
      </c>
    </row>
    <row r="226" spans="1:65" s="13" customFormat="1" ht="10.199999999999999">
      <c r="B226" s="210"/>
      <c r="C226" s="211"/>
      <c r="D226" s="205" t="s">
        <v>165</v>
      </c>
      <c r="E226" s="212" t="s">
        <v>19</v>
      </c>
      <c r="F226" s="213" t="s">
        <v>415</v>
      </c>
      <c r="G226" s="211"/>
      <c r="H226" s="214">
        <v>2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165</v>
      </c>
      <c r="AU226" s="220" t="s">
        <v>80</v>
      </c>
      <c r="AV226" s="13" t="s">
        <v>80</v>
      </c>
      <c r="AW226" s="13" t="s">
        <v>33</v>
      </c>
      <c r="AX226" s="13" t="s">
        <v>78</v>
      </c>
      <c r="AY226" s="220" t="s">
        <v>152</v>
      </c>
    </row>
    <row r="227" spans="1:65" s="12" customFormat="1" ht="22.8" customHeight="1">
      <c r="B227" s="176"/>
      <c r="C227" s="177"/>
      <c r="D227" s="178" t="s">
        <v>70</v>
      </c>
      <c r="E227" s="190" t="s">
        <v>416</v>
      </c>
      <c r="F227" s="190" t="s">
        <v>417</v>
      </c>
      <c r="G227" s="177"/>
      <c r="H227" s="177"/>
      <c r="I227" s="180"/>
      <c r="J227" s="191">
        <f>BK227</f>
        <v>0</v>
      </c>
      <c r="K227" s="177"/>
      <c r="L227" s="182"/>
      <c r="M227" s="183"/>
      <c r="N227" s="184"/>
      <c r="O227" s="184"/>
      <c r="P227" s="185">
        <f>SUM(P228:P229)</f>
        <v>0</v>
      </c>
      <c r="Q227" s="184"/>
      <c r="R227" s="185">
        <f>SUM(R228:R229)</f>
        <v>0</v>
      </c>
      <c r="S227" s="184"/>
      <c r="T227" s="186">
        <f>SUM(T228:T229)</f>
        <v>0</v>
      </c>
      <c r="AR227" s="187" t="s">
        <v>78</v>
      </c>
      <c r="AT227" s="188" t="s">
        <v>70</v>
      </c>
      <c r="AU227" s="188" t="s">
        <v>78</v>
      </c>
      <c r="AY227" s="187" t="s">
        <v>152</v>
      </c>
      <c r="BK227" s="189">
        <f>SUM(BK228:BK229)</f>
        <v>0</v>
      </c>
    </row>
    <row r="228" spans="1:65" s="2" customFormat="1" ht="14.4" customHeight="1">
      <c r="A228" s="34"/>
      <c r="B228" s="35"/>
      <c r="C228" s="192" t="s">
        <v>418</v>
      </c>
      <c r="D228" s="192" t="s">
        <v>154</v>
      </c>
      <c r="E228" s="193" t="s">
        <v>419</v>
      </c>
      <c r="F228" s="194" t="s">
        <v>420</v>
      </c>
      <c r="G228" s="195" t="s">
        <v>297</v>
      </c>
      <c r="H228" s="196">
        <v>747.55799999999999</v>
      </c>
      <c r="I228" s="197"/>
      <c r="J228" s="198">
        <f>ROUND(I228*H228,2)</f>
        <v>0</v>
      </c>
      <c r="K228" s="194" t="s">
        <v>158</v>
      </c>
      <c r="L228" s="39"/>
      <c r="M228" s="199" t="s">
        <v>19</v>
      </c>
      <c r="N228" s="200" t="s">
        <v>42</v>
      </c>
      <c r="O228" s="64"/>
      <c r="P228" s="201">
        <f>O228*H228</f>
        <v>0</v>
      </c>
      <c r="Q228" s="201">
        <v>0</v>
      </c>
      <c r="R228" s="201">
        <f>Q228*H228</f>
        <v>0</v>
      </c>
      <c r="S228" s="201">
        <v>0</v>
      </c>
      <c r="T228" s="20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3" t="s">
        <v>159</v>
      </c>
      <c r="AT228" s="203" t="s">
        <v>154</v>
      </c>
      <c r="AU228" s="203" t="s">
        <v>80</v>
      </c>
      <c r="AY228" s="17" t="s">
        <v>152</v>
      </c>
      <c r="BE228" s="204">
        <f>IF(N228="základní",J228,0)</f>
        <v>0</v>
      </c>
      <c r="BF228" s="204">
        <f>IF(N228="snížená",J228,0)</f>
        <v>0</v>
      </c>
      <c r="BG228" s="204">
        <f>IF(N228="zákl. přenesená",J228,0)</f>
        <v>0</v>
      </c>
      <c r="BH228" s="204">
        <f>IF(N228="sníž. přenesená",J228,0)</f>
        <v>0</v>
      </c>
      <c r="BI228" s="204">
        <f>IF(N228="nulová",J228,0)</f>
        <v>0</v>
      </c>
      <c r="BJ228" s="17" t="s">
        <v>78</v>
      </c>
      <c r="BK228" s="204">
        <f>ROUND(I228*H228,2)</f>
        <v>0</v>
      </c>
      <c r="BL228" s="17" t="s">
        <v>159</v>
      </c>
      <c r="BM228" s="203" t="s">
        <v>421</v>
      </c>
    </row>
    <row r="229" spans="1:65" s="2" customFormat="1" ht="10.199999999999999">
      <c r="A229" s="34"/>
      <c r="B229" s="35"/>
      <c r="C229" s="36"/>
      <c r="D229" s="205" t="s">
        <v>161</v>
      </c>
      <c r="E229" s="36"/>
      <c r="F229" s="206" t="s">
        <v>422</v>
      </c>
      <c r="G229" s="36"/>
      <c r="H229" s="36"/>
      <c r="I229" s="115"/>
      <c r="J229" s="36"/>
      <c r="K229" s="36"/>
      <c r="L229" s="39"/>
      <c r="M229" s="231"/>
      <c r="N229" s="232"/>
      <c r="O229" s="233"/>
      <c r="P229" s="233"/>
      <c r="Q229" s="233"/>
      <c r="R229" s="233"/>
      <c r="S229" s="233"/>
      <c r="T229" s="234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161</v>
      </c>
      <c r="AU229" s="17" t="s">
        <v>80</v>
      </c>
    </row>
    <row r="230" spans="1:65" s="2" customFormat="1" ht="6.9" customHeight="1">
      <c r="A230" s="34"/>
      <c r="B230" s="47"/>
      <c r="C230" s="48"/>
      <c r="D230" s="48"/>
      <c r="E230" s="48"/>
      <c r="F230" s="48"/>
      <c r="G230" s="48"/>
      <c r="H230" s="48"/>
      <c r="I230" s="142"/>
      <c r="J230" s="48"/>
      <c r="K230" s="48"/>
      <c r="L230" s="39"/>
      <c r="M230" s="34"/>
      <c r="O230" s="34"/>
      <c r="P230" s="34"/>
      <c r="Q230" s="34"/>
      <c r="R230" s="34"/>
      <c r="S230" s="34"/>
      <c r="T230" s="34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</row>
  </sheetData>
  <sheetProtection algorithmName="SHA-512" hashValue="7ULkqm7dNv2x9i427PMtXODtIzkw2TYHXnPryXLSUuiF2sha/AOYjpjXJ4Ih5g5WTSySF4HrwmNPIuLV/bkrag==" saltValue="WAaokH0U6e1O4F6CdGpcOMC1iYvc8kv5FkH4hAYZblTeb1pWF0orr9nqrhejnvWIlohcOioJ1kXUVuA18U6VnQ==" spinCount="100000" sheet="1" objects="1" scenarios="1" formatColumns="0" formatRows="0" autoFilter="0"/>
  <autoFilter ref="C90:K229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77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89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1" customFormat="1" ht="12" customHeight="1">
      <c r="B8" s="20"/>
      <c r="D8" s="114" t="s">
        <v>122</v>
      </c>
      <c r="I8" s="108"/>
      <c r="L8" s="20"/>
    </row>
    <row r="9" spans="1:46" s="2" customFormat="1" ht="14.4" customHeight="1">
      <c r="A9" s="34"/>
      <c r="B9" s="39"/>
      <c r="C9" s="34"/>
      <c r="D9" s="34"/>
      <c r="E9" s="370" t="s">
        <v>123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124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customHeight="1">
      <c r="A11" s="34"/>
      <c r="B11" s="39"/>
      <c r="C11" s="34"/>
      <c r="D11" s="34"/>
      <c r="E11" s="373" t="s">
        <v>423</v>
      </c>
      <c r="F11" s="372"/>
      <c r="G11" s="372"/>
      <c r="H11" s="372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90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13. 9. 2018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4" t="str">
        <f>'Rekapitulace stavby'!E14</f>
        <v>Vyplň údaj</v>
      </c>
      <c r="F20" s="375"/>
      <c r="G20" s="375"/>
      <c r="H20" s="375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126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customHeight="1">
      <c r="A29" s="119"/>
      <c r="B29" s="120"/>
      <c r="C29" s="119"/>
      <c r="D29" s="119"/>
      <c r="E29" s="376" t="s">
        <v>19</v>
      </c>
      <c r="F29" s="376"/>
      <c r="G29" s="376"/>
      <c r="H29" s="376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ROUND(J96,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9" t="s">
        <v>41</v>
      </c>
      <c r="E35" s="114" t="s">
        <v>42</v>
      </c>
      <c r="F35" s="130">
        <f>ROUND((SUM(BE96:BE276)),  2)</f>
        <v>0</v>
      </c>
      <c r="G35" s="34"/>
      <c r="H35" s="34"/>
      <c r="I35" s="131">
        <v>0.21</v>
      </c>
      <c r="J35" s="130">
        <f>ROUND(((SUM(BE96:BE276))*I35),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4" t="s">
        <v>43</v>
      </c>
      <c r="F36" s="130">
        <f>ROUND((SUM(BF96:BF276)),  2)</f>
        <v>0</v>
      </c>
      <c r="G36" s="34"/>
      <c r="H36" s="34"/>
      <c r="I36" s="131">
        <v>0.15</v>
      </c>
      <c r="J36" s="130">
        <f>ROUND(((SUM(BF96:BF276))*I36),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44</v>
      </c>
      <c r="F37" s="130">
        <f>ROUND((SUM(BG96:BG276)),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4" t="s">
        <v>45</v>
      </c>
      <c r="F38" s="130">
        <f>ROUND((SUM(BH96:BH276)),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4" t="s">
        <v>46</v>
      </c>
      <c r="F39" s="130">
        <f>ROUND((SUM(BI96:BI276)),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127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77" t="str">
        <f>E7</f>
        <v>Společná zařízení v k.ú. Dolní Čermná - Poldr č.2 a č.3, Polní cesty C53 a C54</v>
      </c>
      <c r="F50" s="378"/>
      <c r="G50" s="378"/>
      <c r="H50" s="37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4.4" customHeight="1">
      <c r="A52" s="34"/>
      <c r="B52" s="35"/>
      <c r="C52" s="36"/>
      <c r="D52" s="36"/>
      <c r="E52" s="377" t="s">
        <v>123</v>
      </c>
      <c r="F52" s="379"/>
      <c r="G52" s="379"/>
      <c r="H52" s="379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4.4" customHeight="1">
      <c r="A54" s="34"/>
      <c r="B54" s="35"/>
      <c r="C54" s="36"/>
      <c r="D54" s="36"/>
      <c r="E54" s="346" t="str">
        <f>E11</f>
        <v>SO-01-2 - Objekt</v>
      </c>
      <c r="F54" s="379"/>
      <c r="G54" s="379"/>
      <c r="H54" s="379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117" t="s">
        <v>23</v>
      </c>
      <c r="J56" s="59" t="str">
        <f>IF(J14="","",J14)</f>
        <v>13. 9. 2018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6.4" customHeight="1">
      <c r="A58" s="34"/>
      <c r="B58" s="35"/>
      <c r="C58" s="29" t="s">
        <v>25</v>
      </c>
      <c r="D58" s="36"/>
      <c r="E58" s="36"/>
      <c r="F58" s="27" t="str">
        <f>E17</f>
        <v>ČR-SPÚ, Pobočka Ústí nad Orlicí</v>
      </c>
      <c r="G58" s="36"/>
      <c r="H58" s="36"/>
      <c r="I58" s="117" t="s">
        <v>31</v>
      </c>
      <c r="J58" s="32" t="str">
        <f>E23</f>
        <v>Agroprojekce Litomyšl, s.r.o.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6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poldr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128</v>
      </c>
      <c r="D61" s="147"/>
      <c r="E61" s="147"/>
      <c r="F61" s="147"/>
      <c r="G61" s="147"/>
      <c r="H61" s="147"/>
      <c r="I61" s="148"/>
      <c r="J61" s="149" t="s">
        <v>129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J96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130</v>
      </c>
    </row>
    <row r="64" spans="1:47" s="9" customFormat="1" ht="24.9" customHeight="1">
      <c r="B64" s="151"/>
      <c r="C64" s="152"/>
      <c r="D64" s="153" t="s">
        <v>131</v>
      </c>
      <c r="E64" s="154"/>
      <c r="F64" s="154"/>
      <c r="G64" s="154"/>
      <c r="H64" s="154"/>
      <c r="I64" s="155"/>
      <c r="J64" s="156">
        <f>J97</f>
        <v>0</v>
      </c>
      <c r="K64" s="152"/>
      <c r="L64" s="157"/>
    </row>
    <row r="65" spans="1:31" s="10" customFormat="1" ht="19.95" customHeight="1">
      <c r="B65" s="158"/>
      <c r="C65" s="97"/>
      <c r="D65" s="159" t="s">
        <v>132</v>
      </c>
      <c r="E65" s="160"/>
      <c r="F65" s="160"/>
      <c r="G65" s="160"/>
      <c r="H65" s="160"/>
      <c r="I65" s="161"/>
      <c r="J65" s="162">
        <f>J98</f>
        <v>0</v>
      </c>
      <c r="K65" s="97"/>
      <c r="L65" s="163"/>
    </row>
    <row r="66" spans="1:31" s="10" customFormat="1" ht="19.95" customHeight="1">
      <c r="B66" s="158"/>
      <c r="C66" s="97"/>
      <c r="D66" s="159" t="s">
        <v>133</v>
      </c>
      <c r="E66" s="160"/>
      <c r="F66" s="160"/>
      <c r="G66" s="160"/>
      <c r="H66" s="160"/>
      <c r="I66" s="161"/>
      <c r="J66" s="162">
        <f>J155</f>
        <v>0</v>
      </c>
      <c r="K66" s="97"/>
      <c r="L66" s="163"/>
    </row>
    <row r="67" spans="1:31" s="10" customFormat="1" ht="19.95" customHeight="1">
      <c r="B67" s="158"/>
      <c r="C67" s="97"/>
      <c r="D67" s="159" t="s">
        <v>134</v>
      </c>
      <c r="E67" s="160"/>
      <c r="F67" s="160"/>
      <c r="G67" s="160"/>
      <c r="H67" s="160"/>
      <c r="I67" s="161"/>
      <c r="J67" s="162">
        <f>J196</f>
        <v>0</v>
      </c>
      <c r="K67" s="97"/>
      <c r="L67" s="163"/>
    </row>
    <row r="68" spans="1:31" s="10" customFormat="1" ht="19.95" customHeight="1">
      <c r="B68" s="158"/>
      <c r="C68" s="97"/>
      <c r="D68" s="159" t="s">
        <v>424</v>
      </c>
      <c r="E68" s="160"/>
      <c r="F68" s="160"/>
      <c r="G68" s="160"/>
      <c r="H68" s="160"/>
      <c r="I68" s="161"/>
      <c r="J68" s="162">
        <f>J203</f>
        <v>0</v>
      </c>
      <c r="K68" s="97"/>
      <c r="L68" s="163"/>
    </row>
    <row r="69" spans="1:31" s="10" customFormat="1" ht="19.95" customHeight="1">
      <c r="B69" s="158"/>
      <c r="C69" s="97"/>
      <c r="D69" s="159" t="s">
        <v>425</v>
      </c>
      <c r="E69" s="160"/>
      <c r="F69" s="160"/>
      <c r="G69" s="160"/>
      <c r="H69" s="160"/>
      <c r="I69" s="161"/>
      <c r="J69" s="162">
        <f>J207</f>
        <v>0</v>
      </c>
      <c r="K69" s="97"/>
      <c r="L69" s="163"/>
    </row>
    <row r="70" spans="1:31" s="10" customFormat="1" ht="19.95" customHeight="1">
      <c r="B70" s="158"/>
      <c r="C70" s="97"/>
      <c r="D70" s="159" t="s">
        <v>135</v>
      </c>
      <c r="E70" s="160"/>
      <c r="F70" s="160"/>
      <c r="G70" s="160"/>
      <c r="H70" s="160"/>
      <c r="I70" s="161"/>
      <c r="J70" s="162">
        <f>J217</f>
        <v>0</v>
      </c>
      <c r="K70" s="97"/>
      <c r="L70" s="163"/>
    </row>
    <row r="71" spans="1:31" s="10" customFormat="1" ht="19.95" customHeight="1">
      <c r="B71" s="158"/>
      <c r="C71" s="97"/>
      <c r="D71" s="159" t="s">
        <v>136</v>
      </c>
      <c r="E71" s="160"/>
      <c r="F71" s="160"/>
      <c r="G71" s="160"/>
      <c r="H71" s="160"/>
      <c r="I71" s="161"/>
      <c r="J71" s="162">
        <f>J238</f>
        <v>0</v>
      </c>
      <c r="K71" s="97"/>
      <c r="L71" s="163"/>
    </row>
    <row r="72" spans="1:31" s="9" customFormat="1" ht="24.9" customHeight="1">
      <c r="B72" s="151"/>
      <c r="C72" s="152"/>
      <c r="D72" s="153" t="s">
        <v>426</v>
      </c>
      <c r="E72" s="154"/>
      <c r="F72" s="154"/>
      <c r="G72" s="154"/>
      <c r="H72" s="154"/>
      <c r="I72" s="155"/>
      <c r="J72" s="156">
        <f>J241</f>
        <v>0</v>
      </c>
      <c r="K72" s="152"/>
      <c r="L72" s="157"/>
    </row>
    <row r="73" spans="1:31" s="10" customFormat="1" ht="19.95" customHeight="1">
      <c r="B73" s="158"/>
      <c r="C73" s="97"/>
      <c r="D73" s="159" t="s">
        <v>427</v>
      </c>
      <c r="E73" s="160"/>
      <c r="F73" s="160"/>
      <c r="G73" s="160"/>
      <c r="H73" s="160"/>
      <c r="I73" s="161"/>
      <c r="J73" s="162">
        <f>J242</f>
        <v>0</v>
      </c>
      <c r="K73" s="97"/>
      <c r="L73" s="163"/>
    </row>
    <row r="74" spans="1:31" s="10" customFormat="1" ht="19.95" customHeight="1">
      <c r="B74" s="158"/>
      <c r="C74" s="97"/>
      <c r="D74" s="159" t="s">
        <v>428</v>
      </c>
      <c r="E74" s="160"/>
      <c r="F74" s="160"/>
      <c r="G74" s="160"/>
      <c r="H74" s="160"/>
      <c r="I74" s="161"/>
      <c r="J74" s="162">
        <f>J270</f>
        <v>0</v>
      </c>
      <c r="K74" s="97"/>
      <c r="L74" s="163"/>
    </row>
    <row r="75" spans="1:31" s="2" customFormat="1" ht="21.75" customHeight="1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47"/>
      <c r="C76" s="48"/>
      <c r="D76" s="48"/>
      <c r="E76" s="48"/>
      <c r="F76" s="48"/>
      <c r="G76" s="48"/>
      <c r="H76" s="48"/>
      <c r="I76" s="142"/>
      <c r="J76" s="48"/>
      <c r="K76" s="48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" customHeight="1">
      <c r="A80" s="34"/>
      <c r="B80" s="49"/>
      <c r="C80" s="50"/>
      <c r="D80" s="50"/>
      <c r="E80" s="50"/>
      <c r="F80" s="50"/>
      <c r="G80" s="50"/>
      <c r="H80" s="50"/>
      <c r="I80" s="145"/>
      <c r="J80" s="50"/>
      <c r="K80" s="50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24.9" customHeight="1">
      <c r="A81" s="34"/>
      <c r="B81" s="35"/>
      <c r="C81" s="23" t="s">
        <v>137</v>
      </c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2" customHeight="1">
      <c r="A83" s="34"/>
      <c r="B83" s="35"/>
      <c r="C83" s="29" t="s">
        <v>16</v>
      </c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4.4" customHeight="1">
      <c r="A84" s="34"/>
      <c r="B84" s="35"/>
      <c r="C84" s="36"/>
      <c r="D84" s="36"/>
      <c r="E84" s="377" t="str">
        <f>E7</f>
        <v>Společná zařízení v k.ú. Dolní Čermná - Poldr č.2 a č.3, Polní cesty C53 a C54</v>
      </c>
      <c r="F84" s="378"/>
      <c r="G84" s="378"/>
      <c r="H84" s="378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1" customFormat="1" ht="12" customHeight="1">
      <c r="B85" s="21"/>
      <c r="C85" s="29" t="s">
        <v>122</v>
      </c>
      <c r="D85" s="22"/>
      <c r="E85" s="22"/>
      <c r="F85" s="22"/>
      <c r="G85" s="22"/>
      <c r="H85" s="22"/>
      <c r="I85" s="108"/>
      <c r="J85" s="22"/>
      <c r="K85" s="22"/>
      <c r="L85" s="20"/>
    </row>
    <row r="86" spans="1:63" s="2" customFormat="1" ht="14.4" customHeight="1">
      <c r="A86" s="34"/>
      <c r="B86" s="35"/>
      <c r="C86" s="36"/>
      <c r="D86" s="36"/>
      <c r="E86" s="377" t="s">
        <v>123</v>
      </c>
      <c r="F86" s="379"/>
      <c r="G86" s="379"/>
      <c r="H86" s="379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2" customHeight="1">
      <c r="A87" s="34"/>
      <c r="B87" s="35"/>
      <c r="C87" s="29" t="s">
        <v>124</v>
      </c>
      <c r="D87" s="36"/>
      <c r="E87" s="36"/>
      <c r="F87" s="36"/>
      <c r="G87" s="36"/>
      <c r="H87" s="36"/>
      <c r="I87" s="115"/>
      <c r="J87" s="36"/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4.4" customHeight="1">
      <c r="A88" s="34"/>
      <c r="B88" s="35"/>
      <c r="C88" s="36"/>
      <c r="D88" s="36"/>
      <c r="E88" s="346" t="str">
        <f>E11</f>
        <v>SO-01-2 - Objekt</v>
      </c>
      <c r="F88" s="379"/>
      <c r="G88" s="379"/>
      <c r="H88" s="379"/>
      <c r="I88" s="115"/>
      <c r="J88" s="36"/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" customHeight="1">
      <c r="A89" s="34"/>
      <c r="B89" s="35"/>
      <c r="C89" s="36"/>
      <c r="D89" s="36"/>
      <c r="E89" s="36"/>
      <c r="F89" s="36"/>
      <c r="G89" s="36"/>
      <c r="H89" s="36"/>
      <c r="I89" s="115"/>
      <c r="J89" s="36"/>
      <c r="K89" s="36"/>
      <c r="L89" s="11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2" customHeight="1">
      <c r="A90" s="34"/>
      <c r="B90" s="35"/>
      <c r="C90" s="29" t="s">
        <v>21</v>
      </c>
      <c r="D90" s="36"/>
      <c r="E90" s="36"/>
      <c r="F90" s="27" t="str">
        <f>F14</f>
        <v xml:space="preserve"> </v>
      </c>
      <c r="G90" s="36"/>
      <c r="H90" s="36"/>
      <c r="I90" s="117" t="s">
        <v>23</v>
      </c>
      <c r="J90" s="59" t="str">
        <f>IF(J14="","",J14)</f>
        <v>13. 9. 2018</v>
      </c>
      <c r="K90" s="36"/>
      <c r="L90" s="11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6.9" customHeight="1">
      <c r="A91" s="34"/>
      <c r="B91" s="35"/>
      <c r="C91" s="36"/>
      <c r="D91" s="36"/>
      <c r="E91" s="36"/>
      <c r="F91" s="36"/>
      <c r="G91" s="36"/>
      <c r="H91" s="36"/>
      <c r="I91" s="115"/>
      <c r="J91" s="36"/>
      <c r="K91" s="36"/>
      <c r="L91" s="11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26.4" customHeight="1">
      <c r="A92" s="34"/>
      <c r="B92" s="35"/>
      <c r="C92" s="29" t="s">
        <v>25</v>
      </c>
      <c r="D92" s="36"/>
      <c r="E92" s="36"/>
      <c r="F92" s="27" t="str">
        <f>E17</f>
        <v>ČR-SPÚ, Pobočka Ústí nad Orlicí</v>
      </c>
      <c r="G92" s="36"/>
      <c r="H92" s="36"/>
      <c r="I92" s="117" t="s">
        <v>31</v>
      </c>
      <c r="J92" s="32" t="str">
        <f>E23</f>
        <v>Agroprojekce Litomyšl, s.r.o.</v>
      </c>
      <c r="K92" s="36"/>
      <c r="L92" s="11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5.6" customHeight="1">
      <c r="A93" s="34"/>
      <c r="B93" s="35"/>
      <c r="C93" s="29" t="s">
        <v>29</v>
      </c>
      <c r="D93" s="36"/>
      <c r="E93" s="36"/>
      <c r="F93" s="27" t="str">
        <f>IF(E20="","",E20)</f>
        <v>Vyplň údaj</v>
      </c>
      <c r="G93" s="36"/>
      <c r="H93" s="36"/>
      <c r="I93" s="117" t="s">
        <v>34</v>
      </c>
      <c r="J93" s="32" t="str">
        <f>E26</f>
        <v>poldr</v>
      </c>
      <c r="K93" s="36"/>
      <c r="L93" s="11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115"/>
      <c r="J94" s="36"/>
      <c r="K94" s="36"/>
      <c r="L94" s="11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63" s="11" customFormat="1" ht="29.25" customHeight="1">
      <c r="A95" s="164"/>
      <c r="B95" s="165"/>
      <c r="C95" s="166" t="s">
        <v>138</v>
      </c>
      <c r="D95" s="167" t="s">
        <v>56</v>
      </c>
      <c r="E95" s="167" t="s">
        <v>52</v>
      </c>
      <c r="F95" s="167" t="s">
        <v>53</v>
      </c>
      <c r="G95" s="167" t="s">
        <v>139</v>
      </c>
      <c r="H95" s="167" t="s">
        <v>140</v>
      </c>
      <c r="I95" s="168" t="s">
        <v>141</v>
      </c>
      <c r="J95" s="167" t="s">
        <v>129</v>
      </c>
      <c r="K95" s="169" t="s">
        <v>142</v>
      </c>
      <c r="L95" s="170"/>
      <c r="M95" s="68" t="s">
        <v>19</v>
      </c>
      <c r="N95" s="69" t="s">
        <v>41</v>
      </c>
      <c r="O95" s="69" t="s">
        <v>143</v>
      </c>
      <c r="P95" s="69" t="s">
        <v>144</v>
      </c>
      <c r="Q95" s="69" t="s">
        <v>145</v>
      </c>
      <c r="R95" s="69" t="s">
        <v>146</v>
      </c>
      <c r="S95" s="69" t="s">
        <v>147</v>
      </c>
      <c r="T95" s="70" t="s">
        <v>148</v>
      </c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</row>
    <row r="96" spans="1:63" s="2" customFormat="1" ht="22.8" customHeight="1">
      <c r="A96" s="34"/>
      <c r="B96" s="35"/>
      <c r="C96" s="75" t="s">
        <v>149</v>
      </c>
      <c r="D96" s="36"/>
      <c r="E96" s="36"/>
      <c r="F96" s="36"/>
      <c r="G96" s="36"/>
      <c r="H96" s="36"/>
      <c r="I96" s="115"/>
      <c r="J96" s="171">
        <f>BK96</f>
        <v>0</v>
      </c>
      <c r="K96" s="36"/>
      <c r="L96" s="39"/>
      <c r="M96" s="71"/>
      <c r="N96" s="172"/>
      <c r="O96" s="72"/>
      <c r="P96" s="173">
        <f>P97+P241</f>
        <v>0</v>
      </c>
      <c r="Q96" s="72"/>
      <c r="R96" s="173">
        <f>R97+R241</f>
        <v>321.18649148000003</v>
      </c>
      <c r="S96" s="72"/>
      <c r="T96" s="174">
        <f>T97+T241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70</v>
      </c>
      <c r="AU96" s="17" t="s">
        <v>130</v>
      </c>
      <c r="BK96" s="175">
        <f>BK97+BK241</f>
        <v>0</v>
      </c>
    </row>
    <row r="97" spans="1:65" s="12" customFormat="1" ht="25.95" customHeight="1">
      <c r="B97" s="176"/>
      <c r="C97" s="177"/>
      <c r="D97" s="178" t="s">
        <v>70</v>
      </c>
      <c r="E97" s="179" t="s">
        <v>150</v>
      </c>
      <c r="F97" s="179" t="s">
        <v>151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P98+P155+P196+P203+P207+P217+P238</f>
        <v>0</v>
      </c>
      <c r="Q97" s="184"/>
      <c r="R97" s="185">
        <f>R98+R155+R196+R203+R207+R217+R238</f>
        <v>320.90439364000002</v>
      </c>
      <c r="S97" s="184"/>
      <c r="T97" s="186">
        <f>T98+T155+T196+T203+T207+T217+T238</f>
        <v>0</v>
      </c>
      <c r="AR97" s="187" t="s">
        <v>78</v>
      </c>
      <c r="AT97" s="188" t="s">
        <v>70</v>
      </c>
      <c r="AU97" s="188" t="s">
        <v>71</v>
      </c>
      <c r="AY97" s="187" t="s">
        <v>152</v>
      </c>
      <c r="BK97" s="189">
        <f>BK98+BK155+BK196+BK203+BK207+BK217+BK238</f>
        <v>0</v>
      </c>
    </row>
    <row r="98" spans="1:65" s="12" customFormat="1" ht="22.8" customHeight="1">
      <c r="B98" s="176"/>
      <c r="C98" s="177"/>
      <c r="D98" s="178" t="s">
        <v>70</v>
      </c>
      <c r="E98" s="190" t="s">
        <v>78</v>
      </c>
      <c r="F98" s="190" t="s">
        <v>153</v>
      </c>
      <c r="G98" s="177"/>
      <c r="H98" s="177"/>
      <c r="I98" s="180"/>
      <c r="J98" s="191">
        <f>BK98</f>
        <v>0</v>
      </c>
      <c r="K98" s="177"/>
      <c r="L98" s="182"/>
      <c r="M98" s="183"/>
      <c r="N98" s="184"/>
      <c r="O98" s="184"/>
      <c r="P98" s="185">
        <f>SUM(P99:P154)</f>
        <v>0</v>
      </c>
      <c r="Q98" s="184"/>
      <c r="R98" s="185">
        <f>SUM(R99:R154)</f>
        <v>1.074648</v>
      </c>
      <c r="S98" s="184"/>
      <c r="T98" s="186">
        <f>SUM(T99:T154)</f>
        <v>0</v>
      </c>
      <c r="AR98" s="187" t="s">
        <v>78</v>
      </c>
      <c r="AT98" s="188" t="s">
        <v>70</v>
      </c>
      <c r="AU98" s="188" t="s">
        <v>78</v>
      </c>
      <c r="AY98" s="187" t="s">
        <v>152</v>
      </c>
      <c r="BK98" s="189">
        <f>SUM(BK99:BK154)</f>
        <v>0</v>
      </c>
    </row>
    <row r="99" spans="1:65" s="2" customFormat="1" ht="14.4" customHeight="1">
      <c r="A99" s="34"/>
      <c r="B99" s="35"/>
      <c r="C99" s="192" t="s">
        <v>78</v>
      </c>
      <c r="D99" s="192" t="s">
        <v>154</v>
      </c>
      <c r="E99" s="193" t="s">
        <v>429</v>
      </c>
      <c r="F99" s="194" t="s">
        <v>430</v>
      </c>
      <c r="G99" s="195" t="s">
        <v>369</v>
      </c>
      <c r="H99" s="196">
        <v>48</v>
      </c>
      <c r="I99" s="197"/>
      <c r="J99" s="198">
        <f>ROUND(I99*H99,2)</f>
        <v>0</v>
      </c>
      <c r="K99" s="194" t="s">
        <v>158</v>
      </c>
      <c r="L99" s="39"/>
      <c r="M99" s="199" t="s">
        <v>19</v>
      </c>
      <c r="N99" s="200" t="s">
        <v>42</v>
      </c>
      <c r="O99" s="64"/>
      <c r="P99" s="201">
        <f>O99*H99</f>
        <v>0</v>
      </c>
      <c r="Q99" s="201">
        <v>2.102E-2</v>
      </c>
      <c r="R99" s="201">
        <f>Q99*H99</f>
        <v>1.0089600000000001</v>
      </c>
      <c r="S99" s="201">
        <v>0</v>
      </c>
      <c r="T99" s="20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159</v>
      </c>
      <c r="AT99" s="203" t="s">
        <v>154</v>
      </c>
      <c r="AU99" s="203" t="s">
        <v>80</v>
      </c>
      <c r="AY99" s="17" t="s">
        <v>152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7" t="s">
        <v>78</v>
      </c>
      <c r="BK99" s="204">
        <f>ROUND(I99*H99,2)</f>
        <v>0</v>
      </c>
      <c r="BL99" s="17" t="s">
        <v>159</v>
      </c>
      <c r="BM99" s="203" t="s">
        <v>431</v>
      </c>
    </row>
    <row r="100" spans="1:65" s="2" customFormat="1" ht="10.199999999999999">
      <c r="A100" s="34"/>
      <c r="B100" s="35"/>
      <c r="C100" s="36"/>
      <c r="D100" s="205" t="s">
        <v>161</v>
      </c>
      <c r="E100" s="36"/>
      <c r="F100" s="206" t="s">
        <v>432</v>
      </c>
      <c r="G100" s="36"/>
      <c r="H100" s="36"/>
      <c r="I100" s="115"/>
      <c r="J100" s="36"/>
      <c r="K100" s="36"/>
      <c r="L100" s="39"/>
      <c r="M100" s="207"/>
      <c r="N100" s="208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80</v>
      </c>
    </row>
    <row r="101" spans="1:65" s="2" customFormat="1" ht="14.4" customHeight="1">
      <c r="A101" s="34"/>
      <c r="B101" s="35"/>
      <c r="C101" s="192" t="s">
        <v>80</v>
      </c>
      <c r="D101" s="192" t="s">
        <v>154</v>
      </c>
      <c r="E101" s="193" t="s">
        <v>433</v>
      </c>
      <c r="F101" s="194" t="s">
        <v>434</v>
      </c>
      <c r="G101" s="195" t="s">
        <v>435</v>
      </c>
      <c r="H101" s="196">
        <v>500</v>
      </c>
      <c r="I101" s="197"/>
      <c r="J101" s="198">
        <f>ROUND(I101*H101,2)</f>
        <v>0</v>
      </c>
      <c r="K101" s="194" t="s">
        <v>158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159</v>
      </c>
      <c r="AT101" s="203" t="s">
        <v>154</v>
      </c>
      <c r="AU101" s="203" t="s">
        <v>80</v>
      </c>
      <c r="AY101" s="17" t="s">
        <v>152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159</v>
      </c>
      <c r="BM101" s="203" t="s">
        <v>436</v>
      </c>
    </row>
    <row r="102" spans="1:65" s="2" customFormat="1" ht="10.199999999999999">
      <c r="A102" s="34"/>
      <c r="B102" s="35"/>
      <c r="C102" s="36"/>
      <c r="D102" s="205" t="s">
        <v>161</v>
      </c>
      <c r="E102" s="36"/>
      <c r="F102" s="206" t="s">
        <v>437</v>
      </c>
      <c r="G102" s="36"/>
      <c r="H102" s="36"/>
      <c r="I102" s="115"/>
      <c r="J102" s="36"/>
      <c r="K102" s="36"/>
      <c r="L102" s="39"/>
      <c r="M102" s="207"/>
      <c r="N102" s="208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80</v>
      </c>
    </row>
    <row r="103" spans="1:65" s="2" customFormat="1" ht="14.4" customHeight="1">
      <c r="A103" s="34"/>
      <c r="B103" s="35"/>
      <c r="C103" s="192" t="s">
        <v>173</v>
      </c>
      <c r="D103" s="192" t="s">
        <v>154</v>
      </c>
      <c r="E103" s="193" t="s">
        <v>438</v>
      </c>
      <c r="F103" s="194" t="s">
        <v>439</v>
      </c>
      <c r="G103" s="195" t="s">
        <v>157</v>
      </c>
      <c r="H103" s="196">
        <v>48.767000000000003</v>
      </c>
      <c r="I103" s="197"/>
      <c r="J103" s="198">
        <f>ROUND(I103*H103,2)</f>
        <v>0</v>
      </c>
      <c r="K103" s="194" t="s">
        <v>158</v>
      </c>
      <c r="L103" s="39"/>
      <c r="M103" s="199" t="s">
        <v>19</v>
      </c>
      <c r="N103" s="200" t="s">
        <v>42</v>
      </c>
      <c r="O103" s="64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3" t="s">
        <v>159</v>
      </c>
      <c r="AT103" s="203" t="s">
        <v>154</v>
      </c>
      <c r="AU103" s="203" t="s">
        <v>80</v>
      </c>
      <c r="AY103" s="17" t="s">
        <v>152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17" t="s">
        <v>78</v>
      </c>
      <c r="BK103" s="204">
        <f>ROUND(I103*H103,2)</f>
        <v>0</v>
      </c>
      <c r="BL103" s="17" t="s">
        <v>159</v>
      </c>
      <c r="BM103" s="203" t="s">
        <v>440</v>
      </c>
    </row>
    <row r="104" spans="1:65" s="2" customFormat="1" ht="19.2">
      <c r="A104" s="34"/>
      <c r="B104" s="35"/>
      <c r="C104" s="36"/>
      <c r="D104" s="205" t="s">
        <v>161</v>
      </c>
      <c r="E104" s="36"/>
      <c r="F104" s="206" t="s">
        <v>441</v>
      </c>
      <c r="G104" s="36"/>
      <c r="H104" s="36"/>
      <c r="I104" s="115"/>
      <c r="J104" s="36"/>
      <c r="K104" s="36"/>
      <c r="L104" s="39"/>
      <c r="M104" s="207"/>
      <c r="N104" s="208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161</v>
      </c>
      <c r="AU104" s="17" t="s">
        <v>80</v>
      </c>
    </row>
    <row r="105" spans="1:65" s="14" customFormat="1" ht="10.199999999999999">
      <c r="B105" s="235"/>
      <c r="C105" s="236"/>
      <c r="D105" s="205" t="s">
        <v>165</v>
      </c>
      <c r="E105" s="237" t="s">
        <v>19</v>
      </c>
      <c r="F105" s="238" t="s">
        <v>442</v>
      </c>
      <c r="G105" s="236"/>
      <c r="H105" s="237" t="s">
        <v>19</v>
      </c>
      <c r="I105" s="239"/>
      <c r="J105" s="236"/>
      <c r="K105" s="236"/>
      <c r="L105" s="240"/>
      <c r="M105" s="241"/>
      <c r="N105" s="242"/>
      <c r="O105" s="242"/>
      <c r="P105" s="242"/>
      <c r="Q105" s="242"/>
      <c r="R105" s="242"/>
      <c r="S105" s="242"/>
      <c r="T105" s="243"/>
      <c r="AT105" s="244" t="s">
        <v>165</v>
      </c>
      <c r="AU105" s="244" t="s">
        <v>80</v>
      </c>
      <c r="AV105" s="14" t="s">
        <v>78</v>
      </c>
      <c r="AW105" s="14" t="s">
        <v>33</v>
      </c>
      <c r="AX105" s="14" t="s">
        <v>71</v>
      </c>
      <c r="AY105" s="244" t="s">
        <v>152</v>
      </c>
    </row>
    <row r="106" spans="1:65" s="13" customFormat="1" ht="10.199999999999999">
      <c r="B106" s="210"/>
      <c r="C106" s="211"/>
      <c r="D106" s="205" t="s">
        <v>165</v>
      </c>
      <c r="E106" s="212" t="s">
        <v>19</v>
      </c>
      <c r="F106" s="213" t="s">
        <v>443</v>
      </c>
      <c r="G106" s="211"/>
      <c r="H106" s="214">
        <v>1.6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165</v>
      </c>
      <c r="AU106" s="220" t="s">
        <v>80</v>
      </c>
      <c r="AV106" s="13" t="s">
        <v>80</v>
      </c>
      <c r="AW106" s="13" t="s">
        <v>33</v>
      </c>
      <c r="AX106" s="13" t="s">
        <v>71</v>
      </c>
      <c r="AY106" s="220" t="s">
        <v>152</v>
      </c>
    </row>
    <row r="107" spans="1:65" s="13" customFormat="1" ht="10.199999999999999">
      <c r="B107" s="210"/>
      <c r="C107" s="211"/>
      <c r="D107" s="205" t="s">
        <v>165</v>
      </c>
      <c r="E107" s="212" t="s">
        <v>19</v>
      </c>
      <c r="F107" s="213" t="s">
        <v>444</v>
      </c>
      <c r="G107" s="211"/>
      <c r="H107" s="214">
        <v>8.6999999999999993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165</v>
      </c>
      <c r="AU107" s="220" t="s">
        <v>80</v>
      </c>
      <c r="AV107" s="13" t="s">
        <v>80</v>
      </c>
      <c r="AW107" s="13" t="s">
        <v>33</v>
      </c>
      <c r="AX107" s="13" t="s">
        <v>71</v>
      </c>
      <c r="AY107" s="220" t="s">
        <v>152</v>
      </c>
    </row>
    <row r="108" spans="1:65" s="13" customFormat="1" ht="10.199999999999999">
      <c r="B108" s="210"/>
      <c r="C108" s="211"/>
      <c r="D108" s="205" t="s">
        <v>165</v>
      </c>
      <c r="E108" s="212" t="s">
        <v>19</v>
      </c>
      <c r="F108" s="213" t="s">
        <v>445</v>
      </c>
      <c r="G108" s="211"/>
      <c r="H108" s="214">
        <v>31.922000000000001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165</v>
      </c>
      <c r="AU108" s="220" t="s">
        <v>80</v>
      </c>
      <c r="AV108" s="13" t="s">
        <v>80</v>
      </c>
      <c r="AW108" s="13" t="s">
        <v>33</v>
      </c>
      <c r="AX108" s="13" t="s">
        <v>71</v>
      </c>
      <c r="AY108" s="220" t="s">
        <v>152</v>
      </c>
    </row>
    <row r="109" spans="1:65" s="13" customFormat="1" ht="10.199999999999999">
      <c r="B109" s="210"/>
      <c r="C109" s="211"/>
      <c r="D109" s="205" t="s">
        <v>165</v>
      </c>
      <c r="E109" s="212" t="s">
        <v>19</v>
      </c>
      <c r="F109" s="213" t="s">
        <v>446</v>
      </c>
      <c r="G109" s="211"/>
      <c r="H109" s="214">
        <v>6.5449999999999999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165</v>
      </c>
      <c r="AU109" s="220" t="s">
        <v>80</v>
      </c>
      <c r="AV109" s="13" t="s">
        <v>80</v>
      </c>
      <c r="AW109" s="13" t="s">
        <v>33</v>
      </c>
      <c r="AX109" s="13" t="s">
        <v>71</v>
      </c>
      <c r="AY109" s="220" t="s">
        <v>152</v>
      </c>
    </row>
    <row r="110" spans="1:65" s="2" customFormat="1" ht="14.4" customHeight="1">
      <c r="A110" s="34"/>
      <c r="B110" s="35"/>
      <c r="C110" s="192" t="s">
        <v>159</v>
      </c>
      <c r="D110" s="192" t="s">
        <v>154</v>
      </c>
      <c r="E110" s="193" t="s">
        <v>447</v>
      </c>
      <c r="F110" s="194" t="s">
        <v>448</v>
      </c>
      <c r="G110" s="195" t="s">
        <v>157</v>
      </c>
      <c r="H110" s="196">
        <v>107.31</v>
      </c>
      <c r="I110" s="197"/>
      <c r="J110" s="198">
        <f>ROUND(I110*H110,2)</f>
        <v>0</v>
      </c>
      <c r="K110" s="194" t="s">
        <v>158</v>
      </c>
      <c r="L110" s="39"/>
      <c r="M110" s="199" t="s">
        <v>19</v>
      </c>
      <c r="N110" s="200" t="s">
        <v>42</v>
      </c>
      <c r="O110" s="64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3" t="s">
        <v>159</v>
      </c>
      <c r="AT110" s="203" t="s">
        <v>154</v>
      </c>
      <c r="AU110" s="203" t="s">
        <v>80</v>
      </c>
      <c r="AY110" s="17" t="s">
        <v>152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7" t="s">
        <v>78</v>
      </c>
      <c r="BK110" s="204">
        <f>ROUND(I110*H110,2)</f>
        <v>0</v>
      </c>
      <c r="BL110" s="17" t="s">
        <v>159</v>
      </c>
      <c r="BM110" s="203" t="s">
        <v>449</v>
      </c>
    </row>
    <row r="111" spans="1:65" s="2" customFormat="1" ht="19.2">
      <c r="A111" s="34"/>
      <c r="B111" s="35"/>
      <c r="C111" s="36"/>
      <c r="D111" s="205" t="s">
        <v>161</v>
      </c>
      <c r="E111" s="36"/>
      <c r="F111" s="206" t="s">
        <v>450</v>
      </c>
      <c r="G111" s="36"/>
      <c r="H111" s="36"/>
      <c r="I111" s="115"/>
      <c r="J111" s="36"/>
      <c r="K111" s="36"/>
      <c r="L111" s="39"/>
      <c r="M111" s="207"/>
      <c r="N111" s="208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80</v>
      </c>
    </row>
    <row r="112" spans="1:65" s="13" customFormat="1" ht="10.199999999999999">
      <c r="B112" s="210"/>
      <c r="C112" s="211"/>
      <c r="D112" s="205" t="s">
        <v>165</v>
      </c>
      <c r="E112" s="212" t="s">
        <v>19</v>
      </c>
      <c r="F112" s="213" t="s">
        <v>451</v>
      </c>
      <c r="G112" s="211"/>
      <c r="H112" s="214">
        <v>107.31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165</v>
      </c>
      <c r="AU112" s="220" t="s">
        <v>80</v>
      </c>
      <c r="AV112" s="13" t="s">
        <v>80</v>
      </c>
      <c r="AW112" s="13" t="s">
        <v>33</v>
      </c>
      <c r="AX112" s="13" t="s">
        <v>78</v>
      </c>
      <c r="AY112" s="220" t="s">
        <v>152</v>
      </c>
    </row>
    <row r="113" spans="1:65" s="2" customFormat="1" ht="14.4" customHeight="1">
      <c r="A113" s="34"/>
      <c r="B113" s="35"/>
      <c r="C113" s="192" t="s">
        <v>183</v>
      </c>
      <c r="D113" s="192" t="s">
        <v>154</v>
      </c>
      <c r="E113" s="193" t="s">
        <v>210</v>
      </c>
      <c r="F113" s="194" t="s">
        <v>211</v>
      </c>
      <c r="G113" s="195" t="s">
        <v>157</v>
      </c>
      <c r="H113" s="196">
        <v>46.83</v>
      </c>
      <c r="I113" s="197"/>
      <c r="J113" s="198">
        <f>ROUND(I113*H113,2)</f>
        <v>0</v>
      </c>
      <c r="K113" s="194" t="s">
        <v>158</v>
      </c>
      <c r="L113" s="39"/>
      <c r="M113" s="199" t="s">
        <v>19</v>
      </c>
      <c r="N113" s="200" t="s">
        <v>42</v>
      </c>
      <c r="O113" s="64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3" t="s">
        <v>159</v>
      </c>
      <c r="AT113" s="203" t="s">
        <v>154</v>
      </c>
      <c r="AU113" s="203" t="s">
        <v>80</v>
      </c>
      <c r="AY113" s="17" t="s">
        <v>152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7" t="s">
        <v>78</v>
      </c>
      <c r="BK113" s="204">
        <f>ROUND(I113*H113,2)</f>
        <v>0</v>
      </c>
      <c r="BL113" s="17" t="s">
        <v>159</v>
      </c>
      <c r="BM113" s="203" t="s">
        <v>452</v>
      </c>
    </row>
    <row r="114" spans="1:65" s="2" customFormat="1" ht="19.2">
      <c r="A114" s="34"/>
      <c r="B114" s="35"/>
      <c r="C114" s="36"/>
      <c r="D114" s="205" t="s">
        <v>161</v>
      </c>
      <c r="E114" s="36"/>
      <c r="F114" s="206" t="s">
        <v>213</v>
      </c>
      <c r="G114" s="36"/>
      <c r="H114" s="36"/>
      <c r="I114" s="115"/>
      <c r="J114" s="36"/>
      <c r="K114" s="36"/>
      <c r="L114" s="39"/>
      <c r="M114" s="207"/>
      <c r="N114" s="208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80</v>
      </c>
    </row>
    <row r="115" spans="1:65" s="13" customFormat="1" ht="10.199999999999999">
      <c r="B115" s="210"/>
      <c r="C115" s="211"/>
      <c r="D115" s="205" t="s">
        <v>165</v>
      </c>
      <c r="E115" s="212" t="s">
        <v>19</v>
      </c>
      <c r="F115" s="213" t="s">
        <v>453</v>
      </c>
      <c r="G115" s="211"/>
      <c r="H115" s="214">
        <v>46.83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165</v>
      </c>
      <c r="AU115" s="220" t="s">
        <v>80</v>
      </c>
      <c r="AV115" s="13" t="s">
        <v>80</v>
      </c>
      <c r="AW115" s="13" t="s">
        <v>33</v>
      </c>
      <c r="AX115" s="13" t="s">
        <v>78</v>
      </c>
      <c r="AY115" s="220" t="s">
        <v>152</v>
      </c>
    </row>
    <row r="116" spans="1:65" s="2" customFormat="1" ht="14.4" customHeight="1">
      <c r="A116" s="34"/>
      <c r="B116" s="35"/>
      <c r="C116" s="192" t="s">
        <v>188</v>
      </c>
      <c r="D116" s="192" t="s">
        <v>154</v>
      </c>
      <c r="E116" s="193" t="s">
        <v>216</v>
      </c>
      <c r="F116" s="194" t="s">
        <v>217</v>
      </c>
      <c r="G116" s="195" t="s">
        <v>157</v>
      </c>
      <c r="H116" s="196">
        <v>79.328000000000003</v>
      </c>
      <c r="I116" s="197"/>
      <c r="J116" s="198">
        <f>ROUND(I116*H116,2)</f>
        <v>0</v>
      </c>
      <c r="K116" s="194" t="s">
        <v>158</v>
      </c>
      <c r="L116" s="39"/>
      <c r="M116" s="199" t="s">
        <v>19</v>
      </c>
      <c r="N116" s="200" t="s">
        <v>42</v>
      </c>
      <c r="O116" s="64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03" t="s">
        <v>159</v>
      </c>
      <c r="AT116" s="203" t="s">
        <v>154</v>
      </c>
      <c r="AU116" s="203" t="s">
        <v>80</v>
      </c>
      <c r="AY116" s="17" t="s">
        <v>152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17" t="s">
        <v>78</v>
      </c>
      <c r="BK116" s="204">
        <f>ROUND(I116*H116,2)</f>
        <v>0</v>
      </c>
      <c r="BL116" s="17" t="s">
        <v>159</v>
      </c>
      <c r="BM116" s="203" t="s">
        <v>454</v>
      </c>
    </row>
    <row r="117" spans="1:65" s="2" customFormat="1" ht="19.2">
      <c r="A117" s="34"/>
      <c r="B117" s="35"/>
      <c r="C117" s="36"/>
      <c r="D117" s="205" t="s">
        <v>161</v>
      </c>
      <c r="E117" s="36"/>
      <c r="F117" s="206" t="s">
        <v>219</v>
      </c>
      <c r="G117" s="36"/>
      <c r="H117" s="36"/>
      <c r="I117" s="115"/>
      <c r="J117" s="36"/>
      <c r="K117" s="36"/>
      <c r="L117" s="39"/>
      <c r="M117" s="207"/>
      <c r="N117" s="208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161</v>
      </c>
      <c r="AU117" s="17" t="s">
        <v>80</v>
      </c>
    </row>
    <row r="118" spans="1:65" s="13" customFormat="1" ht="10.199999999999999">
      <c r="B118" s="210"/>
      <c r="C118" s="211"/>
      <c r="D118" s="205" t="s">
        <v>165</v>
      </c>
      <c r="E118" s="212" t="s">
        <v>19</v>
      </c>
      <c r="F118" s="213" t="s">
        <v>455</v>
      </c>
      <c r="G118" s="211"/>
      <c r="H118" s="214">
        <v>9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165</v>
      </c>
      <c r="AU118" s="220" t="s">
        <v>80</v>
      </c>
      <c r="AV118" s="13" t="s">
        <v>80</v>
      </c>
      <c r="AW118" s="13" t="s">
        <v>33</v>
      </c>
      <c r="AX118" s="13" t="s">
        <v>71</v>
      </c>
      <c r="AY118" s="220" t="s">
        <v>152</v>
      </c>
    </row>
    <row r="119" spans="1:65" s="13" customFormat="1" ht="10.199999999999999">
      <c r="B119" s="210"/>
      <c r="C119" s="211"/>
      <c r="D119" s="205" t="s">
        <v>165</v>
      </c>
      <c r="E119" s="212" t="s">
        <v>19</v>
      </c>
      <c r="F119" s="213" t="s">
        <v>456</v>
      </c>
      <c r="G119" s="211"/>
      <c r="H119" s="214">
        <v>12.368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165</v>
      </c>
      <c r="AU119" s="220" t="s">
        <v>80</v>
      </c>
      <c r="AV119" s="13" t="s">
        <v>80</v>
      </c>
      <c r="AW119" s="13" t="s">
        <v>33</v>
      </c>
      <c r="AX119" s="13" t="s">
        <v>71</v>
      </c>
      <c r="AY119" s="220" t="s">
        <v>152</v>
      </c>
    </row>
    <row r="120" spans="1:65" s="13" customFormat="1" ht="10.199999999999999">
      <c r="B120" s="210"/>
      <c r="C120" s="211"/>
      <c r="D120" s="205" t="s">
        <v>165</v>
      </c>
      <c r="E120" s="212" t="s">
        <v>19</v>
      </c>
      <c r="F120" s="213" t="s">
        <v>457</v>
      </c>
      <c r="G120" s="211"/>
      <c r="H120" s="214">
        <v>30.42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165</v>
      </c>
      <c r="AU120" s="220" t="s">
        <v>80</v>
      </c>
      <c r="AV120" s="13" t="s">
        <v>80</v>
      </c>
      <c r="AW120" s="13" t="s">
        <v>33</v>
      </c>
      <c r="AX120" s="13" t="s">
        <v>71</v>
      </c>
      <c r="AY120" s="220" t="s">
        <v>152</v>
      </c>
    </row>
    <row r="121" spans="1:65" s="13" customFormat="1" ht="10.199999999999999">
      <c r="B121" s="210"/>
      <c r="C121" s="211"/>
      <c r="D121" s="205" t="s">
        <v>165</v>
      </c>
      <c r="E121" s="212" t="s">
        <v>19</v>
      </c>
      <c r="F121" s="213" t="s">
        <v>458</v>
      </c>
      <c r="G121" s="211"/>
      <c r="H121" s="214">
        <v>27.54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165</v>
      </c>
      <c r="AU121" s="220" t="s">
        <v>80</v>
      </c>
      <c r="AV121" s="13" t="s">
        <v>80</v>
      </c>
      <c r="AW121" s="13" t="s">
        <v>33</v>
      </c>
      <c r="AX121" s="13" t="s">
        <v>71</v>
      </c>
      <c r="AY121" s="220" t="s">
        <v>152</v>
      </c>
    </row>
    <row r="122" spans="1:65" s="2" customFormat="1" ht="14.4" customHeight="1">
      <c r="A122" s="34"/>
      <c r="B122" s="35"/>
      <c r="C122" s="192" t="s">
        <v>192</v>
      </c>
      <c r="D122" s="192" t="s">
        <v>154</v>
      </c>
      <c r="E122" s="193" t="s">
        <v>223</v>
      </c>
      <c r="F122" s="194" t="s">
        <v>224</v>
      </c>
      <c r="G122" s="195" t="s">
        <v>157</v>
      </c>
      <c r="H122" s="196">
        <v>23.79</v>
      </c>
      <c r="I122" s="197"/>
      <c r="J122" s="198">
        <f>ROUND(I122*H122,2)</f>
        <v>0</v>
      </c>
      <c r="K122" s="194" t="s">
        <v>158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159</v>
      </c>
      <c r="AT122" s="203" t="s">
        <v>154</v>
      </c>
      <c r="AU122" s="203" t="s">
        <v>80</v>
      </c>
      <c r="AY122" s="17" t="s">
        <v>152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159</v>
      </c>
      <c r="BM122" s="203" t="s">
        <v>459</v>
      </c>
    </row>
    <row r="123" spans="1:65" s="2" customFormat="1" ht="19.2">
      <c r="A123" s="34"/>
      <c r="B123" s="35"/>
      <c r="C123" s="36"/>
      <c r="D123" s="205" t="s">
        <v>161</v>
      </c>
      <c r="E123" s="36"/>
      <c r="F123" s="206" t="s">
        <v>226</v>
      </c>
      <c r="G123" s="36"/>
      <c r="H123" s="36"/>
      <c r="I123" s="115"/>
      <c r="J123" s="36"/>
      <c r="K123" s="36"/>
      <c r="L123" s="39"/>
      <c r="M123" s="207"/>
      <c r="N123" s="208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80</v>
      </c>
    </row>
    <row r="124" spans="1:65" s="13" customFormat="1" ht="10.199999999999999">
      <c r="B124" s="210"/>
      <c r="C124" s="211"/>
      <c r="D124" s="205" t="s">
        <v>165</v>
      </c>
      <c r="E124" s="212" t="s">
        <v>19</v>
      </c>
      <c r="F124" s="213" t="s">
        <v>460</v>
      </c>
      <c r="G124" s="211"/>
      <c r="H124" s="214">
        <v>23.79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165</v>
      </c>
      <c r="AU124" s="220" t="s">
        <v>80</v>
      </c>
      <c r="AV124" s="13" t="s">
        <v>80</v>
      </c>
      <c r="AW124" s="13" t="s">
        <v>33</v>
      </c>
      <c r="AX124" s="13" t="s">
        <v>78</v>
      </c>
      <c r="AY124" s="220" t="s">
        <v>152</v>
      </c>
    </row>
    <row r="125" spans="1:65" s="2" customFormat="1" ht="14.4" customHeight="1">
      <c r="A125" s="34"/>
      <c r="B125" s="35"/>
      <c r="C125" s="192" t="s">
        <v>196</v>
      </c>
      <c r="D125" s="192" t="s">
        <v>154</v>
      </c>
      <c r="E125" s="193" t="s">
        <v>461</v>
      </c>
      <c r="F125" s="194" t="s">
        <v>462</v>
      </c>
      <c r="G125" s="195" t="s">
        <v>314</v>
      </c>
      <c r="H125" s="196">
        <v>77.28</v>
      </c>
      <c r="I125" s="197"/>
      <c r="J125" s="198">
        <f>ROUND(I125*H125,2)</f>
        <v>0</v>
      </c>
      <c r="K125" s="194" t="s">
        <v>158</v>
      </c>
      <c r="L125" s="39"/>
      <c r="M125" s="199" t="s">
        <v>19</v>
      </c>
      <c r="N125" s="200" t="s">
        <v>42</v>
      </c>
      <c r="O125" s="64"/>
      <c r="P125" s="201">
        <f>O125*H125</f>
        <v>0</v>
      </c>
      <c r="Q125" s="201">
        <v>8.4999999999999995E-4</v>
      </c>
      <c r="R125" s="201">
        <f>Q125*H125</f>
        <v>6.5687999999999996E-2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159</v>
      </c>
      <c r="AT125" s="203" t="s">
        <v>154</v>
      </c>
      <c r="AU125" s="203" t="s">
        <v>80</v>
      </c>
      <c r="AY125" s="17" t="s">
        <v>152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78</v>
      </c>
      <c r="BK125" s="204">
        <f>ROUND(I125*H125,2)</f>
        <v>0</v>
      </c>
      <c r="BL125" s="17" t="s">
        <v>159</v>
      </c>
      <c r="BM125" s="203" t="s">
        <v>463</v>
      </c>
    </row>
    <row r="126" spans="1:65" s="2" customFormat="1" ht="19.2">
      <c r="A126" s="34"/>
      <c r="B126" s="35"/>
      <c r="C126" s="36"/>
      <c r="D126" s="205" t="s">
        <v>161</v>
      </c>
      <c r="E126" s="36"/>
      <c r="F126" s="206" t="s">
        <v>464</v>
      </c>
      <c r="G126" s="36"/>
      <c r="H126" s="36"/>
      <c r="I126" s="115"/>
      <c r="J126" s="36"/>
      <c r="K126" s="36"/>
      <c r="L126" s="39"/>
      <c r="M126" s="207"/>
      <c r="N126" s="208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80</v>
      </c>
    </row>
    <row r="127" spans="1:65" s="13" customFormat="1" ht="10.199999999999999">
      <c r="B127" s="210"/>
      <c r="C127" s="211"/>
      <c r="D127" s="205" t="s">
        <v>165</v>
      </c>
      <c r="E127" s="212" t="s">
        <v>19</v>
      </c>
      <c r="F127" s="213" t="s">
        <v>465</v>
      </c>
      <c r="G127" s="211"/>
      <c r="H127" s="214">
        <v>40.56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165</v>
      </c>
      <c r="AU127" s="220" t="s">
        <v>80</v>
      </c>
      <c r="AV127" s="13" t="s">
        <v>80</v>
      </c>
      <c r="AW127" s="13" t="s">
        <v>33</v>
      </c>
      <c r="AX127" s="13" t="s">
        <v>71</v>
      </c>
      <c r="AY127" s="220" t="s">
        <v>152</v>
      </c>
    </row>
    <row r="128" spans="1:65" s="13" customFormat="1" ht="10.199999999999999">
      <c r="B128" s="210"/>
      <c r="C128" s="211"/>
      <c r="D128" s="205" t="s">
        <v>165</v>
      </c>
      <c r="E128" s="212" t="s">
        <v>19</v>
      </c>
      <c r="F128" s="213" t="s">
        <v>466</v>
      </c>
      <c r="G128" s="211"/>
      <c r="H128" s="214">
        <v>36.72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165</v>
      </c>
      <c r="AU128" s="220" t="s">
        <v>80</v>
      </c>
      <c r="AV128" s="13" t="s">
        <v>80</v>
      </c>
      <c r="AW128" s="13" t="s">
        <v>33</v>
      </c>
      <c r="AX128" s="13" t="s">
        <v>71</v>
      </c>
      <c r="AY128" s="220" t="s">
        <v>152</v>
      </c>
    </row>
    <row r="129" spans="1:65" s="2" customFormat="1" ht="14.4" customHeight="1">
      <c r="A129" s="34"/>
      <c r="B129" s="35"/>
      <c r="C129" s="192" t="s">
        <v>202</v>
      </c>
      <c r="D129" s="192" t="s">
        <v>154</v>
      </c>
      <c r="E129" s="193" t="s">
        <v>467</v>
      </c>
      <c r="F129" s="194" t="s">
        <v>468</v>
      </c>
      <c r="G129" s="195" t="s">
        <v>314</v>
      </c>
      <c r="H129" s="196">
        <v>77.28</v>
      </c>
      <c r="I129" s="197"/>
      <c r="J129" s="198">
        <f>ROUND(I129*H129,2)</f>
        <v>0</v>
      </c>
      <c r="K129" s="194" t="s">
        <v>158</v>
      </c>
      <c r="L129" s="39"/>
      <c r="M129" s="199" t="s">
        <v>19</v>
      </c>
      <c r="N129" s="200" t="s">
        <v>42</v>
      </c>
      <c r="O129" s="64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159</v>
      </c>
      <c r="AT129" s="203" t="s">
        <v>154</v>
      </c>
      <c r="AU129" s="203" t="s">
        <v>80</v>
      </c>
      <c r="AY129" s="17" t="s">
        <v>152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78</v>
      </c>
      <c r="BK129" s="204">
        <f>ROUND(I129*H129,2)</f>
        <v>0</v>
      </c>
      <c r="BL129" s="17" t="s">
        <v>159</v>
      </c>
      <c r="BM129" s="203" t="s">
        <v>469</v>
      </c>
    </row>
    <row r="130" spans="1:65" s="2" customFormat="1" ht="19.2">
      <c r="A130" s="34"/>
      <c r="B130" s="35"/>
      <c r="C130" s="36"/>
      <c r="D130" s="205" t="s">
        <v>161</v>
      </c>
      <c r="E130" s="36"/>
      <c r="F130" s="206" t="s">
        <v>470</v>
      </c>
      <c r="G130" s="36"/>
      <c r="H130" s="36"/>
      <c r="I130" s="115"/>
      <c r="J130" s="36"/>
      <c r="K130" s="36"/>
      <c r="L130" s="39"/>
      <c r="M130" s="207"/>
      <c r="N130" s="208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80</v>
      </c>
    </row>
    <row r="131" spans="1:65" s="2" customFormat="1" ht="14.4" customHeight="1">
      <c r="A131" s="34"/>
      <c r="B131" s="35"/>
      <c r="C131" s="192" t="s">
        <v>209</v>
      </c>
      <c r="D131" s="192" t="s">
        <v>154</v>
      </c>
      <c r="E131" s="193" t="s">
        <v>471</v>
      </c>
      <c r="F131" s="194" t="s">
        <v>472</v>
      </c>
      <c r="G131" s="195" t="s">
        <v>157</v>
      </c>
      <c r="H131" s="196">
        <v>57.96</v>
      </c>
      <c r="I131" s="197"/>
      <c r="J131" s="198">
        <f>ROUND(I131*H131,2)</f>
        <v>0</v>
      </c>
      <c r="K131" s="194" t="s">
        <v>158</v>
      </c>
      <c r="L131" s="39"/>
      <c r="M131" s="199" t="s">
        <v>19</v>
      </c>
      <c r="N131" s="200" t="s">
        <v>42</v>
      </c>
      <c r="O131" s="64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159</v>
      </c>
      <c r="AT131" s="203" t="s">
        <v>154</v>
      </c>
      <c r="AU131" s="203" t="s">
        <v>80</v>
      </c>
      <c r="AY131" s="17" t="s">
        <v>152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78</v>
      </c>
      <c r="BK131" s="204">
        <f>ROUND(I131*H131,2)</f>
        <v>0</v>
      </c>
      <c r="BL131" s="17" t="s">
        <v>159</v>
      </c>
      <c r="BM131" s="203" t="s">
        <v>473</v>
      </c>
    </row>
    <row r="132" spans="1:65" s="2" customFormat="1" ht="19.2">
      <c r="A132" s="34"/>
      <c r="B132" s="35"/>
      <c r="C132" s="36"/>
      <c r="D132" s="205" t="s">
        <v>161</v>
      </c>
      <c r="E132" s="36"/>
      <c r="F132" s="206" t="s">
        <v>474</v>
      </c>
      <c r="G132" s="36"/>
      <c r="H132" s="36"/>
      <c r="I132" s="115"/>
      <c r="J132" s="36"/>
      <c r="K132" s="36"/>
      <c r="L132" s="39"/>
      <c r="M132" s="207"/>
      <c r="N132" s="208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161</v>
      </c>
      <c r="AU132" s="17" t="s">
        <v>80</v>
      </c>
    </row>
    <row r="133" spans="1:65" s="13" customFormat="1" ht="10.199999999999999">
      <c r="B133" s="210"/>
      <c r="C133" s="211"/>
      <c r="D133" s="205" t="s">
        <v>165</v>
      </c>
      <c r="E133" s="212" t="s">
        <v>19</v>
      </c>
      <c r="F133" s="213" t="s">
        <v>475</v>
      </c>
      <c r="G133" s="211"/>
      <c r="H133" s="214">
        <v>30.42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165</v>
      </c>
      <c r="AU133" s="220" t="s">
        <v>80</v>
      </c>
      <c r="AV133" s="13" t="s">
        <v>80</v>
      </c>
      <c r="AW133" s="13" t="s">
        <v>33</v>
      </c>
      <c r="AX133" s="13" t="s">
        <v>71</v>
      </c>
      <c r="AY133" s="220" t="s">
        <v>152</v>
      </c>
    </row>
    <row r="134" spans="1:65" s="13" customFormat="1" ht="10.199999999999999">
      <c r="B134" s="210"/>
      <c r="C134" s="211"/>
      <c r="D134" s="205" t="s">
        <v>165</v>
      </c>
      <c r="E134" s="212" t="s">
        <v>19</v>
      </c>
      <c r="F134" s="213" t="s">
        <v>476</v>
      </c>
      <c r="G134" s="211"/>
      <c r="H134" s="214">
        <v>27.54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165</v>
      </c>
      <c r="AU134" s="220" t="s">
        <v>80</v>
      </c>
      <c r="AV134" s="13" t="s">
        <v>80</v>
      </c>
      <c r="AW134" s="13" t="s">
        <v>33</v>
      </c>
      <c r="AX134" s="13" t="s">
        <v>71</v>
      </c>
      <c r="AY134" s="220" t="s">
        <v>152</v>
      </c>
    </row>
    <row r="135" spans="1:65" s="2" customFormat="1" ht="14.4" customHeight="1">
      <c r="A135" s="34"/>
      <c r="B135" s="35"/>
      <c r="C135" s="192" t="s">
        <v>215</v>
      </c>
      <c r="D135" s="192" t="s">
        <v>154</v>
      </c>
      <c r="E135" s="193" t="s">
        <v>266</v>
      </c>
      <c r="F135" s="194" t="s">
        <v>267</v>
      </c>
      <c r="G135" s="195" t="s">
        <v>157</v>
      </c>
      <c r="H135" s="196">
        <v>166.8</v>
      </c>
      <c r="I135" s="197"/>
      <c r="J135" s="198">
        <f>ROUND(I135*H135,2)</f>
        <v>0</v>
      </c>
      <c r="K135" s="194" t="s">
        <v>158</v>
      </c>
      <c r="L135" s="39"/>
      <c r="M135" s="199" t="s">
        <v>19</v>
      </c>
      <c r="N135" s="200" t="s">
        <v>42</v>
      </c>
      <c r="O135" s="64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159</v>
      </c>
      <c r="AT135" s="203" t="s">
        <v>154</v>
      </c>
      <c r="AU135" s="203" t="s">
        <v>80</v>
      </c>
      <c r="AY135" s="17" t="s">
        <v>152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78</v>
      </c>
      <c r="BK135" s="204">
        <f>ROUND(I135*H135,2)</f>
        <v>0</v>
      </c>
      <c r="BL135" s="17" t="s">
        <v>159</v>
      </c>
      <c r="BM135" s="203" t="s">
        <v>477</v>
      </c>
    </row>
    <row r="136" spans="1:65" s="2" customFormat="1" ht="19.2">
      <c r="A136" s="34"/>
      <c r="B136" s="35"/>
      <c r="C136" s="36"/>
      <c r="D136" s="205" t="s">
        <v>161</v>
      </c>
      <c r="E136" s="36"/>
      <c r="F136" s="206" t="s">
        <v>269</v>
      </c>
      <c r="G136" s="36"/>
      <c r="H136" s="36"/>
      <c r="I136" s="115"/>
      <c r="J136" s="36"/>
      <c r="K136" s="36"/>
      <c r="L136" s="39"/>
      <c r="M136" s="207"/>
      <c r="N136" s="208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161</v>
      </c>
      <c r="AU136" s="17" t="s">
        <v>80</v>
      </c>
    </row>
    <row r="137" spans="1:65" s="13" customFormat="1" ht="10.199999999999999">
      <c r="B137" s="210"/>
      <c r="C137" s="211"/>
      <c r="D137" s="205" t="s">
        <v>165</v>
      </c>
      <c r="E137" s="212" t="s">
        <v>19</v>
      </c>
      <c r="F137" s="213" t="s">
        <v>478</v>
      </c>
      <c r="G137" s="211"/>
      <c r="H137" s="214">
        <v>166.8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165</v>
      </c>
      <c r="AU137" s="220" t="s">
        <v>80</v>
      </c>
      <c r="AV137" s="13" t="s">
        <v>80</v>
      </c>
      <c r="AW137" s="13" t="s">
        <v>33</v>
      </c>
      <c r="AX137" s="13" t="s">
        <v>78</v>
      </c>
      <c r="AY137" s="220" t="s">
        <v>152</v>
      </c>
    </row>
    <row r="138" spans="1:65" s="2" customFormat="1" ht="14.4" customHeight="1">
      <c r="A138" s="34"/>
      <c r="B138" s="35"/>
      <c r="C138" s="192" t="s">
        <v>222</v>
      </c>
      <c r="D138" s="192" t="s">
        <v>154</v>
      </c>
      <c r="E138" s="193" t="s">
        <v>271</v>
      </c>
      <c r="F138" s="194" t="s">
        <v>272</v>
      </c>
      <c r="G138" s="195" t="s">
        <v>157</v>
      </c>
      <c r="H138" s="196">
        <v>59.5</v>
      </c>
      <c r="I138" s="197"/>
      <c r="J138" s="198">
        <f>ROUND(I138*H138,2)</f>
        <v>0</v>
      </c>
      <c r="K138" s="194" t="s">
        <v>158</v>
      </c>
      <c r="L138" s="39"/>
      <c r="M138" s="199" t="s">
        <v>19</v>
      </c>
      <c r="N138" s="200" t="s">
        <v>42</v>
      </c>
      <c r="O138" s="64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3" t="s">
        <v>159</v>
      </c>
      <c r="AT138" s="203" t="s">
        <v>154</v>
      </c>
      <c r="AU138" s="203" t="s">
        <v>80</v>
      </c>
      <c r="AY138" s="17" t="s">
        <v>152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7" t="s">
        <v>78</v>
      </c>
      <c r="BK138" s="204">
        <f>ROUND(I138*H138,2)</f>
        <v>0</v>
      </c>
      <c r="BL138" s="17" t="s">
        <v>159</v>
      </c>
      <c r="BM138" s="203" t="s">
        <v>479</v>
      </c>
    </row>
    <row r="139" spans="1:65" s="2" customFormat="1" ht="19.2">
      <c r="A139" s="34"/>
      <c r="B139" s="35"/>
      <c r="C139" s="36"/>
      <c r="D139" s="205" t="s">
        <v>161</v>
      </c>
      <c r="E139" s="36"/>
      <c r="F139" s="206" t="s">
        <v>274</v>
      </c>
      <c r="G139" s="36"/>
      <c r="H139" s="36"/>
      <c r="I139" s="115"/>
      <c r="J139" s="36"/>
      <c r="K139" s="36"/>
      <c r="L139" s="39"/>
      <c r="M139" s="207"/>
      <c r="N139" s="208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161</v>
      </c>
      <c r="AU139" s="17" t="s">
        <v>80</v>
      </c>
    </row>
    <row r="140" spans="1:65" s="13" customFormat="1" ht="10.199999999999999">
      <c r="B140" s="210"/>
      <c r="C140" s="211"/>
      <c r="D140" s="205" t="s">
        <v>165</v>
      </c>
      <c r="E140" s="212" t="s">
        <v>19</v>
      </c>
      <c r="F140" s="213" t="s">
        <v>480</v>
      </c>
      <c r="G140" s="211"/>
      <c r="H140" s="214">
        <v>59.5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165</v>
      </c>
      <c r="AU140" s="220" t="s">
        <v>80</v>
      </c>
      <c r="AV140" s="13" t="s">
        <v>80</v>
      </c>
      <c r="AW140" s="13" t="s">
        <v>33</v>
      </c>
      <c r="AX140" s="13" t="s">
        <v>78</v>
      </c>
      <c r="AY140" s="220" t="s">
        <v>152</v>
      </c>
    </row>
    <row r="141" spans="1:65" s="2" customFormat="1" ht="14.4" customHeight="1">
      <c r="A141" s="34"/>
      <c r="B141" s="35"/>
      <c r="C141" s="192" t="s">
        <v>228</v>
      </c>
      <c r="D141" s="192" t="s">
        <v>154</v>
      </c>
      <c r="E141" s="193" t="s">
        <v>282</v>
      </c>
      <c r="F141" s="194" t="s">
        <v>283</v>
      </c>
      <c r="G141" s="195" t="s">
        <v>157</v>
      </c>
      <c r="H141" s="196">
        <v>166.8</v>
      </c>
      <c r="I141" s="197"/>
      <c r="J141" s="198">
        <f>ROUND(I141*H141,2)</f>
        <v>0</v>
      </c>
      <c r="K141" s="194" t="s">
        <v>158</v>
      </c>
      <c r="L141" s="39"/>
      <c r="M141" s="199" t="s">
        <v>19</v>
      </c>
      <c r="N141" s="200" t="s">
        <v>42</v>
      </c>
      <c r="O141" s="64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3" t="s">
        <v>159</v>
      </c>
      <c r="AT141" s="203" t="s">
        <v>154</v>
      </c>
      <c r="AU141" s="203" t="s">
        <v>80</v>
      </c>
      <c r="AY141" s="17" t="s">
        <v>152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7" t="s">
        <v>78</v>
      </c>
      <c r="BK141" s="204">
        <f>ROUND(I141*H141,2)</f>
        <v>0</v>
      </c>
      <c r="BL141" s="17" t="s">
        <v>159</v>
      </c>
      <c r="BM141" s="203" t="s">
        <v>481</v>
      </c>
    </row>
    <row r="142" spans="1:65" s="2" customFormat="1" ht="19.2">
      <c r="A142" s="34"/>
      <c r="B142" s="35"/>
      <c r="C142" s="36"/>
      <c r="D142" s="205" t="s">
        <v>161</v>
      </c>
      <c r="E142" s="36"/>
      <c r="F142" s="206" t="s">
        <v>285</v>
      </c>
      <c r="G142" s="36"/>
      <c r="H142" s="36"/>
      <c r="I142" s="115"/>
      <c r="J142" s="36"/>
      <c r="K142" s="36"/>
      <c r="L142" s="39"/>
      <c r="M142" s="207"/>
      <c r="N142" s="208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161</v>
      </c>
      <c r="AU142" s="17" t="s">
        <v>80</v>
      </c>
    </row>
    <row r="143" spans="1:65" s="13" customFormat="1" ht="10.199999999999999">
      <c r="B143" s="210"/>
      <c r="C143" s="211"/>
      <c r="D143" s="205" t="s">
        <v>165</v>
      </c>
      <c r="E143" s="212" t="s">
        <v>19</v>
      </c>
      <c r="F143" s="213" t="s">
        <v>482</v>
      </c>
      <c r="G143" s="211"/>
      <c r="H143" s="214">
        <v>166.8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165</v>
      </c>
      <c r="AU143" s="220" t="s">
        <v>80</v>
      </c>
      <c r="AV143" s="13" t="s">
        <v>80</v>
      </c>
      <c r="AW143" s="13" t="s">
        <v>33</v>
      </c>
      <c r="AX143" s="13" t="s">
        <v>71</v>
      </c>
      <c r="AY143" s="220" t="s">
        <v>152</v>
      </c>
    </row>
    <row r="144" spans="1:65" s="2" customFormat="1" ht="14.4" customHeight="1">
      <c r="A144" s="34"/>
      <c r="B144" s="35"/>
      <c r="C144" s="192" t="s">
        <v>234</v>
      </c>
      <c r="D144" s="192" t="s">
        <v>154</v>
      </c>
      <c r="E144" s="193" t="s">
        <v>301</v>
      </c>
      <c r="F144" s="194" t="s">
        <v>302</v>
      </c>
      <c r="G144" s="195" t="s">
        <v>297</v>
      </c>
      <c r="H144" s="196">
        <v>300.24</v>
      </c>
      <c r="I144" s="197"/>
      <c r="J144" s="198">
        <f>ROUND(I144*H144,2)</f>
        <v>0</v>
      </c>
      <c r="K144" s="194" t="s">
        <v>19</v>
      </c>
      <c r="L144" s="39"/>
      <c r="M144" s="199" t="s">
        <v>19</v>
      </c>
      <c r="N144" s="200" t="s">
        <v>42</v>
      </c>
      <c r="O144" s="64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159</v>
      </c>
      <c r="AT144" s="203" t="s">
        <v>154</v>
      </c>
      <c r="AU144" s="203" t="s">
        <v>80</v>
      </c>
      <c r="AY144" s="17" t="s">
        <v>152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78</v>
      </c>
      <c r="BK144" s="204">
        <f>ROUND(I144*H144,2)</f>
        <v>0</v>
      </c>
      <c r="BL144" s="17" t="s">
        <v>159</v>
      </c>
      <c r="BM144" s="203" t="s">
        <v>483</v>
      </c>
    </row>
    <row r="145" spans="1:65" s="2" customFormat="1" ht="10.199999999999999">
      <c r="A145" s="34"/>
      <c r="B145" s="35"/>
      <c r="C145" s="36"/>
      <c r="D145" s="205" t="s">
        <v>161</v>
      </c>
      <c r="E145" s="36"/>
      <c r="F145" s="206" t="s">
        <v>302</v>
      </c>
      <c r="G145" s="36"/>
      <c r="H145" s="36"/>
      <c r="I145" s="115"/>
      <c r="J145" s="36"/>
      <c r="K145" s="36"/>
      <c r="L145" s="39"/>
      <c r="M145" s="207"/>
      <c r="N145" s="208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80</v>
      </c>
    </row>
    <row r="146" spans="1:65" s="13" customFormat="1" ht="10.199999999999999">
      <c r="B146" s="210"/>
      <c r="C146" s="211"/>
      <c r="D146" s="205" t="s">
        <v>165</v>
      </c>
      <c r="E146" s="212" t="s">
        <v>19</v>
      </c>
      <c r="F146" s="213" t="s">
        <v>484</v>
      </c>
      <c r="G146" s="211"/>
      <c r="H146" s="214">
        <v>300.24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165</v>
      </c>
      <c r="AU146" s="220" t="s">
        <v>80</v>
      </c>
      <c r="AV146" s="13" t="s">
        <v>80</v>
      </c>
      <c r="AW146" s="13" t="s">
        <v>33</v>
      </c>
      <c r="AX146" s="13" t="s">
        <v>78</v>
      </c>
      <c r="AY146" s="220" t="s">
        <v>152</v>
      </c>
    </row>
    <row r="147" spans="1:65" s="2" customFormat="1" ht="14.4" customHeight="1">
      <c r="A147" s="34"/>
      <c r="B147" s="35"/>
      <c r="C147" s="192" t="s">
        <v>8</v>
      </c>
      <c r="D147" s="192" t="s">
        <v>154</v>
      </c>
      <c r="E147" s="193" t="s">
        <v>306</v>
      </c>
      <c r="F147" s="194" t="s">
        <v>307</v>
      </c>
      <c r="G147" s="195" t="s">
        <v>157</v>
      </c>
      <c r="H147" s="196">
        <v>68.555000000000007</v>
      </c>
      <c r="I147" s="197"/>
      <c r="J147" s="198">
        <f>ROUND(I147*H147,2)</f>
        <v>0</v>
      </c>
      <c r="K147" s="194" t="s">
        <v>158</v>
      </c>
      <c r="L147" s="39"/>
      <c r="M147" s="199" t="s">
        <v>19</v>
      </c>
      <c r="N147" s="200" t="s">
        <v>42</v>
      </c>
      <c r="O147" s="64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159</v>
      </c>
      <c r="AT147" s="203" t="s">
        <v>154</v>
      </c>
      <c r="AU147" s="203" t="s">
        <v>80</v>
      </c>
      <c r="AY147" s="17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78</v>
      </c>
      <c r="BK147" s="204">
        <f>ROUND(I147*H147,2)</f>
        <v>0</v>
      </c>
      <c r="BL147" s="17" t="s">
        <v>159</v>
      </c>
      <c r="BM147" s="203" t="s">
        <v>485</v>
      </c>
    </row>
    <row r="148" spans="1:65" s="2" customFormat="1" ht="19.2">
      <c r="A148" s="34"/>
      <c r="B148" s="35"/>
      <c r="C148" s="36"/>
      <c r="D148" s="205" t="s">
        <v>161</v>
      </c>
      <c r="E148" s="36"/>
      <c r="F148" s="206" t="s">
        <v>309</v>
      </c>
      <c r="G148" s="36"/>
      <c r="H148" s="36"/>
      <c r="I148" s="115"/>
      <c r="J148" s="36"/>
      <c r="K148" s="36"/>
      <c r="L148" s="39"/>
      <c r="M148" s="207"/>
      <c r="N148" s="208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161</v>
      </c>
      <c r="AU148" s="17" t="s">
        <v>80</v>
      </c>
    </row>
    <row r="149" spans="1:65" s="13" customFormat="1" ht="10.199999999999999">
      <c r="B149" s="210"/>
      <c r="C149" s="211"/>
      <c r="D149" s="205" t="s">
        <v>165</v>
      </c>
      <c r="E149" s="212" t="s">
        <v>19</v>
      </c>
      <c r="F149" s="213" t="s">
        <v>486</v>
      </c>
      <c r="G149" s="211"/>
      <c r="H149" s="214">
        <v>1.8240000000000001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165</v>
      </c>
      <c r="AU149" s="220" t="s">
        <v>80</v>
      </c>
      <c r="AV149" s="13" t="s">
        <v>80</v>
      </c>
      <c r="AW149" s="13" t="s">
        <v>33</v>
      </c>
      <c r="AX149" s="13" t="s">
        <v>71</v>
      </c>
      <c r="AY149" s="220" t="s">
        <v>152</v>
      </c>
    </row>
    <row r="150" spans="1:65" s="13" customFormat="1" ht="10.199999999999999">
      <c r="B150" s="210"/>
      <c r="C150" s="211"/>
      <c r="D150" s="205" t="s">
        <v>165</v>
      </c>
      <c r="E150" s="212" t="s">
        <v>19</v>
      </c>
      <c r="F150" s="213" t="s">
        <v>487</v>
      </c>
      <c r="G150" s="211"/>
      <c r="H150" s="214">
        <v>6.58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165</v>
      </c>
      <c r="AU150" s="220" t="s">
        <v>80</v>
      </c>
      <c r="AV150" s="13" t="s">
        <v>80</v>
      </c>
      <c r="AW150" s="13" t="s">
        <v>33</v>
      </c>
      <c r="AX150" s="13" t="s">
        <v>71</v>
      </c>
      <c r="AY150" s="220" t="s">
        <v>152</v>
      </c>
    </row>
    <row r="151" spans="1:65" s="13" customFormat="1" ht="10.199999999999999">
      <c r="B151" s="210"/>
      <c r="C151" s="211"/>
      <c r="D151" s="205" t="s">
        <v>165</v>
      </c>
      <c r="E151" s="212" t="s">
        <v>19</v>
      </c>
      <c r="F151" s="213" t="s">
        <v>488</v>
      </c>
      <c r="G151" s="211"/>
      <c r="H151" s="214">
        <v>12.401999999999999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165</v>
      </c>
      <c r="AU151" s="220" t="s">
        <v>80</v>
      </c>
      <c r="AV151" s="13" t="s">
        <v>80</v>
      </c>
      <c r="AW151" s="13" t="s">
        <v>33</v>
      </c>
      <c r="AX151" s="13" t="s">
        <v>71</v>
      </c>
      <c r="AY151" s="220" t="s">
        <v>152</v>
      </c>
    </row>
    <row r="152" spans="1:65" s="13" customFormat="1" ht="10.199999999999999">
      <c r="B152" s="210"/>
      <c r="C152" s="211"/>
      <c r="D152" s="205" t="s">
        <v>165</v>
      </c>
      <c r="E152" s="212" t="s">
        <v>19</v>
      </c>
      <c r="F152" s="213" t="s">
        <v>489</v>
      </c>
      <c r="G152" s="211"/>
      <c r="H152" s="214">
        <v>19.239000000000001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165</v>
      </c>
      <c r="AU152" s="220" t="s">
        <v>80</v>
      </c>
      <c r="AV152" s="13" t="s">
        <v>80</v>
      </c>
      <c r="AW152" s="13" t="s">
        <v>33</v>
      </c>
      <c r="AX152" s="13" t="s">
        <v>71</v>
      </c>
      <c r="AY152" s="220" t="s">
        <v>152</v>
      </c>
    </row>
    <row r="153" spans="1:65" s="13" customFormat="1" ht="10.199999999999999">
      <c r="B153" s="210"/>
      <c r="C153" s="211"/>
      <c r="D153" s="205" t="s">
        <v>165</v>
      </c>
      <c r="E153" s="212" t="s">
        <v>19</v>
      </c>
      <c r="F153" s="213" t="s">
        <v>490</v>
      </c>
      <c r="G153" s="211"/>
      <c r="H153" s="214">
        <v>7.4210000000000003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165</v>
      </c>
      <c r="AU153" s="220" t="s">
        <v>80</v>
      </c>
      <c r="AV153" s="13" t="s">
        <v>80</v>
      </c>
      <c r="AW153" s="13" t="s">
        <v>33</v>
      </c>
      <c r="AX153" s="13" t="s">
        <v>71</v>
      </c>
      <c r="AY153" s="220" t="s">
        <v>152</v>
      </c>
    </row>
    <row r="154" spans="1:65" s="13" customFormat="1" ht="10.199999999999999">
      <c r="B154" s="210"/>
      <c r="C154" s="211"/>
      <c r="D154" s="205" t="s">
        <v>165</v>
      </c>
      <c r="E154" s="212" t="s">
        <v>19</v>
      </c>
      <c r="F154" s="213" t="s">
        <v>491</v>
      </c>
      <c r="G154" s="211"/>
      <c r="H154" s="214">
        <v>21.088999999999999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165</v>
      </c>
      <c r="AU154" s="220" t="s">
        <v>80</v>
      </c>
      <c r="AV154" s="13" t="s">
        <v>80</v>
      </c>
      <c r="AW154" s="13" t="s">
        <v>33</v>
      </c>
      <c r="AX154" s="13" t="s">
        <v>71</v>
      </c>
      <c r="AY154" s="220" t="s">
        <v>152</v>
      </c>
    </row>
    <row r="155" spans="1:65" s="12" customFormat="1" ht="22.8" customHeight="1">
      <c r="B155" s="176"/>
      <c r="C155" s="177"/>
      <c r="D155" s="178" t="s">
        <v>70</v>
      </c>
      <c r="E155" s="190" t="s">
        <v>80</v>
      </c>
      <c r="F155" s="190" t="s">
        <v>358</v>
      </c>
      <c r="G155" s="177"/>
      <c r="H155" s="177"/>
      <c r="I155" s="180"/>
      <c r="J155" s="191">
        <f>BK155</f>
        <v>0</v>
      </c>
      <c r="K155" s="177"/>
      <c r="L155" s="182"/>
      <c r="M155" s="183"/>
      <c r="N155" s="184"/>
      <c r="O155" s="184"/>
      <c r="P155" s="185">
        <f>SUM(P156:P195)</f>
        <v>0</v>
      </c>
      <c r="Q155" s="184"/>
      <c r="R155" s="185">
        <f>SUM(R156:R195)</f>
        <v>137.81281992000001</v>
      </c>
      <c r="S155" s="184"/>
      <c r="T155" s="186">
        <f>SUM(T156:T195)</f>
        <v>0</v>
      </c>
      <c r="AR155" s="187" t="s">
        <v>78</v>
      </c>
      <c r="AT155" s="188" t="s">
        <v>70</v>
      </c>
      <c r="AU155" s="188" t="s">
        <v>78</v>
      </c>
      <c r="AY155" s="187" t="s">
        <v>152</v>
      </c>
      <c r="BK155" s="189">
        <f>SUM(BK156:BK195)</f>
        <v>0</v>
      </c>
    </row>
    <row r="156" spans="1:65" s="2" customFormat="1" ht="14.4" customHeight="1">
      <c r="A156" s="34"/>
      <c r="B156" s="35"/>
      <c r="C156" s="192" t="s">
        <v>243</v>
      </c>
      <c r="D156" s="192" t="s">
        <v>154</v>
      </c>
      <c r="E156" s="193" t="s">
        <v>492</v>
      </c>
      <c r="F156" s="194" t="s">
        <v>493</v>
      </c>
      <c r="G156" s="195" t="s">
        <v>157</v>
      </c>
      <c r="H156" s="196">
        <v>0.23200000000000001</v>
      </c>
      <c r="I156" s="197"/>
      <c r="J156" s="198">
        <f>ROUND(I156*H156,2)</f>
        <v>0</v>
      </c>
      <c r="K156" s="194" t="s">
        <v>158</v>
      </c>
      <c r="L156" s="39"/>
      <c r="M156" s="199" t="s">
        <v>19</v>
      </c>
      <c r="N156" s="200" t="s">
        <v>42</v>
      </c>
      <c r="O156" s="64"/>
      <c r="P156" s="201">
        <f>O156*H156</f>
        <v>0</v>
      </c>
      <c r="Q156" s="201">
        <v>2.16</v>
      </c>
      <c r="R156" s="201">
        <f>Q156*H156</f>
        <v>0.50112000000000001</v>
      </c>
      <c r="S156" s="201">
        <v>0</v>
      </c>
      <c r="T156" s="20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3" t="s">
        <v>159</v>
      </c>
      <c r="AT156" s="203" t="s">
        <v>154</v>
      </c>
      <c r="AU156" s="203" t="s">
        <v>80</v>
      </c>
      <c r="AY156" s="17" t="s">
        <v>152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7" t="s">
        <v>78</v>
      </c>
      <c r="BK156" s="204">
        <f>ROUND(I156*H156,2)</f>
        <v>0</v>
      </c>
      <c r="BL156" s="17" t="s">
        <v>159</v>
      </c>
      <c r="BM156" s="203" t="s">
        <v>494</v>
      </c>
    </row>
    <row r="157" spans="1:65" s="2" customFormat="1" ht="10.199999999999999">
      <c r="A157" s="34"/>
      <c r="B157" s="35"/>
      <c r="C157" s="36"/>
      <c r="D157" s="205" t="s">
        <v>161</v>
      </c>
      <c r="E157" s="36"/>
      <c r="F157" s="206" t="s">
        <v>493</v>
      </c>
      <c r="G157" s="36"/>
      <c r="H157" s="36"/>
      <c r="I157" s="115"/>
      <c r="J157" s="36"/>
      <c r="K157" s="36"/>
      <c r="L157" s="39"/>
      <c r="M157" s="207"/>
      <c r="N157" s="208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161</v>
      </c>
      <c r="AU157" s="17" t="s">
        <v>80</v>
      </c>
    </row>
    <row r="158" spans="1:65" s="13" customFormat="1" ht="10.199999999999999">
      <c r="B158" s="210"/>
      <c r="C158" s="211"/>
      <c r="D158" s="205" t="s">
        <v>165</v>
      </c>
      <c r="E158" s="212" t="s">
        <v>19</v>
      </c>
      <c r="F158" s="213" t="s">
        <v>495</v>
      </c>
      <c r="G158" s="211"/>
      <c r="H158" s="214">
        <v>0.23200000000000001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165</v>
      </c>
      <c r="AU158" s="220" t="s">
        <v>80</v>
      </c>
      <c r="AV158" s="13" t="s">
        <v>80</v>
      </c>
      <c r="AW158" s="13" t="s">
        <v>33</v>
      </c>
      <c r="AX158" s="13" t="s">
        <v>78</v>
      </c>
      <c r="AY158" s="220" t="s">
        <v>152</v>
      </c>
    </row>
    <row r="159" spans="1:65" s="2" customFormat="1" ht="14.4" customHeight="1">
      <c r="A159" s="34"/>
      <c r="B159" s="35"/>
      <c r="C159" s="192" t="s">
        <v>248</v>
      </c>
      <c r="D159" s="192" t="s">
        <v>154</v>
      </c>
      <c r="E159" s="193" t="s">
        <v>496</v>
      </c>
      <c r="F159" s="194" t="s">
        <v>497</v>
      </c>
      <c r="G159" s="195" t="s">
        <v>157</v>
      </c>
      <c r="H159" s="196">
        <v>13.38</v>
      </c>
      <c r="I159" s="197"/>
      <c r="J159" s="198">
        <f>ROUND(I159*H159,2)</f>
        <v>0</v>
      </c>
      <c r="K159" s="194" t="s">
        <v>158</v>
      </c>
      <c r="L159" s="39"/>
      <c r="M159" s="199" t="s">
        <v>19</v>
      </c>
      <c r="N159" s="200" t="s">
        <v>42</v>
      </c>
      <c r="O159" s="64"/>
      <c r="P159" s="201">
        <f>O159*H159</f>
        <v>0</v>
      </c>
      <c r="Q159" s="201">
        <v>2.2563399999999998</v>
      </c>
      <c r="R159" s="201">
        <f>Q159*H159</f>
        <v>30.189829199999998</v>
      </c>
      <c r="S159" s="201">
        <v>0</v>
      </c>
      <c r="T159" s="20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3" t="s">
        <v>159</v>
      </c>
      <c r="AT159" s="203" t="s">
        <v>154</v>
      </c>
      <c r="AU159" s="203" t="s">
        <v>80</v>
      </c>
      <c r="AY159" s="17" t="s">
        <v>152</v>
      </c>
      <c r="BE159" s="204">
        <f>IF(N159="základní",J159,0)</f>
        <v>0</v>
      </c>
      <c r="BF159" s="204">
        <f>IF(N159="snížená",J159,0)</f>
        <v>0</v>
      </c>
      <c r="BG159" s="204">
        <f>IF(N159="zákl. přenesená",J159,0)</f>
        <v>0</v>
      </c>
      <c r="BH159" s="204">
        <f>IF(N159="sníž. přenesená",J159,0)</f>
        <v>0</v>
      </c>
      <c r="BI159" s="204">
        <f>IF(N159="nulová",J159,0)</f>
        <v>0</v>
      </c>
      <c r="BJ159" s="17" t="s">
        <v>78</v>
      </c>
      <c r="BK159" s="204">
        <f>ROUND(I159*H159,2)</f>
        <v>0</v>
      </c>
      <c r="BL159" s="17" t="s">
        <v>159</v>
      </c>
      <c r="BM159" s="203" t="s">
        <v>498</v>
      </c>
    </row>
    <row r="160" spans="1:65" s="2" customFormat="1" ht="10.199999999999999">
      <c r="A160" s="34"/>
      <c r="B160" s="35"/>
      <c r="C160" s="36"/>
      <c r="D160" s="205" t="s">
        <v>161</v>
      </c>
      <c r="E160" s="36"/>
      <c r="F160" s="206" t="s">
        <v>499</v>
      </c>
      <c r="G160" s="36"/>
      <c r="H160" s="36"/>
      <c r="I160" s="115"/>
      <c r="J160" s="36"/>
      <c r="K160" s="36"/>
      <c r="L160" s="39"/>
      <c r="M160" s="207"/>
      <c r="N160" s="208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161</v>
      </c>
      <c r="AU160" s="17" t="s">
        <v>80</v>
      </c>
    </row>
    <row r="161" spans="1:65" s="14" customFormat="1" ht="10.199999999999999">
      <c r="B161" s="235"/>
      <c r="C161" s="236"/>
      <c r="D161" s="205" t="s">
        <v>165</v>
      </c>
      <c r="E161" s="237" t="s">
        <v>19</v>
      </c>
      <c r="F161" s="238" t="s">
        <v>442</v>
      </c>
      <c r="G161" s="236"/>
      <c r="H161" s="237" t="s">
        <v>19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165</v>
      </c>
      <c r="AU161" s="244" t="s">
        <v>80</v>
      </c>
      <c r="AV161" s="14" t="s">
        <v>78</v>
      </c>
      <c r="AW161" s="14" t="s">
        <v>33</v>
      </c>
      <c r="AX161" s="14" t="s">
        <v>71</v>
      </c>
      <c r="AY161" s="244" t="s">
        <v>152</v>
      </c>
    </row>
    <row r="162" spans="1:65" s="13" customFormat="1" ht="10.199999999999999">
      <c r="B162" s="210"/>
      <c r="C162" s="211"/>
      <c r="D162" s="205" t="s">
        <v>165</v>
      </c>
      <c r="E162" s="212" t="s">
        <v>19</v>
      </c>
      <c r="F162" s="213" t="s">
        <v>500</v>
      </c>
      <c r="G162" s="211"/>
      <c r="H162" s="214">
        <v>1.5840000000000001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165</v>
      </c>
      <c r="AU162" s="220" t="s">
        <v>80</v>
      </c>
      <c r="AV162" s="13" t="s">
        <v>80</v>
      </c>
      <c r="AW162" s="13" t="s">
        <v>33</v>
      </c>
      <c r="AX162" s="13" t="s">
        <v>71</v>
      </c>
      <c r="AY162" s="220" t="s">
        <v>152</v>
      </c>
    </row>
    <row r="163" spans="1:65" s="13" customFormat="1" ht="10.199999999999999">
      <c r="B163" s="210"/>
      <c r="C163" s="211"/>
      <c r="D163" s="205" t="s">
        <v>165</v>
      </c>
      <c r="E163" s="212" t="s">
        <v>19</v>
      </c>
      <c r="F163" s="213" t="s">
        <v>501</v>
      </c>
      <c r="G163" s="211"/>
      <c r="H163" s="214">
        <v>1.08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165</v>
      </c>
      <c r="AU163" s="220" t="s">
        <v>80</v>
      </c>
      <c r="AV163" s="13" t="s">
        <v>80</v>
      </c>
      <c r="AW163" s="13" t="s">
        <v>33</v>
      </c>
      <c r="AX163" s="13" t="s">
        <v>71</v>
      </c>
      <c r="AY163" s="220" t="s">
        <v>152</v>
      </c>
    </row>
    <row r="164" spans="1:65" s="13" customFormat="1" ht="10.199999999999999">
      <c r="B164" s="210"/>
      <c r="C164" s="211"/>
      <c r="D164" s="205" t="s">
        <v>165</v>
      </c>
      <c r="E164" s="212" t="s">
        <v>19</v>
      </c>
      <c r="F164" s="213" t="s">
        <v>502</v>
      </c>
      <c r="G164" s="211"/>
      <c r="H164" s="214">
        <v>9.3089999999999993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165</v>
      </c>
      <c r="AU164" s="220" t="s">
        <v>80</v>
      </c>
      <c r="AV164" s="13" t="s">
        <v>80</v>
      </c>
      <c r="AW164" s="13" t="s">
        <v>33</v>
      </c>
      <c r="AX164" s="13" t="s">
        <v>71</v>
      </c>
      <c r="AY164" s="220" t="s">
        <v>152</v>
      </c>
    </row>
    <row r="165" spans="1:65" s="13" customFormat="1" ht="10.199999999999999">
      <c r="B165" s="210"/>
      <c r="C165" s="211"/>
      <c r="D165" s="205" t="s">
        <v>165</v>
      </c>
      <c r="E165" s="212" t="s">
        <v>19</v>
      </c>
      <c r="F165" s="213" t="s">
        <v>503</v>
      </c>
      <c r="G165" s="211"/>
      <c r="H165" s="214">
        <v>0.75600000000000001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165</v>
      </c>
      <c r="AU165" s="220" t="s">
        <v>80</v>
      </c>
      <c r="AV165" s="13" t="s">
        <v>80</v>
      </c>
      <c r="AW165" s="13" t="s">
        <v>33</v>
      </c>
      <c r="AX165" s="13" t="s">
        <v>71</v>
      </c>
      <c r="AY165" s="220" t="s">
        <v>152</v>
      </c>
    </row>
    <row r="166" spans="1:65" s="13" customFormat="1" ht="10.199999999999999">
      <c r="B166" s="210"/>
      <c r="C166" s="211"/>
      <c r="D166" s="205" t="s">
        <v>165</v>
      </c>
      <c r="E166" s="212" t="s">
        <v>19</v>
      </c>
      <c r="F166" s="213" t="s">
        <v>504</v>
      </c>
      <c r="G166" s="211"/>
      <c r="H166" s="214">
        <v>0.65100000000000002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165</v>
      </c>
      <c r="AU166" s="220" t="s">
        <v>80</v>
      </c>
      <c r="AV166" s="13" t="s">
        <v>80</v>
      </c>
      <c r="AW166" s="13" t="s">
        <v>33</v>
      </c>
      <c r="AX166" s="13" t="s">
        <v>71</v>
      </c>
      <c r="AY166" s="220" t="s">
        <v>152</v>
      </c>
    </row>
    <row r="167" spans="1:65" s="2" customFormat="1" ht="14.4" customHeight="1">
      <c r="A167" s="34"/>
      <c r="B167" s="35"/>
      <c r="C167" s="192" t="s">
        <v>253</v>
      </c>
      <c r="D167" s="192" t="s">
        <v>154</v>
      </c>
      <c r="E167" s="193" t="s">
        <v>505</v>
      </c>
      <c r="F167" s="194" t="s">
        <v>506</v>
      </c>
      <c r="G167" s="195" t="s">
        <v>314</v>
      </c>
      <c r="H167" s="196">
        <v>17.7</v>
      </c>
      <c r="I167" s="197"/>
      <c r="J167" s="198">
        <f>ROUND(I167*H167,2)</f>
        <v>0</v>
      </c>
      <c r="K167" s="194" t="s">
        <v>158</v>
      </c>
      <c r="L167" s="39"/>
      <c r="M167" s="199" t="s">
        <v>19</v>
      </c>
      <c r="N167" s="200" t="s">
        <v>42</v>
      </c>
      <c r="O167" s="64"/>
      <c r="P167" s="201">
        <f>O167*H167</f>
        <v>0</v>
      </c>
      <c r="Q167" s="201">
        <v>2.47E-3</v>
      </c>
      <c r="R167" s="201">
        <f>Q167*H167</f>
        <v>4.3719000000000001E-2</v>
      </c>
      <c r="S167" s="201">
        <v>0</v>
      </c>
      <c r="T167" s="20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3" t="s">
        <v>159</v>
      </c>
      <c r="AT167" s="203" t="s">
        <v>154</v>
      </c>
      <c r="AU167" s="203" t="s">
        <v>80</v>
      </c>
      <c r="AY167" s="17" t="s">
        <v>152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7" t="s">
        <v>78</v>
      </c>
      <c r="BK167" s="204">
        <f>ROUND(I167*H167,2)</f>
        <v>0</v>
      </c>
      <c r="BL167" s="17" t="s">
        <v>159</v>
      </c>
      <c r="BM167" s="203" t="s">
        <v>507</v>
      </c>
    </row>
    <row r="168" spans="1:65" s="2" customFormat="1" ht="10.199999999999999">
      <c r="A168" s="34"/>
      <c r="B168" s="35"/>
      <c r="C168" s="36"/>
      <c r="D168" s="205" t="s">
        <v>161</v>
      </c>
      <c r="E168" s="36"/>
      <c r="F168" s="206" t="s">
        <v>508</v>
      </c>
      <c r="G168" s="36"/>
      <c r="H168" s="36"/>
      <c r="I168" s="115"/>
      <c r="J168" s="36"/>
      <c r="K168" s="36"/>
      <c r="L168" s="39"/>
      <c r="M168" s="207"/>
      <c r="N168" s="208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161</v>
      </c>
      <c r="AU168" s="17" t="s">
        <v>80</v>
      </c>
    </row>
    <row r="169" spans="1:65" s="13" customFormat="1" ht="10.199999999999999">
      <c r="B169" s="210"/>
      <c r="C169" s="211"/>
      <c r="D169" s="205" t="s">
        <v>165</v>
      </c>
      <c r="E169" s="212" t="s">
        <v>19</v>
      </c>
      <c r="F169" s="213" t="s">
        <v>509</v>
      </c>
      <c r="G169" s="211"/>
      <c r="H169" s="214">
        <v>4.68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165</v>
      </c>
      <c r="AU169" s="220" t="s">
        <v>80</v>
      </c>
      <c r="AV169" s="13" t="s">
        <v>80</v>
      </c>
      <c r="AW169" s="13" t="s">
        <v>33</v>
      </c>
      <c r="AX169" s="13" t="s">
        <v>71</v>
      </c>
      <c r="AY169" s="220" t="s">
        <v>152</v>
      </c>
    </row>
    <row r="170" spans="1:65" s="13" customFormat="1" ht="10.199999999999999">
      <c r="B170" s="210"/>
      <c r="C170" s="211"/>
      <c r="D170" s="205" t="s">
        <v>165</v>
      </c>
      <c r="E170" s="212" t="s">
        <v>19</v>
      </c>
      <c r="F170" s="213" t="s">
        <v>510</v>
      </c>
      <c r="G170" s="211"/>
      <c r="H170" s="214">
        <v>8.58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165</v>
      </c>
      <c r="AU170" s="220" t="s">
        <v>80</v>
      </c>
      <c r="AV170" s="13" t="s">
        <v>80</v>
      </c>
      <c r="AW170" s="13" t="s">
        <v>33</v>
      </c>
      <c r="AX170" s="13" t="s">
        <v>71</v>
      </c>
      <c r="AY170" s="220" t="s">
        <v>152</v>
      </c>
    </row>
    <row r="171" spans="1:65" s="13" customFormat="1" ht="10.199999999999999">
      <c r="B171" s="210"/>
      <c r="C171" s="211"/>
      <c r="D171" s="205" t="s">
        <v>165</v>
      </c>
      <c r="E171" s="212" t="s">
        <v>19</v>
      </c>
      <c r="F171" s="213" t="s">
        <v>511</v>
      </c>
      <c r="G171" s="211"/>
      <c r="H171" s="214">
        <v>2.37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165</v>
      </c>
      <c r="AU171" s="220" t="s">
        <v>80</v>
      </c>
      <c r="AV171" s="13" t="s">
        <v>80</v>
      </c>
      <c r="AW171" s="13" t="s">
        <v>33</v>
      </c>
      <c r="AX171" s="13" t="s">
        <v>71</v>
      </c>
      <c r="AY171" s="220" t="s">
        <v>152</v>
      </c>
    </row>
    <row r="172" spans="1:65" s="13" customFormat="1" ht="10.199999999999999">
      <c r="B172" s="210"/>
      <c r="C172" s="211"/>
      <c r="D172" s="205" t="s">
        <v>165</v>
      </c>
      <c r="E172" s="212" t="s">
        <v>19</v>
      </c>
      <c r="F172" s="213" t="s">
        <v>512</v>
      </c>
      <c r="G172" s="211"/>
      <c r="H172" s="214">
        <v>2.0699999999999998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165</v>
      </c>
      <c r="AU172" s="220" t="s">
        <v>80</v>
      </c>
      <c r="AV172" s="13" t="s">
        <v>80</v>
      </c>
      <c r="AW172" s="13" t="s">
        <v>33</v>
      </c>
      <c r="AX172" s="13" t="s">
        <v>71</v>
      </c>
      <c r="AY172" s="220" t="s">
        <v>152</v>
      </c>
    </row>
    <row r="173" spans="1:65" s="2" customFormat="1" ht="14.4" customHeight="1">
      <c r="A173" s="34"/>
      <c r="B173" s="35"/>
      <c r="C173" s="192" t="s">
        <v>259</v>
      </c>
      <c r="D173" s="192" t="s">
        <v>154</v>
      </c>
      <c r="E173" s="193" t="s">
        <v>513</v>
      </c>
      <c r="F173" s="194" t="s">
        <v>514</v>
      </c>
      <c r="G173" s="195" t="s">
        <v>314</v>
      </c>
      <c r="H173" s="196">
        <v>17.7</v>
      </c>
      <c r="I173" s="197"/>
      <c r="J173" s="198">
        <f>ROUND(I173*H173,2)</f>
        <v>0</v>
      </c>
      <c r="K173" s="194" t="s">
        <v>158</v>
      </c>
      <c r="L173" s="39"/>
      <c r="M173" s="199" t="s">
        <v>19</v>
      </c>
      <c r="N173" s="200" t="s">
        <v>42</v>
      </c>
      <c r="O173" s="64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3" t="s">
        <v>159</v>
      </c>
      <c r="AT173" s="203" t="s">
        <v>154</v>
      </c>
      <c r="AU173" s="203" t="s">
        <v>80</v>
      </c>
      <c r="AY173" s="17" t="s">
        <v>152</v>
      </c>
      <c r="BE173" s="204">
        <f>IF(N173="základní",J173,0)</f>
        <v>0</v>
      </c>
      <c r="BF173" s="204">
        <f>IF(N173="snížená",J173,0)</f>
        <v>0</v>
      </c>
      <c r="BG173" s="204">
        <f>IF(N173="zákl. přenesená",J173,0)</f>
        <v>0</v>
      </c>
      <c r="BH173" s="204">
        <f>IF(N173="sníž. přenesená",J173,0)</f>
        <v>0</v>
      </c>
      <c r="BI173" s="204">
        <f>IF(N173="nulová",J173,0)</f>
        <v>0</v>
      </c>
      <c r="BJ173" s="17" t="s">
        <v>78</v>
      </c>
      <c r="BK173" s="204">
        <f>ROUND(I173*H173,2)</f>
        <v>0</v>
      </c>
      <c r="BL173" s="17" t="s">
        <v>159</v>
      </c>
      <c r="BM173" s="203" t="s">
        <v>515</v>
      </c>
    </row>
    <row r="174" spans="1:65" s="2" customFormat="1" ht="10.199999999999999">
      <c r="A174" s="34"/>
      <c r="B174" s="35"/>
      <c r="C174" s="36"/>
      <c r="D174" s="205" t="s">
        <v>161</v>
      </c>
      <c r="E174" s="36"/>
      <c r="F174" s="206" t="s">
        <v>516</v>
      </c>
      <c r="G174" s="36"/>
      <c r="H174" s="36"/>
      <c r="I174" s="115"/>
      <c r="J174" s="36"/>
      <c r="K174" s="36"/>
      <c r="L174" s="39"/>
      <c r="M174" s="207"/>
      <c r="N174" s="208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161</v>
      </c>
      <c r="AU174" s="17" t="s">
        <v>80</v>
      </c>
    </row>
    <row r="175" spans="1:65" s="2" customFormat="1" ht="14.4" customHeight="1">
      <c r="A175" s="34"/>
      <c r="B175" s="35"/>
      <c r="C175" s="192" t="s">
        <v>265</v>
      </c>
      <c r="D175" s="192" t="s">
        <v>154</v>
      </c>
      <c r="E175" s="193" t="s">
        <v>374</v>
      </c>
      <c r="F175" s="194" t="s">
        <v>375</v>
      </c>
      <c r="G175" s="195" t="s">
        <v>157</v>
      </c>
      <c r="H175" s="196">
        <v>42.741999999999997</v>
      </c>
      <c r="I175" s="197"/>
      <c r="J175" s="198">
        <f>ROUND(I175*H175,2)</f>
        <v>0</v>
      </c>
      <c r="K175" s="194" t="s">
        <v>158</v>
      </c>
      <c r="L175" s="39"/>
      <c r="M175" s="199" t="s">
        <v>19</v>
      </c>
      <c r="N175" s="200" t="s">
        <v>42</v>
      </c>
      <c r="O175" s="64"/>
      <c r="P175" s="201">
        <f>O175*H175</f>
        <v>0</v>
      </c>
      <c r="Q175" s="201">
        <v>2.45329</v>
      </c>
      <c r="R175" s="201">
        <f>Q175*H175</f>
        <v>104.85852118</v>
      </c>
      <c r="S175" s="201">
        <v>0</v>
      </c>
      <c r="T175" s="20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159</v>
      </c>
      <c r="AT175" s="203" t="s">
        <v>154</v>
      </c>
      <c r="AU175" s="203" t="s">
        <v>80</v>
      </c>
      <c r="AY175" s="17" t="s">
        <v>152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78</v>
      </c>
      <c r="BK175" s="204">
        <f>ROUND(I175*H175,2)</f>
        <v>0</v>
      </c>
      <c r="BL175" s="17" t="s">
        <v>159</v>
      </c>
      <c r="BM175" s="203" t="s">
        <v>517</v>
      </c>
    </row>
    <row r="176" spans="1:65" s="2" customFormat="1" ht="19.2">
      <c r="A176" s="34"/>
      <c r="B176" s="35"/>
      <c r="C176" s="36"/>
      <c r="D176" s="205" t="s">
        <v>161</v>
      </c>
      <c r="E176" s="36"/>
      <c r="F176" s="206" t="s">
        <v>377</v>
      </c>
      <c r="G176" s="36"/>
      <c r="H176" s="36"/>
      <c r="I176" s="115"/>
      <c r="J176" s="36"/>
      <c r="K176" s="36"/>
      <c r="L176" s="39"/>
      <c r="M176" s="207"/>
      <c r="N176" s="208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161</v>
      </c>
      <c r="AU176" s="17" t="s">
        <v>80</v>
      </c>
    </row>
    <row r="177" spans="1:65" s="13" customFormat="1" ht="10.199999999999999">
      <c r="B177" s="210"/>
      <c r="C177" s="211"/>
      <c r="D177" s="205" t="s">
        <v>165</v>
      </c>
      <c r="E177" s="212" t="s">
        <v>19</v>
      </c>
      <c r="F177" s="213" t="s">
        <v>518</v>
      </c>
      <c r="G177" s="211"/>
      <c r="H177" s="214">
        <v>17.23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165</v>
      </c>
      <c r="AU177" s="220" t="s">
        <v>80</v>
      </c>
      <c r="AV177" s="13" t="s">
        <v>80</v>
      </c>
      <c r="AW177" s="13" t="s">
        <v>33</v>
      </c>
      <c r="AX177" s="13" t="s">
        <v>71</v>
      </c>
      <c r="AY177" s="220" t="s">
        <v>152</v>
      </c>
    </row>
    <row r="178" spans="1:65" s="13" customFormat="1" ht="10.199999999999999">
      <c r="B178" s="210"/>
      <c r="C178" s="211"/>
      <c r="D178" s="205" t="s">
        <v>165</v>
      </c>
      <c r="E178" s="212" t="s">
        <v>19</v>
      </c>
      <c r="F178" s="213" t="s">
        <v>519</v>
      </c>
      <c r="G178" s="211"/>
      <c r="H178" s="214">
        <v>4.4480000000000004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165</v>
      </c>
      <c r="AU178" s="220" t="s">
        <v>80</v>
      </c>
      <c r="AV178" s="13" t="s">
        <v>80</v>
      </c>
      <c r="AW178" s="13" t="s">
        <v>33</v>
      </c>
      <c r="AX178" s="13" t="s">
        <v>71</v>
      </c>
      <c r="AY178" s="220" t="s">
        <v>152</v>
      </c>
    </row>
    <row r="179" spans="1:65" s="13" customFormat="1" ht="10.199999999999999">
      <c r="B179" s="210"/>
      <c r="C179" s="211"/>
      <c r="D179" s="205" t="s">
        <v>165</v>
      </c>
      <c r="E179" s="212" t="s">
        <v>19</v>
      </c>
      <c r="F179" s="213" t="s">
        <v>520</v>
      </c>
      <c r="G179" s="211"/>
      <c r="H179" s="214">
        <v>13.173999999999999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165</v>
      </c>
      <c r="AU179" s="220" t="s">
        <v>80</v>
      </c>
      <c r="AV179" s="13" t="s">
        <v>80</v>
      </c>
      <c r="AW179" s="13" t="s">
        <v>33</v>
      </c>
      <c r="AX179" s="13" t="s">
        <v>71</v>
      </c>
      <c r="AY179" s="220" t="s">
        <v>152</v>
      </c>
    </row>
    <row r="180" spans="1:65" s="13" customFormat="1" ht="10.199999999999999">
      <c r="B180" s="210"/>
      <c r="C180" s="211"/>
      <c r="D180" s="205" t="s">
        <v>165</v>
      </c>
      <c r="E180" s="212" t="s">
        <v>19</v>
      </c>
      <c r="F180" s="213" t="s">
        <v>521</v>
      </c>
      <c r="G180" s="211"/>
      <c r="H180" s="214">
        <v>7.89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165</v>
      </c>
      <c r="AU180" s="220" t="s">
        <v>80</v>
      </c>
      <c r="AV180" s="13" t="s">
        <v>80</v>
      </c>
      <c r="AW180" s="13" t="s">
        <v>33</v>
      </c>
      <c r="AX180" s="13" t="s">
        <v>71</v>
      </c>
      <c r="AY180" s="220" t="s">
        <v>152</v>
      </c>
    </row>
    <row r="181" spans="1:65" s="2" customFormat="1" ht="14.4" customHeight="1">
      <c r="A181" s="34"/>
      <c r="B181" s="35"/>
      <c r="C181" s="192" t="s">
        <v>7</v>
      </c>
      <c r="D181" s="192" t="s">
        <v>154</v>
      </c>
      <c r="E181" s="193" t="s">
        <v>380</v>
      </c>
      <c r="F181" s="194" t="s">
        <v>381</v>
      </c>
      <c r="G181" s="195" t="s">
        <v>314</v>
      </c>
      <c r="H181" s="196">
        <v>185.166</v>
      </c>
      <c r="I181" s="197"/>
      <c r="J181" s="198">
        <f>ROUND(I181*H181,2)</f>
        <v>0</v>
      </c>
      <c r="K181" s="194" t="s">
        <v>158</v>
      </c>
      <c r="L181" s="39"/>
      <c r="M181" s="199" t="s">
        <v>19</v>
      </c>
      <c r="N181" s="200" t="s">
        <v>42</v>
      </c>
      <c r="O181" s="64"/>
      <c r="P181" s="201">
        <f>O181*H181</f>
        <v>0</v>
      </c>
      <c r="Q181" s="201">
        <v>2.6900000000000001E-3</v>
      </c>
      <c r="R181" s="201">
        <f>Q181*H181</f>
        <v>0.49809654000000003</v>
      </c>
      <c r="S181" s="201">
        <v>0</v>
      </c>
      <c r="T181" s="20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159</v>
      </c>
      <c r="AT181" s="203" t="s">
        <v>154</v>
      </c>
      <c r="AU181" s="203" t="s">
        <v>80</v>
      </c>
      <c r="AY181" s="17" t="s">
        <v>152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78</v>
      </c>
      <c r="BK181" s="204">
        <f>ROUND(I181*H181,2)</f>
        <v>0</v>
      </c>
      <c r="BL181" s="17" t="s">
        <v>159</v>
      </c>
      <c r="BM181" s="203" t="s">
        <v>522</v>
      </c>
    </row>
    <row r="182" spans="1:65" s="2" customFormat="1" ht="10.199999999999999">
      <c r="A182" s="34"/>
      <c r="B182" s="35"/>
      <c r="C182" s="36"/>
      <c r="D182" s="205" t="s">
        <v>161</v>
      </c>
      <c r="E182" s="36"/>
      <c r="F182" s="206" t="s">
        <v>383</v>
      </c>
      <c r="G182" s="36"/>
      <c r="H182" s="36"/>
      <c r="I182" s="115"/>
      <c r="J182" s="36"/>
      <c r="K182" s="36"/>
      <c r="L182" s="39"/>
      <c r="M182" s="207"/>
      <c r="N182" s="208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161</v>
      </c>
      <c r="AU182" s="17" t="s">
        <v>80</v>
      </c>
    </row>
    <row r="183" spans="1:65" s="13" customFormat="1" ht="10.199999999999999">
      <c r="B183" s="210"/>
      <c r="C183" s="211"/>
      <c r="D183" s="205" t="s">
        <v>165</v>
      </c>
      <c r="E183" s="212" t="s">
        <v>19</v>
      </c>
      <c r="F183" s="213" t="s">
        <v>523</v>
      </c>
      <c r="G183" s="211"/>
      <c r="H183" s="214">
        <v>58.2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165</v>
      </c>
      <c r="AU183" s="220" t="s">
        <v>80</v>
      </c>
      <c r="AV183" s="13" t="s">
        <v>80</v>
      </c>
      <c r="AW183" s="13" t="s">
        <v>33</v>
      </c>
      <c r="AX183" s="13" t="s">
        <v>71</v>
      </c>
      <c r="AY183" s="220" t="s">
        <v>152</v>
      </c>
    </row>
    <row r="184" spans="1:65" s="13" customFormat="1" ht="10.199999999999999">
      <c r="B184" s="210"/>
      <c r="C184" s="211"/>
      <c r="D184" s="205" t="s">
        <v>165</v>
      </c>
      <c r="E184" s="212" t="s">
        <v>19</v>
      </c>
      <c r="F184" s="213" t="s">
        <v>524</v>
      </c>
      <c r="G184" s="211"/>
      <c r="H184" s="214">
        <v>33.655999999999999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165</v>
      </c>
      <c r="AU184" s="220" t="s">
        <v>80</v>
      </c>
      <c r="AV184" s="13" t="s">
        <v>80</v>
      </c>
      <c r="AW184" s="13" t="s">
        <v>33</v>
      </c>
      <c r="AX184" s="13" t="s">
        <v>71</v>
      </c>
      <c r="AY184" s="220" t="s">
        <v>152</v>
      </c>
    </row>
    <row r="185" spans="1:65" s="13" customFormat="1" ht="10.199999999999999">
      <c r="B185" s="210"/>
      <c r="C185" s="211"/>
      <c r="D185" s="205" t="s">
        <v>165</v>
      </c>
      <c r="E185" s="212" t="s">
        <v>19</v>
      </c>
      <c r="F185" s="213" t="s">
        <v>525</v>
      </c>
      <c r="G185" s="211"/>
      <c r="H185" s="214">
        <v>57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165</v>
      </c>
      <c r="AU185" s="220" t="s">
        <v>80</v>
      </c>
      <c r="AV185" s="13" t="s">
        <v>80</v>
      </c>
      <c r="AW185" s="13" t="s">
        <v>33</v>
      </c>
      <c r="AX185" s="13" t="s">
        <v>71</v>
      </c>
      <c r="AY185" s="220" t="s">
        <v>152</v>
      </c>
    </row>
    <row r="186" spans="1:65" s="13" customFormat="1" ht="10.199999999999999">
      <c r="B186" s="210"/>
      <c r="C186" s="211"/>
      <c r="D186" s="205" t="s">
        <v>165</v>
      </c>
      <c r="E186" s="212" t="s">
        <v>19</v>
      </c>
      <c r="F186" s="213" t="s">
        <v>526</v>
      </c>
      <c r="G186" s="211"/>
      <c r="H186" s="214">
        <v>36.31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165</v>
      </c>
      <c r="AU186" s="220" t="s">
        <v>80</v>
      </c>
      <c r="AV186" s="13" t="s">
        <v>80</v>
      </c>
      <c r="AW186" s="13" t="s">
        <v>33</v>
      </c>
      <c r="AX186" s="13" t="s">
        <v>71</v>
      </c>
      <c r="AY186" s="220" t="s">
        <v>152</v>
      </c>
    </row>
    <row r="187" spans="1:65" s="2" customFormat="1" ht="14.4" customHeight="1">
      <c r="A187" s="34"/>
      <c r="B187" s="35"/>
      <c r="C187" s="192" t="s">
        <v>276</v>
      </c>
      <c r="D187" s="192" t="s">
        <v>154</v>
      </c>
      <c r="E187" s="193" t="s">
        <v>386</v>
      </c>
      <c r="F187" s="194" t="s">
        <v>387</v>
      </c>
      <c r="G187" s="195" t="s">
        <v>314</v>
      </c>
      <c r="H187" s="196">
        <v>185.166</v>
      </c>
      <c r="I187" s="197"/>
      <c r="J187" s="198">
        <f>ROUND(I187*H187,2)</f>
        <v>0</v>
      </c>
      <c r="K187" s="194" t="s">
        <v>158</v>
      </c>
      <c r="L187" s="39"/>
      <c r="M187" s="199" t="s">
        <v>19</v>
      </c>
      <c r="N187" s="200" t="s">
        <v>42</v>
      </c>
      <c r="O187" s="64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3" t="s">
        <v>159</v>
      </c>
      <c r="AT187" s="203" t="s">
        <v>154</v>
      </c>
      <c r="AU187" s="203" t="s">
        <v>80</v>
      </c>
      <c r="AY187" s="17" t="s">
        <v>152</v>
      </c>
      <c r="BE187" s="204">
        <f>IF(N187="základní",J187,0)</f>
        <v>0</v>
      </c>
      <c r="BF187" s="204">
        <f>IF(N187="snížená",J187,0)</f>
        <v>0</v>
      </c>
      <c r="BG187" s="204">
        <f>IF(N187="zákl. přenesená",J187,0)</f>
        <v>0</v>
      </c>
      <c r="BH187" s="204">
        <f>IF(N187="sníž. přenesená",J187,0)</f>
        <v>0</v>
      </c>
      <c r="BI187" s="204">
        <f>IF(N187="nulová",J187,0)</f>
        <v>0</v>
      </c>
      <c r="BJ187" s="17" t="s">
        <v>78</v>
      </c>
      <c r="BK187" s="204">
        <f>ROUND(I187*H187,2)</f>
        <v>0</v>
      </c>
      <c r="BL187" s="17" t="s">
        <v>159</v>
      </c>
      <c r="BM187" s="203" t="s">
        <v>527</v>
      </c>
    </row>
    <row r="188" spans="1:65" s="2" customFormat="1" ht="10.199999999999999">
      <c r="A188" s="34"/>
      <c r="B188" s="35"/>
      <c r="C188" s="36"/>
      <c r="D188" s="205" t="s">
        <v>161</v>
      </c>
      <c r="E188" s="36"/>
      <c r="F188" s="206" t="s">
        <v>389</v>
      </c>
      <c r="G188" s="36"/>
      <c r="H188" s="36"/>
      <c r="I188" s="115"/>
      <c r="J188" s="36"/>
      <c r="K188" s="36"/>
      <c r="L188" s="39"/>
      <c r="M188" s="207"/>
      <c r="N188" s="208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161</v>
      </c>
      <c r="AU188" s="17" t="s">
        <v>80</v>
      </c>
    </row>
    <row r="189" spans="1:65" s="2" customFormat="1" ht="14.4" customHeight="1">
      <c r="A189" s="34"/>
      <c r="B189" s="35"/>
      <c r="C189" s="192" t="s">
        <v>281</v>
      </c>
      <c r="D189" s="192" t="s">
        <v>154</v>
      </c>
      <c r="E189" s="193" t="s">
        <v>391</v>
      </c>
      <c r="F189" s="194" t="s">
        <v>392</v>
      </c>
      <c r="G189" s="195" t="s">
        <v>297</v>
      </c>
      <c r="H189" s="196">
        <v>5.8999999999999997E-2</v>
      </c>
      <c r="I189" s="197"/>
      <c r="J189" s="198">
        <f>ROUND(I189*H189,2)</f>
        <v>0</v>
      </c>
      <c r="K189" s="194" t="s">
        <v>158</v>
      </c>
      <c r="L189" s="39"/>
      <c r="M189" s="199" t="s">
        <v>19</v>
      </c>
      <c r="N189" s="200" t="s">
        <v>42</v>
      </c>
      <c r="O189" s="64"/>
      <c r="P189" s="201">
        <f>O189*H189</f>
        <v>0</v>
      </c>
      <c r="Q189" s="201">
        <v>1.0601700000000001</v>
      </c>
      <c r="R189" s="201">
        <f>Q189*H189</f>
        <v>6.2550030000000006E-2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159</v>
      </c>
      <c r="AT189" s="203" t="s">
        <v>154</v>
      </c>
      <c r="AU189" s="203" t="s">
        <v>80</v>
      </c>
      <c r="AY189" s="17" t="s">
        <v>152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78</v>
      </c>
      <c r="BK189" s="204">
        <f>ROUND(I189*H189,2)</f>
        <v>0</v>
      </c>
      <c r="BL189" s="17" t="s">
        <v>159</v>
      </c>
      <c r="BM189" s="203" t="s">
        <v>528</v>
      </c>
    </row>
    <row r="190" spans="1:65" s="2" customFormat="1" ht="10.199999999999999">
      <c r="A190" s="34"/>
      <c r="B190" s="35"/>
      <c r="C190" s="36"/>
      <c r="D190" s="205" t="s">
        <v>161</v>
      </c>
      <c r="E190" s="36"/>
      <c r="F190" s="206" t="s">
        <v>394</v>
      </c>
      <c r="G190" s="36"/>
      <c r="H190" s="36"/>
      <c r="I190" s="115"/>
      <c r="J190" s="36"/>
      <c r="K190" s="36"/>
      <c r="L190" s="39"/>
      <c r="M190" s="207"/>
      <c r="N190" s="208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161</v>
      </c>
      <c r="AU190" s="17" t="s">
        <v>80</v>
      </c>
    </row>
    <row r="191" spans="1:65" s="13" customFormat="1" ht="10.199999999999999">
      <c r="B191" s="210"/>
      <c r="C191" s="211"/>
      <c r="D191" s="205" t="s">
        <v>165</v>
      </c>
      <c r="E191" s="212" t="s">
        <v>19</v>
      </c>
      <c r="F191" s="213" t="s">
        <v>529</v>
      </c>
      <c r="G191" s="211"/>
      <c r="H191" s="214">
        <v>5.8999999999999997E-2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165</v>
      </c>
      <c r="AU191" s="220" t="s">
        <v>80</v>
      </c>
      <c r="AV191" s="13" t="s">
        <v>80</v>
      </c>
      <c r="AW191" s="13" t="s">
        <v>33</v>
      </c>
      <c r="AX191" s="13" t="s">
        <v>78</v>
      </c>
      <c r="AY191" s="220" t="s">
        <v>152</v>
      </c>
    </row>
    <row r="192" spans="1:65" s="2" customFormat="1" ht="14.4" customHeight="1">
      <c r="A192" s="34"/>
      <c r="B192" s="35"/>
      <c r="C192" s="192" t="s">
        <v>287</v>
      </c>
      <c r="D192" s="192" t="s">
        <v>154</v>
      </c>
      <c r="E192" s="193" t="s">
        <v>397</v>
      </c>
      <c r="F192" s="194" t="s">
        <v>398</v>
      </c>
      <c r="G192" s="195" t="s">
        <v>297</v>
      </c>
      <c r="H192" s="196">
        <v>1.5609999999999999</v>
      </c>
      <c r="I192" s="197"/>
      <c r="J192" s="198">
        <f>ROUND(I192*H192,2)</f>
        <v>0</v>
      </c>
      <c r="K192" s="194" t="s">
        <v>158</v>
      </c>
      <c r="L192" s="39"/>
      <c r="M192" s="199" t="s">
        <v>19</v>
      </c>
      <c r="N192" s="200" t="s">
        <v>42</v>
      </c>
      <c r="O192" s="64"/>
      <c r="P192" s="201">
        <f>O192*H192</f>
        <v>0</v>
      </c>
      <c r="Q192" s="201">
        <v>1.06277</v>
      </c>
      <c r="R192" s="201">
        <f>Q192*H192</f>
        <v>1.65898397</v>
      </c>
      <c r="S192" s="201">
        <v>0</v>
      </c>
      <c r="T192" s="20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3" t="s">
        <v>159</v>
      </c>
      <c r="AT192" s="203" t="s">
        <v>154</v>
      </c>
      <c r="AU192" s="203" t="s">
        <v>80</v>
      </c>
      <c r="AY192" s="17" t="s">
        <v>152</v>
      </c>
      <c r="BE192" s="204">
        <f>IF(N192="základní",J192,0)</f>
        <v>0</v>
      </c>
      <c r="BF192" s="204">
        <f>IF(N192="snížená",J192,0)</f>
        <v>0</v>
      </c>
      <c r="BG192" s="204">
        <f>IF(N192="zákl. přenesená",J192,0)</f>
        <v>0</v>
      </c>
      <c r="BH192" s="204">
        <f>IF(N192="sníž. přenesená",J192,0)</f>
        <v>0</v>
      </c>
      <c r="BI192" s="204">
        <f>IF(N192="nulová",J192,0)</f>
        <v>0</v>
      </c>
      <c r="BJ192" s="17" t="s">
        <v>78</v>
      </c>
      <c r="BK192" s="204">
        <f>ROUND(I192*H192,2)</f>
        <v>0</v>
      </c>
      <c r="BL192" s="17" t="s">
        <v>159</v>
      </c>
      <c r="BM192" s="203" t="s">
        <v>530</v>
      </c>
    </row>
    <row r="193" spans="1:65" s="2" customFormat="1" ht="10.199999999999999">
      <c r="A193" s="34"/>
      <c r="B193" s="35"/>
      <c r="C193" s="36"/>
      <c r="D193" s="205" t="s">
        <v>161</v>
      </c>
      <c r="E193" s="36"/>
      <c r="F193" s="206" t="s">
        <v>400</v>
      </c>
      <c r="G193" s="36"/>
      <c r="H193" s="36"/>
      <c r="I193" s="115"/>
      <c r="J193" s="36"/>
      <c r="K193" s="36"/>
      <c r="L193" s="39"/>
      <c r="M193" s="207"/>
      <c r="N193" s="208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161</v>
      </c>
      <c r="AU193" s="17" t="s">
        <v>80</v>
      </c>
    </row>
    <row r="194" spans="1:65" s="13" customFormat="1" ht="10.199999999999999">
      <c r="B194" s="210"/>
      <c r="C194" s="211"/>
      <c r="D194" s="205" t="s">
        <v>165</v>
      </c>
      <c r="E194" s="212" t="s">
        <v>19</v>
      </c>
      <c r="F194" s="213" t="s">
        <v>531</v>
      </c>
      <c r="G194" s="211"/>
      <c r="H194" s="214">
        <v>0.17799999999999999</v>
      </c>
      <c r="I194" s="215"/>
      <c r="J194" s="211"/>
      <c r="K194" s="211"/>
      <c r="L194" s="216"/>
      <c r="M194" s="217"/>
      <c r="N194" s="218"/>
      <c r="O194" s="218"/>
      <c r="P194" s="218"/>
      <c r="Q194" s="218"/>
      <c r="R194" s="218"/>
      <c r="S194" s="218"/>
      <c r="T194" s="219"/>
      <c r="AT194" s="220" t="s">
        <v>165</v>
      </c>
      <c r="AU194" s="220" t="s">
        <v>80</v>
      </c>
      <c r="AV194" s="13" t="s">
        <v>80</v>
      </c>
      <c r="AW194" s="13" t="s">
        <v>33</v>
      </c>
      <c r="AX194" s="13" t="s">
        <v>71</v>
      </c>
      <c r="AY194" s="220" t="s">
        <v>152</v>
      </c>
    </row>
    <row r="195" spans="1:65" s="13" customFormat="1" ht="10.199999999999999">
      <c r="B195" s="210"/>
      <c r="C195" s="211"/>
      <c r="D195" s="205" t="s">
        <v>165</v>
      </c>
      <c r="E195" s="212" t="s">
        <v>19</v>
      </c>
      <c r="F195" s="213" t="s">
        <v>532</v>
      </c>
      <c r="G195" s="211"/>
      <c r="H195" s="214">
        <v>1.383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165</v>
      </c>
      <c r="AU195" s="220" t="s">
        <v>80</v>
      </c>
      <c r="AV195" s="13" t="s">
        <v>80</v>
      </c>
      <c r="AW195" s="13" t="s">
        <v>33</v>
      </c>
      <c r="AX195" s="13" t="s">
        <v>71</v>
      </c>
      <c r="AY195" s="220" t="s">
        <v>152</v>
      </c>
    </row>
    <row r="196" spans="1:65" s="12" customFormat="1" ht="22.8" customHeight="1">
      <c r="B196" s="176"/>
      <c r="C196" s="177"/>
      <c r="D196" s="178" t="s">
        <v>70</v>
      </c>
      <c r="E196" s="190" t="s">
        <v>159</v>
      </c>
      <c r="F196" s="190" t="s">
        <v>402</v>
      </c>
      <c r="G196" s="177"/>
      <c r="H196" s="177"/>
      <c r="I196" s="180"/>
      <c r="J196" s="191">
        <f>BK196</f>
        <v>0</v>
      </c>
      <c r="K196" s="177"/>
      <c r="L196" s="182"/>
      <c r="M196" s="183"/>
      <c r="N196" s="184"/>
      <c r="O196" s="184"/>
      <c r="P196" s="185">
        <f>SUM(P197:P202)</f>
        <v>0</v>
      </c>
      <c r="Q196" s="184"/>
      <c r="R196" s="185">
        <f>SUM(R197:R202)</f>
        <v>121.17780479999999</v>
      </c>
      <c r="S196" s="184"/>
      <c r="T196" s="186">
        <f>SUM(T197:T202)</f>
        <v>0</v>
      </c>
      <c r="AR196" s="187" t="s">
        <v>78</v>
      </c>
      <c r="AT196" s="188" t="s">
        <v>70</v>
      </c>
      <c r="AU196" s="188" t="s">
        <v>78</v>
      </c>
      <c r="AY196" s="187" t="s">
        <v>152</v>
      </c>
      <c r="BK196" s="189">
        <f>SUM(BK197:BK202)</f>
        <v>0</v>
      </c>
    </row>
    <row r="197" spans="1:65" s="2" customFormat="1" ht="14.4" customHeight="1">
      <c r="A197" s="34"/>
      <c r="B197" s="35"/>
      <c r="C197" s="192" t="s">
        <v>294</v>
      </c>
      <c r="D197" s="192" t="s">
        <v>154</v>
      </c>
      <c r="E197" s="193" t="s">
        <v>404</v>
      </c>
      <c r="F197" s="194" t="s">
        <v>405</v>
      </c>
      <c r="G197" s="195" t="s">
        <v>157</v>
      </c>
      <c r="H197" s="196">
        <v>60.686</v>
      </c>
      <c r="I197" s="197"/>
      <c r="J197" s="198">
        <f>ROUND(I197*H197,2)</f>
        <v>0</v>
      </c>
      <c r="K197" s="194" t="s">
        <v>158</v>
      </c>
      <c r="L197" s="39"/>
      <c r="M197" s="199" t="s">
        <v>19</v>
      </c>
      <c r="N197" s="200" t="s">
        <v>42</v>
      </c>
      <c r="O197" s="64"/>
      <c r="P197" s="201">
        <f>O197*H197</f>
        <v>0</v>
      </c>
      <c r="Q197" s="201">
        <v>1.9967999999999999</v>
      </c>
      <c r="R197" s="201">
        <f>Q197*H197</f>
        <v>121.17780479999999</v>
      </c>
      <c r="S197" s="201">
        <v>0</v>
      </c>
      <c r="T197" s="20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3" t="s">
        <v>159</v>
      </c>
      <c r="AT197" s="203" t="s">
        <v>154</v>
      </c>
      <c r="AU197" s="203" t="s">
        <v>80</v>
      </c>
      <c r="AY197" s="17" t="s">
        <v>152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78</v>
      </c>
      <c r="BK197" s="204">
        <f>ROUND(I197*H197,2)</f>
        <v>0</v>
      </c>
      <c r="BL197" s="17" t="s">
        <v>159</v>
      </c>
      <c r="BM197" s="203" t="s">
        <v>533</v>
      </c>
    </row>
    <row r="198" spans="1:65" s="2" customFormat="1" ht="19.2">
      <c r="A198" s="34"/>
      <c r="B198" s="35"/>
      <c r="C198" s="36"/>
      <c r="D198" s="205" t="s">
        <v>161</v>
      </c>
      <c r="E198" s="36"/>
      <c r="F198" s="206" t="s">
        <v>407</v>
      </c>
      <c r="G198" s="36"/>
      <c r="H198" s="36"/>
      <c r="I198" s="115"/>
      <c r="J198" s="36"/>
      <c r="K198" s="36"/>
      <c r="L198" s="39"/>
      <c r="M198" s="207"/>
      <c r="N198" s="208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161</v>
      </c>
      <c r="AU198" s="17" t="s">
        <v>80</v>
      </c>
    </row>
    <row r="199" spans="1:65" s="14" customFormat="1" ht="10.199999999999999">
      <c r="B199" s="235"/>
      <c r="C199" s="236"/>
      <c r="D199" s="205" t="s">
        <v>165</v>
      </c>
      <c r="E199" s="237" t="s">
        <v>19</v>
      </c>
      <c r="F199" s="238" t="s">
        <v>442</v>
      </c>
      <c r="G199" s="236"/>
      <c r="H199" s="237" t="s">
        <v>19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165</v>
      </c>
      <c r="AU199" s="244" t="s">
        <v>80</v>
      </c>
      <c r="AV199" s="14" t="s">
        <v>78</v>
      </c>
      <c r="AW199" s="14" t="s">
        <v>33</v>
      </c>
      <c r="AX199" s="14" t="s">
        <v>71</v>
      </c>
      <c r="AY199" s="244" t="s">
        <v>152</v>
      </c>
    </row>
    <row r="200" spans="1:65" s="13" customFormat="1" ht="10.199999999999999">
      <c r="B200" s="210"/>
      <c r="C200" s="211"/>
      <c r="D200" s="205" t="s">
        <v>165</v>
      </c>
      <c r="E200" s="212" t="s">
        <v>19</v>
      </c>
      <c r="F200" s="213" t="s">
        <v>443</v>
      </c>
      <c r="G200" s="211"/>
      <c r="H200" s="214">
        <v>1.6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165</v>
      </c>
      <c r="AU200" s="220" t="s">
        <v>80</v>
      </c>
      <c r="AV200" s="13" t="s">
        <v>80</v>
      </c>
      <c r="AW200" s="13" t="s">
        <v>33</v>
      </c>
      <c r="AX200" s="13" t="s">
        <v>71</v>
      </c>
      <c r="AY200" s="220" t="s">
        <v>152</v>
      </c>
    </row>
    <row r="201" spans="1:65" s="13" customFormat="1" ht="10.199999999999999">
      <c r="B201" s="210"/>
      <c r="C201" s="211"/>
      <c r="D201" s="205" t="s">
        <v>165</v>
      </c>
      <c r="E201" s="212" t="s">
        <v>19</v>
      </c>
      <c r="F201" s="213" t="s">
        <v>534</v>
      </c>
      <c r="G201" s="211"/>
      <c r="H201" s="214">
        <v>52.540999999999997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165</v>
      </c>
      <c r="AU201" s="220" t="s">
        <v>80</v>
      </c>
      <c r="AV201" s="13" t="s">
        <v>80</v>
      </c>
      <c r="AW201" s="13" t="s">
        <v>33</v>
      </c>
      <c r="AX201" s="13" t="s">
        <v>71</v>
      </c>
      <c r="AY201" s="220" t="s">
        <v>152</v>
      </c>
    </row>
    <row r="202" spans="1:65" s="13" customFormat="1" ht="10.199999999999999">
      <c r="B202" s="210"/>
      <c r="C202" s="211"/>
      <c r="D202" s="205" t="s">
        <v>165</v>
      </c>
      <c r="E202" s="212" t="s">
        <v>19</v>
      </c>
      <c r="F202" s="213" t="s">
        <v>446</v>
      </c>
      <c r="G202" s="211"/>
      <c r="H202" s="214">
        <v>6.5449999999999999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165</v>
      </c>
      <c r="AU202" s="220" t="s">
        <v>80</v>
      </c>
      <c r="AV202" s="13" t="s">
        <v>80</v>
      </c>
      <c r="AW202" s="13" t="s">
        <v>33</v>
      </c>
      <c r="AX202" s="13" t="s">
        <v>71</v>
      </c>
      <c r="AY202" s="220" t="s">
        <v>152</v>
      </c>
    </row>
    <row r="203" spans="1:65" s="12" customFormat="1" ht="22.8" customHeight="1">
      <c r="B203" s="176"/>
      <c r="C203" s="177"/>
      <c r="D203" s="178" t="s">
        <v>70</v>
      </c>
      <c r="E203" s="190" t="s">
        <v>188</v>
      </c>
      <c r="F203" s="190" t="s">
        <v>535</v>
      </c>
      <c r="G203" s="177"/>
      <c r="H203" s="177"/>
      <c r="I203" s="180"/>
      <c r="J203" s="191">
        <f>BK203</f>
        <v>0</v>
      </c>
      <c r="K203" s="177"/>
      <c r="L203" s="182"/>
      <c r="M203" s="183"/>
      <c r="N203" s="184"/>
      <c r="O203" s="184"/>
      <c r="P203" s="185">
        <f>SUM(P204:P206)</f>
        <v>0</v>
      </c>
      <c r="Q203" s="184"/>
      <c r="R203" s="185">
        <f>SUM(R204:R206)</f>
        <v>0</v>
      </c>
      <c r="S203" s="184"/>
      <c r="T203" s="186">
        <f>SUM(T204:T206)</f>
        <v>0</v>
      </c>
      <c r="AR203" s="187" t="s">
        <v>78</v>
      </c>
      <c r="AT203" s="188" t="s">
        <v>70</v>
      </c>
      <c r="AU203" s="188" t="s">
        <v>78</v>
      </c>
      <c r="AY203" s="187" t="s">
        <v>152</v>
      </c>
      <c r="BK203" s="189">
        <f>SUM(BK204:BK206)</f>
        <v>0</v>
      </c>
    </row>
    <row r="204" spans="1:65" s="2" customFormat="1" ht="14.4" customHeight="1">
      <c r="A204" s="34"/>
      <c r="B204" s="35"/>
      <c r="C204" s="192" t="s">
        <v>300</v>
      </c>
      <c r="D204" s="192" t="s">
        <v>154</v>
      </c>
      <c r="E204" s="193" t="s">
        <v>536</v>
      </c>
      <c r="F204" s="194" t="s">
        <v>537</v>
      </c>
      <c r="G204" s="195" t="s">
        <v>314</v>
      </c>
      <c r="H204" s="196">
        <v>36</v>
      </c>
      <c r="I204" s="197"/>
      <c r="J204" s="198">
        <f>ROUND(I204*H204,2)</f>
        <v>0</v>
      </c>
      <c r="K204" s="194" t="s">
        <v>19</v>
      </c>
      <c r="L204" s="39"/>
      <c r="M204" s="199" t="s">
        <v>19</v>
      </c>
      <c r="N204" s="200" t="s">
        <v>42</v>
      </c>
      <c r="O204" s="64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3" t="s">
        <v>159</v>
      </c>
      <c r="AT204" s="203" t="s">
        <v>154</v>
      </c>
      <c r="AU204" s="203" t="s">
        <v>80</v>
      </c>
      <c r="AY204" s="17" t="s">
        <v>152</v>
      </c>
      <c r="BE204" s="204">
        <f>IF(N204="základní",J204,0)</f>
        <v>0</v>
      </c>
      <c r="BF204" s="204">
        <f>IF(N204="snížená",J204,0)</f>
        <v>0</v>
      </c>
      <c r="BG204" s="204">
        <f>IF(N204="zákl. přenesená",J204,0)</f>
        <v>0</v>
      </c>
      <c r="BH204" s="204">
        <f>IF(N204="sníž. přenesená",J204,0)</f>
        <v>0</v>
      </c>
      <c r="BI204" s="204">
        <f>IF(N204="nulová",J204,0)</f>
        <v>0</v>
      </c>
      <c r="BJ204" s="17" t="s">
        <v>78</v>
      </c>
      <c r="BK204" s="204">
        <f>ROUND(I204*H204,2)</f>
        <v>0</v>
      </c>
      <c r="BL204" s="17" t="s">
        <v>159</v>
      </c>
      <c r="BM204" s="203" t="s">
        <v>538</v>
      </c>
    </row>
    <row r="205" spans="1:65" s="2" customFormat="1" ht="10.199999999999999">
      <c r="A205" s="34"/>
      <c r="B205" s="35"/>
      <c r="C205" s="36"/>
      <c r="D205" s="205" t="s">
        <v>161</v>
      </c>
      <c r="E205" s="36"/>
      <c r="F205" s="206" t="s">
        <v>537</v>
      </c>
      <c r="G205" s="36"/>
      <c r="H205" s="36"/>
      <c r="I205" s="115"/>
      <c r="J205" s="36"/>
      <c r="K205" s="36"/>
      <c r="L205" s="39"/>
      <c r="M205" s="207"/>
      <c r="N205" s="208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161</v>
      </c>
      <c r="AU205" s="17" t="s">
        <v>80</v>
      </c>
    </row>
    <row r="206" spans="1:65" s="13" customFormat="1" ht="10.199999999999999">
      <c r="B206" s="210"/>
      <c r="C206" s="211"/>
      <c r="D206" s="205" t="s">
        <v>165</v>
      </c>
      <c r="E206" s="212" t="s">
        <v>19</v>
      </c>
      <c r="F206" s="213" t="s">
        <v>539</v>
      </c>
      <c r="G206" s="211"/>
      <c r="H206" s="214">
        <v>36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165</v>
      </c>
      <c r="AU206" s="220" t="s">
        <v>80</v>
      </c>
      <c r="AV206" s="13" t="s">
        <v>80</v>
      </c>
      <c r="AW206" s="13" t="s">
        <v>33</v>
      </c>
      <c r="AX206" s="13" t="s">
        <v>78</v>
      </c>
      <c r="AY206" s="220" t="s">
        <v>152</v>
      </c>
    </row>
    <row r="207" spans="1:65" s="12" customFormat="1" ht="22.8" customHeight="1">
      <c r="B207" s="176"/>
      <c r="C207" s="177"/>
      <c r="D207" s="178" t="s">
        <v>70</v>
      </c>
      <c r="E207" s="190" t="s">
        <v>196</v>
      </c>
      <c r="F207" s="190" t="s">
        <v>540</v>
      </c>
      <c r="G207" s="177"/>
      <c r="H207" s="177"/>
      <c r="I207" s="180"/>
      <c r="J207" s="191">
        <f>BK207</f>
        <v>0</v>
      </c>
      <c r="K207" s="177"/>
      <c r="L207" s="182"/>
      <c r="M207" s="183"/>
      <c r="N207" s="184"/>
      <c r="O207" s="184"/>
      <c r="P207" s="185">
        <f>SUM(P208:P216)</f>
        <v>0</v>
      </c>
      <c r="Q207" s="184"/>
      <c r="R207" s="185">
        <f>SUM(R208:R216)</f>
        <v>56.969425960000009</v>
      </c>
      <c r="S207" s="184"/>
      <c r="T207" s="186">
        <f>SUM(T208:T216)</f>
        <v>0</v>
      </c>
      <c r="AR207" s="187" t="s">
        <v>78</v>
      </c>
      <c r="AT207" s="188" t="s">
        <v>70</v>
      </c>
      <c r="AU207" s="188" t="s">
        <v>78</v>
      </c>
      <c r="AY207" s="187" t="s">
        <v>152</v>
      </c>
      <c r="BK207" s="189">
        <f>SUM(BK208:BK216)</f>
        <v>0</v>
      </c>
    </row>
    <row r="208" spans="1:65" s="2" customFormat="1" ht="14.4" customHeight="1">
      <c r="A208" s="34"/>
      <c r="B208" s="35"/>
      <c r="C208" s="192" t="s">
        <v>305</v>
      </c>
      <c r="D208" s="192" t="s">
        <v>154</v>
      </c>
      <c r="E208" s="193" t="s">
        <v>541</v>
      </c>
      <c r="F208" s="194" t="s">
        <v>542</v>
      </c>
      <c r="G208" s="195" t="s">
        <v>169</v>
      </c>
      <c r="H208" s="196">
        <v>5</v>
      </c>
      <c r="I208" s="197"/>
      <c r="J208" s="198">
        <f>ROUND(I208*H208,2)</f>
        <v>0</v>
      </c>
      <c r="K208" s="194" t="s">
        <v>158</v>
      </c>
      <c r="L208" s="39"/>
      <c r="M208" s="199" t="s">
        <v>19</v>
      </c>
      <c r="N208" s="200" t="s">
        <v>42</v>
      </c>
      <c r="O208" s="64"/>
      <c r="P208" s="201">
        <f>O208*H208</f>
        <v>0</v>
      </c>
      <c r="Q208" s="201">
        <v>6.8999999999999997E-4</v>
      </c>
      <c r="R208" s="201">
        <f>Q208*H208</f>
        <v>3.4499999999999999E-3</v>
      </c>
      <c r="S208" s="201">
        <v>0</v>
      </c>
      <c r="T208" s="20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3" t="s">
        <v>159</v>
      </c>
      <c r="AT208" s="203" t="s">
        <v>154</v>
      </c>
      <c r="AU208" s="203" t="s">
        <v>80</v>
      </c>
      <c r="AY208" s="17" t="s">
        <v>152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7" t="s">
        <v>78</v>
      </c>
      <c r="BK208" s="204">
        <f>ROUND(I208*H208,2)</f>
        <v>0</v>
      </c>
      <c r="BL208" s="17" t="s">
        <v>159</v>
      </c>
      <c r="BM208" s="203" t="s">
        <v>543</v>
      </c>
    </row>
    <row r="209" spans="1:65" s="2" customFormat="1" ht="19.2">
      <c r="A209" s="34"/>
      <c r="B209" s="35"/>
      <c r="C209" s="36"/>
      <c r="D209" s="205" t="s">
        <v>161</v>
      </c>
      <c r="E209" s="36"/>
      <c r="F209" s="206" t="s">
        <v>544</v>
      </c>
      <c r="G209" s="36"/>
      <c r="H209" s="36"/>
      <c r="I209" s="115"/>
      <c r="J209" s="36"/>
      <c r="K209" s="36"/>
      <c r="L209" s="39"/>
      <c r="M209" s="207"/>
      <c r="N209" s="208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161</v>
      </c>
      <c r="AU209" s="17" t="s">
        <v>80</v>
      </c>
    </row>
    <row r="210" spans="1:65" s="13" customFormat="1" ht="10.199999999999999">
      <c r="B210" s="210"/>
      <c r="C210" s="211"/>
      <c r="D210" s="205" t="s">
        <v>165</v>
      </c>
      <c r="E210" s="212" t="s">
        <v>19</v>
      </c>
      <c r="F210" s="213" t="s">
        <v>545</v>
      </c>
      <c r="G210" s="211"/>
      <c r="H210" s="214">
        <v>5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165</v>
      </c>
      <c r="AU210" s="220" t="s">
        <v>80</v>
      </c>
      <c r="AV210" s="13" t="s">
        <v>80</v>
      </c>
      <c r="AW210" s="13" t="s">
        <v>33</v>
      </c>
      <c r="AX210" s="13" t="s">
        <v>78</v>
      </c>
      <c r="AY210" s="220" t="s">
        <v>152</v>
      </c>
    </row>
    <row r="211" spans="1:65" s="2" customFormat="1" ht="21.6" customHeight="1">
      <c r="A211" s="34"/>
      <c r="B211" s="35"/>
      <c r="C211" s="192" t="s">
        <v>311</v>
      </c>
      <c r="D211" s="192" t="s">
        <v>154</v>
      </c>
      <c r="E211" s="193" t="s">
        <v>546</v>
      </c>
      <c r="F211" s="194" t="s">
        <v>547</v>
      </c>
      <c r="G211" s="195" t="s">
        <v>157</v>
      </c>
      <c r="H211" s="196">
        <v>23.164000000000001</v>
      </c>
      <c r="I211" s="197"/>
      <c r="J211" s="198">
        <f>ROUND(I211*H211,2)</f>
        <v>0</v>
      </c>
      <c r="K211" s="194" t="s">
        <v>158</v>
      </c>
      <c r="L211" s="39"/>
      <c r="M211" s="199" t="s">
        <v>19</v>
      </c>
      <c r="N211" s="200" t="s">
        <v>42</v>
      </c>
      <c r="O211" s="64"/>
      <c r="P211" s="201">
        <f>O211*H211</f>
        <v>0</v>
      </c>
      <c r="Q211" s="201">
        <v>2.45329</v>
      </c>
      <c r="R211" s="201">
        <f>Q211*H211</f>
        <v>56.828009560000005</v>
      </c>
      <c r="S211" s="201">
        <v>0</v>
      </c>
      <c r="T211" s="20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3" t="s">
        <v>159</v>
      </c>
      <c r="AT211" s="203" t="s">
        <v>154</v>
      </c>
      <c r="AU211" s="203" t="s">
        <v>80</v>
      </c>
      <c r="AY211" s="17" t="s">
        <v>152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17" t="s">
        <v>78</v>
      </c>
      <c r="BK211" s="204">
        <f>ROUND(I211*H211,2)</f>
        <v>0</v>
      </c>
      <c r="BL211" s="17" t="s">
        <v>159</v>
      </c>
      <c r="BM211" s="203" t="s">
        <v>548</v>
      </c>
    </row>
    <row r="212" spans="1:65" s="2" customFormat="1" ht="19.2">
      <c r="A212" s="34"/>
      <c r="B212" s="35"/>
      <c r="C212" s="36"/>
      <c r="D212" s="205" t="s">
        <v>161</v>
      </c>
      <c r="E212" s="36"/>
      <c r="F212" s="206" t="s">
        <v>549</v>
      </c>
      <c r="G212" s="36"/>
      <c r="H212" s="36"/>
      <c r="I212" s="115"/>
      <c r="J212" s="36"/>
      <c r="K212" s="36"/>
      <c r="L212" s="39"/>
      <c r="M212" s="207"/>
      <c r="N212" s="208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161</v>
      </c>
      <c r="AU212" s="17" t="s">
        <v>80</v>
      </c>
    </row>
    <row r="213" spans="1:65" s="13" customFormat="1" ht="10.199999999999999">
      <c r="B213" s="210"/>
      <c r="C213" s="211"/>
      <c r="D213" s="205" t="s">
        <v>165</v>
      </c>
      <c r="E213" s="212" t="s">
        <v>19</v>
      </c>
      <c r="F213" s="213" t="s">
        <v>550</v>
      </c>
      <c r="G213" s="211"/>
      <c r="H213" s="214">
        <v>23.164000000000001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165</v>
      </c>
      <c r="AU213" s="220" t="s">
        <v>80</v>
      </c>
      <c r="AV213" s="13" t="s">
        <v>80</v>
      </c>
      <c r="AW213" s="13" t="s">
        <v>33</v>
      </c>
      <c r="AX213" s="13" t="s">
        <v>78</v>
      </c>
      <c r="AY213" s="220" t="s">
        <v>152</v>
      </c>
    </row>
    <row r="214" spans="1:65" s="2" customFormat="1" ht="14.4" customHeight="1">
      <c r="A214" s="34"/>
      <c r="B214" s="35"/>
      <c r="C214" s="192" t="s">
        <v>317</v>
      </c>
      <c r="D214" s="192" t="s">
        <v>154</v>
      </c>
      <c r="E214" s="193" t="s">
        <v>551</v>
      </c>
      <c r="F214" s="194" t="s">
        <v>552</v>
      </c>
      <c r="G214" s="195" t="s">
        <v>314</v>
      </c>
      <c r="H214" s="196">
        <v>34.32</v>
      </c>
      <c r="I214" s="197"/>
      <c r="J214" s="198">
        <f>ROUND(I214*H214,2)</f>
        <v>0</v>
      </c>
      <c r="K214" s="194" t="s">
        <v>158</v>
      </c>
      <c r="L214" s="39"/>
      <c r="M214" s="199" t="s">
        <v>19</v>
      </c>
      <c r="N214" s="200" t="s">
        <v>42</v>
      </c>
      <c r="O214" s="64"/>
      <c r="P214" s="201">
        <f>O214*H214</f>
        <v>0</v>
      </c>
      <c r="Q214" s="201">
        <v>4.0200000000000001E-3</v>
      </c>
      <c r="R214" s="201">
        <f>Q214*H214</f>
        <v>0.13796640000000002</v>
      </c>
      <c r="S214" s="201">
        <v>0</v>
      </c>
      <c r="T214" s="20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3" t="s">
        <v>159</v>
      </c>
      <c r="AT214" s="203" t="s">
        <v>154</v>
      </c>
      <c r="AU214" s="203" t="s">
        <v>80</v>
      </c>
      <c r="AY214" s="17" t="s">
        <v>152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17" t="s">
        <v>78</v>
      </c>
      <c r="BK214" s="204">
        <f>ROUND(I214*H214,2)</f>
        <v>0</v>
      </c>
      <c r="BL214" s="17" t="s">
        <v>159</v>
      </c>
      <c r="BM214" s="203" t="s">
        <v>553</v>
      </c>
    </row>
    <row r="215" spans="1:65" s="2" customFormat="1" ht="10.199999999999999">
      <c r="A215" s="34"/>
      <c r="B215" s="35"/>
      <c r="C215" s="36"/>
      <c r="D215" s="205" t="s">
        <v>161</v>
      </c>
      <c r="E215" s="36"/>
      <c r="F215" s="206" t="s">
        <v>554</v>
      </c>
      <c r="G215" s="36"/>
      <c r="H215" s="36"/>
      <c r="I215" s="115"/>
      <c r="J215" s="36"/>
      <c r="K215" s="36"/>
      <c r="L215" s="39"/>
      <c r="M215" s="207"/>
      <c r="N215" s="208"/>
      <c r="O215" s="64"/>
      <c r="P215" s="64"/>
      <c r="Q215" s="64"/>
      <c r="R215" s="64"/>
      <c r="S215" s="64"/>
      <c r="T215" s="65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7" t="s">
        <v>161</v>
      </c>
      <c r="AU215" s="17" t="s">
        <v>80</v>
      </c>
    </row>
    <row r="216" spans="1:65" s="13" customFormat="1" ht="10.199999999999999">
      <c r="B216" s="210"/>
      <c r="C216" s="211"/>
      <c r="D216" s="205" t="s">
        <v>165</v>
      </c>
      <c r="E216" s="212" t="s">
        <v>19</v>
      </c>
      <c r="F216" s="213" t="s">
        <v>555</v>
      </c>
      <c r="G216" s="211"/>
      <c r="H216" s="214">
        <v>34.32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165</v>
      </c>
      <c r="AU216" s="220" t="s">
        <v>80</v>
      </c>
      <c r="AV216" s="13" t="s">
        <v>80</v>
      </c>
      <c r="AW216" s="13" t="s">
        <v>33</v>
      </c>
      <c r="AX216" s="13" t="s">
        <v>78</v>
      </c>
      <c r="AY216" s="220" t="s">
        <v>152</v>
      </c>
    </row>
    <row r="217" spans="1:65" s="12" customFormat="1" ht="22.8" customHeight="1">
      <c r="B217" s="176"/>
      <c r="C217" s="177"/>
      <c r="D217" s="178" t="s">
        <v>70</v>
      </c>
      <c r="E217" s="190" t="s">
        <v>202</v>
      </c>
      <c r="F217" s="190" t="s">
        <v>409</v>
      </c>
      <c r="G217" s="177"/>
      <c r="H217" s="177"/>
      <c r="I217" s="180"/>
      <c r="J217" s="191">
        <f>BK217</f>
        <v>0</v>
      </c>
      <c r="K217" s="177"/>
      <c r="L217" s="182"/>
      <c r="M217" s="183"/>
      <c r="N217" s="184"/>
      <c r="O217" s="184"/>
      <c r="P217" s="185">
        <f>SUM(P218:P237)</f>
        <v>0</v>
      </c>
      <c r="Q217" s="184"/>
      <c r="R217" s="185">
        <f>SUM(R218:R237)</f>
        <v>3.8696949600000008</v>
      </c>
      <c r="S217" s="184"/>
      <c r="T217" s="186">
        <f>SUM(T218:T237)</f>
        <v>0</v>
      </c>
      <c r="AR217" s="187" t="s">
        <v>78</v>
      </c>
      <c r="AT217" s="188" t="s">
        <v>70</v>
      </c>
      <c r="AU217" s="188" t="s">
        <v>78</v>
      </c>
      <c r="AY217" s="187" t="s">
        <v>152</v>
      </c>
      <c r="BK217" s="189">
        <f>SUM(BK218:BK237)</f>
        <v>0</v>
      </c>
    </row>
    <row r="218" spans="1:65" s="2" customFormat="1" ht="14.4" customHeight="1">
      <c r="A218" s="34"/>
      <c r="B218" s="35"/>
      <c r="C218" s="192" t="s">
        <v>322</v>
      </c>
      <c r="D218" s="192" t="s">
        <v>154</v>
      </c>
      <c r="E218" s="193" t="s">
        <v>556</v>
      </c>
      <c r="F218" s="194" t="s">
        <v>557</v>
      </c>
      <c r="G218" s="195" t="s">
        <v>369</v>
      </c>
      <c r="H218" s="196">
        <v>16.600000000000001</v>
      </c>
      <c r="I218" s="197"/>
      <c r="J218" s="198">
        <f>ROUND(I218*H218,2)</f>
        <v>0</v>
      </c>
      <c r="K218" s="194" t="s">
        <v>158</v>
      </c>
      <c r="L218" s="39"/>
      <c r="M218" s="199" t="s">
        <v>19</v>
      </c>
      <c r="N218" s="200" t="s">
        <v>42</v>
      </c>
      <c r="O218" s="64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03" t="s">
        <v>159</v>
      </c>
      <c r="AT218" s="203" t="s">
        <v>154</v>
      </c>
      <c r="AU218" s="203" t="s">
        <v>80</v>
      </c>
      <c r="AY218" s="17" t="s">
        <v>152</v>
      </c>
      <c r="BE218" s="204">
        <f>IF(N218="základní",J218,0)</f>
        <v>0</v>
      </c>
      <c r="BF218" s="204">
        <f>IF(N218="snížená",J218,0)</f>
        <v>0</v>
      </c>
      <c r="BG218" s="204">
        <f>IF(N218="zákl. přenesená",J218,0)</f>
        <v>0</v>
      </c>
      <c r="BH218" s="204">
        <f>IF(N218="sníž. přenesená",J218,0)</f>
        <v>0</v>
      </c>
      <c r="BI218" s="204">
        <f>IF(N218="nulová",J218,0)</f>
        <v>0</v>
      </c>
      <c r="BJ218" s="17" t="s">
        <v>78</v>
      </c>
      <c r="BK218" s="204">
        <f>ROUND(I218*H218,2)</f>
        <v>0</v>
      </c>
      <c r="BL218" s="17" t="s">
        <v>159</v>
      </c>
      <c r="BM218" s="203" t="s">
        <v>558</v>
      </c>
    </row>
    <row r="219" spans="1:65" s="2" customFormat="1" ht="10.199999999999999">
      <c r="A219" s="34"/>
      <c r="B219" s="35"/>
      <c r="C219" s="36"/>
      <c r="D219" s="205" t="s">
        <v>161</v>
      </c>
      <c r="E219" s="36"/>
      <c r="F219" s="206" t="s">
        <v>559</v>
      </c>
      <c r="G219" s="36"/>
      <c r="H219" s="36"/>
      <c r="I219" s="115"/>
      <c r="J219" s="36"/>
      <c r="K219" s="36"/>
      <c r="L219" s="39"/>
      <c r="M219" s="207"/>
      <c r="N219" s="208"/>
      <c r="O219" s="64"/>
      <c r="P219" s="64"/>
      <c r="Q219" s="64"/>
      <c r="R219" s="64"/>
      <c r="S219" s="64"/>
      <c r="T219" s="65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7" t="s">
        <v>161</v>
      </c>
      <c r="AU219" s="17" t="s">
        <v>80</v>
      </c>
    </row>
    <row r="220" spans="1:65" s="13" customFormat="1" ht="10.199999999999999">
      <c r="B220" s="210"/>
      <c r="C220" s="211"/>
      <c r="D220" s="205" t="s">
        <v>165</v>
      </c>
      <c r="E220" s="212" t="s">
        <v>19</v>
      </c>
      <c r="F220" s="213" t="s">
        <v>560</v>
      </c>
      <c r="G220" s="211"/>
      <c r="H220" s="214">
        <v>16.600000000000001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165</v>
      </c>
      <c r="AU220" s="220" t="s">
        <v>80</v>
      </c>
      <c r="AV220" s="13" t="s">
        <v>80</v>
      </c>
      <c r="AW220" s="13" t="s">
        <v>33</v>
      </c>
      <c r="AX220" s="13" t="s">
        <v>78</v>
      </c>
      <c r="AY220" s="220" t="s">
        <v>152</v>
      </c>
    </row>
    <row r="221" spans="1:65" s="2" customFormat="1" ht="21.6" customHeight="1">
      <c r="A221" s="34"/>
      <c r="B221" s="35"/>
      <c r="C221" s="221" t="s">
        <v>329</v>
      </c>
      <c r="D221" s="221" t="s">
        <v>330</v>
      </c>
      <c r="E221" s="222" t="s">
        <v>561</v>
      </c>
      <c r="F221" s="223" t="s">
        <v>562</v>
      </c>
      <c r="G221" s="224" t="s">
        <v>369</v>
      </c>
      <c r="H221" s="225">
        <v>16.600000000000001</v>
      </c>
      <c r="I221" s="226"/>
      <c r="J221" s="227">
        <f>ROUND(I221*H221,2)</f>
        <v>0</v>
      </c>
      <c r="K221" s="223" t="s">
        <v>19</v>
      </c>
      <c r="L221" s="228"/>
      <c r="M221" s="229" t="s">
        <v>19</v>
      </c>
      <c r="N221" s="230" t="s">
        <v>42</v>
      </c>
      <c r="O221" s="64"/>
      <c r="P221" s="201">
        <f>O221*H221</f>
        <v>0</v>
      </c>
      <c r="Q221" s="201">
        <v>0.19800000000000001</v>
      </c>
      <c r="R221" s="201">
        <f>Q221*H221</f>
        <v>3.2868000000000004</v>
      </c>
      <c r="S221" s="201">
        <v>0</v>
      </c>
      <c r="T221" s="20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3" t="s">
        <v>196</v>
      </c>
      <c r="AT221" s="203" t="s">
        <v>330</v>
      </c>
      <c r="AU221" s="203" t="s">
        <v>80</v>
      </c>
      <c r="AY221" s="17" t="s">
        <v>152</v>
      </c>
      <c r="BE221" s="204">
        <f>IF(N221="základní",J221,0)</f>
        <v>0</v>
      </c>
      <c r="BF221" s="204">
        <f>IF(N221="snížená",J221,0)</f>
        <v>0</v>
      </c>
      <c r="BG221" s="204">
        <f>IF(N221="zákl. přenesená",J221,0)</f>
        <v>0</v>
      </c>
      <c r="BH221" s="204">
        <f>IF(N221="sníž. přenesená",J221,0)</f>
        <v>0</v>
      </c>
      <c r="BI221" s="204">
        <f>IF(N221="nulová",J221,0)</f>
        <v>0</v>
      </c>
      <c r="BJ221" s="17" t="s">
        <v>78</v>
      </c>
      <c r="BK221" s="204">
        <f>ROUND(I221*H221,2)</f>
        <v>0</v>
      </c>
      <c r="BL221" s="17" t="s">
        <v>159</v>
      </c>
      <c r="BM221" s="203" t="s">
        <v>563</v>
      </c>
    </row>
    <row r="222" spans="1:65" s="2" customFormat="1" ht="10.199999999999999">
      <c r="A222" s="34"/>
      <c r="B222" s="35"/>
      <c r="C222" s="36"/>
      <c r="D222" s="205" t="s">
        <v>161</v>
      </c>
      <c r="E222" s="36"/>
      <c r="F222" s="206" t="s">
        <v>562</v>
      </c>
      <c r="G222" s="36"/>
      <c r="H222" s="36"/>
      <c r="I222" s="115"/>
      <c r="J222" s="36"/>
      <c r="K222" s="36"/>
      <c r="L222" s="39"/>
      <c r="M222" s="207"/>
      <c r="N222" s="208"/>
      <c r="O222" s="64"/>
      <c r="P222" s="64"/>
      <c r="Q222" s="64"/>
      <c r="R222" s="64"/>
      <c r="S222" s="64"/>
      <c r="T222" s="65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7" t="s">
        <v>161</v>
      </c>
      <c r="AU222" s="17" t="s">
        <v>80</v>
      </c>
    </row>
    <row r="223" spans="1:65" s="2" customFormat="1" ht="14.4" customHeight="1">
      <c r="A223" s="34"/>
      <c r="B223" s="35"/>
      <c r="C223" s="192" t="s">
        <v>337</v>
      </c>
      <c r="D223" s="192" t="s">
        <v>154</v>
      </c>
      <c r="E223" s="193" t="s">
        <v>564</v>
      </c>
      <c r="F223" s="194" t="s">
        <v>565</v>
      </c>
      <c r="G223" s="195" t="s">
        <v>314</v>
      </c>
      <c r="H223" s="196">
        <v>2.2000000000000002</v>
      </c>
      <c r="I223" s="197"/>
      <c r="J223" s="198">
        <f>ROUND(I223*H223,2)</f>
        <v>0</v>
      </c>
      <c r="K223" s="194" t="s">
        <v>158</v>
      </c>
      <c r="L223" s="39"/>
      <c r="M223" s="199" t="s">
        <v>19</v>
      </c>
      <c r="N223" s="200" t="s">
        <v>42</v>
      </c>
      <c r="O223" s="64"/>
      <c r="P223" s="201">
        <f>O223*H223</f>
        <v>0</v>
      </c>
      <c r="Q223" s="201">
        <v>5.4000000000000003E-3</v>
      </c>
      <c r="R223" s="201">
        <f>Q223*H223</f>
        <v>1.1880000000000002E-2</v>
      </c>
      <c r="S223" s="201">
        <v>0</v>
      </c>
      <c r="T223" s="20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3" t="s">
        <v>159</v>
      </c>
      <c r="AT223" s="203" t="s">
        <v>154</v>
      </c>
      <c r="AU223" s="203" t="s">
        <v>80</v>
      </c>
      <c r="AY223" s="17" t="s">
        <v>152</v>
      </c>
      <c r="BE223" s="204">
        <f>IF(N223="základní",J223,0)</f>
        <v>0</v>
      </c>
      <c r="BF223" s="204">
        <f>IF(N223="snížená",J223,0)</f>
        <v>0</v>
      </c>
      <c r="BG223" s="204">
        <f>IF(N223="zákl. přenesená",J223,0)</f>
        <v>0</v>
      </c>
      <c r="BH223" s="204">
        <f>IF(N223="sníž. přenesená",J223,0)</f>
        <v>0</v>
      </c>
      <c r="BI223" s="204">
        <f>IF(N223="nulová",J223,0)</f>
        <v>0</v>
      </c>
      <c r="BJ223" s="17" t="s">
        <v>78</v>
      </c>
      <c r="BK223" s="204">
        <f>ROUND(I223*H223,2)</f>
        <v>0</v>
      </c>
      <c r="BL223" s="17" t="s">
        <v>159</v>
      </c>
      <c r="BM223" s="203" t="s">
        <v>566</v>
      </c>
    </row>
    <row r="224" spans="1:65" s="2" customFormat="1" ht="19.2">
      <c r="A224" s="34"/>
      <c r="B224" s="35"/>
      <c r="C224" s="36"/>
      <c r="D224" s="205" t="s">
        <v>161</v>
      </c>
      <c r="E224" s="36"/>
      <c r="F224" s="206" t="s">
        <v>567</v>
      </c>
      <c r="G224" s="36"/>
      <c r="H224" s="36"/>
      <c r="I224" s="115"/>
      <c r="J224" s="36"/>
      <c r="K224" s="36"/>
      <c r="L224" s="39"/>
      <c r="M224" s="207"/>
      <c r="N224" s="208"/>
      <c r="O224" s="64"/>
      <c r="P224" s="64"/>
      <c r="Q224" s="64"/>
      <c r="R224" s="64"/>
      <c r="S224" s="64"/>
      <c r="T224" s="65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7" t="s">
        <v>161</v>
      </c>
      <c r="AU224" s="17" t="s">
        <v>80</v>
      </c>
    </row>
    <row r="225" spans="1:65" s="13" customFormat="1" ht="10.199999999999999">
      <c r="B225" s="210"/>
      <c r="C225" s="211"/>
      <c r="D225" s="205" t="s">
        <v>165</v>
      </c>
      <c r="E225" s="212" t="s">
        <v>19</v>
      </c>
      <c r="F225" s="213" t="s">
        <v>568</v>
      </c>
      <c r="G225" s="211"/>
      <c r="H225" s="214">
        <v>2.2000000000000002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165</v>
      </c>
      <c r="AU225" s="220" t="s">
        <v>80</v>
      </c>
      <c r="AV225" s="13" t="s">
        <v>80</v>
      </c>
      <c r="AW225" s="13" t="s">
        <v>33</v>
      </c>
      <c r="AX225" s="13" t="s">
        <v>78</v>
      </c>
      <c r="AY225" s="220" t="s">
        <v>152</v>
      </c>
    </row>
    <row r="226" spans="1:65" s="2" customFormat="1" ht="14.4" customHeight="1">
      <c r="A226" s="34"/>
      <c r="B226" s="35"/>
      <c r="C226" s="192" t="s">
        <v>342</v>
      </c>
      <c r="D226" s="192" t="s">
        <v>154</v>
      </c>
      <c r="E226" s="193" t="s">
        <v>569</v>
      </c>
      <c r="F226" s="194" t="s">
        <v>570</v>
      </c>
      <c r="G226" s="195" t="s">
        <v>314</v>
      </c>
      <c r="H226" s="196">
        <v>3.36</v>
      </c>
      <c r="I226" s="197"/>
      <c r="J226" s="198">
        <f>ROUND(I226*H226,2)</f>
        <v>0</v>
      </c>
      <c r="K226" s="194" t="s">
        <v>158</v>
      </c>
      <c r="L226" s="39"/>
      <c r="M226" s="199" t="s">
        <v>19</v>
      </c>
      <c r="N226" s="200" t="s">
        <v>42</v>
      </c>
      <c r="O226" s="64"/>
      <c r="P226" s="201">
        <f>O226*H226</f>
        <v>0</v>
      </c>
      <c r="Q226" s="201">
        <v>3.3300000000000003E-2</v>
      </c>
      <c r="R226" s="201">
        <f>Q226*H226</f>
        <v>0.111888</v>
      </c>
      <c r="S226" s="201">
        <v>0</v>
      </c>
      <c r="T226" s="20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3" t="s">
        <v>159</v>
      </c>
      <c r="AT226" s="203" t="s">
        <v>154</v>
      </c>
      <c r="AU226" s="203" t="s">
        <v>80</v>
      </c>
      <c r="AY226" s="17" t="s">
        <v>152</v>
      </c>
      <c r="BE226" s="204">
        <f>IF(N226="základní",J226,0)</f>
        <v>0</v>
      </c>
      <c r="BF226" s="204">
        <f>IF(N226="snížená",J226,0)</f>
        <v>0</v>
      </c>
      <c r="BG226" s="204">
        <f>IF(N226="zákl. přenesená",J226,0)</f>
        <v>0</v>
      </c>
      <c r="BH226" s="204">
        <f>IF(N226="sníž. přenesená",J226,0)</f>
        <v>0</v>
      </c>
      <c r="BI226" s="204">
        <f>IF(N226="nulová",J226,0)</f>
        <v>0</v>
      </c>
      <c r="BJ226" s="17" t="s">
        <v>78</v>
      </c>
      <c r="BK226" s="204">
        <f>ROUND(I226*H226,2)</f>
        <v>0</v>
      </c>
      <c r="BL226" s="17" t="s">
        <v>159</v>
      </c>
      <c r="BM226" s="203" t="s">
        <v>571</v>
      </c>
    </row>
    <row r="227" spans="1:65" s="2" customFormat="1" ht="19.2">
      <c r="A227" s="34"/>
      <c r="B227" s="35"/>
      <c r="C227" s="36"/>
      <c r="D227" s="205" t="s">
        <v>161</v>
      </c>
      <c r="E227" s="36"/>
      <c r="F227" s="206" t="s">
        <v>572</v>
      </c>
      <c r="G227" s="36"/>
      <c r="H227" s="36"/>
      <c r="I227" s="115"/>
      <c r="J227" s="36"/>
      <c r="K227" s="36"/>
      <c r="L227" s="39"/>
      <c r="M227" s="207"/>
      <c r="N227" s="208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161</v>
      </c>
      <c r="AU227" s="17" t="s">
        <v>80</v>
      </c>
    </row>
    <row r="228" spans="1:65" s="13" customFormat="1" ht="10.199999999999999">
      <c r="B228" s="210"/>
      <c r="C228" s="211"/>
      <c r="D228" s="205" t="s">
        <v>165</v>
      </c>
      <c r="E228" s="212" t="s">
        <v>19</v>
      </c>
      <c r="F228" s="213" t="s">
        <v>573</v>
      </c>
      <c r="G228" s="211"/>
      <c r="H228" s="214">
        <v>3.36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165</v>
      </c>
      <c r="AU228" s="220" t="s">
        <v>80</v>
      </c>
      <c r="AV228" s="13" t="s">
        <v>80</v>
      </c>
      <c r="AW228" s="13" t="s">
        <v>33</v>
      </c>
      <c r="AX228" s="13" t="s">
        <v>78</v>
      </c>
      <c r="AY228" s="220" t="s">
        <v>152</v>
      </c>
    </row>
    <row r="229" spans="1:65" s="2" customFormat="1" ht="14.4" customHeight="1">
      <c r="A229" s="34"/>
      <c r="B229" s="35"/>
      <c r="C229" s="192" t="s">
        <v>348</v>
      </c>
      <c r="D229" s="192" t="s">
        <v>154</v>
      </c>
      <c r="E229" s="193" t="s">
        <v>574</v>
      </c>
      <c r="F229" s="194" t="s">
        <v>575</v>
      </c>
      <c r="G229" s="195" t="s">
        <v>413</v>
      </c>
      <c r="H229" s="196">
        <v>2</v>
      </c>
      <c r="I229" s="197"/>
      <c r="J229" s="198">
        <f>ROUND(I229*H229,2)</f>
        <v>0</v>
      </c>
      <c r="K229" s="194" t="s">
        <v>19</v>
      </c>
      <c r="L229" s="39"/>
      <c r="M229" s="199" t="s">
        <v>19</v>
      </c>
      <c r="N229" s="200" t="s">
        <v>42</v>
      </c>
      <c r="O229" s="64"/>
      <c r="P229" s="201">
        <f>O229*H229</f>
        <v>0</v>
      </c>
      <c r="Q229" s="201">
        <v>0</v>
      </c>
      <c r="R229" s="201">
        <f>Q229*H229</f>
        <v>0</v>
      </c>
      <c r="S229" s="201">
        <v>0</v>
      </c>
      <c r="T229" s="20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3" t="s">
        <v>159</v>
      </c>
      <c r="AT229" s="203" t="s">
        <v>154</v>
      </c>
      <c r="AU229" s="203" t="s">
        <v>80</v>
      </c>
      <c r="AY229" s="17" t="s">
        <v>152</v>
      </c>
      <c r="BE229" s="204">
        <f>IF(N229="základní",J229,0)</f>
        <v>0</v>
      </c>
      <c r="BF229" s="204">
        <f>IF(N229="snížená",J229,0)</f>
        <v>0</v>
      </c>
      <c r="BG229" s="204">
        <f>IF(N229="zákl. přenesená",J229,0)</f>
        <v>0</v>
      </c>
      <c r="BH229" s="204">
        <f>IF(N229="sníž. přenesená",J229,0)</f>
        <v>0</v>
      </c>
      <c r="BI229" s="204">
        <f>IF(N229="nulová",J229,0)</f>
        <v>0</v>
      </c>
      <c r="BJ229" s="17" t="s">
        <v>78</v>
      </c>
      <c r="BK229" s="204">
        <f>ROUND(I229*H229,2)</f>
        <v>0</v>
      </c>
      <c r="BL229" s="17" t="s">
        <v>159</v>
      </c>
      <c r="BM229" s="203" t="s">
        <v>576</v>
      </c>
    </row>
    <row r="230" spans="1:65" s="2" customFormat="1" ht="10.199999999999999">
      <c r="A230" s="34"/>
      <c r="B230" s="35"/>
      <c r="C230" s="36"/>
      <c r="D230" s="205" t="s">
        <v>161</v>
      </c>
      <c r="E230" s="36"/>
      <c r="F230" s="206" t="s">
        <v>575</v>
      </c>
      <c r="G230" s="36"/>
      <c r="H230" s="36"/>
      <c r="I230" s="115"/>
      <c r="J230" s="36"/>
      <c r="K230" s="36"/>
      <c r="L230" s="39"/>
      <c r="M230" s="207"/>
      <c r="N230" s="208"/>
      <c r="O230" s="64"/>
      <c r="P230" s="64"/>
      <c r="Q230" s="64"/>
      <c r="R230" s="64"/>
      <c r="S230" s="64"/>
      <c r="T230" s="65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7" t="s">
        <v>161</v>
      </c>
      <c r="AU230" s="17" t="s">
        <v>80</v>
      </c>
    </row>
    <row r="231" spans="1:65" s="13" customFormat="1" ht="10.199999999999999">
      <c r="B231" s="210"/>
      <c r="C231" s="211"/>
      <c r="D231" s="205" t="s">
        <v>165</v>
      </c>
      <c r="E231" s="212" t="s">
        <v>19</v>
      </c>
      <c r="F231" s="213" t="s">
        <v>415</v>
      </c>
      <c r="G231" s="211"/>
      <c r="H231" s="214">
        <v>2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165</v>
      </c>
      <c r="AU231" s="220" t="s">
        <v>80</v>
      </c>
      <c r="AV231" s="13" t="s">
        <v>80</v>
      </c>
      <c r="AW231" s="13" t="s">
        <v>33</v>
      </c>
      <c r="AX231" s="13" t="s">
        <v>78</v>
      </c>
      <c r="AY231" s="220" t="s">
        <v>152</v>
      </c>
    </row>
    <row r="232" spans="1:65" s="2" customFormat="1" ht="14.4" customHeight="1">
      <c r="A232" s="34"/>
      <c r="B232" s="35"/>
      <c r="C232" s="192" t="s">
        <v>353</v>
      </c>
      <c r="D232" s="192" t="s">
        <v>154</v>
      </c>
      <c r="E232" s="193" t="s">
        <v>577</v>
      </c>
      <c r="F232" s="194" t="s">
        <v>578</v>
      </c>
      <c r="G232" s="195" t="s">
        <v>369</v>
      </c>
      <c r="H232" s="196">
        <v>6</v>
      </c>
      <c r="I232" s="197"/>
      <c r="J232" s="198">
        <f>ROUND(I232*H232,2)</f>
        <v>0</v>
      </c>
      <c r="K232" s="194" t="s">
        <v>158</v>
      </c>
      <c r="L232" s="39"/>
      <c r="M232" s="199" t="s">
        <v>19</v>
      </c>
      <c r="N232" s="200" t="s">
        <v>42</v>
      </c>
      <c r="O232" s="64"/>
      <c r="P232" s="201">
        <f>O232*H232</f>
        <v>0</v>
      </c>
      <c r="Q232" s="201">
        <v>6.9250000000000006E-2</v>
      </c>
      <c r="R232" s="201">
        <f>Q232*H232</f>
        <v>0.41550000000000004</v>
      </c>
      <c r="S232" s="201">
        <v>0</v>
      </c>
      <c r="T232" s="20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03" t="s">
        <v>159</v>
      </c>
      <c r="AT232" s="203" t="s">
        <v>154</v>
      </c>
      <c r="AU232" s="203" t="s">
        <v>80</v>
      </c>
      <c r="AY232" s="17" t="s">
        <v>152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17" t="s">
        <v>78</v>
      </c>
      <c r="BK232" s="204">
        <f>ROUND(I232*H232,2)</f>
        <v>0</v>
      </c>
      <c r="BL232" s="17" t="s">
        <v>159</v>
      </c>
      <c r="BM232" s="203" t="s">
        <v>579</v>
      </c>
    </row>
    <row r="233" spans="1:65" s="2" customFormat="1" ht="10.199999999999999">
      <c r="A233" s="34"/>
      <c r="B233" s="35"/>
      <c r="C233" s="36"/>
      <c r="D233" s="205" t="s">
        <v>161</v>
      </c>
      <c r="E233" s="36"/>
      <c r="F233" s="206" t="s">
        <v>580</v>
      </c>
      <c r="G233" s="36"/>
      <c r="H233" s="36"/>
      <c r="I233" s="115"/>
      <c r="J233" s="36"/>
      <c r="K233" s="36"/>
      <c r="L233" s="39"/>
      <c r="M233" s="207"/>
      <c r="N233" s="208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161</v>
      </c>
      <c r="AU233" s="17" t="s">
        <v>80</v>
      </c>
    </row>
    <row r="234" spans="1:65" s="13" customFormat="1" ht="10.199999999999999">
      <c r="B234" s="210"/>
      <c r="C234" s="211"/>
      <c r="D234" s="205" t="s">
        <v>165</v>
      </c>
      <c r="E234" s="212" t="s">
        <v>19</v>
      </c>
      <c r="F234" s="213" t="s">
        <v>581</v>
      </c>
      <c r="G234" s="211"/>
      <c r="H234" s="214">
        <v>6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165</v>
      </c>
      <c r="AU234" s="220" t="s">
        <v>80</v>
      </c>
      <c r="AV234" s="13" t="s">
        <v>80</v>
      </c>
      <c r="AW234" s="13" t="s">
        <v>33</v>
      </c>
      <c r="AX234" s="13" t="s">
        <v>78</v>
      </c>
      <c r="AY234" s="220" t="s">
        <v>152</v>
      </c>
    </row>
    <row r="235" spans="1:65" s="2" customFormat="1" ht="14.4" customHeight="1">
      <c r="A235" s="34"/>
      <c r="B235" s="35"/>
      <c r="C235" s="192" t="s">
        <v>359</v>
      </c>
      <c r="D235" s="192" t="s">
        <v>154</v>
      </c>
      <c r="E235" s="193" t="s">
        <v>582</v>
      </c>
      <c r="F235" s="194" t="s">
        <v>583</v>
      </c>
      <c r="G235" s="195" t="s">
        <v>314</v>
      </c>
      <c r="H235" s="196">
        <v>27.611999999999998</v>
      </c>
      <c r="I235" s="197"/>
      <c r="J235" s="198">
        <f>ROUND(I235*H235,2)</f>
        <v>0</v>
      </c>
      <c r="K235" s="194" t="s">
        <v>158</v>
      </c>
      <c r="L235" s="39"/>
      <c r="M235" s="199" t="s">
        <v>19</v>
      </c>
      <c r="N235" s="200" t="s">
        <v>42</v>
      </c>
      <c r="O235" s="64"/>
      <c r="P235" s="201">
        <f>O235*H235</f>
        <v>0</v>
      </c>
      <c r="Q235" s="201">
        <v>1.58E-3</v>
      </c>
      <c r="R235" s="201">
        <f>Q235*H235</f>
        <v>4.3626959999999999E-2</v>
      </c>
      <c r="S235" s="201">
        <v>0</v>
      </c>
      <c r="T235" s="20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03" t="s">
        <v>159</v>
      </c>
      <c r="AT235" s="203" t="s">
        <v>154</v>
      </c>
      <c r="AU235" s="203" t="s">
        <v>80</v>
      </c>
      <c r="AY235" s="17" t="s">
        <v>152</v>
      </c>
      <c r="BE235" s="204">
        <f>IF(N235="základní",J235,0)</f>
        <v>0</v>
      </c>
      <c r="BF235" s="204">
        <f>IF(N235="snížená",J235,0)</f>
        <v>0</v>
      </c>
      <c r="BG235" s="204">
        <f>IF(N235="zákl. přenesená",J235,0)</f>
        <v>0</v>
      </c>
      <c r="BH235" s="204">
        <f>IF(N235="sníž. přenesená",J235,0)</f>
        <v>0</v>
      </c>
      <c r="BI235" s="204">
        <f>IF(N235="nulová",J235,0)</f>
        <v>0</v>
      </c>
      <c r="BJ235" s="17" t="s">
        <v>78</v>
      </c>
      <c r="BK235" s="204">
        <f>ROUND(I235*H235,2)</f>
        <v>0</v>
      </c>
      <c r="BL235" s="17" t="s">
        <v>159</v>
      </c>
      <c r="BM235" s="203" t="s">
        <v>584</v>
      </c>
    </row>
    <row r="236" spans="1:65" s="2" customFormat="1" ht="10.199999999999999">
      <c r="A236" s="34"/>
      <c r="B236" s="35"/>
      <c r="C236" s="36"/>
      <c r="D236" s="205" t="s">
        <v>161</v>
      </c>
      <c r="E236" s="36"/>
      <c r="F236" s="206" t="s">
        <v>585</v>
      </c>
      <c r="G236" s="36"/>
      <c r="H236" s="36"/>
      <c r="I236" s="115"/>
      <c r="J236" s="36"/>
      <c r="K236" s="36"/>
      <c r="L236" s="39"/>
      <c r="M236" s="207"/>
      <c r="N236" s="208"/>
      <c r="O236" s="64"/>
      <c r="P236" s="64"/>
      <c r="Q236" s="64"/>
      <c r="R236" s="64"/>
      <c r="S236" s="64"/>
      <c r="T236" s="65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7" t="s">
        <v>161</v>
      </c>
      <c r="AU236" s="17" t="s">
        <v>80</v>
      </c>
    </row>
    <row r="237" spans="1:65" s="13" customFormat="1" ht="10.199999999999999">
      <c r="B237" s="210"/>
      <c r="C237" s="211"/>
      <c r="D237" s="205" t="s">
        <v>165</v>
      </c>
      <c r="E237" s="212" t="s">
        <v>19</v>
      </c>
      <c r="F237" s="213" t="s">
        <v>586</v>
      </c>
      <c r="G237" s="211"/>
      <c r="H237" s="214">
        <v>27.611999999999998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165</v>
      </c>
      <c r="AU237" s="220" t="s">
        <v>80</v>
      </c>
      <c r="AV237" s="13" t="s">
        <v>80</v>
      </c>
      <c r="AW237" s="13" t="s">
        <v>33</v>
      </c>
      <c r="AX237" s="13" t="s">
        <v>78</v>
      </c>
      <c r="AY237" s="220" t="s">
        <v>152</v>
      </c>
    </row>
    <row r="238" spans="1:65" s="12" customFormat="1" ht="22.8" customHeight="1">
      <c r="B238" s="176"/>
      <c r="C238" s="177"/>
      <c r="D238" s="178" t="s">
        <v>70</v>
      </c>
      <c r="E238" s="190" t="s">
        <v>416</v>
      </c>
      <c r="F238" s="190" t="s">
        <v>417</v>
      </c>
      <c r="G238" s="177"/>
      <c r="H238" s="177"/>
      <c r="I238" s="180"/>
      <c r="J238" s="191">
        <f>BK238</f>
        <v>0</v>
      </c>
      <c r="K238" s="177"/>
      <c r="L238" s="182"/>
      <c r="M238" s="183"/>
      <c r="N238" s="184"/>
      <c r="O238" s="184"/>
      <c r="P238" s="185">
        <f>SUM(P239:P240)</f>
        <v>0</v>
      </c>
      <c r="Q238" s="184"/>
      <c r="R238" s="185">
        <f>SUM(R239:R240)</f>
        <v>0</v>
      </c>
      <c r="S238" s="184"/>
      <c r="T238" s="186">
        <f>SUM(T239:T240)</f>
        <v>0</v>
      </c>
      <c r="AR238" s="187" t="s">
        <v>78</v>
      </c>
      <c r="AT238" s="188" t="s">
        <v>70</v>
      </c>
      <c r="AU238" s="188" t="s">
        <v>78</v>
      </c>
      <c r="AY238" s="187" t="s">
        <v>152</v>
      </c>
      <c r="BK238" s="189">
        <f>SUM(BK239:BK240)</f>
        <v>0</v>
      </c>
    </row>
    <row r="239" spans="1:65" s="2" customFormat="1" ht="14.4" customHeight="1">
      <c r="A239" s="34"/>
      <c r="B239" s="35"/>
      <c r="C239" s="192" t="s">
        <v>366</v>
      </c>
      <c r="D239" s="192" t="s">
        <v>154</v>
      </c>
      <c r="E239" s="193" t="s">
        <v>587</v>
      </c>
      <c r="F239" s="194" t="s">
        <v>588</v>
      </c>
      <c r="G239" s="195" t="s">
        <v>297</v>
      </c>
      <c r="H239" s="196">
        <v>320.904</v>
      </c>
      <c r="I239" s="197"/>
      <c r="J239" s="198">
        <f>ROUND(I239*H239,2)</f>
        <v>0</v>
      </c>
      <c r="K239" s="194" t="s">
        <v>158</v>
      </c>
      <c r="L239" s="39"/>
      <c r="M239" s="199" t="s">
        <v>19</v>
      </c>
      <c r="N239" s="200" t="s">
        <v>42</v>
      </c>
      <c r="O239" s="64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03" t="s">
        <v>159</v>
      </c>
      <c r="AT239" s="203" t="s">
        <v>154</v>
      </c>
      <c r="AU239" s="203" t="s">
        <v>80</v>
      </c>
      <c r="AY239" s="17" t="s">
        <v>152</v>
      </c>
      <c r="BE239" s="204">
        <f>IF(N239="základní",J239,0)</f>
        <v>0</v>
      </c>
      <c r="BF239" s="204">
        <f>IF(N239="snížená",J239,0)</f>
        <v>0</v>
      </c>
      <c r="BG239" s="204">
        <f>IF(N239="zákl. přenesená",J239,0)</f>
        <v>0</v>
      </c>
      <c r="BH239" s="204">
        <f>IF(N239="sníž. přenesená",J239,0)</f>
        <v>0</v>
      </c>
      <c r="BI239" s="204">
        <f>IF(N239="nulová",J239,0)</f>
        <v>0</v>
      </c>
      <c r="BJ239" s="17" t="s">
        <v>78</v>
      </c>
      <c r="BK239" s="204">
        <f>ROUND(I239*H239,2)</f>
        <v>0</v>
      </c>
      <c r="BL239" s="17" t="s">
        <v>159</v>
      </c>
      <c r="BM239" s="203" t="s">
        <v>589</v>
      </c>
    </row>
    <row r="240" spans="1:65" s="2" customFormat="1" ht="19.2">
      <c r="A240" s="34"/>
      <c r="B240" s="35"/>
      <c r="C240" s="36"/>
      <c r="D240" s="205" t="s">
        <v>161</v>
      </c>
      <c r="E240" s="36"/>
      <c r="F240" s="206" t="s">
        <v>590</v>
      </c>
      <c r="G240" s="36"/>
      <c r="H240" s="36"/>
      <c r="I240" s="115"/>
      <c r="J240" s="36"/>
      <c r="K240" s="36"/>
      <c r="L240" s="39"/>
      <c r="M240" s="207"/>
      <c r="N240" s="208"/>
      <c r="O240" s="64"/>
      <c r="P240" s="64"/>
      <c r="Q240" s="64"/>
      <c r="R240" s="64"/>
      <c r="S240" s="64"/>
      <c r="T240" s="65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7" t="s">
        <v>161</v>
      </c>
      <c r="AU240" s="17" t="s">
        <v>80</v>
      </c>
    </row>
    <row r="241" spans="1:65" s="12" customFormat="1" ht="25.95" customHeight="1">
      <c r="B241" s="176"/>
      <c r="C241" s="177"/>
      <c r="D241" s="178" t="s">
        <v>70</v>
      </c>
      <c r="E241" s="179" t="s">
        <v>591</v>
      </c>
      <c r="F241" s="179" t="s">
        <v>592</v>
      </c>
      <c r="G241" s="177"/>
      <c r="H241" s="177"/>
      <c r="I241" s="180"/>
      <c r="J241" s="181">
        <f>BK241</f>
        <v>0</v>
      </c>
      <c r="K241" s="177"/>
      <c r="L241" s="182"/>
      <c r="M241" s="183"/>
      <c r="N241" s="184"/>
      <c r="O241" s="184"/>
      <c r="P241" s="185">
        <f>P242+P270</f>
        <v>0</v>
      </c>
      <c r="Q241" s="184"/>
      <c r="R241" s="185">
        <f>R242+R270</f>
        <v>0.28209783999999999</v>
      </c>
      <c r="S241" s="184"/>
      <c r="T241" s="186">
        <f>T242+T270</f>
        <v>0</v>
      </c>
      <c r="AR241" s="187" t="s">
        <v>80</v>
      </c>
      <c r="AT241" s="188" t="s">
        <v>70</v>
      </c>
      <c r="AU241" s="188" t="s">
        <v>71</v>
      </c>
      <c r="AY241" s="187" t="s">
        <v>152</v>
      </c>
      <c r="BK241" s="189">
        <f>BK242+BK270</f>
        <v>0</v>
      </c>
    </row>
    <row r="242" spans="1:65" s="12" customFormat="1" ht="22.8" customHeight="1">
      <c r="B242" s="176"/>
      <c r="C242" s="177"/>
      <c r="D242" s="178" t="s">
        <v>70</v>
      </c>
      <c r="E242" s="190" t="s">
        <v>593</v>
      </c>
      <c r="F242" s="190" t="s">
        <v>594</v>
      </c>
      <c r="G242" s="177"/>
      <c r="H242" s="177"/>
      <c r="I242" s="180"/>
      <c r="J242" s="191">
        <f>BK242</f>
        <v>0</v>
      </c>
      <c r="K242" s="177"/>
      <c r="L242" s="182"/>
      <c r="M242" s="183"/>
      <c r="N242" s="184"/>
      <c r="O242" s="184"/>
      <c r="P242" s="185">
        <f>SUM(P243:P269)</f>
        <v>0</v>
      </c>
      <c r="Q242" s="184"/>
      <c r="R242" s="185">
        <f>SUM(R243:R269)</f>
        <v>0.28123028</v>
      </c>
      <c r="S242" s="184"/>
      <c r="T242" s="186">
        <f>SUM(T243:T269)</f>
        <v>0</v>
      </c>
      <c r="AR242" s="187" t="s">
        <v>80</v>
      </c>
      <c r="AT242" s="188" t="s">
        <v>70</v>
      </c>
      <c r="AU242" s="188" t="s">
        <v>78</v>
      </c>
      <c r="AY242" s="187" t="s">
        <v>152</v>
      </c>
      <c r="BK242" s="189">
        <f>SUM(BK243:BK269)</f>
        <v>0</v>
      </c>
    </row>
    <row r="243" spans="1:65" s="2" customFormat="1" ht="14.4" customHeight="1">
      <c r="A243" s="34"/>
      <c r="B243" s="35"/>
      <c r="C243" s="192" t="s">
        <v>373</v>
      </c>
      <c r="D243" s="192" t="s">
        <v>154</v>
      </c>
      <c r="E243" s="193" t="s">
        <v>595</v>
      </c>
      <c r="F243" s="194" t="s">
        <v>596</v>
      </c>
      <c r="G243" s="195" t="s">
        <v>333</v>
      </c>
      <c r="H243" s="196">
        <v>45.838000000000001</v>
      </c>
      <c r="I243" s="197"/>
      <c r="J243" s="198">
        <f>ROUND(I243*H243,2)</f>
        <v>0</v>
      </c>
      <c r="K243" s="194" t="s">
        <v>158</v>
      </c>
      <c r="L243" s="39"/>
      <c r="M243" s="199" t="s">
        <v>19</v>
      </c>
      <c r="N243" s="200" t="s">
        <v>42</v>
      </c>
      <c r="O243" s="64"/>
      <c r="P243" s="201">
        <f>O243*H243</f>
        <v>0</v>
      </c>
      <c r="Q243" s="201">
        <v>6.0000000000000002E-5</v>
      </c>
      <c r="R243" s="201">
        <f>Q243*H243</f>
        <v>2.7502799999999999E-3</v>
      </c>
      <c r="S243" s="201">
        <v>0</v>
      </c>
      <c r="T243" s="20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03" t="s">
        <v>243</v>
      </c>
      <c r="AT243" s="203" t="s">
        <v>154</v>
      </c>
      <c r="AU243" s="203" t="s">
        <v>80</v>
      </c>
      <c r="AY243" s="17" t="s">
        <v>152</v>
      </c>
      <c r="BE243" s="204">
        <f>IF(N243="základní",J243,0)</f>
        <v>0</v>
      </c>
      <c r="BF243" s="204">
        <f>IF(N243="snížená",J243,0)</f>
        <v>0</v>
      </c>
      <c r="BG243" s="204">
        <f>IF(N243="zákl. přenesená",J243,0)</f>
        <v>0</v>
      </c>
      <c r="BH243" s="204">
        <f>IF(N243="sníž. přenesená",J243,0)</f>
        <v>0</v>
      </c>
      <c r="BI243" s="204">
        <f>IF(N243="nulová",J243,0)</f>
        <v>0</v>
      </c>
      <c r="BJ243" s="17" t="s">
        <v>78</v>
      </c>
      <c r="BK243" s="204">
        <f>ROUND(I243*H243,2)</f>
        <v>0</v>
      </c>
      <c r="BL243" s="17" t="s">
        <v>243</v>
      </c>
      <c r="BM243" s="203" t="s">
        <v>597</v>
      </c>
    </row>
    <row r="244" spans="1:65" s="2" customFormat="1" ht="10.199999999999999">
      <c r="A244" s="34"/>
      <c r="B244" s="35"/>
      <c r="C244" s="36"/>
      <c r="D244" s="205" t="s">
        <v>161</v>
      </c>
      <c r="E244" s="36"/>
      <c r="F244" s="206" t="s">
        <v>598</v>
      </c>
      <c r="G244" s="36"/>
      <c r="H244" s="36"/>
      <c r="I244" s="115"/>
      <c r="J244" s="36"/>
      <c r="K244" s="36"/>
      <c r="L244" s="39"/>
      <c r="M244" s="207"/>
      <c r="N244" s="208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161</v>
      </c>
      <c r="AU244" s="17" t="s">
        <v>80</v>
      </c>
    </row>
    <row r="245" spans="1:65" s="13" customFormat="1" ht="10.199999999999999">
      <c r="B245" s="210"/>
      <c r="C245" s="211"/>
      <c r="D245" s="205" t="s">
        <v>165</v>
      </c>
      <c r="E245" s="212" t="s">
        <v>19</v>
      </c>
      <c r="F245" s="213" t="s">
        <v>599</v>
      </c>
      <c r="G245" s="211"/>
      <c r="H245" s="214">
        <v>45.838000000000001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165</v>
      </c>
      <c r="AU245" s="220" t="s">
        <v>80</v>
      </c>
      <c r="AV245" s="13" t="s">
        <v>80</v>
      </c>
      <c r="AW245" s="13" t="s">
        <v>33</v>
      </c>
      <c r="AX245" s="13" t="s">
        <v>78</v>
      </c>
      <c r="AY245" s="220" t="s">
        <v>152</v>
      </c>
    </row>
    <row r="246" spans="1:65" s="2" customFormat="1" ht="14.4" customHeight="1">
      <c r="A246" s="34"/>
      <c r="B246" s="35"/>
      <c r="C246" s="221" t="s">
        <v>379</v>
      </c>
      <c r="D246" s="221" t="s">
        <v>330</v>
      </c>
      <c r="E246" s="222" t="s">
        <v>600</v>
      </c>
      <c r="F246" s="223" t="s">
        <v>601</v>
      </c>
      <c r="G246" s="224" t="s">
        <v>297</v>
      </c>
      <c r="H246" s="225">
        <v>0.05</v>
      </c>
      <c r="I246" s="226"/>
      <c r="J246" s="227">
        <f>ROUND(I246*H246,2)</f>
        <v>0</v>
      </c>
      <c r="K246" s="223" t="s">
        <v>158</v>
      </c>
      <c r="L246" s="228"/>
      <c r="M246" s="229" t="s">
        <v>19</v>
      </c>
      <c r="N246" s="230" t="s">
        <v>42</v>
      </c>
      <c r="O246" s="64"/>
      <c r="P246" s="201">
        <f>O246*H246</f>
        <v>0</v>
      </c>
      <c r="Q246" s="201">
        <v>1</v>
      </c>
      <c r="R246" s="201">
        <f>Q246*H246</f>
        <v>0.05</v>
      </c>
      <c r="S246" s="201">
        <v>0</v>
      </c>
      <c r="T246" s="20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03" t="s">
        <v>337</v>
      </c>
      <c r="AT246" s="203" t="s">
        <v>330</v>
      </c>
      <c r="AU246" s="203" t="s">
        <v>80</v>
      </c>
      <c r="AY246" s="17" t="s">
        <v>152</v>
      </c>
      <c r="BE246" s="204">
        <f>IF(N246="základní",J246,0)</f>
        <v>0</v>
      </c>
      <c r="BF246" s="204">
        <f>IF(N246="snížená",J246,0)</f>
        <v>0</v>
      </c>
      <c r="BG246" s="204">
        <f>IF(N246="zákl. přenesená",J246,0)</f>
        <v>0</v>
      </c>
      <c r="BH246" s="204">
        <f>IF(N246="sníž. přenesená",J246,0)</f>
        <v>0</v>
      </c>
      <c r="BI246" s="204">
        <f>IF(N246="nulová",J246,0)</f>
        <v>0</v>
      </c>
      <c r="BJ246" s="17" t="s">
        <v>78</v>
      </c>
      <c r="BK246" s="204">
        <f>ROUND(I246*H246,2)</f>
        <v>0</v>
      </c>
      <c r="BL246" s="17" t="s">
        <v>243</v>
      </c>
      <c r="BM246" s="203" t="s">
        <v>602</v>
      </c>
    </row>
    <row r="247" spans="1:65" s="2" customFormat="1" ht="10.199999999999999">
      <c r="A247" s="34"/>
      <c r="B247" s="35"/>
      <c r="C247" s="36"/>
      <c r="D247" s="205" t="s">
        <v>161</v>
      </c>
      <c r="E247" s="36"/>
      <c r="F247" s="206" t="s">
        <v>601</v>
      </c>
      <c r="G247" s="36"/>
      <c r="H247" s="36"/>
      <c r="I247" s="115"/>
      <c r="J247" s="36"/>
      <c r="K247" s="36"/>
      <c r="L247" s="39"/>
      <c r="M247" s="207"/>
      <c r="N247" s="208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161</v>
      </c>
      <c r="AU247" s="17" t="s">
        <v>80</v>
      </c>
    </row>
    <row r="248" spans="1:65" s="2" customFormat="1" ht="19.2">
      <c r="A248" s="34"/>
      <c r="B248" s="35"/>
      <c r="C248" s="36"/>
      <c r="D248" s="205" t="s">
        <v>163</v>
      </c>
      <c r="E248" s="36"/>
      <c r="F248" s="209" t="s">
        <v>603</v>
      </c>
      <c r="G248" s="36"/>
      <c r="H248" s="36"/>
      <c r="I248" s="115"/>
      <c r="J248" s="36"/>
      <c r="K248" s="36"/>
      <c r="L248" s="39"/>
      <c r="M248" s="207"/>
      <c r="N248" s="208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163</v>
      </c>
      <c r="AU248" s="17" t="s">
        <v>80</v>
      </c>
    </row>
    <row r="249" spans="1:65" s="13" customFormat="1" ht="10.199999999999999">
      <c r="B249" s="210"/>
      <c r="C249" s="211"/>
      <c r="D249" s="205" t="s">
        <v>165</v>
      </c>
      <c r="E249" s="212" t="s">
        <v>19</v>
      </c>
      <c r="F249" s="213" t="s">
        <v>604</v>
      </c>
      <c r="G249" s="211"/>
      <c r="H249" s="214">
        <v>0.05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165</v>
      </c>
      <c r="AU249" s="220" t="s">
        <v>80</v>
      </c>
      <c r="AV249" s="13" t="s">
        <v>80</v>
      </c>
      <c r="AW249" s="13" t="s">
        <v>33</v>
      </c>
      <c r="AX249" s="13" t="s">
        <v>78</v>
      </c>
      <c r="AY249" s="220" t="s">
        <v>152</v>
      </c>
    </row>
    <row r="250" spans="1:65" s="2" customFormat="1" ht="14.4" customHeight="1">
      <c r="A250" s="34"/>
      <c r="B250" s="35"/>
      <c r="C250" s="192" t="s">
        <v>385</v>
      </c>
      <c r="D250" s="192" t="s">
        <v>154</v>
      </c>
      <c r="E250" s="193" t="s">
        <v>605</v>
      </c>
      <c r="F250" s="194" t="s">
        <v>606</v>
      </c>
      <c r="G250" s="195" t="s">
        <v>333</v>
      </c>
      <c r="H250" s="196">
        <v>113.5</v>
      </c>
      <c r="I250" s="197"/>
      <c r="J250" s="198">
        <f>ROUND(I250*H250,2)</f>
        <v>0</v>
      </c>
      <c r="K250" s="194" t="s">
        <v>158</v>
      </c>
      <c r="L250" s="39"/>
      <c r="M250" s="199" t="s">
        <v>19</v>
      </c>
      <c r="N250" s="200" t="s">
        <v>42</v>
      </c>
      <c r="O250" s="64"/>
      <c r="P250" s="201">
        <f>O250*H250</f>
        <v>0</v>
      </c>
      <c r="Q250" s="201">
        <v>5.0000000000000002E-5</v>
      </c>
      <c r="R250" s="201">
        <f>Q250*H250</f>
        <v>5.6750000000000004E-3</v>
      </c>
      <c r="S250" s="201">
        <v>0</v>
      </c>
      <c r="T250" s="20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3" t="s">
        <v>243</v>
      </c>
      <c r="AT250" s="203" t="s">
        <v>154</v>
      </c>
      <c r="AU250" s="203" t="s">
        <v>80</v>
      </c>
      <c r="AY250" s="17" t="s">
        <v>152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7" t="s">
        <v>78</v>
      </c>
      <c r="BK250" s="204">
        <f>ROUND(I250*H250,2)</f>
        <v>0</v>
      </c>
      <c r="BL250" s="17" t="s">
        <v>243</v>
      </c>
      <c r="BM250" s="203" t="s">
        <v>607</v>
      </c>
    </row>
    <row r="251" spans="1:65" s="2" customFormat="1" ht="10.199999999999999">
      <c r="A251" s="34"/>
      <c r="B251" s="35"/>
      <c r="C251" s="36"/>
      <c r="D251" s="205" t="s">
        <v>161</v>
      </c>
      <c r="E251" s="36"/>
      <c r="F251" s="206" t="s">
        <v>608</v>
      </c>
      <c r="G251" s="36"/>
      <c r="H251" s="36"/>
      <c r="I251" s="115"/>
      <c r="J251" s="36"/>
      <c r="K251" s="36"/>
      <c r="L251" s="39"/>
      <c r="M251" s="207"/>
      <c r="N251" s="208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161</v>
      </c>
      <c r="AU251" s="17" t="s">
        <v>80</v>
      </c>
    </row>
    <row r="252" spans="1:65" s="13" customFormat="1" ht="10.199999999999999">
      <c r="B252" s="210"/>
      <c r="C252" s="211"/>
      <c r="D252" s="205" t="s">
        <v>165</v>
      </c>
      <c r="E252" s="212" t="s">
        <v>19</v>
      </c>
      <c r="F252" s="213" t="s">
        <v>609</v>
      </c>
      <c r="G252" s="211"/>
      <c r="H252" s="214">
        <v>63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165</v>
      </c>
      <c r="AU252" s="220" t="s">
        <v>80</v>
      </c>
      <c r="AV252" s="13" t="s">
        <v>80</v>
      </c>
      <c r="AW252" s="13" t="s">
        <v>33</v>
      </c>
      <c r="AX252" s="13" t="s">
        <v>71</v>
      </c>
      <c r="AY252" s="220" t="s">
        <v>152</v>
      </c>
    </row>
    <row r="253" spans="1:65" s="13" customFormat="1" ht="10.199999999999999">
      <c r="B253" s="210"/>
      <c r="C253" s="211"/>
      <c r="D253" s="205" t="s">
        <v>165</v>
      </c>
      <c r="E253" s="212" t="s">
        <v>19</v>
      </c>
      <c r="F253" s="213" t="s">
        <v>610</v>
      </c>
      <c r="G253" s="211"/>
      <c r="H253" s="214">
        <v>50.5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165</v>
      </c>
      <c r="AU253" s="220" t="s">
        <v>80</v>
      </c>
      <c r="AV253" s="13" t="s">
        <v>80</v>
      </c>
      <c r="AW253" s="13" t="s">
        <v>33</v>
      </c>
      <c r="AX253" s="13" t="s">
        <v>71</v>
      </c>
      <c r="AY253" s="220" t="s">
        <v>152</v>
      </c>
    </row>
    <row r="254" spans="1:65" s="2" customFormat="1" ht="14.4" customHeight="1">
      <c r="A254" s="34"/>
      <c r="B254" s="35"/>
      <c r="C254" s="221" t="s">
        <v>390</v>
      </c>
      <c r="D254" s="221" t="s">
        <v>330</v>
      </c>
      <c r="E254" s="222" t="s">
        <v>611</v>
      </c>
      <c r="F254" s="223" t="s">
        <v>612</v>
      </c>
      <c r="G254" s="224" t="s">
        <v>169</v>
      </c>
      <c r="H254" s="225">
        <v>1</v>
      </c>
      <c r="I254" s="226"/>
      <c r="J254" s="227">
        <f>ROUND(I254*H254,2)</f>
        <v>0</v>
      </c>
      <c r="K254" s="223" t="s">
        <v>19</v>
      </c>
      <c r="L254" s="228"/>
      <c r="M254" s="229" t="s">
        <v>19</v>
      </c>
      <c r="N254" s="230" t="s">
        <v>42</v>
      </c>
      <c r="O254" s="64"/>
      <c r="P254" s="201">
        <f>O254*H254</f>
        <v>0</v>
      </c>
      <c r="Q254" s="201">
        <v>6.3E-2</v>
      </c>
      <c r="R254" s="201">
        <f>Q254*H254</f>
        <v>6.3E-2</v>
      </c>
      <c r="S254" s="201">
        <v>0</v>
      </c>
      <c r="T254" s="20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03" t="s">
        <v>337</v>
      </c>
      <c r="AT254" s="203" t="s">
        <v>330</v>
      </c>
      <c r="AU254" s="203" t="s">
        <v>80</v>
      </c>
      <c r="AY254" s="17" t="s">
        <v>152</v>
      </c>
      <c r="BE254" s="204">
        <f>IF(N254="základní",J254,0)</f>
        <v>0</v>
      </c>
      <c r="BF254" s="204">
        <f>IF(N254="snížená",J254,0)</f>
        <v>0</v>
      </c>
      <c r="BG254" s="204">
        <f>IF(N254="zákl. přenesená",J254,0)</f>
        <v>0</v>
      </c>
      <c r="BH254" s="204">
        <f>IF(N254="sníž. přenesená",J254,0)</f>
        <v>0</v>
      </c>
      <c r="BI254" s="204">
        <f>IF(N254="nulová",J254,0)</f>
        <v>0</v>
      </c>
      <c r="BJ254" s="17" t="s">
        <v>78</v>
      </c>
      <c r="BK254" s="204">
        <f>ROUND(I254*H254,2)</f>
        <v>0</v>
      </c>
      <c r="BL254" s="17" t="s">
        <v>243</v>
      </c>
      <c r="BM254" s="203" t="s">
        <v>613</v>
      </c>
    </row>
    <row r="255" spans="1:65" s="2" customFormat="1" ht="10.199999999999999">
      <c r="A255" s="34"/>
      <c r="B255" s="35"/>
      <c r="C255" s="36"/>
      <c r="D255" s="205" t="s">
        <v>161</v>
      </c>
      <c r="E255" s="36"/>
      <c r="F255" s="206" t="s">
        <v>612</v>
      </c>
      <c r="G255" s="36"/>
      <c r="H255" s="36"/>
      <c r="I255" s="115"/>
      <c r="J255" s="36"/>
      <c r="K255" s="36"/>
      <c r="L255" s="39"/>
      <c r="M255" s="207"/>
      <c r="N255" s="208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161</v>
      </c>
      <c r="AU255" s="17" t="s">
        <v>80</v>
      </c>
    </row>
    <row r="256" spans="1:65" s="2" customFormat="1" ht="28.8">
      <c r="A256" s="34"/>
      <c r="B256" s="35"/>
      <c r="C256" s="36"/>
      <c r="D256" s="205" t="s">
        <v>163</v>
      </c>
      <c r="E256" s="36"/>
      <c r="F256" s="209" t="s">
        <v>614</v>
      </c>
      <c r="G256" s="36"/>
      <c r="H256" s="36"/>
      <c r="I256" s="115"/>
      <c r="J256" s="36"/>
      <c r="K256" s="36"/>
      <c r="L256" s="39"/>
      <c r="M256" s="207"/>
      <c r="N256" s="208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163</v>
      </c>
      <c r="AU256" s="17" t="s">
        <v>80</v>
      </c>
    </row>
    <row r="257" spans="1:65" s="2" customFormat="1" ht="21.6" customHeight="1">
      <c r="A257" s="34"/>
      <c r="B257" s="35"/>
      <c r="C257" s="221" t="s">
        <v>396</v>
      </c>
      <c r="D257" s="221" t="s">
        <v>330</v>
      </c>
      <c r="E257" s="222" t="s">
        <v>615</v>
      </c>
      <c r="F257" s="223" t="s">
        <v>616</v>
      </c>
      <c r="G257" s="224" t="s">
        <v>369</v>
      </c>
      <c r="H257" s="225">
        <v>0.5</v>
      </c>
      <c r="I257" s="226"/>
      <c r="J257" s="227">
        <f>ROUND(I257*H257,2)</f>
        <v>0</v>
      </c>
      <c r="K257" s="223" t="s">
        <v>19</v>
      </c>
      <c r="L257" s="228"/>
      <c r="M257" s="229" t="s">
        <v>19</v>
      </c>
      <c r="N257" s="230" t="s">
        <v>42</v>
      </c>
      <c r="O257" s="64"/>
      <c r="P257" s="201">
        <f>O257*H257</f>
        <v>0</v>
      </c>
      <c r="Q257" s="201">
        <v>0.10100000000000001</v>
      </c>
      <c r="R257" s="201">
        <f>Q257*H257</f>
        <v>5.0500000000000003E-2</v>
      </c>
      <c r="S257" s="201">
        <v>0</v>
      </c>
      <c r="T257" s="20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03" t="s">
        <v>337</v>
      </c>
      <c r="AT257" s="203" t="s">
        <v>330</v>
      </c>
      <c r="AU257" s="203" t="s">
        <v>80</v>
      </c>
      <c r="AY257" s="17" t="s">
        <v>152</v>
      </c>
      <c r="BE257" s="204">
        <f>IF(N257="základní",J257,0)</f>
        <v>0</v>
      </c>
      <c r="BF257" s="204">
        <f>IF(N257="snížená",J257,0)</f>
        <v>0</v>
      </c>
      <c r="BG257" s="204">
        <f>IF(N257="zákl. přenesená",J257,0)</f>
        <v>0</v>
      </c>
      <c r="BH257" s="204">
        <f>IF(N257="sníž. přenesená",J257,0)</f>
        <v>0</v>
      </c>
      <c r="BI257" s="204">
        <f>IF(N257="nulová",J257,0)</f>
        <v>0</v>
      </c>
      <c r="BJ257" s="17" t="s">
        <v>78</v>
      </c>
      <c r="BK257" s="204">
        <f>ROUND(I257*H257,2)</f>
        <v>0</v>
      </c>
      <c r="BL257" s="17" t="s">
        <v>243</v>
      </c>
      <c r="BM257" s="203" t="s">
        <v>617</v>
      </c>
    </row>
    <row r="258" spans="1:65" s="2" customFormat="1" ht="19.2">
      <c r="A258" s="34"/>
      <c r="B258" s="35"/>
      <c r="C258" s="36"/>
      <c r="D258" s="205" t="s">
        <v>161</v>
      </c>
      <c r="E258" s="36"/>
      <c r="F258" s="206" t="s">
        <v>616</v>
      </c>
      <c r="G258" s="36"/>
      <c r="H258" s="36"/>
      <c r="I258" s="115"/>
      <c r="J258" s="36"/>
      <c r="K258" s="36"/>
      <c r="L258" s="39"/>
      <c r="M258" s="207"/>
      <c r="N258" s="208"/>
      <c r="O258" s="64"/>
      <c r="P258" s="64"/>
      <c r="Q258" s="64"/>
      <c r="R258" s="64"/>
      <c r="S258" s="64"/>
      <c r="T258" s="65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7" t="s">
        <v>161</v>
      </c>
      <c r="AU258" s="17" t="s">
        <v>80</v>
      </c>
    </row>
    <row r="259" spans="1:65" s="2" customFormat="1" ht="14.4" customHeight="1">
      <c r="A259" s="34"/>
      <c r="B259" s="35"/>
      <c r="C259" s="192" t="s">
        <v>403</v>
      </c>
      <c r="D259" s="192" t="s">
        <v>154</v>
      </c>
      <c r="E259" s="193" t="s">
        <v>618</v>
      </c>
      <c r="F259" s="194" t="s">
        <v>619</v>
      </c>
      <c r="G259" s="195" t="s">
        <v>333</v>
      </c>
      <c r="H259" s="196">
        <v>104.1</v>
      </c>
      <c r="I259" s="197"/>
      <c r="J259" s="198">
        <f>ROUND(I259*H259,2)</f>
        <v>0</v>
      </c>
      <c r="K259" s="194" t="s">
        <v>158</v>
      </c>
      <c r="L259" s="39"/>
      <c r="M259" s="199" t="s">
        <v>19</v>
      </c>
      <c r="N259" s="200" t="s">
        <v>42</v>
      </c>
      <c r="O259" s="64"/>
      <c r="P259" s="201">
        <f>O259*H259</f>
        <v>0</v>
      </c>
      <c r="Q259" s="201">
        <v>5.0000000000000002E-5</v>
      </c>
      <c r="R259" s="201">
        <f>Q259*H259</f>
        <v>5.2049999999999996E-3</v>
      </c>
      <c r="S259" s="201">
        <v>0</v>
      </c>
      <c r="T259" s="20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3" t="s">
        <v>243</v>
      </c>
      <c r="AT259" s="203" t="s">
        <v>154</v>
      </c>
      <c r="AU259" s="203" t="s">
        <v>80</v>
      </c>
      <c r="AY259" s="17" t="s">
        <v>152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7" t="s">
        <v>78</v>
      </c>
      <c r="BK259" s="204">
        <f>ROUND(I259*H259,2)</f>
        <v>0</v>
      </c>
      <c r="BL259" s="17" t="s">
        <v>243</v>
      </c>
      <c r="BM259" s="203" t="s">
        <v>620</v>
      </c>
    </row>
    <row r="260" spans="1:65" s="2" customFormat="1" ht="10.199999999999999">
      <c r="A260" s="34"/>
      <c r="B260" s="35"/>
      <c r="C260" s="36"/>
      <c r="D260" s="205" t="s">
        <v>161</v>
      </c>
      <c r="E260" s="36"/>
      <c r="F260" s="206" t="s">
        <v>621</v>
      </c>
      <c r="G260" s="36"/>
      <c r="H260" s="36"/>
      <c r="I260" s="115"/>
      <c r="J260" s="36"/>
      <c r="K260" s="36"/>
      <c r="L260" s="39"/>
      <c r="M260" s="207"/>
      <c r="N260" s="208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161</v>
      </c>
      <c r="AU260" s="17" t="s">
        <v>80</v>
      </c>
    </row>
    <row r="261" spans="1:65" s="13" customFormat="1" ht="10.199999999999999">
      <c r="B261" s="210"/>
      <c r="C261" s="211"/>
      <c r="D261" s="205" t="s">
        <v>165</v>
      </c>
      <c r="E261" s="212" t="s">
        <v>19</v>
      </c>
      <c r="F261" s="213" t="s">
        <v>622</v>
      </c>
      <c r="G261" s="211"/>
      <c r="H261" s="214">
        <v>104.1</v>
      </c>
      <c r="I261" s="215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165</v>
      </c>
      <c r="AU261" s="220" t="s">
        <v>80</v>
      </c>
      <c r="AV261" s="13" t="s">
        <v>80</v>
      </c>
      <c r="AW261" s="13" t="s">
        <v>33</v>
      </c>
      <c r="AX261" s="13" t="s">
        <v>78</v>
      </c>
      <c r="AY261" s="220" t="s">
        <v>152</v>
      </c>
    </row>
    <row r="262" spans="1:65" s="2" customFormat="1" ht="21.6" customHeight="1">
      <c r="A262" s="34"/>
      <c r="B262" s="35"/>
      <c r="C262" s="221" t="s">
        <v>410</v>
      </c>
      <c r="D262" s="221" t="s">
        <v>330</v>
      </c>
      <c r="E262" s="222" t="s">
        <v>623</v>
      </c>
      <c r="F262" s="223" t="s">
        <v>624</v>
      </c>
      <c r="G262" s="224" t="s">
        <v>169</v>
      </c>
      <c r="H262" s="225">
        <v>1</v>
      </c>
      <c r="I262" s="226"/>
      <c r="J262" s="227">
        <f>ROUND(I262*H262,2)</f>
        <v>0</v>
      </c>
      <c r="K262" s="223" t="s">
        <v>19</v>
      </c>
      <c r="L262" s="228"/>
      <c r="M262" s="229" t="s">
        <v>19</v>
      </c>
      <c r="N262" s="230" t="s">
        <v>42</v>
      </c>
      <c r="O262" s="64"/>
      <c r="P262" s="201">
        <f>O262*H262</f>
        <v>0</v>
      </c>
      <c r="Q262" s="201">
        <v>0.1041</v>
      </c>
      <c r="R262" s="201">
        <f>Q262*H262</f>
        <v>0.1041</v>
      </c>
      <c r="S262" s="201">
        <v>0</v>
      </c>
      <c r="T262" s="202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03" t="s">
        <v>337</v>
      </c>
      <c r="AT262" s="203" t="s">
        <v>330</v>
      </c>
      <c r="AU262" s="203" t="s">
        <v>80</v>
      </c>
      <c r="AY262" s="17" t="s">
        <v>152</v>
      </c>
      <c r="BE262" s="204">
        <f>IF(N262="základní",J262,0)</f>
        <v>0</v>
      </c>
      <c r="BF262" s="204">
        <f>IF(N262="snížená",J262,0)</f>
        <v>0</v>
      </c>
      <c r="BG262" s="204">
        <f>IF(N262="zákl. přenesená",J262,0)</f>
        <v>0</v>
      </c>
      <c r="BH262" s="204">
        <f>IF(N262="sníž. přenesená",J262,0)</f>
        <v>0</v>
      </c>
      <c r="BI262" s="204">
        <f>IF(N262="nulová",J262,0)</f>
        <v>0</v>
      </c>
      <c r="BJ262" s="17" t="s">
        <v>78</v>
      </c>
      <c r="BK262" s="204">
        <f>ROUND(I262*H262,2)</f>
        <v>0</v>
      </c>
      <c r="BL262" s="17" t="s">
        <v>243</v>
      </c>
      <c r="BM262" s="203" t="s">
        <v>625</v>
      </c>
    </row>
    <row r="263" spans="1:65" s="2" customFormat="1" ht="10.199999999999999">
      <c r="A263" s="34"/>
      <c r="B263" s="35"/>
      <c r="C263" s="36"/>
      <c r="D263" s="205" t="s">
        <v>161</v>
      </c>
      <c r="E263" s="36"/>
      <c r="F263" s="206" t="s">
        <v>624</v>
      </c>
      <c r="G263" s="36"/>
      <c r="H263" s="36"/>
      <c r="I263" s="115"/>
      <c r="J263" s="36"/>
      <c r="K263" s="36"/>
      <c r="L263" s="39"/>
      <c r="M263" s="207"/>
      <c r="N263" s="208"/>
      <c r="O263" s="64"/>
      <c r="P263" s="64"/>
      <c r="Q263" s="64"/>
      <c r="R263" s="64"/>
      <c r="S263" s="64"/>
      <c r="T263" s="65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7" t="s">
        <v>161</v>
      </c>
      <c r="AU263" s="17" t="s">
        <v>80</v>
      </c>
    </row>
    <row r="264" spans="1:65" s="2" customFormat="1" ht="19.2">
      <c r="A264" s="34"/>
      <c r="B264" s="35"/>
      <c r="C264" s="36"/>
      <c r="D264" s="205" t="s">
        <v>163</v>
      </c>
      <c r="E264" s="36"/>
      <c r="F264" s="209" t="s">
        <v>626</v>
      </c>
      <c r="G264" s="36"/>
      <c r="H264" s="36"/>
      <c r="I264" s="115"/>
      <c r="J264" s="36"/>
      <c r="K264" s="36"/>
      <c r="L264" s="39"/>
      <c r="M264" s="207"/>
      <c r="N264" s="208"/>
      <c r="O264" s="64"/>
      <c r="P264" s="64"/>
      <c r="Q264" s="64"/>
      <c r="R264" s="64"/>
      <c r="S264" s="64"/>
      <c r="T264" s="65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7" t="s">
        <v>163</v>
      </c>
      <c r="AU264" s="17" t="s">
        <v>80</v>
      </c>
    </row>
    <row r="265" spans="1:65" s="2" customFormat="1" ht="14.4" customHeight="1">
      <c r="A265" s="34"/>
      <c r="B265" s="35"/>
      <c r="C265" s="192" t="s">
        <v>418</v>
      </c>
      <c r="D265" s="192" t="s">
        <v>154</v>
      </c>
      <c r="E265" s="193" t="s">
        <v>627</v>
      </c>
      <c r="F265" s="194" t="s">
        <v>628</v>
      </c>
      <c r="G265" s="195" t="s">
        <v>333</v>
      </c>
      <c r="H265" s="196">
        <v>0.05</v>
      </c>
      <c r="I265" s="197"/>
      <c r="J265" s="198">
        <f>ROUND(I265*H265,2)</f>
        <v>0</v>
      </c>
      <c r="K265" s="194" t="s">
        <v>19</v>
      </c>
      <c r="L265" s="39"/>
      <c r="M265" s="199" t="s">
        <v>19</v>
      </c>
      <c r="N265" s="200" t="s">
        <v>42</v>
      </c>
      <c r="O265" s="64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03" t="s">
        <v>243</v>
      </c>
      <c r="AT265" s="203" t="s">
        <v>154</v>
      </c>
      <c r="AU265" s="203" t="s">
        <v>80</v>
      </c>
      <c r="AY265" s="17" t="s">
        <v>152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17" t="s">
        <v>78</v>
      </c>
      <c r="BK265" s="204">
        <f>ROUND(I265*H265,2)</f>
        <v>0</v>
      </c>
      <c r="BL265" s="17" t="s">
        <v>243</v>
      </c>
      <c r="BM265" s="203" t="s">
        <v>629</v>
      </c>
    </row>
    <row r="266" spans="1:65" s="2" customFormat="1" ht="10.199999999999999">
      <c r="A266" s="34"/>
      <c r="B266" s="35"/>
      <c r="C266" s="36"/>
      <c r="D266" s="205" t="s">
        <v>161</v>
      </c>
      <c r="E266" s="36"/>
      <c r="F266" s="206" t="s">
        <v>628</v>
      </c>
      <c r="G266" s="36"/>
      <c r="H266" s="36"/>
      <c r="I266" s="115"/>
      <c r="J266" s="36"/>
      <c r="K266" s="36"/>
      <c r="L266" s="39"/>
      <c r="M266" s="207"/>
      <c r="N266" s="208"/>
      <c r="O266" s="64"/>
      <c r="P266" s="64"/>
      <c r="Q266" s="64"/>
      <c r="R266" s="64"/>
      <c r="S266" s="64"/>
      <c r="T266" s="65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7" t="s">
        <v>161</v>
      </c>
      <c r="AU266" s="17" t="s">
        <v>80</v>
      </c>
    </row>
    <row r="267" spans="1:65" s="13" customFormat="1" ht="10.199999999999999">
      <c r="B267" s="210"/>
      <c r="C267" s="211"/>
      <c r="D267" s="205" t="s">
        <v>165</v>
      </c>
      <c r="E267" s="212" t="s">
        <v>19</v>
      </c>
      <c r="F267" s="213" t="s">
        <v>604</v>
      </c>
      <c r="G267" s="211"/>
      <c r="H267" s="214">
        <v>0.05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165</v>
      </c>
      <c r="AU267" s="220" t="s">
        <v>80</v>
      </c>
      <c r="AV267" s="13" t="s">
        <v>80</v>
      </c>
      <c r="AW267" s="13" t="s">
        <v>33</v>
      </c>
      <c r="AX267" s="13" t="s">
        <v>78</v>
      </c>
      <c r="AY267" s="220" t="s">
        <v>152</v>
      </c>
    </row>
    <row r="268" spans="1:65" s="2" customFormat="1" ht="14.4" customHeight="1">
      <c r="A268" s="34"/>
      <c r="B268" s="35"/>
      <c r="C268" s="192" t="s">
        <v>630</v>
      </c>
      <c r="D268" s="192" t="s">
        <v>154</v>
      </c>
      <c r="E268" s="193" t="s">
        <v>631</v>
      </c>
      <c r="F268" s="194" t="s">
        <v>632</v>
      </c>
      <c r="G268" s="195" t="s">
        <v>297</v>
      </c>
      <c r="H268" s="196">
        <v>0.28100000000000003</v>
      </c>
      <c r="I268" s="197"/>
      <c r="J268" s="198">
        <f>ROUND(I268*H268,2)</f>
        <v>0</v>
      </c>
      <c r="K268" s="194" t="s">
        <v>158</v>
      </c>
      <c r="L268" s="39"/>
      <c r="M268" s="199" t="s">
        <v>19</v>
      </c>
      <c r="N268" s="200" t="s">
        <v>42</v>
      </c>
      <c r="O268" s="64"/>
      <c r="P268" s="201">
        <f>O268*H268</f>
        <v>0</v>
      </c>
      <c r="Q268" s="201">
        <v>0</v>
      </c>
      <c r="R268" s="201">
        <f>Q268*H268</f>
        <v>0</v>
      </c>
      <c r="S268" s="201">
        <v>0</v>
      </c>
      <c r="T268" s="202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03" t="s">
        <v>243</v>
      </c>
      <c r="AT268" s="203" t="s">
        <v>154</v>
      </c>
      <c r="AU268" s="203" t="s">
        <v>80</v>
      </c>
      <c r="AY268" s="17" t="s">
        <v>152</v>
      </c>
      <c r="BE268" s="204">
        <f>IF(N268="základní",J268,0)</f>
        <v>0</v>
      </c>
      <c r="BF268" s="204">
        <f>IF(N268="snížená",J268,0)</f>
        <v>0</v>
      </c>
      <c r="BG268" s="204">
        <f>IF(N268="zákl. přenesená",J268,0)</f>
        <v>0</v>
      </c>
      <c r="BH268" s="204">
        <f>IF(N268="sníž. přenesená",J268,0)</f>
        <v>0</v>
      </c>
      <c r="BI268" s="204">
        <f>IF(N268="nulová",J268,0)</f>
        <v>0</v>
      </c>
      <c r="BJ268" s="17" t="s">
        <v>78</v>
      </c>
      <c r="BK268" s="204">
        <f>ROUND(I268*H268,2)</f>
        <v>0</v>
      </c>
      <c r="BL268" s="17" t="s">
        <v>243</v>
      </c>
      <c r="BM268" s="203" t="s">
        <v>633</v>
      </c>
    </row>
    <row r="269" spans="1:65" s="2" customFormat="1" ht="19.2">
      <c r="A269" s="34"/>
      <c r="B269" s="35"/>
      <c r="C269" s="36"/>
      <c r="D269" s="205" t="s">
        <v>161</v>
      </c>
      <c r="E269" s="36"/>
      <c r="F269" s="206" t="s">
        <v>634</v>
      </c>
      <c r="G269" s="36"/>
      <c r="H269" s="36"/>
      <c r="I269" s="115"/>
      <c r="J269" s="36"/>
      <c r="K269" s="36"/>
      <c r="L269" s="39"/>
      <c r="M269" s="207"/>
      <c r="N269" s="208"/>
      <c r="O269" s="64"/>
      <c r="P269" s="64"/>
      <c r="Q269" s="64"/>
      <c r="R269" s="64"/>
      <c r="S269" s="64"/>
      <c r="T269" s="65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7" t="s">
        <v>161</v>
      </c>
      <c r="AU269" s="17" t="s">
        <v>80</v>
      </c>
    </row>
    <row r="270" spans="1:65" s="12" customFormat="1" ht="22.8" customHeight="1">
      <c r="B270" s="176"/>
      <c r="C270" s="177"/>
      <c r="D270" s="178" t="s">
        <v>70</v>
      </c>
      <c r="E270" s="190" t="s">
        <v>635</v>
      </c>
      <c r="F270" s="190" t="s">
        <v>636</v>
      </c>
      <c r="G270" s="177"/>
      <c r="H270" s="177"/>
      <c r="I270" s="180"/>
      <c r="J270" s="191">
        <f>BK270</f>
        <v>0</v>
      </c>
      <c r="K270" s="177"/>
      <c r="L270" s="182"/>
      <c r="M270" s="183"/>
      <c r="N270" s="184"/>
      <c r="O270" s="184"/>
      <c r="P270" s="185">
        <f>SUM(P271:P276)</f>
        <v>0</v>
      </c>
      <c r="Q270" s="184"/>
      <c r="R270" s="185">
        <f>SUM(R271:R276)</f>
        <v>8.6755999999999997E-4</v>
      </c>
      <c r="S270" s="184"/>
      <c r="T270" s="186">
        <f>SUM(T271:T276)</f>
        <v>0</v>
      </c>
      <c r="AR270" s="187" t="s">
        <v>80</v>
      </c>
      <c r="AT270" s="188" t="s">
        <v>70</v>
      </c>
      <c r="AU270" s="188" t="s">
        <v>78</v>
      </c>
      <c r="AY270" s="187" t="s">
        <v>152</v>
      </c>
      <c r="BK270" s="189">
        <f>SUM(BK271:BK276)</f>
        <v>0</v>
      </c>
    </row>
    <row r="271" spans="1:65" s="2" customFormat="1" ht="14.4" customHeight="1">
      <c r="A271" s="34"/>
      <c r="B271" s="35"/>
      <c r="C271" s="192" t="s">
        <v>637</v>
      </c>
      <c r="D271" s="192" t="s">
        <v>154</v>
      </c>
      <c r="E271" s="193" t="s">
        <v>638</v>
      </c>
      <c r="F271" s="194" t="s">
        <v>639</v>
      </c>
      <c r="G271" s="195" t="s">
        <v>314</v>
      </c>
      <c r="H271" s="196">
        <v>3.7719999999999998</v>
      </c>
      <c r="I271" s="197"/>
      <c r="J271" s="198">
        <f>ROUND(I271*H271,2)</f>
        <v>0</v>
      </c>
      <c r="K271" s="194" t="s">
        <v>158</v>
      </c>
      <c r="L271" s="39"/>
      <c r="M271" s="199" t="s">
        <v>19</v>
      </c>
      <c r="N271" s="200" t="s">
        <v>42</v>
      </c>
      <c r="O271" s="64"/>
      <c r="P271" s="201">
        <f>O271*H271</f>
        <v>0</v>
      </c>
      <c r="Q271" s="201">
        <v>2.3000000000000001E-4</v>
      </c>
      <c r="R271" s="201">
        <f>Q271*H271</f>
        <v>8.6755999999999997E-4</v>
      </c>
      <c r="S271" s="201">
        <v>0</v>
      </c>
      <c r="T271" s="202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03" t="s">
        <v>243</v>
      </c>
      <c r="AT271" s="203" t="s">
        <v>154</v>
      </c>
      <c r="AU271" s="203" t="s">
        <v>80</v>
      </c>
      <c r="AY271" s="17" t="s">
        <v>152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7" t="s">
        <v>78</v>
      </c>
      <c r="BK271" s="204">
        <f>ROUND(I271*H271,2)</f>
        <v>0</v>
      </c>
      <c r="BL271" s="17" t="s">
        <v>243</v>
      </c>
      <c r="BM271" s="203" t="s">
        <v>640</v>
      </c>
    </row>
    <row r="272" spans="1:65" s="2" customFormat="1" ht="10.199999999999999">
      <c r="A272" s="34"/>
      <c r="B272" s="35"/>
      <c r="C272" s="36"/>
      <c r="D272" s="205" t="s">
        <v>161</v>
      </c>
      <c r="E272" s="36"/>
      <c r="F272" s="206" t="s">
        <v>641</v>
      </c>
      <c r="G272" s="36"/>
      <c r="H272" s="36"/>
      <c r="I272" s="115"/>
      <c r="J272" s="36"/>
      <c r="K272" s="36"/>
      <c r="L272" s="39"/>
      <c r="M272" s="207"/>
      <c r="N272" s="208"/>
      <c r="O272" s="64"/>
      <c r="P272" s="64"/>
      <c r="Q272" s="64"/>
      <c r="R272" s="64"/>
      <c r="S272" s="64"/>
      <c r="T272" s="65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7" t="s">
        <v>161</v>
      </c>
      <c r="AU272" s="17" t="s">
        <v>80</v>
      </c>
    </row>
    <row r="273" spans="1:65" s="13" customFormat="1" ht="10.199999999999999">
      <c r="B273" s="210"/>
      <c r="C273" s="211"/>
      <c r="D273" s="205" t="s">
        <v>165</v>
      </c>
      <c r="E273" s="212" t="s">
        <v>19</v>
      </c>
      <c r="F273" s="213" t="s">
        <v>642</v>
      </c>
      <c r="G273" s="211"/>
      <c r="H273" s="214">
        <v>3.7719999999999998</v>
      </c>
      <c r="I273" s="215"/>
      <c r="J273" s="211"/>
      <c r="K273" s="211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165</v>
      </c>
      <c r="AU273" s="220" t="s">
        <v>80</v>
      </c>
      <c r="AV273" s="13" t="s">
        <v>80</v>
      </c>
      <c r="AW273" s="13" t="s">
        <v>33</v>
      </c>
      <c r="AX273" s="13" t="s">
        <v>78</v>
      </c>
      <c r="AY273" s="220" t="s">
        <v>152</v>
      </c>
    </row>
    <row r="274" spans="1:65" s="2" customFormat="1" ht="14.4" customHeight="1">
      <c r="A274" s="34"/>
      <c r="B274" s="35"/>
      <c r="C274" s="192" t="s">
        <v>643</v>
      </c>
      <c r="D274" s="192" t="s">
        <v>154</v>
      </c>
      <c r="E274" s="193" t="s">
        <v>644</v>
      </c>
      <c r="F274" s="194" t="s">
        <v>645</v>
      </c>
      <c r="G274" s="195" t="s">
        <v>314</v>
      </c>
      <c r="H274" s="196">
        <v>178</v>
      </c>
      <c r="I274" s="197"/>
      <c r="J274" s="198">
        <f>ROUND(I274*H274,2)</f>
        <v>0</v>
      </c>
      <c r="K274" s="194" t="s">
        <v>19</v>
      </c>
      <c r="L274" s="39"/>
      <c r="M274" s="199" t="s">
        <v>19</v>
      </c>
      <c r="N274" s="200" t="s">
        <v>42</v>
      </c>
      <c r="O274" s="64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03" t="s">
        <v>243</v>
      </c>
      <c r="AT274" s="203" t="s">
        <v>154</v>
      </c>
      <c r="AU274" s="203" t="s">
        <v>80</v>
      </c>
      <c r="AY274" s="17" t="s">
        <v>152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7" t="s">
        <v>78</v>
      </c>
      <c r="BK274" s="204">
        <f>ROUND(I274*H274,2)</f>
        <v>0</v>
      </c>
      <c r="BL274" s="17" t="s">
        <v>243</v>
      </c>
      <c r="BM274" s="203" t="s">
        <v>646</v>
      </c>
    </row>
    <row r="275" spans="1:65" s="2" customFormat="1" ht="10.199999999999999">
      <c r="A275" s="34"/>
      <c r="B275" s="35"/>
      <c r="C275" s="36"/>
      <c r="D275" s="205" t="s">
        <v>161</v>
      </c>
      <c r="E275" s="36"/>
      <c r="F275" s="206" t="s">
        <v>645</v>
      </c>
      <c r="G275" s="36"/>
      <c r="H275" s="36"/>
      <c r="I275" s="115"/>
      <c r="J275" s="36"/>
      <c r="K275" s="36"/>
      <c r="L275" s="39"/>
      <c r="M275" s="207"/>
      <c r="N275" s="208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161</v>
      </c>
      <c r="AU275" s="17" t="s">
        <v>80</v>
      </c>
    </row>
    <row r="276" spans="1:65" s="13" customFormat="1" ht="10.199999999999999">
      <c r="B276" s="210"/>
      <c r="C276" s="211"/>
      <c r="D276" s="205" t="s">
        <v>165</v>
      </c>
      <c r="E276" s="212" t="s">
        <v>19</v>
      </c>
      <c r="F276" s="213" t="s">
        <v>647</v>
      </c>
      <c r="G276" s="211"/>
      <c r="H276" s="214">
        <v>178</v>
      </c>
      <c r="I276" s="215"/>
      <c r="J276" s="211"/>
      <c r="K276" s="211"/>
      <c r="L276" s="216"/>
      <c r="M276" s="245"/>
      <c r="N276" s="246"/>
      <c r="O276" s="246"/>
      <c r="P276" s="246"/>
      <c r="Q276" s="246"/>
      <c r="R276" s="246"/>
      <c r="S276" s="246"/>
      <c r="T276" s="247"/>
      <c r="AT276" s="220" t="s">
        <v>165</v>
      </c>
      <c r="AU276" s="220" t="s">
        <v>80</v>
      </c>
      <c r="AV276" s="13" t="s">
        <v>80</v>
      </c>
      <c r="AW276" s="13" t="s">
        <v>33</v>
      </c>
      <c r="AX276" s="13" t="s">
        <v>78</v>
      </c>
      <c r="AY276" s="220" t="s">
        <v>152</v>
      </c>
    </row>
    <row r="277" spans="1:65" s="2" customFormat="1" ht="6.9" customHeight="1">
      <c r="A277" s="34"/>
      <c r="B277" s="47"/>
      <c r="C277" s="48"/>
      <c r="D277" s="48"/>
      <c r="E277" s="48"/>
      <c r="F277" s="48"/>
      <c r="G277" s="48"/>
      <c r="H277" s="48"/>
      <c r="I277" s="142"/>
      <c r="J277" s="48"/>
      <c r="K277" s="48"/>
      <c r="L277" s="39"/>
      <c r="M277" s="34"/>
      <c r="O277" s="34"/>
      <c r="P277" s="34"/>
      <c r="Q277" s="34"/>
      <c r="R277" s="34"/>
      <c r="S277" s="34"/>
      <c r="T277" s="34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</row>
  </sheetData>
  <sheetProtection algorithmName="SHA-512" hashValue="NLQ5TzrHmm6AT7AW2BO0/IT197ITTN0e+KEjuuvvIvhEXB5WKaq9p9cD4ag+JKGV2o6+V6xm4RVynqHGyKaWFA==" saltValue="6rEVNSgO/0EoIizeT3PdbDA01TyfPth5FlJ2MYoxdqUH9h+1Yo2HeKEmB4o2pthxHPloMpshctuhmnzAzB9eAQ==" spinCount="100000" sheet="1" objects="1" scenarios="1" formatColumns="0" formatRows="0" autoFilter="0"/>
  <autoFilter ref="C95:K276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0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93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1" customFormat="1" ht="12" customHeight="1">
      <c r="B8" s="20"/>
      <c r="D8" s="114" t="s">
        <v>122</v>
      </c>
      <c r="I8" s="108"/>
      <c r="L8" s="20"/>
    </row>
    <row r="9" spans="1:46" s="2" customFormat="1" ht="14.4" customHeight="1">
      <c r="A9" s="34"/>
      <c r="B9" s="39"/>
      <c r="C9" s="34"/>
      <c r="D9" s="34"/>
      <c r="E9" s="370" t="s">
        <v>123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124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customHeight="1">
      <c r="A11" s="34"/>
      <c r="B11" s="39"/>
      <c r="C11" s="34"/>
      <c r="D11" s="34"/>
      <c r="E11" s="373" t="s">
        <v>648</v>
      </c>
      <c r="F11" s="372"/>
      <c r="G11" s="372"/>
      <c r="H11" s="372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94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13. 9. 2018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4" t="str">
        <f>'Rekapitulace stavby'!E14</f>
        <v>Vyplň údaj</v>
      </c>
      <c r="F20" s="375"/>
      <c r="G20" s="375"/>
      <c r="H20" s="375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126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customHeight="1">
      <c r="A29" s="119"/>
      <c r="B29" s="120"/>
      <c r="C29" s="119"/>
      <c r="D29" s="119"/>
      <c r="E29" s="376" t="s">
        <v>19</v>
      </c>
      <c r="F29" s="376"/>
      <c r="G29" s="376"/>
      <c r="H29" s="376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ROUND(J89,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9" t="s">
        <v>41</v>
      </c>
      <c r="E35" s="114" t="s">
        <v>42</v>
      </c>
      <c r="F35" s="130">
        <f>ROUND((SUM(BE89:BE149)),  2)</f>
        <v>0</v>
      </c>
      <c r="G35" s="34"/>
      <c r="H35" s="34"/>
      <c r="I35" s="131">
        <v>0.21</v>
      </c>
      <c r="J35" s="130">
        <f>ROUND(((SUM(BE89:BE149))*I35),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4" t="s">
        <v>43</v>
      </c>
      <c r="F36" s="130">
        <f>ROUND((SUM(BF89:BF149)),  2)</f>
        <v>0</v>
      </c>
      <c r="G36" s="34"/>
      <c r="H36" s="34"/>
      <c r="I36" s="131">
        <v>0.15</v>
      </c>
      <c r="J36" s="130">
        <f>ROUND(((SUM(BF89:BF149))*I36),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44</v>
      </c>
      <c r="F37" s="130">
        <f>ROUND((SUM(BG89:BG149)),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4" t="s">
        <v>45</v>
      </c>
      <c r="F38" s="130">
        <f>ROUND((SUM(BH89:BH149)),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4" t="s">
        <v>46</v>
      </c>
      <c r="F39" s="130">
        <f>ROUND((SUM(BI89:BI149)),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127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77" t="str">
        <f>E7</f>
        <v>Společná zařízení v k.ú. Dolní Čermná - Poldr č.2 a č.3, Polní cesty C53 a C54</v>
      </c>
      <c r="F50" s="378"/>
      <c r="G50" s="378"/>
      <c r="H50" s="37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4.4" customHeight="1">
      <c r="A52" s="34"/>
      <c r="B52" s="35"/>
      <c r="C52" s="36"/>
      <c r="D52" s="36"/>
      <c r="E52" s="377" t="s">
        <v>123</v>
      </c>
      <c r="F52" s="379"/>
      <c r="G52" s="379"/>
      <c r="H52" s="379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4.4" customHeight="1">
      <c r="A54" s="34"/>
      <c r="B54" s="35"/>
      <c r="C54" s="36"/>
      <c r="D54" s="36"/>
      <c r="E54" s="346" t="str">
        <f>E11</f>
        <v>SO-01-3 - Skluz</v>
      </c>
      <c r="F54" s="379"/>
      <c r="G54" s="379"/>
      <c r="H54" s="379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117" t="s">
        <v>23</v>
      </c>
      <c r="J56" s="59" t="str">
        <f>IF(J14="","",J14)</f>
        <v>13. 9. 2018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6.4" customHeight="1">
      <c r="A58" s="34"/>
      <c r="B58" s="35"/>
      <c r="C58" s="29" t="s">
        <v>25</v>
      </c>
      <c r="D58" s="36"/>
      <c r="E58" s="36"/>
      <c r="F58" s="27" t="str">
        <f>E17</f>
        <v>ČR-SPÚ, Pobočka Ústí nad Orlicí</v>
      </c>
      <c r="G58" s="36"/>
      <c r="H58" s="36"/>
      <c r="I58" s="117" t="s">
        <v>31</v>
      </c>
      <c r="J58" s="32" t="str">
        <f>E23</f>
        <v>Agroprojekce Litomyšl, s.r.o.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6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poldr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128</v>
      </c>
      <c r="D61" s="147"/>
      <c r="E61" s="147"/>
      <c r="F61" s="147"/>
      <c r="G61" s="147"/>
      <c r="H61" s="147"/>
      <c r="I61" s="148"/>
      <c r="J61" s="149" t="s">
        <v>129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J89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130</v>
      </c>
    </row>
    <row r="64" spans="1:47" s="9" customFormat="1" ht="24.9" customHeight="1">
      <c r="B64" s="151"/>
      <c r="C64" s="152"/>
      <c r="D64" s="153" t="s">
        <v>131</v>
      </c>
      <c r="E64" s="154"/>
      <c r="F64" s="154"/>
      <c r="G64" s="154"/>
      <c r="H64" s="154"/>
      <c r="I64" s="155"/>
      <c r="J64" s="156">
        <f>J90</f>
        <v>0</v>
      </c>
      <c r="K64" s="152"/>
      <c r="L64" s="157"/>
    </row>
    <row r="65" spans="1:31" s="10" customFormat="1" ht="19.95" customHeight="1">
      <c r="B65" s="158"/>
      <c r="C65" s="97"/>
      <c r="D65" s="159" t="s">
        <v>132</v>
      </c>
      <c r="E65" s="160"/>
      <c r="F65" s="160"/>
      <c r="G65" s="160"/>
      <c r="H65" s="160"/>
      <c r="I65" s="161"/>
      <c r="J65" s="162">
        <f>J91</f>
        <v>0</v>
      </c>
      <c r="K65" s="97"/>
      <c r="L65" s="163"/>
    </row>
    <row r="66" spans="1:31" s="10" customFormat="1" ht="19.95" customHeight="1">
      <c r="B66" s="158"/>
      <c r="C66" s="97"/>
      <c r="D66" s="159" t="s">
        <v>134</v>
      </c>
      <c r="E66" s="160"/>
      <c r="F66" s="160"/>
      <c r="G66" s="160"/>
      <c r="H66" s="160"/>
      <c r="I66" s="161"/>
      <c r="J66" s="162">
        <f>J143</f>
        <v>0</v>
      </c>
      <c r="K66" s="97"/>
      <c r="L66" s="163"/>
    </row>
    <row r="67" spans="1:31" s="10" customFormat="1" ht="19.95" customHeight="1">
      <c r="B67" s="158"/>
      <c r="C67" s="97"/>
      <c r="D67" s="159" t="s">
        <v>136</v>
      </c>
      <c r="E67" s="160"/>
      <c r="F67" s="160"/>
      <c r="G67" s="160"/>
      <c r="H67" s="160"/>
      <c r="I67" s="161"/>
      <c r="J67" s="162">
        <f>J147</f>
        <v>0</v>
      </c>
      <c r="K67" s="97"/>
      <c r="L67" s="163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115"/>
      <c r="J68" s="36"/>
      <c r="K68" s="36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7"/>
      <c r="C69" s="48"/>
      <c r="D69" s="48"/>
      <c r="E69" s="48"/>
      <c r="F69" s="48"/>
      <c r="G69" s="48"/>
      <c r="H69" s="48"/>
      <c r="I69" s="142"/>
      <c r="J69" s="48"/>
      <c r="K69" s="48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49"/>
      <c r="C73" s="50"/>
      <c r="D73" s="50"/>
      <c r="E73" s="50"/>
      <c r="F73" s="50"/>
      <c r="G73" s="50"/>
      <c r="H73" s="50"/>
      <c r="I73" s="145"/>
      <c r="J73" s="50"/>
      <c r="K73" s="50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137</v>
      </c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4.4" customHeight="1">
      <c r="A77" s="34"/>
      <c r="B77" s="35"/>
      <c r="C77" s="36"/>
      <c r="D77" s="36"/>
      <c r="E77" s="377" t="str">
        <f>E7</f>
        <v>Společná zařízení v k.ú. Dolní Čermná - Poldr č.2 a č.3, Polní cesty C53 a C54</v>
      </c>
      <c r="F77" s="378"/>
      <c r="G77" s="378"/>
      <c r="H77" s="378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122</v>
      </c>
      <c r="D78" s="22"/>
      <c r="E78" s="22"/>
      <c r="F78" s="22"/>
      <c r="G78" s="22"/>
      <c r="H78" s="22"/>
      <c r="I78" s="108"/>
      <c r="J78" s="22"/>
      <c r="K78" s="22"/>
      <c r="L78" s="20"/>
    </row>
    <row r="79" spans="1:31" s="2" customFormat="1" ht="14.4" customHeight="1">
      <c r="A79" s="34"/>
      <c r="B79" s="35"/>
      <c r="C79" s="36"/>
      <c r="D79" s="36"/>
      <c r="E79" s="377" t="s">
        <v>123</v>
      </c>
      <c r="F79" s="379"/>
      <c r="G79" s="379"/>
      <c r="H79" s="379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124</v>
      </c>
      <c r="D80" s="36"/>
      <c r="E80" s="36"/>
      <c r="F80" s="36"/>
      <c r="G80" s="36"/>
      <c r="H80" s="36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4.4" customHeight="1">
      <c r="A81" s="34"/>
      <c r="B81" s="35"/>
      <c r="C81" s="36"/>
      <c r="D81" s="36"/>
      <c r="E81" s="346" t="str">
        <f>E11</f>
        <v>SO-01-3 - Skluz</v>
      </c>
      <c r="F81" s="379"/>
      <c r="G81" s="379"/>
      <c r="H81" s="379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F14</f>
        <v xml:space="preserve"> </v>
      </c>
      <c r="G83" s="36"/>
      <c r="H83" s="36"/>
      <c r="I83" s="117" t="s">
        <v>23</v>
      </c>
      <c r="J83" s="59" t="str">
        <f>IF(J14="","",J14)</f>
        <v>13. 9. 2018</v>
      </c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6.4" customHeight="1">
      <c r="A85" s="34"/>
      <c r="B85" s="35"/>
      <c r="C85" s="29" t="s">
        <v>25</v>
      </c>
      <c r="D85" s="36"/>
      <c r="E85" s="36"/>
      <c r="F85" s="27" t="str">
        <f>E17</f>
        <v>ČR-SPÚ, Pobočka Ústí nad Orlicí</v>
      </c>
      <c r="G85" s="36"/>
      <c r="H85" s="36"/>
      <c r="I85" s="117" t="s">
        <v>31</v>
      </c>
      <c r="J85" s="32" t="str">
        <f>E23</f>
        <v>Agroprojekce Litomyšl, s.r.o.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6" customHeight="1">
      <c r="A86" s="34"/>
      <c r="B86" s="35"/>
      <c r="C86" s="29" t="s">
        <v>29</v>
      </c>
      <c r="D86" s="36"/>
      <c r="E86" s="36"/>
      <c r="F86" s="27" t="str">
        <f>IF(E20="","",E20)</f>
        <v>Vyplň údaj</v>
      </c>
      <c r="G86" s="36"/>
      <c r="H86" s="36"/>
      <c r="I86" s="117" t="s">
        <v>34</v>
      </c>
      <c r="J86" s="32" t="str">
        <f>E26</f>
        <v>poldr</v>
      </c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115"/>
      <c r="J87" s="36"/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64"/>
      <c r="B88" s="165"/>
      <c r="C88" s="166" t="s">
        <v>138</v>
      </c>
      <c r="D88" s="167" t="s">
        <v>56</v>
      </c>
      <c r="E88" s="167" t="s">
        <v>52</v>
      </c>
      <c r="F88" s="167" t="s">
        <v>53</v>
      </c>
      <c r="G88" s="167" t="s">
        <v>139</v>
      </c>
      <c r="H88" s="167" t="s">
        <v>140</v>
      </c>
      <c r="I88" s="168" t="s">
        <v>141</v>
      </c>
      <c r="J88" s="167" t="s">
        <v>129</v>
      </c>
      <c r="K88" s="169" t="s">
        <v>142</v>
      </c>
      <c r="L88" s="170"/>
      <c r="M88" s="68" t="s">
        <v>19</v>
      </c>
      <c r="N88" s="69" t="s">
        <v>41</v>
      </c>
      <c r="O88" s="69" t="s">
        <v>143</v>
      </c>
      <c r="P88" s="69" t="s">
        <v>144</v>
      </c>
      <c r="Q88" s="69" t="s">
        <v>145</v>
      </c>
      <c r="R88" s="69" t="s">
        <v>146</v>
      </c>
      <c r="S88" s="69" t="s">
        <v>147</v>
      </c>
      <c r="T88" s="70" t="s">
        <v>148</v>
      </c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/>
    </row>
    <row r="89" spans="1:65" s="2" customFormat="1" ht="22.8" customHeight="1">
      <c r="A89" s="34"/>
      <c r="B89" s="35"/>
      <c r="C89" s="75" t="s">
        <v>149</v>
      </c>
      <c r="D89" s="36"/>
      <c r="E89" s="36"/>
      <c r="F89" s="36"/>
      <c r="G89" s="36"/>
      <c r="H89" s="36"/>
      <c r="I89" s="115"/>
      <c r="J89" s="171">
        <f>BK89</f>
        <v>0</v>
      </c>
      <c r="K89" s="36"/>
      <c r="L89" s="39"/>
      <c r="M89" s="71"/>
      <c r="N89" s="172"/>
      <c r="O89" s="72"/>
      <c r="P89" s="173">
        <f>P90</f>
        <v>0</v>
      </c>
      <c r="Q89" s="72"/>
      <c r="R89" s="173">
        <f>R90</f>
        <v>137.78814</v>
      </c>
      <c r="S89" s="72"/>
      <c r="T89" s="174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70</v>
      </c>
      <c r="AU89" s="17" t="s">
        <v>130</v>
      </c>
      <c r="BK89" s="175">
        <f>BK90</f>
        <v>0</v>
      </c>
    </row>
    <row r="90" spans="1:65" s="12" customFormat="1" ht="25.95" customHeight="1">
      <c r="B90" s="176"/>
      <c r="C90" s="177"/>
      <c r="D90" s="178" t="s">
        <v>70</v>
      </c>
      <c r="E90" s="179" t="s">
        <v>150</v>
      </c>
      <c r="F90" s="179" t="s">
        <v>151</v>
      </c>
      <c r="G90" s="177"/>
      <c r="H90" s="177"/>
      <c r="I90" s="180"/>
      <c r="J90" s="181">
        <f>BK90</f>
        <v>0</v>
      </c>
      <c r="K90" s="177"/>
      <c r="L90" s="182"/>
      <c r="M90" s="183"/>
      <c r="N90" s="184"/>
      <c r="O90" s="184"/>
      <c r="P90" s="185">
        <f>P91+P143+P147</f>
        <v>0</v>
      </c>
      <c r="Q90" s="184"/>
      <c r="R90" s="185">
        <f>R91+R143+R147</f>
        <v>137.78814</v>
      </c>
      <c r="S90" s="184"/>
      <c r="T90" s="186">
        <f>T91+T143+T147</f>
        <v>0</v>
      </c>
      <c r="AR90" s="187" t="s">
        <v>78</v>
      </c>
      <c r="AT90" s="188" t="s">
        <v>70</v>
      </c>
      <c r="AU90" s="188" t="s">
        <v>71</v>
      </c>
      <c r="AY90" s="187" t="s">
        <v>152</v>
      </c>
      <c r="BK90" s="189">
        <f>BK91+BK143+BK147</f>
        <v>0</v>
      </c>
    </row>
    <row r="91" spans="1:65" s="12" customFormat="1" ht="22.8" customHeight="1">
      <c r="B91" s="176"/>
      <c r="C91" s="177"/>
      <c r="D91" s="178" t="s">
        <v>70</v>
      </c>
      <c r="E91" s="190" t="s">
        <v>78</v>
      </c>
      <c r="F91" s="190" t="s">
        <v>153</v>
      </c>
      <c r="G91" s="177"/>
      <c r="H91" s="177"/>
      <c r="I91" s="180"/>
      <c r="J91" s="191">
        <f>BK91</f>
        <v>0</v>
      </c>
      <c r="K91" s="177"/>
      <c r="L91" s="182"/>
      <c r="M91" s="183"/>
      <c r="N91" s="184"/>
      <c r="O91" s="184"/>
      <c r="P91" s="185">
        <f>SUM(P92:P142)</f>
        <v>0</v>
      </c>
      <c r="Q91" s="184"/>
      <c r="R91" s="185">
        <f>SUM(R92:R142)</f>
        <v>8.94E-3</v>
      </c>
      <c r="S91" s="184"/>
      <c r="T91" s="186">
        <f>SUM(T92:T142)</f>
        <v>0</v>
      </c>
      <c r="AR91" s="187" t="s">
        <v>78</v>
      </c>
      <c r="AT91" s="188" t="s">
        <v>70</v>
      </c>
      <c r="AU91" s="188" t="s">
        <v>78</v>
      </c>
      <c r="AY91" s="187" t="s">
        <v>152</v>
      </c>
      <c r="BK91" s="189">
        <f>SUM(BK92:BK142)</f>
        <v>0</v>
      </c>
    </row>
    <row r="92" spans="1:65" s="2" customFormat="1" ht="14.4" customHeight="1">
      <c r="A92" s="34"/>
      <c r="B92" s="35"/>
      <c r="C92" s="192" t="s">
        <v>78</v>
      </c>
      <c r="D92" s="192" t="s">
        <v>154</v>
      </c>
      <c r="E92" s="193" t="s">
        <v>197</v>
      </c>
      <c r="F92" s="194" t="s">
        <v>198</v>
      </c>
      <c r="G92" s="195" t="s">
        <v>157</v>
      </c>
      <c r="H92" s="196">
        <v>112</v>
      </c>
      <c r="I92" s="197"/>
      <c r="J92" s="198">
        <f>ROUND(I92*H92,2)</f>
        <v>0</v>
      </c>
      <c r="K92" s="194" t="s">
        <v>158</v>
      </c>
      <c r="L92" s="39"/>
      <c r="M92" s="199" t="s">
        <v>19</v>
      </c>
      <c r="N92" s="200" t="s">
        <v>42</v>
      </c>
      <c r="O92" s="64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203" t="s">
        <v>159</v>
      </c>
      <c r="AT92" s="203" t="s">
        <v>154</v>
      </c>
      <c r="AU92" s="203" t="s">
        <v>80</v>
      </c>
      <c r="AY92" s="17" t="s">
        <v>152</v>
      </c>
      <c r="BE92" s="204">
        <f>IF(N92="základní",J92,0)</f>
        <v>0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17" t="s">
        <v>78</v>
      </c>
      <c r="BK92" s="204">
        <f>ROUND(I92*H92,2)</f>
        <v>0</v>
      </c>
      <c r="BL92" s="17" t="s">
        <v>159</v>
      </c>
      <c r="BM92" s="203" t="s">
        <v>649</v>
      </c>
    </row>
    <row r="93" spans="1:65" s="2" customFormat="1" ht="19.2">
      <c r="A93" s="34"/>
      <c r="B93" s="35"/>
      <c r="C93" s="36"/>
      <c r="D93" s="205" t="s">
        <v>161</v>
      </c>
      <c r="E93" s="36"/>
      <c r="F93" s="206" t="s">
        <v>200</v>
      </c>
      <c r="G93" s="36"/>
      <c r="H93" s="36"/>
      <c r="I93" s="115"/>
      <c r="J93" s="36"/>
      <c r="K93" s="36"/>
      <c r="L93" s="39"/>
      <c r="M93" s="207"/>
      <c r="N93" s="208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161</v>
      </c>
      <c r="AU93" s="17" t="s">
        <v>80</v>
      </c>
    </row>
    <row r="94" spans="1:65" s="13" customFormat="1" ht="10.199999999999999">
      <c r="B94" s="210"/>
      <c r="C94" s="211"/>
      <c r="D94" s="205" t="s">
        <v>165</v>
      </c>
      <c r="E94" s="212" t="s">
        <v>19</v>
      </c>
      <c r="F94" s="213" t="s">
        <v>650</v>
      </c>
      <c r="G94" s="211"/>
      <c r="H94" s="214">
        <v>112</v>
      </c>
      <c r="I94" s="215"/>
      <c r="J94" s="211"/>
      <c r="K94" s="211"/>
      <c r="L94" s="216"/>
      <c r="M94" s="217"/>
      <c r="N94" s="218"/>
      <c r="O94" s="218"/>
      <c r="P94" s="218"/>
      <c r="Q94" s="218"/>
      <c r="R94" s="218"/>
      <c r="S94" s="218"/>
      <c r="T94" s="219"/>
      <c r="AT94" s="220" t="s">
        <v>165</v>
      </c>
      <c r="AU94" s="220" t="s">
        <v>80</v>
      </c>
      <c r="AV94" s="13" t="s">
        <v>80</v>
      </c>
      <c r="AW94" s="13" t="s">
        <v>33</v>
      </c>
      <c r="AX94" s="13" t="s">
        <v>78</v>
      </c>
      <c r="AY94" s="220" t="s">
        <v>152</v>
      </c>
    </row>
    <row r="95" spans="1:65" s="2" customFormat="1" ht="14.4" customHeight="1">
      <c r="A95" s="34"/>
      <c r="B95" s="35"/>
      <c r="C95" s="192" t="s">
        <v>80</v>
      </c>
      <c r="D95" s="192" t="s">
        <v>154</v>
      </c>
      <c r="E95" s="193" t="s">
        <v>651</v>
      </c>
      <c r="F95" s="194" t="s">
        <v>652</v>
      </c>
      <c r="G95" s="195" t="s">
        <v>157</v>
      </c>
      <c r="H95" s="196">
        <v>397</v>
      </c>
      <c r="I95" s="197"/>
      <c r="J95" s="198">
        <f>ROUND(I95*H95,2)</f>
        <v>0</v>
      </c>
      <c r="K95" s="194" t="s">
        <v>158</v>
      </c>
      <c r="L95" s="39"/>
      <c r="M95" s="199" t="s">
        <v>19</v>
      </c>
      <c r="N95" s="200" t="s">
        <v>42</v>
      </c>
      <c r="O95" s="64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203" t="s">
        <v>159</v>
      </c>
      <c r="AT95" s="203" t="s">
        <v>154</v>
      </c>
      <c r="AU95" s="203" t="s">
        <v>80</v>
      </c>
      <c r="AY95" s="17" t="s">
        <v>152</v>
      </c>
      <c r="BE95" s="204">
        <f>IF(N95="základní",J95,0)</f>
        <v>0</v>
      </c>
      <c r="BF95" s="204">
        <f>IF(N95="snížená",J95,0)</f>
        <v>0</v>
      </c>
      <c r="BG95" s="204">
        <f>IF(N95="zákl. přenesená",J95,0)</f>
        <v>0</v>
      </c>
      <c r="BH95" s="204">
        <f>IF(N95="sníž. přenesená",J95,0)</f>
        <v>0</v>
      </c>
      <c r="BI95" s="204">
        <f>IF(N95="nulová",J95,0)</f>
        <v>0</v>
      </c>
      <c r="BJ95" s="17" t="s">
        <v>78</v>
      </c>
      <c r="BK95" s="204">
        <f>ROUND(I95*H95,2)</f>
        <v>0</v>
      </c>
      <c r="BL95" s="17" t="s">
        <v>159</v>
      </c>
      <c r="BM95" s="203" t="s">
        <v>653</v>
      </c>
    </row>
    <row r="96" spans="1:65" s="2" customFormat="1" ht="19.2">
      <c r="A96" s="34"/>
      <c r="B96" s="35"/>
      <c r="C96" s="36"/>
      <c r="D96" s="205" t="s">
        <v>161</v>
      </c>
      <c r="E96" s="36"/>
      <c r="F96" s="206" t="s">
        <v>654</v>
      </c>
      <c r="G96" s="36"/>
      <c r="H96" s="36"/>
      <c r="I96" s="115"/>
      <c r="J96" s="36"/>
      <c r="K96" s="36"/>
      <c r="L96" s="39"/>
      <c r="M96" s="207"/>
      <c r="N96" s="208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161</v>
      </c>
      <c r="AU96" s="17" t="s">
        <v>80</v>
      </c>
    </row>
    <row r="97" spans="1:65" s="13" customFormat="1" ht="10.199999999999999">
      <c r="B97" s="210"/>
      <c r="C97" s="211"/>
      <c r="D97" s="205" t="s">
        <v>165</v>
      </c>
      <c r="E97" s="212" t="s">
        <v>19</v>
      </c>
      <c r="F97" s="213" t="s">
        <v>655</v>
      </c>
      <c r="G97" s="211"/>
      <c r="H97" s="214">
        <v>466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165</v>
      </c>
      <c r="AU97" s="220" t="s">
        <v>80</v>
      </c>
      <c r="AV97" s="13" t="s">
        <v>80</v>
      </c>
      <c r="AW97" s="13" t="s">
        <v>33</v>
      </c>
      <c r="AX97" s="13" t="s">
        <v>71</v>
      </c>
      <c r="AY97" s="220" t="s">
        <v>152</v>
      </c>
    </row>
    <row r="98" spans="1:65" s="13" customFormat="1" ht="10.199999999999999">
      <c r="B98" s="210"/>
      <c r="C98" s="211"/>
      <c r="D98" s="205" t="s">
        <v>165</v>
      </c>
      <c r="E98" s="212" t="s">
        <v>19</v>
      </c>
      <c r="F98" s="213" t="s">
        <v>656</v>
      </c>
      <c r="G98" s="211"/>
      <c r="H98" s="214">
        <v>-69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165</v>
      </c>
      <c r="AU98" s="220" t="s">
        <v>80</v>
      </c>
      <c r="AV98" s="13" t="s">
        <v>80</v>
      </c>
      <c r="AW98" s="13" t="s">
        <v>33</v>
      </c>
      <c r="AX98" s="13" t="s">
        <v>71</v>
      </c>
      <c r="AY98" s="220" t="s">
        <v>152</v>
      </c>
    </row>
    <row r="99" spans="1:65" s="2" customFormat="1" ht="14.4" customHeight="1">
      <c r="A99" s="34"/>
      <c r="B99" s="35"/>
      <c r="C99" s="192" t="s">
        <v>173</v>
      </c>
      <c r="D99" s="192" t="s">
        <v>154</v>
      </c>
      <c r="E99" s="193" t="s">
        <v>438</v>
      </c>
      <c r="F99" s="194" t="s">
        <v>439</v>
      </c>
      <c r="G99" s="195" t="s">
        <v>157</v>
      </c>
      <c r="H99" s="196">
        <v>69</v>
      </c>
      <c r="I99" s="197"/>
      <c r="J99" s="198">
        <f>ROUND(I99*H99,2)</f>
        <v>0</v>
      </c>
      <c r="K99" s="194" t="s">
        <v>158</v>
      </c>
      <c r="L99" s="39"/>
      <c r="M99" s="199" t="s">
        <v>19</v>
      </c>
      <c r="N99" s="200" t="s">
        <v>42</v>
      </c>
      <c r="O99" s="64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159</v>
      </c>
      <c r="AT99" s="203" t="s">
        <v>154</v>
      </c>
      <c r="AU99" s="203" t="s">
        <v>80</v>
      </c>
      <c r="AY99" s="17" t="s">
        <v>152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7" t="s">
        <v>78</v>
      </c>
      <c r="BK99" s="204">
        <f>ROUND(I99*H99,2)</f>
        <v>0</v>
      </c>
      <c r="BL99" s="17" t="s">
        <v>159</v>
      </c>
      <c r="BM99" s="203" t="s">
        <v>657</v>
      </c>
    </row>
    <row r="100" spans="1:65" s="2" customFormat="1" ht="19.2">
      <c r="A100" s="34"/>
      <c r="B100" s="35"/>
      <c r="C100" s="36"/>
      <c r="D100" s="205" t="s">
        <v>161</v>
      </c>
      <c r="E100" s="36"/>
      <c r="F100" s="206" t="s">
        <v>441</v>
      </c>
      <c r="G100" s="36"/>
      <c r="H100" s="36"/>
      <c r="I100" s="115"/>
      <c r="J100" s="36"/>
      <c r="K100" s="36"/>
      <c r="L100" s="39"/>
      <c r="M100" s="207"/>
      <c r="N100" s="208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80</v>
      </c>
    </row>
    <row r="101" spans="1:65" s="13" customFormat="1" ht="10.199999999999999">
      <c r="B101" s="210"/>
      <c r="C101" s="211"/>
      <c r="D101" s="205" t="s">
        <v>165</v>
      </c>
      <c r="E101" s="212" t="s">
        <v>19</v>
      </c>
      <c r="F101" s="213" t="s">
        <v>658</v>
      </c>
      <c r="G101" s="211"/>
      <c r="H101" s="214">
        <v>69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165</v>
      </c>
      <c r="AU101" s="220" t="s">
        <v>80</v>
      </c>
      <c r="AV101" s="13" t="s">
        <v>80</v>
      </c>
      <c r="AW101" s="13" t="s">
        <v>33</v>
      </c>
      <c r="AX101" s="13" t="s">
        <v>78</v>
      </c>
      <c r="AY101" s="220" t="s">
        <v>152</v>
      </c>
    </row>
    <row r="102" spans="1:65" s="2" customFormat="1" ht="14.4" customHeight="1">
      <c r="A102" s="34"/>
      <c r="B102" s="35"/>
      <c r="C102" s="192" t="s">
        <v>159</v>
      </c>
      <c r="D102" s="192" t="s">
        <v>154</v>
      </c>
      <c r="E102" s="193" t="s">
        <v>210</v>
      </c>
      <c r="F102" s="194" t="s">
        <v>211</v>
      </c>
      <c r="G102" s="195" t="s">
        <v>157</v>
      </c>
      <c r="H102" s="196">
        <v>20.7</v>
      </c>
      <c r="I102" s="197"/>
      <c r="J102" s="198">
        <f>ROUND(I102*H102,2)</f>
        <v>0</v>
      </c>
      <c r="K102" s="194" t="s">
        <v>158</v>
      </c>
      <c r="L102" s="39"/>
      <c r="M102" s="199" t="s">
        <v>19</v>
      </c>
      <c r="N102" s="200" t="s">
        <v>42</v>
      </c>
      <c r="O102" s="64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3" t="s">
        <v>159</v>
      </c>
      <c r="AT102" s="203" t="s">
        <v>154</v>
      </c>
      <c r="AU102" s="203" t="s">
        <v>80</v>
      </c>
      <c r="AY102" s="17" t="s">
        <v>152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7" t="s">
        <v>78</v>
      </c>
      <c r="BK102" s="204">
        <f>ROUND(I102*H102,2)</f>
        <v>0</v>
      </c>
      <c r="BL102" s="17" t="s">
        <v>159</v>
      </c>
      <c r="BM102" s="203" t="s">
        <v>659</v>
      </c>
    </row>
    <row r="103" spans="1:65" s="2" customFormat="1" ht="19.2">
      <c r="A103" s="34"/>
      <c r="B103" s="35"/>
      <c r="C103" s="36"/>
      <c r="D103" s="205" t="s">
        <v>161</v>
      </c>
      <c r="E103" s="36"/>
      <c r="F103" s="206" t="s">
        <v>213</v>
      </c>
      <c r="G103" s="36"/>
      <c r="H103" s="36"/>
      <c r="I103" s="115"/>
      <c r="J103" s="36"/>
      <c r="K103" s="36"/>
      <c r="L103" s="39"/>
      <c r="M103" s="207"/>
      <c r="N103" s="208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161</v>
      </c>
      <c r="AU103" s="17" t="s">
        <v>80</v>
      </c>
    </row>
    <row r="104" spans="1:65" s="13" customFormat="1" ht="10.199999999999999">
      <c r="B104" s="210"/>
      <c r="C104" s="211"/>
      <c r="D104" s="205" t="s">
        <v>165</v>
      </c>
      <c r="E104" s="212" t="s">
        <v>19</v>
      </c>
      <c r="F104" s="213" t="s">
        <v>660</v>
      </c>
      <c r="G104" s="211"/>
      <c r="H104" s="214">
        <v>20.7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165</v>
      </c>
      <c r="AU104" s="220" t="s">
        <v>80</v>
      </c>
      <c r="AV104" s="13" t="s">
        <v>80</v>
      </c>
      <c r="AW104" s="13" t="s">
        <v>33</v>
      </c>
      <c r="AX104" s="13" t="s">
        <v>78</v>
      </c>
      <c r="AY104" s="220" t="s">
        <v>152</v>
      </c>
    </row>
    <row r="105" spans="1:65" s="2" customFormat="1" ht="14.4" customHeight="1">
      <c r="A105" s="34"/>
      <c r="B105" s="35"/>
      <c r="C105" s="192" t="s">
        <v>183</v>
      </c>
      <c r="D105" s="192" t="s">
        <v>154</v>
      </c>
      <c r="E105" s="193" t="s">
        <v>266</v>
      </c>
      <c r="F105" s="194" t="s">
        <v>267</v>
      </c>
      <c r="G105" s="195" t="s">
        <v>157</v>
      </c>
      <c r="H105" s="196">
        <v>491.2</v>
      </c>
      <c r="I105" s="197"/>
      <c r="J105" s="198">
        <f>ROUND(I105*H105,2)</f>
        <v>0</v>
      </c>
      <c r="K105" s="194" t="s">
        <v>158</v>
      </c>
      <c r="L105" s="39"/>
      <c r="M105" s="199" t="s">
        <v>19</v>
      </c>
      <c r="N105" s="200" t="s">
        <v>42</v>
      </c>
      <c r="O105" s="64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159</v>
      </c>
      <c r="AT105" s="203" t="s">
        <v>154</v>
      </c>
      <c r="AU105" s="203" t="s">
        <v>80</v>
      </c>
      <c r="AY105" s="17" t="s">
        <v>152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7" t="s">
        <v>78</v>
      </c>
      <c r="BK105" s="204">
        <f>ROUND(I105*H105,2)</f>
        <v>0</v>
      </c>
      <c r="BL105" s="17" t="s">
        <v>159</v>
      </c>
      <c r="BM105" s="203" t="s">
        <v>661</v>
      </c>
    </row>
    <row r="106" spans="1:65" s="2" customFormat="1" ht="19.2">
      <c r="A106" s="34"/>
      <c r="B106" s="35"/>
      <c r="C106" s="36"/>
      <c r="D106" s="205" t="s">
        <v>161</v>
      </c>
      <c r="E106" s="36"/>
      <c r="F106" s="206" t="s">
        <v>269</v>
      </c>
      <c r="G106" s="36"/>
      <c r="H106" s="36"/>
      <c r="I106" s="115"/>
      <c r="J106" s="36"/>
      <c r="K106" s="36"/>
      <c r="L106" s="39"/>
      <c r="M106" s="207"/>
      <c r="N106" s="20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80</v>
      </c>
    </row>
    <row r="107" spans="1:65" s="13" customFormat="1" ht="10.199999999999999">
      <c r="B107" s="210"/>
      <c r="C107" s="211"/>
      <c r="D107" s="205" t="s">
        <v>165</v>
      </c>
      <c r="E107" s="212" t="s">
        <v>19</v>
      </c>
      <c r="F107" s="213" t="s">
        <v>662</v>
      </c>
      <c r="G107" s="211"/>
      <c r="H107" s="214">
        <v>25.2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165</v>
      </c>
      <c r="AU107" s="220" t="s">
        <v>80</v>
      </c>
      <c r="AV107" s="13" t="s">
        <v>80</v>
      </c>
      <c r="AW107" s="13" t="s">
        <v>33</v>
      </c>
      <c r="AX107" s="13" t="s">
        <v>71</v>
      </c>
      <c r="AY107" s="220" t="s">
        <v>152</v>
      </c>
    </row>
    <row r="108" spans="1:65" s="13" customFormat="1" ht="10.199999999999999">
      <c r="B108" s="210"/>
      <c r="C108" s="211"/>
      <c r="D108" s="205" t="s">
        <v>165</v>
      </c>
      <c r="E108" s="212" t="s">
        <v>19</v>
      </c>
      <c r="F108" s="213" t="s">
        <v>663</v>
      </c>
      <c r="G108" s="211"/>
      <c r="H108" s="214">
        <v>466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165</v>
      </c>
      <c r="AU108" s="220" t="s">
        <v>80</v>
      </c>
      <c r="AV108" s="13" t="s">
        <v>80</v>
      </c>
      <c r="AW108" s="13" t="s">
        <v>33</v>
      </c>
      <c r="AX108" s="13" t="s">
        <v>71</v>
      </c>
      <c r="AY108" s="220" t="s">
        <v>152</v>
      </c>
    </row>
    <row r="109" spans="1:65" s="2" customFormat="1" ht="14.4" customHeight="1">
      <c r="A109" s="34"/>
      <c r="B109" s="35"/>
      <c r="C109" s="192" t="s">
        <v>188</v>
      </c>
      <c r="D109" s="192" t="s">
        <v>154</v>
      </c>
      <c r="E109" s="193" t="s">
        <v>271</v>
      </c>
      <c r="F109" s="194" t="s">
        <v>272</v>
      </c>
      <c r="G109" s="195" t="s">
        <v>157</v>
      </c>
      <c r="H109" s="196">
        <v>25.2</v>
      </c>
      <c r="I109" s="197"/>
      <c r="J109" s="198">
        <f>ROUND(I109*H109,2)</f>
        <v>0</v>
      </c>
      <c r="K109" s="194" t="s">
        <v>158</v>
      </c>
      <c r="L109" s="39"/>
      <c r="M109" s="199" t="s">
        <v>19</v>
      </c>
      <c r="N109" s="200" t="s">
        <v>42</v>
      </c>
      <c r="O109" s="64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203" t="s">
        <v>159</v>
      </c>
      <c r="AT109" s="203" t="s">
        <v>154</v>
      </c>
      <c r="AU109" s="203" t="s">
        <v>80</v>
      </c>
      <c r="AY109" s="17" t="s">
        <v>152</v>
      </c>
      <c r="BE109" s="204">
        <f>IF(N109="základní",J109,0)</f>
        <v>0</v>
      </c>
      <c r="BF109" s="204">
        <f>IF(N109="snížená",J109,0)</f>
        <v>0</v>
      </c>
      <c r="BG109" s="204">
        <f>IF(N109="zákl. přenesená",J109,0)</f>
        <v>0</v>
      </c>
      <c r="BH109" s="204">
        <f>IF(N109="sníž. přenesená",J109,0)</f>
        <v>0</v>
      </c>
      <c r="BI109" s="204">
        <f>IF(N109="nulová",J109,0)</f>
        <v>0</v>
      </c>
      <c r="BJ109" s="17" t="s">
        <v>78</v>
      </c>
      <c r="BK109" s="204">
        <f>ROUND(I109*H109,2)</f>
        <v>0</v>
      </c>
      <c r="BL109" s="17" t="s">
        <v>159</v>
      </c>
      <c r="BM109" s="203" t="s">
        <v>664</v>
      </c>
    </row>
    <row r="110" spans="1:65" s="2" customFormat="1" ht="19.2">
      <c r="A110" s="34"/>
      <c r="B110" s="35"/>
      <c r="C110" s="36"/>
      <c r="D110" s="205" t="s">
        <v>161</v>
      </c>
      <c r="E110" s="36"/>
      <c r="F110" s="206" t="s">
        <v>274</v>
      </c>
      <c r="G110" s="36"/>
      <c r="H110" s="36"/>
      <c r="I110" s="115"/>
      <c r="J110" s="36"/>
      <c r="K110" s="36"/>
      <c r="L110" s="39"/>
      <c r="M110" s="207"/>
      <c r="N110" s="208"/>
      <c r="O110" s="64"/>
      <c r="P110" s="64"/>
      <c r="Q110" s="64"/>
      <c r="R110" s="64"/>
      <c r="S110" s="64"/>
      <c r="T110" s="65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17" t="s">
        <v>161</v>
      </c>
      <c r="AU110" s="17" t="s">
        <v>80</v>
      </c>
    </row>
    <row r="111" spans="1:65" s="13" customFormat="1" ht="10.199999999999999">
      <c r="B111" s="210"/>
      <c r="C111" s="211"/>
      <c r="D111" s="205" t="s">
        <v>165</v>
      </c>
      <c r="E111" s="212" t="s">
        <v>19</v>
      </c>
      <c r="F111" s="213" t="s">
        <v>665</v>
      </c>
      <c r="G111" s="211"/>
      <c r="H111" s="214">
        <v>25.2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165</v>
      </c>
      <c r="AU111" s="220" t="s">
        <v>80</v>
      </c>
      <c r="AV111" s="13" t="s">
        <v>80</v>
      </c>
      <c r="AW111" s="13" t="s">
        <v>33</v>
      </c>
      <c r="AX111" s="13" t="s">
        <v>78</v>
      </c>
      <c r="AY111" s="220" t="s">
        <v>152</v>
      </c>
    </row>
    <row r="112" spans="1:65" s="2" customFormat="1" ht="14.4" customHeight="1">
      <c r="A112" s="34"/>
      <c r="B112" s="35"/>
      <c r="C112" s="192" t="s">
        <v>192</v>
      </c>
      <c r="D112" s="192" t="s">
        <v>154</v>
      </c>
      <c r="E112" s="193" t="s">
        <v>282</v>
      </c>
      <c r="F112" s="194" t="s">
        <v>283</v>
      </c>
      <c r="G112" s="195" t="s">
        <v>157</v>
      </c>
      <c r="H112" s="196">
        <v>466</v>
      </c>
      <c r="I112" s="197"/>
      <c r="J112" s="198">
        <f>ROUND(I112*H112,2)</f>
        <v>0</v>
      </c>
      <c r="K112" s="194" t="s">
        <v>158</v>
      </c>
      <c r="L112" s="39"/>
      <c r="M112" s="199" t="s">
        <v>19</v>
      </c>
      <c r="N112" s="200" t="s">
        <v>42</v>
      </c>
      <c r="O112" s="64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203" t="s">
        <v>159</v>
      </c>
      <c r="AT112" s="203" t="s">
        <v>154</v>
      </c>
      <c r="AU112" s="203" t="s">
        <v>80</v>
      </c>
      <c r="AY112" s="17" t="s">
        <v>152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17" t="s">
        <v>78</v>
      </c>
      <c r="BK112" s="204">
        <f>ROUND(I112*H112,2)</f>
        <v>0</v>
      </c>
      <c r="BL112" s="17" t="s">
        <v>159</v>
      </c>
      <c r="BM112" s="203" t="s">
        <v>666</v>
      </c>
    </row>
    <row r="113" spans="1:65" s="2" customFormat="1" ht="19.2">
      <c r="A113" s="34"/>
      <c r="B113" s="35"/>
      <c r="C113" s="36"/>
      <c r="D113" s="205" t="s">
        <v>161</v>
      </c>
      <c r="E113" s="36"/>
      <c r="F113" s="206" t="s">
        <v>285</v>
      </c>
      <c r="G113" s="36"/>
      <c r="H113" s="36"/>
      <c r="I113" s="115"/>
      <c r="J113" s="36"/>
      <c r="K113" s="36"/>
      <c r="L113" s="39"/>
      <c r="M113" s="207"/>
      <c r="N113" s="208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161</v>
      </c>
      <c r="AU113" s="17" t="s">
        <v>80</v>
      </c>
    </row>
    <row r="114" spans="1:65" s="13" customFormat="1" ht="10.199999999999999">
      <c r="B114" s="210"/>
      <c r="C114" s="211"/>
      <c r="D114" s="205" t="s">
        <v>165</v>
      </c>
      <c r="E114" s="212" t="s">
        <v>19</v>
      </c>
      <c r="F114" s="213" t="s">
        <v>667</v>
      </c>
      <c r="G114" s="211"/>
      <c r="H114" s="214">
        <v>466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165</v>
      </c>
      <c r="AU114" s="220" t="s">
        <v>80</v>
      </c>
      <c r="AV114" s="13" t="s">
        <v>80</v>
      </c>
      <c r="AW114" s="13" t="s">
        <v>33</v>
      </c>
      <c r="AX114" s="13" t="s">
        <v>71</v>
      </c>
      <c r="AY114" s="220" t="s">
        <v>152</v>
      </c>
    </row>
    <row r="115" spans="1:65" s="2" customFormat="1" ht="14.4" customHeight="1">
      <c r="A115" s="34"/>
      <c r="B115" s="35"/>
      <c r="C115" s="192" t="s">
        <v>196</v>
      </c>
      <c r="D115" s="192" t="s">
        <v>154</v>
      </c>
      <c r="E115" s="193" t="s">
        <v>668</v>
      </c>
      <c r="F115" s="194" t="s">
        <v>669</v>
      </c>
      <c r="G115" s="195" t="s">
        <v>157</v>
      </c>
      <c r="H115" s="196">
        <v>25.2</v>
      </c>
      <c r="I115" s="197"/>
      <c r="J115" s="198">
        <f>ROUND(I115*H115,2)</f>
        <v>0</v>
      </c>
      <c r="K115" s="194" t="s">
        <v>158</v>
      </c>
      <c r="L115" s="39"/>
      <c r="M115" s="199" t="s">
        <v>19</v>
      </c>
      <c r="N115" s="200" t="s">
        <v>42</v>
      </c>
      <c r="O115" s="64"/>
      <c r="P115" s="201">
        <f>O115*H115</f>
        <v>0</v>
      </c>
      <c r="Q115" s="201">
        <v>0</v>
      </c>
      <c r="R115" s="201">
        <f>Q115*H115</f>
        <v>0</v>
      </c>
      <c r="S115" s="201">
        <v>0</v>
      </c>
      <c r="T115" s="202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03" t="s">
        <v>159</v>
      </c>
      <c r="AT115" s="203" t="s">
        <v>154</v>
      </c>
      <c r="AU115" s="203" t="s">
        <v>80</v>
      </c>
      <c r="AY115" s="17" t="s">
        <v>152</v>
      </c>
      <c r="BE115" s="204">
        <f>IF(N115="základní",J115,0)</f>
        <v>0</v>
      </c>
      <c r="BF115" s="204">
        <f>IF(N115="snížená",J115,0)</f>
        <v>0</v>
      </c>
      <c r="BG115" s="204">
        <f>IF(N115="zákl. přenesená",J115,0)</f>
        <v>0</v>
      </c>
      <c r="BH115" s="204">
        <f>IF(N115="sníž. přenesená",J115,0)</f>
        <v>0</v>
      </c>
      <c r="BI115" s="204">
        <f>IF(N115="nulová",J115,0)</f>
        <v>0</v>
      </c>
      <c r="BJ115" s="17" t="s">
        <v>78</v>
      </c>
      <c r="BK115" s="204">
        <f>ROUND(I115*H115,2)</f>
        <v>0</v>
      </c>
      <c r="BL115" s="17" t="s">
        <v>159</v>
      </c>
      <c r="BM115" s="203" t="s">
        <v>670</v>
      </c>
    </row>
    <row r="116" spans="1:65" s="2" customFormat="1" ht="19.2">
      <c r="A116" s="34"/>
      <c r="B116" s="35"/>
      <c r="C116" s="36"/>
      <c r="D116" s="205" t="s">
        <v>161</v>
      </c>
      <c r="E116" s="36"/>
      <c r="F116" s="206" t="s">
        <v>671</v>
      </c>
      <c r="G116" s="36"/>
      <c r="H116" s="36"/>
      <c r="I116" s="115"/>
      <c r="J116" s="36"/>
      <c r="K116" s="36"/>
      <c r="L116" s="39"/>
      <c r="M116" s="207"/>
      <c r="N116" s="208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161</v>
      </c>
      <c r="AU116" s="17" t="s">
        <v>80</v>
      </c>
    </row>
    <row r="117" spans="1:65" s="13" customFormat="1" ht="10.199999999999999">
      <c r="B117" s="210"/>
      <c r="C117" s="211"/>
      <c r="D117" s="205" t="s">
        <v>165</v>
      </c>
      <c r="E117" s="212" t="s">
        <v>19</v>
      </c>
      <c r="F117" s="213" t="s">
        <v>662</v>
      </c>
      <c r="G117" s="211"/>
      <c r="H117" s="214">
        <v>25.2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165</v>
      </c>
      <c r="AU117" s="220" t="s">
        <v>80</v>
      </c>
      <c r="AV117" s="13" t="s">
        <v>80</v>
      </c>
      <c r="AW117" s="13" t="s">
        <v>33</v>
      </c>
      <c r="AX117" s="13" t="s">
        <v>71</v>
      </c>
      <c r="AY117" s="220" t="s">
        <v>152</v>
      </c>
    </row>
    <row r="118" spans="1:65" s="2" customFormat="1" ht="14.4" customHeight="1">
      <c r="A118" s="34"/>
      <c r="B118" s="35"/>
      <c r="C118" s="192" t="s">
        <v>202</v>
      </c>
      <c r="D118" s="192" t="s">
        <v>154</v>
      </c>
      <c r="E118" s="193" t="s">
        <v>301</v>
      </c>
      <c r="F118" s="194" t="s">
        <v>302</v>
      </c>
      <c r="G118" s="195" t="s">
        <v>297</v>
      </c>
      <c r="H118" s="196">
        <v>838.8</v>
      </c>
      <c r="I118" s="197"/>
      <c r="J118" s="198">
        <f>ROUND(I118*H118,2)</f>
        <v>0</v>
      </c>
      <c r="K118" s="194" t="s">
        <v>19</v>
      </c>
      <c r="L118" s="39"/>
      <c r="M118" s="199" t="s">
        <v>19</v>
      </c>
      <c r="N118" s="200" t="s">
        <v>42</v>
      </c>
      <c r="O118" s="64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159</v>
      </c>
      <c r="AT118" s="203" t="s">
        <v>154</v>
      </c>
      <c r="AU118" s="203" t="s">
        <v>80</v>
      </c>
      <c r="AY118" s="17" t="s">
        <v>152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7" t="s">
        <v>78</v>
      </c>
      <c r="BK118" s="204">
        <f>ROUND(I118*H118,2)</f>
        <v>0</v>
      </c>
      <c r="BL118" s="17" t="s">
        <v>159</v>
      </c>
      <c r="BM118" s="203" t="s">
        <v>672</v>
      </c>
    </row>
    <row r="119" spans="1:65" s="2" customFormat="1" ht="10.199999999999999">
      <c r="A119" s="34"/>
      <c r="B119" s="35"/>
      <c r="C119" s="36"/>
      <c r="D119" s="205" t="s">
        <v>161</v>
      </c>
      <c r="E119" s="36"/>
      <c r="F119" s="206" t="s">
        <v>302</v>
      </c>
      <c r="G119" s="36"/>
      <c r="H119" s="36"/>
      <c r="I119" s="115"/>
      <c r="J119" s="36"/>
      <c r="K119" s="36"/>
      <c r="L119" s="39"/>
      <c r="M119" s="207"/>
      <c r="N119" s="208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161</v>
      </c>
      <c r="AU119" s="17" t="s">
        <v>80</v>
      </c>
    </row>
    <row r="120" spans="1:65" s="13" customFormat="1" ht="10.199999999999999">
      <c r="B120" s="210"/>
      <c r="C120" s="211"/>
      <c r="D120" s="205" t="s">
        <v>165</v>
      </c>
      <c r="E120" s="212" t="s">
        <v>19</v>
      </c>
      <c r="F120" s="213" t="s">
        <v>673</v>
      </c>
      <c r="G120" s="211"/>
      <c r="H120" s="214">
        <v>838.8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165</v>
      </c>
      <c r="AU120" s="220" t="s">
        <v>80</v>
      </c>
      <c r="AV120" s="13" t="s">
        <v>80</v>
      </c>
      <c r="AW120" s="13" t="s">
        <v>33</v>
      </c>
      <c r="AX120" s="13" t="s">
        <v>78</v>
      </c>
      <c r="AY120" s="220" t="s">
        <v>152</v>
      </c>
    </row>
    <row r="121" spans="1:65" s="2" customFormat="1" ht="14.4" customHeight="1">
      <c r="A121" s="34"/>
      <c r="B121" s="35"/>
      <c r="C121" s="192" t="s">
        <v>209</v>
      </c>
      <c r="D121" s="192" t="s">
        <v>154</v>
      </c>
      <c r="E121" s="193" t="s">
        <v>674</v>
      </c>
      <c r="F121" s="194" t="s">
        <v>675</v>
      </c>
      <c r="G121" s="195" t="s">
        <v>314</v>
      </c>
      <c r="H121" s="196">
        <v>347</v>
      </c>
      <c r="I121" s="197"/>
      <c r="J121" s="198">
        <f>ROUND(I121*H121,2)</f>
        <v>0</v>
      </c>
      <c r="K121" s="194" t="s">
        <v>158</v>
      </c>
      <c r="L121" s="39"/>
      <c r="M121" s="199" t="s">
        <v>19</v>
      </c>
      <c r="N121" s="200" t="s">
        <v>42</v>
      </c>
      <c r="O121" s="64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159</v>
      </c>
      <c r="AT121" s="203" t="s">
        <v>154</v>
      </c>
      <c r="AU121" s="203" t="s">
        <v>80</v>
      </c>
      <c r="AY121" s="17" t="s">
        <v>152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78</v>
      </c>
      <c r="BK121" s="204">
        <f>ROUND(I121*H121,2)</f>
        <v>0</v>
      </c>
      <c r="BL121" s="17" t="s">
        <v>159</v>
      </c>
      <c r="BM121" s="203" t="s">
        <v>676</v>
      </c>
    </row>
    <row r="122" spans="1:65" s="2" customFormat="1" ht="19.2">
      <c r="A122" s="34"/>
      <c r="B122" s="35"/>
      <c r="C122" s="36"/>
      <c r="D122" s="205" t="s">
        <v>161</v>
      </c>
      <c r="E122" s="36"/>
      <c r="F122" s="206" t="s">
        <v>677</v>
      </c>
      <c r="G122" s="36"/>
      <c r="H122" s="36"/>
      <c r="I122" s="115"/>
      <c r="J122" s="36"/>
      <c r="K122" s="36"/>
      <c r="L122" s="39"/>
      <c r="M122" s="207"/>
      <c r="N122" s="208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161</v>
      </c>
      <c r="AU122" s="17" t="s">
        <v>80</v>
      </c>
    </row>
    <row r="123" spans="1:65" s="13" customFormat="1" ht="10.199999999999999">
      <c r="B123" s="210"/>
      <c r="C123" s="211"/>
      <c r="D123" s="205" t="s">
        <v>165</v>
      </c>
      <c r="E123" s="212" t="s">
        <v>19</v>
      </c>
      <c r="F123" s="213" t="s">
        <v>678</v>
      </c>
      <c r="G123" s="211"/>
      <c r="H123" s="214">
        <v>347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165</v>
      </c>
      <c r="AU123" s="220" t="s">
        <v>80</v>
      </c>
      <c r="AV123" s="13" t="s">
        <v>80</v>
      </c>
      <c r="AW123" s="13" t="s">
        <v>33</v>
      </c>
      <c r="AX123" s="13" t="s">
        <v>78</v>
      </c>
      <c r="AY123" s="220" t="s">
        <v>152</v>
      </c>
    </row>
    <row r="124" spans="1:65" s="2" customFormat="1" ht="14.4" customHeight="1">
      <c r="A124" s="34"/>
      <c r="B124" s="35"/>
      <c r="C124" s="192" t="s">
        <v>215</v>
      </c>
      <c r="D124" s="192" t="s">
        <v>154</v>
      </c>
      <c r="E124" s="193" t="s">
        <v>318</v>
      </c>
      <c r="F124" s="194" t="s">
        <v>319</v>
      </c>
      <c r="G124" s="195" t="s">
        <v>314</v>
      </c>
      <c r="H124" s="196">
        <v>347</v>
      </c>
      <c r="I124" s="197"/>
      <c r="J124" s="198">
        <f>ROUND(I124*H124,2)</f>
        <v>0</v>
      </c>
      <c r="K124" s="194" t="s">
        <v>158</v>
      </c>
      <c r="L124" s="39"/>
      <c r="M124" s="199" t="s">
        <v>19</v>
      </c>
      <c r="N124" s="200" t="s">
        <v>42</v>
      </c>
      <c r="O124" s="64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159</v>
      </c>
      <c r="AT124" s="203" t="s">
        <v>154</v>
      </c>
      <c r="AU124" s="203" t="s">
        <v>80</v>
      </c>
      <c r="AY124" s="17" t="s">
        <v>152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78</v>
      </c>
      <c r="BK124" s="204">
        <f>ROUND(I124*H124,2)</f>
        <v>0</v>
      </c>
      <c r="BL124" s="17" t="s">
        <v>159</v>
      </c>
      <c r="BM124" s="203" t="s">
        <v>679</v>
      </c>
    </row>
    <row r="125" spans="1:65" s="2" customFormat="1" ht="19.2">
      <c r="A125" s="34"/>
      <c r="B125" s="35"/>
      <c r="C125" s="36"/>
      <c r="D125" s="205" t="s">
        <v>161</v>
      </c>
      <c r="E125" s="36"/>
      <c r="F125" s="206" t="s">
        <v>321</v>
      </c>
      <c r="G125" s="36"/>
      <c r="H125" s="36"/>
      <c r="I125" s="115"/>
      <c r="J125" s="36"/>
      <c r="K125" s="36"/>
      <c r="L125" s="39"/>
      <c r="M125" s="207"/>
      <c r="N125" s="208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161</v>
      </c>
      <c r="AU125" s="17" t="s">
        <v>80</v>
      </c>
    </row>
    <row r="126" spans="1:65" s="13" customFormat="1" ht="10.199999999999999">
      <c r="B126" s="210"/>
      <c r="C126" s="211"/>
      <c r="D126" s="205" t="s">
        <v>165</v>
      </c>
      <c r="E126" s="212" t="s">
        <v>19</v>
      </c>
      <c r="F126" s="213" t="s">
        <v>678</v>
      </c>
      <c r="G126" s="211"/>
      <c r="H126" s="214">
        <v>347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165</v>
      </c>
      <c r="AU126" s="220" t="s">
        <v>80</v>
      </c>
      <c r="AV126" s="13" t="s">
        <v>80</v>
      </c>
      <c r="AW126" s="13" t="s">
        <v>33</v>
      </c>
      <c r="AX126" s="13" t="s">
        <v>78</v>
      </c>
      <c r="AY126" s="220" t="s">
        <v>152</v>
      </c>
    </row>
    <row r="127" spans="1:65" s="2" customFormat="1" ht="14.4" customHeight="1">
      <c r="A127" s="34"/>
      <c r="B127" s="35"/>
      <c r="C127" s="192" t="s">
        <v>222</v>
      </c>
      <c r="D127" s="192" t="s">
        <v>154</v>
      </c>
      <c r="E127" s="193" t="s">
        <v>680</v>
      </c>
      <c r="F127" s="194" t="s">
        <v>681</v>
      </c>
      <c r="G127" s="195" t="s">
        <v>314</v>
      </c>
      <c r="H127" s="196">
        <v>87</v>
      </c>
      <c r="I127" s="197"/>
      <c r="J127" s="198">
        <f>ROUND(I127*H127,2)</f>
        <v>0</v>
      </c>
      <c r="K127" s="194" t="s">
        <v>158</v>
      </c>
      <c r="L127" s="39"/>
      <c r="M127" s="199" t="s">
        <v>19</v>
      </c>
      <c r="N127" s="200" t="s">
        <v>42</v>
      </c>
      <c r="O127" s="64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03" t="s">
        <v>159</v>
      </c>
      <c r="AT127" s="203" t="s">
        <v>154</v>
      </c>
      <c r="AU127" s="203" t="s">
        <v>80</v>
      </c>
      <c r="AY127" s="17" t="s">
        <v>152</v>
      </c>
      <c r="BE127" s="204">
        <f>IF(N127="základní",J127,0)</f>
        <v>0</v>
      </c>
      <c r="BF127" s="204">
        <f>IF(N127="snížená",J127,0)</f>
        <v>0</v>
      </c>
      <c r="BG127" s="204">
        <f>IF(N127="zákl. přenesená",J127,0)</f>
        <v>0</v>
      </c>
      <c r="BH127" s="204">
        <f>IF(N127="sníž. přenesená",J127,0)</f>
        <v>0</v>
      </c>
      <c r="BI127" s="204">
        <f>IF(N127="nulová",J127,0)</f>
        <v>0</v>
      </c>
      <c r="BJ127" s="17" t="s">
        <v>78</v>
      </c>
      <c r="BK127" s="204">
        <f>ROUND(I127*H127,2)</f>
        <v>0</v>
      </c>
      <c r="BL127" s="17" t="s">
        <v>159</v>
      </c>
      <c r="BM127" s="203" t="s">
        <v>682</v>
      </c>
    </row>
    <row r="128" spans="1:65" s="2" customFormat="1" ht="19.2">
      <c r="A128" s="34"/>
      <c r="B128" s="35"/>
      <c r="C128" s="36"/>
      <c r="D128" s="205" t="s">
        <v>161</v>
      </c>
      <c r="E128" s="36"/>
      <c r="F128" s="206" t="s">
        <v>683</v>
      </c>
      <c r="G128" s="36"/>
      <c r="H128" s="36"/>
      <c r="I128" s="115"/>
      <c r="J128" s="36"/>
      <c r="K128" s="36"/>
      <c r="L128" s="39"/>
      <c r="M128" s="207"/>
      <c r="N128" s="208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161</v>
      </c>
      <c r="AU128" s="17" t="s">
        <v>80</v>
      </c>
    </row>
    <row r="129" spans="1:65" s="13" customFormat="1" ht="10.199999999999999">
      <c r="B129" s="210"/>
      <c r="C129" s="211"/>
      <c r="D129" s="205" t="s">
        <v>165</v>
      </c>
      <c r="E129" s="212" t="s">
        <v>19</v>
      </c>
      <c r="F129" s="213" t="s">
        <v>684</v>
      </c>
      <c r="G129" s="211"/>
      <c r="H129" s="214">
        <v>87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165</v>
      </c>
      <c r="AU129" s="220" t="s">
        <v>80</v>
      </c>
      <c r="AV129" s="13" t="s">
        <v>80</v>
      </c>
      <c r="AW129" s="13" t="s">
        <v>33</v>
      </c>
      <c r="AX129" s="13" t="s">
        <v>78</v>
      </c>
      <c r="AY129" s="220" t="s">
        <v>152</v>
      </c>
    </row>
    <row r="130" spans="1:65" s="2" customFormat="1" ht="14.4" customHeight="1">
      <c r="A130" s="34"/>
      <c r="B130" s="35"/>
      <c r="C130" s="221" t="s">
        <v>228</v>
      </c>
      <c r="D130" s="221" t="s">
        <v>330</v>
      </c>
      <c r="E130" s="222" t="s">
        <v>331</v>
      </c>
      <c r="F130" s="223" t="s">
        <v>332</v>
      </c>
      <c r="G130" s="224" t="s">
        <v>333</v>
      </c>
      <c r="H130" s="225">
        <v>8.94</v>
      </c>
      <c r="I130" s="226"/>
      <c r="J130" s="227">
        <f>ROUND(I130*H130,2)</f>
        <v>0</v>
      </c>
      <c r="K130" s="223" t="s">
        <v>158</v>
      </c>
      <c r="L130" s="228"/>
      <c r="M130" s="229" t="s">
        <v>19</v>
      </c>
      <c r="N130" s="230" t="s">
        <v>42</v>
      </c>
      <c r="O130" s="64"/>
      <c r="P130" s="201">
        <f>O130*H130</f>
        <v>0</v>
      </c>
      <c r="Q130" s="201">
        <v>1E-3</v>
      </c>
      <c r="R130" s="201">
        <f>Q130*H130</f>
        <v>8.94E-3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196</v>
      </c>
      <c r="AT130" s="203" t="s">
        <v>330</v>
      </c>
      <c r="AU130" s="203" t="s">
        <v>80</v>
      </c>
      <c r="AY130" s="17" t="s">
        <v>152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78</v>
      </c>
      <c r="BK130" s="204">
        <f>ROUND(I130*H130,2)</f>
        <v>0</v>
      </c>
      <c r="BL130" s="17" t="s">
        <v>159</v>
      </c>
      <c r="BM130" s="203" t="s">
        <v>685</v>
      </c>
    </row>
    <row r="131" spans="1:65" s="2" customFormat="1" ht="10.199999999999999">
      <c r="A131" s="34"/>
      <c r="B131" s="35"/>
      <c r="C131" s="36"/>
      <c r="D131" s="205" t="s">
        <v>161</v>
      </c>
      <c r="E131" s="36"/>
      <c r="F131" s="206" t="s">
        <v>332</v>
      </c>
      <c r="G131" s="36"/>
      <c r="H131" s="36"/>
      <c r="I131" s="115"/>
      <c r="J131" s="36"/>
      <c r="K131" s="36"/>
      <c r="L131" s="39"/>
      <c r="M131" s="207"/>
      <c r="N131" s="208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161</v>
      </c>
      <c r="AU131" s="17" t="s">
        <v>80</v>
      </c>
    </row>
    <row r="132" spans="1:65" s="2" customFormat="1" ht="19.2">
      <c r="A132" s="34"/>
      <c r="B132" s="35"/>
      <c r="C132" s="36"/>
      <c r="D132" s="205" t="s">
        <v>163</v>
      </c>
      <c r="E132" s="36"/>
      <c r="F132" s="209" t="s">
        <v>335</v>
      </c>
      <c r="G132" s="36"/>
      <c r="H132" s="36"/>
      <c r="I132" s="115"/>
      <c r="J132" s="36"/>
      <c r="K132" s="36"/>
      <c r="L132" s="39"/>
      <c r="M132" s="207"/>
      <c r="N132" s="208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163</v>
      </c>
      <c r="AU132" s="17" t="s">
        <v>80</v>
      </c>
    </row>
    <row r="133" spans="1:65" s="13" customFormat="1" ht="10.199999999999999">
      <c r="B133" s="210"/>
      <c r="C133" s="211"/>
      <c r="D133" s="205" t="s">
        <v>165</v>
      </c>
      <c r="E133" s="212" t="s">
        <v>19</v>
      </c>
      <c r="F133" s="213" t="s">
        <v>686</v>
      </c>
      <c r="G133" s="211"/>
      <c r="H133" s="214">
        <v>8.94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165</v>
      </c>
      <c r="AU133" s="220" t="s">
        <v>80</v>
      </c>
      <c r="AV133" s="13" t="s">
        <v>80</v>
      </c>
      <c r="AW133" s="13" t="s">
        <v>33</v>
      </c>
      <c r="AX133" s="13" t="s">
        <v>78</v>
      </c>
      <c r="AY133" s="220" t="s">
        <v>152</v>
      </c>
    </row>
    <row r="134" spans="1:65" s="2" customFormat="1" ht="14.4" customHeight="1">
      <c r="A134" s="34"/>
      <c r="B134" s="35"/>
      <c r="C134" s="192" t="s">
        <v>234</v>
      </c>
      <c r="D134" s="192" t="s">
        <v>154</v>
      </c>
      <c r="E134" s="193" t="s">
        <v>687</v>
      </c>
      <c r="F134" s="194" t="s">
        <v>688</v>
      </c>
      <c r="G134" s="195" t="s">
        <v>314</v>
      </c>
      <c r="H134" s="196">
        <v>399</v>
      </c>
      <c r="I134" s="197"/>
      <c r="J134" s="198">
        <f>ROUND(I134*H134,2)</f>
        <v>0</v>
      </c>
      <c r="K134" s="194" t="s">
        <v>158</v>
      </c>
      <c r="L134" s="39"/>
      <c r="M134" s="199" t="s">
        <v>19</v>
      </c>
      <c r="N134" s="200" t="s">
        <v>42</v>
      </c>
      <c r="O134" s="64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159</v>
      </c>
      <c r="AT134" s="203" t="s">
        <v>154</v>
      </c>
      <c r="AU134" s="203" t="s">
        <v>80</v>
      </c>
      <c r="AY134" s="17" t="s">
        <v>152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78</v>
      </c>
      <c r="BK134" s="204">
        <f>ROUND(I134*H134,2)</f>
        <v>0</v>
      </c>
      <c r="BL134" s="17" t="s">
        <v>159</v>
      </c>
      <c r="BM134" s="203" t="s">
        <v>689</v>
      </c>
    </row>
    <row r="135" spans="1:65" s="2" customFormat="1" ht="10.199999999999999">
      <c r="A135" s="34"/>
      <c r="B135" s="35"/>
      <c r="C135" s="36"/>
      <c r="D135" s="205" t="s">
        <v>161</v>
      </c>
      <c r="E135" s="36"/>
      <c r="F135" s="206" t="s">
        <v>690</v>
      </c>
      <c r="G135" s="36"/>
      <c r="H135" s="36"/>
      <c r="I135" s="115"/>
      <c r="J135" s="36"/>
      <c r="K135" s="36"/>
      <c r="L135" s="39"/>
      <c r="M135" s="207"/>
      <c r="N135" s="208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161</v>
      </c>
      <c r="AU135" s="17" t="s">
        <v>80</v>
      </c>
    </row>
    <row r="136" spans="1:65" s="13" customFormat="1" ht="10.199999999999999">
      <c r="B136" s="210"/>
      <c r="C136" s="211"/>
      <c r="D136" s="205" t="s">
        <v>165</v>
      </c>
      <c r="E136" s="212" t="s">
        <v>19</v>
      </c>
      <c r="F136" s="213" t="s">
        <v>691</v>
      </c>
      <c r="G136" s="211"/>
      <c r="H136" s="214">
        <v>399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165</v>
      </c>
      <c r="AU136" s="220" t="s">
        <v>80</v>
      </c>
      <c r="AV136" s="13" t="s">
        <v>80</v>
      </c>
      <c r="AW136" s="13" t="s">
        <v>33</v>
      </c>
      <c r="AX136" s="13" t="s">
        <v>78</v>
      </c>
      <c r="AY136" s="220" t="s">
        <v>152</v>
      </c>
    </row>
    <row r="137" spans="1:65" s="2" customFormat="1" ht="14.4" customHeight="1">
      <c r="A137" s="34"/>
      <c r="B137" s="35"/>
      <c r="C137" s="192" t="s">
        <v>8</v>
      </c>
      <c r="D137" s="192" t="s">
        <v>154</v>
      </c>
      <c r="E137" s="193" t="s">
        <v>692</v>
      </c>
      <c r="F137" s="194" t="s">
        <v>693</v>
      </c>
      <c r="G137" s="195" t="s">
        <v>314</v>
      </c>
      <c r="H137" s="196">
        <v>174</v>
      </c>
      <c r="I137" s="197"/>
      <c r="J137" s="198">
        <f>ROUND(I137*H137,2)</f>
        <v>0</v>
      </c>
      <c r="K137" s="194" t="s">
        <v>158</v>
      </c>
      <c r="L137" s="39"/>
      <c r="M137" s="199" t="s">
        <v>19</v>
      </c>
      <c r="N137" s="200" t="s">
        <v>42</v>
      </c>
      <c r="O137" s="64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159</v>
      </c>
      <c r="AT137" s="203" t="s">
        <v>154</v>
      </c>
      <c r="AU137" s="203" t="s">
        <v>80</v>
      </c>
      <c r="AY137" s="17" t="s">
        <v>152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78</v>
      </c>
      <c r="BK137" s="204">
        <f>ROUND(I137*H137,2)</f>
        <v>0</v>
      </c>
      <c r="BL137" s="17" t="s">
        <v>159</v>
      </c>
      <c r="BM137" s="203" t="s">
        <v>694</v>
      </c>
    </row>
    <row r="138" spans="1:65" s="2" customFormat="1" ht="19.2">
      <c r="A138" s="34"/>
      <c r="B138" s="35"/>
      <c r="C138" s="36"/>
      <c r="D138" s="205" t="s">
        <v>161</v>
      </c>
      <c r="E138" s="36"/>
      <c r="F138" s="206" t="s">
        <v>695</v>
      </c>
      <c r="G138" s="36"/>
      <c r="H138" s="36"/>
      <c r="I138" s="115"/>
      <c r="J138" s="36"/>
      <c r="K138" s="36"/>
      <c r="L138" s="39"/>
      <c r="M138" s="207"/>
      <c r="N138" s="208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161</v>
      </c>
      <c r="AU138" s="17" t="s">
        <v>80</v>
      </c>
    </row>
    <row r="139" spans="1:65" s="13" customFormat="1" ht="10.199999999999999">
      <c r="B139" s="210"/>
      <c r="C139" s="211"/>
      <c r="D139" s="205" t="s">
        <v>165</v>
      </c>
      <c r="E139" s="212" t="s">
        <v>19</v>
      </c>
      <c r="F139" s="213" t="s">
        <v>696</v>
      </c>
      <c r="G139" s="211"/>
      <c r="H139" s="214">
        <v>174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165</v>
      </c>
      <c r="AU139" s="220" t="s">
        <v>80</v>
      </c>
      <c r="AV139" s="13" t="s">
        <v>80</v>
      </c>
      <c r="AW139" s="13" t="s">
        <v>33</v>
      </c>
      <c r="AX139" s="13" t="s">
        <v>78</v>
      </c>
      <c r="AY139" s="220" t="s">
        <v>152</v>
      </c>
    </row>
    <row r="140" spans="1:65" s="2" customFormat="1" ht="14.4" customHeight="1">
      <c r="A140" s="34"/>
      <c r="B140" s="35"/>
      <c r="C140" s="192" t="s">
        <v>243</v>
      </c>
      <c r="D140" s="192" t="s">
        <v>154</v>
      </c>
      <c r="E140" s="193" t="s">
        <v>349</v>
      </c>
      <c r="F140" s="194" t="s">
        <v>350</v>
      </c>
      <c r="G140" s="195" t="s">
        <v>314</v>
      </c>
      <c r="H140" s="196">
        <v>87</v>
      </c>
      <c r="I140" s="197"/>
      <c r="J140" s="198">
        <f>ROUND(I140*H140,2)</f>
        <v>0</v>
      </c>
      <c r="K140" s="194" t="s">
        <v>158</v>
      </c>
      <c r="L140" s="39"/>
      <c r="M140" s="199" t="s">
        <v>19</v>
      </c>
      <c r="N140" s="200" t="s">
        <v>42</v>
      </c>
      <c r="O140" s="64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159</v>
      </c>
      <c r="AT140" s="203" t="s">
        <v>154</v>
      </c>
      <c r="AU140" s="203" t="s">
        <v>80</v>
      </c>
      <c r="AY140" s="17" t="s">
        <v>152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78</v>
      </c>
      <c r="BK140" s="204">
        <f>ROUND(I140*H140,2)</f>
        <v>0</v>
      </c>
      <c r="BL140" s="17" t="s">
        <v>159</v>
      </c>
      <c r="BM140" s="203" t="s">
        <v>697</v>
      </c>
    </row>
    <row r="141" spans="1:65" s="2" customFormat="1" ht="19.2">
      <c r="A141" s="34"/>
      <c r="B141" s="35"/>
      <c r="C141" s="36"/>
      <c r="D141" s="205" t="s">
        <v>161</v>
      </c>
      <c r="E141" s="36"/>
      <c r="F141" s="206" t="s">
        <v>352</v>
      </c>
      <c r="G141" s="36"/>
      <c r="H141" s="36"/>
      <c r="I141" s="115"/>
      <c r="J141" s="36"/>
      <c r="K141" s="36"/>
      <c r="L141" s="39"/>
      <c r="M141" s="207"/>
      <c r="N141" s="208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80</v>
      </c>
    </row>
    <row r="142" spans="1:65" s="13" customFormat="1" ht="10.199999999999999">
      <c r="B142" s="210"/>
      <c r="C142" s="211"/>
      <c r="D142" s="205" t="s">
        <v>165</v>
      </c>
      <c r="E142" s="212" t="s">
        <v>19</v>
      </c>
      <c r="F142" s="213" t="s">
        <v>684</v>
      </c>
      <c r="G142" s="211"/>
      <c r="H142" s="214">
        <v>87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165</v>
      </c>
      <c r="AU142" s="220" t="s">
        <v>80</v>
      </c>
      <c r="AV142" s="13" t="s">
        <v>80</v>
      </c>
      <c r="AW142" s="13" t="s">
        <v>33</v>
      </c>
      <c r="AX142" s="13" t="s">
        <v>78</v>
      </c>
      <c r="AY142" s="220" t="s">
        <v>152</v>
      </c>
    </row>
    <row r="143" spans="1:65" s="12" customFormat="1" ht="22.8" customHeight="1">
      <c r="B143" s="176"/>
      <c r="C143" s="177"/>
      <c r="D143" s="178" t="s">
        <v>70</v>
      </c>
      <c r="E143" s="190" t="s">
        <v>159</v>
      </c>
      <c r="F143" s="190" t="s">
        <v>402</v>
      </c>
      <c r="G143" s="177"/>
      <c r="H143" s="177"/>
      <c r="I143" s="180"/>
      <c r="J143" s="191">
        <f>BK143</f>
        <v>0</v>
      </c>
      <c r="K143" s="177"/>
      <c r="L143" s="182"/>
      <c r="M143" s="183"/>
      <c r="N143" s="184"/>
      <c r="O143" s="184"/>
      <c r="P143" s="185">
        <f>SUM(P144:P146)</f>
        <v>0</v>
      </c>
      <c r="Q143" s="184"/>
      <c r="R143" s="185">
        <f>SUM(R144:R146)</f>
        <v>137.7792</v>
      </c>
      <c r="S143" s="184"/>
      <c r="T143" s="186">
        <f>SUM(T144:T146)</f>
        <v>0</v>
      </c>
      <c r="AR143" s="187" t="s">
        <v>78</v>
      </c>
      <c r="AT143" s="188" t="s">
        <v>70</v>
      </c>
      <c r="AU143" s="188" t="s">
        <v>78</v>
      </c>
      <c r="AY143" s="187" t="s">
        <v>152</v>
      </c>
      <c r="BK143" s="189">
        <f>SUM(BK144:BK146)</f>
        <v>0</v>
      </c>
    </row>
    <row r="144" spans="1:65" s="2" customFormat="1" ht="14.4" customHeight="1">
      <c r="A144" s="34"/>
      <c r="B144" s="35"/>
      <c r="C144" s="192" t="s">
        <v>248</v>
      </c>
      <c r="D144" s="192" t="s">
        <v>154</v>
      </c>
      <c r="E144" s="193" t="s">
        <v>404</v>
      </c>
      <c r="F144" s="194" t="s">
        <v>405</v>
      </c>
      <c r="G144" s="195" t="s">
        <v>157</v>
      </c>
      <c r="H144" s="196">
        <v>69</v>
      </c>
      <c r="I144" s="197"/>
      <c r="J144" s="198">
        <f>ROUND(I144*H144,2)</f>
        <v>0</v>
      </c>
      <c r="K144" s="194" t="s">
        <v>158</v>
      </c>
      <c r="L144" s="39"/>
      <c r="M144" s="199" t="s">
        <v>19</v>
      </c>
      <c r="N144" s="200" t="s">
        <v>42</v>
      </c>
      <c r="O144" s="64"/>
      <c r="P144" s="201">
        <f>O144*H144</f>
        <v>0</v>
      </c>
      <c r="Q144" s="201">
        <v>1.9967999999999999</v>
      </c>
      <c r="R144" s="201">
        <f>Q144*H144</f>
        <v>137.7792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159</v>
      </c>
      <c r="AT144" s="203" t="s">
        <v>154</v>
      </c>
      <c r="AU144" s="203" t="s">
        <v>80</v>
      </c>
      <c r="AY144" s="17" t="s">
        <v>152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78</v>
      </c>
      <c r="BK144" s="204">
        <f>ROUND(I144*H144,2)</f>
        <v>0</v>
      </c>
      <c r="BL144" s="17" t="s">
        <v>159</v>
      </c>
      <c r="BM144" s="203" t="s">
        <v>698</v>
      </c>
    </row>
    <row r="145" spans="1:65" s="2" customFormat="1" ht="19.2">
      <c r="A145" s="34"/>
      <c r="B145" s="35"/>
      <c r="C145" s="36"/>
      <c r="D145" s="205" t="s">
        <v>161</v>
      </c>
      <c r="E145" s="36"/>
      <c r="F145" s="206" t="s">
        <v>407</v>
      </c>
      <c r="G145" s="36"/>
      <c r="H145" s="36"/>
      <c r="I145" s="115"/>
      <c r="J145" s="36"/>
      <c r="K145" s="36"/>
      <c r="L145" s="39"/>
      <c r="M145" s="207"/>
      <c r="N145" s="208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80</v>
      </c>
    </row>
    <row r="146" spans="1:65" s="13" customFormat="1" ht="10.199999999999999">
      <c r="B146" s="210"/>
      <c r="C146" s="211"/>
      <c r="D146" s="205" t="s">
        <v>165</v>
      </c>
      <c r="E146" s="212" t="s">
        <v>19</v>
      </c>
      <c r="F146" s="213" t="s">
        <v>699</v>
      </c>
      <c r="G146" s="211"/>
      <c r="H146" s="214">
        <v>69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165</v>
      </c>
      <c r="AU146" s="220" t="s">
        <v>80</v>
      </c>
      <c r="AV146" s="13" t="s">
        <v>80</v>
      </c>
      <c r="AW146" s="13" t="s">
        <v>33</v>
      </c>
      <c r="AX146" s="13" t="s">
        <v>78</v>
      </c>
      <c r="AY146" s="220" t="s">
        <v>152</v>
      </c>
    </row>
    <row r="147" spans="1:65" s="12" customFormat="1" ht="22.8" customHeight="1">
      <c r="B147" s="176"/>
      <c r="C147" s="177"/>
      <c r="D147" s="178" t="s">
        <v>70</v>
      </c>
      <c r="E147" s="190" t="s">
        <v>416</v>
      </c>
      <c r="F147" s="190" t="s">
        <v>417</v>
      </c>
      <c r="G147" s="177"/>
      <c r="H147" s="177"/>
      <c r="I147" s="180"/>
      <c r="J147" s="191">
        <f>BK147</f>
        <v>0</v>
      </c>
      <c r="K147" s="177"/>
      <c r="L147" s="182"/>
      <c r="M147" s="183"/>
      <c r="N147" s="184"/>
      <c r="O147" s="184"/>
      <c r="P147" s="185">
        <f>SUM(P148:P149)</f>
        <v>0</v>
      </c>
      <c r="Q147" s="184"/>
      <c r="R147" s="185">
        <f>SUM(R148:R149)</f>
        <v>0</v>
      </c>
      <c r="S147" s="184"/>
      <c r="T147" s="186">
        <f>SUM(T148:T149)</f>
        <v>0</v>
      </c>
      <c r="AR147" s="187" t="s">
        <v>78</v>
      </c>
      <c r="AT147" s="188" t="s">
        <v>70</v>
      </c>
      <c r="AU147" s="188" t="s">
        <v>78</v>
      </c>
      <c r="AY147" s="187" t="s">
        <v>152</v>
      </c>
      <c r="BK147" s="189">
        <f>SUM(BK148:BK149)</f>
        <v>0</v>
      </c>
    </row>
    <row r="148" spans="1:65" s="2" customFormat="1" ht="14.4" customHeight="1">
      <c r="A148" s="34"/>
      <c r="B148" s="35"/>
      <c r="C148" s="192" t="s">
        <v>253</v>
      </c>
      <c r="D148" s="192" t="s">
        <v>154</v>
      </c>
      <c r="E148" s="193" t="s">
        <v>700</v>
      </c>
      <c r="F148" s="194" t="s">
        <v>701</v>
      </c>
      <c r="G148" s="195" t="s">
        <v>297</v>
      </c>
      <c r="H148" s="196">
        <v>137.78800000000001</v>
      </c>
      <c r="I148" s="197"/>
      <c r="J148" s="198">
        <f>ROUND(I148*H148,2)</f>
        <v>0</v>
      </c>
      <c r="K148" s="194" t="s">
        <v>158</v>
      </c>
      <c r="L148" s="39"/>
      <c r="M148" s="199" t="s">
        <v>19</v>
      </c>
      <c r="N148" s="200" t="s">
        <v>42</v>
      </c>
      <c r="O148" s="64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3" t="s">
        <v>159</v>
      </c>
      <c r="AT148" s="203" t="s">
        <v>154</v>
      </c>
      <c r="AU148" s="203" t="s">
        <v>80</v>
      </c>
      <c r="AY148" s="17" t="s">
        <v>152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17" t="s">
        <v>78</v>
      </c>
      <c r="BK148" s="204">
        <f>ROUND(I148*H148,2)</f>
        <v>0</v>
      </c>
      <c r="BL148" s="17" t="s">
        <v>159</v>
      </c>
      <c r="BM148" s="203" t="s">
        <v>702</v>
      </c>
    </row>
    <row r="149" spans="1:65" s="2" customFormat="1" ht="10.199999999999999">
      <c r="A149" s="34"/>
      <c r="B149" s="35"/>
      <c r="C149" s="36"/>
      <c r="D149" s="205" t="s">
        <v>161</v>
      </c>
      <c r="E149" s="36"/>
      <c r="F149" s="206" t="s">
        <v>703</v>
      </c>
      <c r="G149" s="36"/>
      <c r="H149" s="36"/>
      <c r="I149" s="115"/>
      <c r="J149" s="36"/>
      <c r="K149" s="36"/>
      <c r="L149" s="39"/>
      <c r="M149" s="231"/>
      <c r="N149" s="232"/>
      <c r="O149" s="233"/>
      <c r="P149" s="233"/>
      <c r="Q149" s="233"/>
      <c r="R149" s="233"/>
      <c r="S149" s="233"/>
      <c r="T149" s="2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161</v>
      </c>
      <c r="AU149" s="17" t="s">
        <v>80</v>
      </c>
    </row>
    <row r="150" spans="1:65" s="2" customFormat="1" ht="6.9" customHeight="1">
      <c r="A150" s="34"/>
      <c r="B150" s="47"/>
      <c r="C150" s="48"/>
      <c r="D150" s="48"/>
      <c r="E150" s="48"/>
      <c r="F150" s="48"/>
      <c r="G150" s="48"/>
      <c r="H150" s="48"/>
      <c r="I150" s="142"/>
      <c r="J150" s="48"/>
      <c r="K150" s="48"/>
      <c r="L150" s="39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algorithmName="SHA-512" hashValue="pKut76IRrI0G+aWo8Xnk42SQPgKNZmtePnrg9epPYGXE8kIhO3i+sctroG643kUChqMP7fTyXB2yvA88MBQBAg==" saltValue="7dBp9+3baF/5W+Z+8l1f6mnNQuT9R+3cIua2Yzv76RPKgevu40cwBclgJvBzMPJHY34V8PvYqnX3FoV3wvD1Ig==" spinCount="100000" sheet="1" objects="1" scenarios="1" formatColumns="0" formatRows="0" autoFilter="0"/>
  <autoFilter ref="C88:K149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70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97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1" customFormat="1" ht="12" customHeight="1">
      <c r="B8" s="20"/>
      <c r="D8" s="114" t="s">
        <v>122</v>
      </c>
      <c r="I8" s="108"/>
      <c r="L8" s="20"/>
    </row>
    <row r="9" spans="1:46" s="2" customFormat="1" ht="14.4" customHeight="1">
      <c r="A9" s="34"/>
      <c r="B9" s="39"/>
      <c r="C9" s="34"/>
      <c r="D9" s="34"/>
      <c r="E9" s="370" t="s">
        <v>123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124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customHeight="1">
      <c r="A11" s="34"/>
      <c r="B11" s="39"/>
      <c r="C11" s="34"/>
      <c r="D11" s="34"/>
      <c r="E11" s="373" t="s">
        <v>704</v>
      </c>
      <c r="F11" s="372"/>
      <c r="G11" s="372"/>
      <c r="H11" s="372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98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13. 9. 2018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4" t="str">
        <f>'Rekapitulace stavby'!E14</f>
        <v>Vyplň údaj</v>
      </c>
      <c r="F20" s="375"/>
      <c r="G20" s="375"/>
      <c r="H20" s="375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126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customHeight="1">
      <c r="A29" s="119"/>
      <c r="B29" s="120"/>
      <c r="C29" s="119"/>
      <c r="D29" s="119"/>
      <c r="E29" s="376" t="s">
        <v>19</v>
      </c>
      <c r="F29" s="376"/>
      <c r="G29" s="376"/>
      <c r="H29" s="376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ROUND(J90,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9" t="s">
        <v>41</v>
      </c>
      <c r="E35" s="114" t="s">
        <v>42</v>
      </c>
      <c r="F35" s="130">
        <f>ROUND((SUM(BE90:BE169)),  2)</f>
        <v>0</v>
      </c>
      <c r="G35" s="34"/>
      <c r="H35" s="34"/>
      <c r="I35" s="131">
        <v>0.21</v>
      </c>
      <c r="J35" s="130">
        <f>ROUND(((SUM(BE90:BE169))*I35),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4" t="s">
        <v>43</v>
      </c>
      <c r="F36" s="130">
        <f>ROUND((SUM(BF90:BF169)),  2)</f>
        <v>0</v>
      </c>
      <c r="G36" s="34"/>
      <c r="H36" s="34"/>
      <c r="I36" s="131">
        <v>0.15</v>
      </c>
      <c r="J36" s="130">
        <f>ROUND(((SUM(BF90:BF169))*I36),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44</v>
      </c>
      <c r="F37" s="130">
        <f>ROUND((SUM(BG90:BG169)),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4" t="s">
        <v>45</v>
      </c>
      <c r="F38" s="130">
        <f>ROUND((SUM(BH90:BH169)),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4" t="s">
        <v>46</v>
      </c>
      <c r="F39" s="130">
        <f>ROUND((SUM(BI90:BI169)),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127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77" t="str">
        <f>E7</f>
        <v>Společná zařízení v k.ú. Dolní Čermná - Poldr č.2 a č.3, Polní cesty C53 a C54</v>
      </c>
      <c r="F50" s="378"/>
      <c r="G50" s="378"/>
      <c r="H50" s="37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4.4" customHeight="1">
      <c r="A52" s="34"/>
      <c r="B52" s="35"/>
      <c r="C52" s="36"/>
      <c r="D52" s="36"/>
      <c r="E52" s="377" t="s">
        <v>123</v>
      </c>
      <c r="F52" s="379"/>
      <c r="G52" s="379"/>
      <c r="H52" s="379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4.4" customHeight="1">
      <c r="A54" s="34"/>
      <c r="B54" s="35"/>
      <c r="C54" s="36"/>
      <c r="D54" s="36"/>
      <c r="E54" s="346" t="str">
        <f>E11</f>
        <v>SO-01-4 - Zátopa</v>
      </c>
      <c r="F54" s="379"/>
      <c r="G54" s="379"/>
      <c r="H54" s="379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117" t="s">
        <v>23</v>
      </c>
      <c r="J56" s="59" t="str">
        <f>IF(J14="","",J14)</f>
        <v>13. 9. 2018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6.4" customHeight="1">
      <c r="A58" s="34"/>
      <c r="B58" s="35"/>
      <c r="C58" s="29" t="s">
        <v>25</v>
      </c>
      <c r="D58" s="36"/>
      <c r="E58" s="36"/>
      <c r="F58" s="27" t="str">
        <f>E17</f>
        <v>ČR-SPÚ, Pobočka Ústí nad Orlicí</v>
      </c>
      <c r="G58" s="36"/>
      <c r="H58" s="36"/>
      <c r="I58" s="117" t="s">
        <v>31</v>
      </c>
      <c r="J58" s="32" t="str">
        <f>E23</f>
        <v>Agroprojekce Litomyšl, s.r.o.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6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poldr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128</v>
      </c>
      <c r="D61" s="147"/>
      <c r="E61" s="147"/>
      <c r="F61" s="147"/>
      <c r="G61" s="147"/>
      <c r="H61" s="147"/>
      <c r="I61" s="148"/>
      <c r="J61" s="149" t="s">
        <v>129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J90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130</v>
      </c>
    </row>
    <row r="64" spans="1:47" s="9" customFormat="1" ht="24.9" customHeight="1">
      <c r="B64" s="151"/>
      <c r="C64" s="152"/>
      <c r="D64" s="153" t="s">
        <v>131</v>
      </c>
      <c r="E64" s="154"/>
      <c r="F64" s="154"/>
      <c r="G64" s="154"/>
      <c r="H64" s="154"/>
      <c r="I64" s="155"/>
      <c r="J64" s="156">
        <f>J91</f>
        <v>0</v>
      </c>
      <c r="K64" s="152"/>
      <c r="L64" s="157"/>
    </row>
    <row r="65" spans="1:31" s="10" customFormat="1" ht="19.95" customHeight="1">
      <c r="B65" s="158"/>
      <c r="C65" s="97"/>
      <c r="D65" s="159" t="s">
        <v>132</v>
      </c>
      <c r="E65" s="160"/>
      <c r="F65" s="160"/>
      <c r="G65" s="160"/>
      <c r="H65" s="160"/>
      <c r="I65" s="161"/>
      <c r="J65" s="162">
        <f>J92</f>
        <v>0</v>
      </c>
      <c r="K65" s="97"/>
      <c r="L65" s="163"/>
    </row>
    <row r="66" spans="1:31" s="10" customFormat="1" ht="19.95" customHeight="1">
      <c r="B66" s="158"/>
      <c r="C66" s="97"/>
      <c r="D66" s="159" t="s">
        <v>135</v>
      </c>
      <c r="E66" s="160"/>
      <c r="F66" s="160"/>
      <c r="G66" s="160"/>
      <c r="H66" s="160"/>
      <c r="I66" s="161"/>
      <c r="J66" s="162">
        <f>J153</f>
        <v>0</v>
      </c>
      <c r="K66" s="97"/>
      <c r="L66" s="163"/>
    </row>
    <row r="67" spans="1:31" s="10" customFormat="1" ht="19.95" customHeight="1">
      <c r="B67" s="158"/>
      <c r="C67" s="97"/>
      <c r="D67" s="159" t="s">
        <v>705</v>
      </c>
      <c r="E67" s="160"/>
      <c r="F67" s="160"/>
      <c r="G67" s="160"/>
      <c r="H67" s="160"/>
      <c r="I67" s="161"/>
      <c r="J67" s="162">
        <f>J157</f>
        <v>0</v>
      </c>
      <c r="K67" s="97"/>
      <c r="L67" s="163"/>
    </row>
    <row r="68" spans="1:31" s="10" customFormat="1" ht="19.95" customHeight="1">
      <c r="B68" s="158"/>
      <c r="C68" s="97"/>
      <c r="D68" s="159" t="s">
        <v>136</v>
      </c>
      <c r="E68" s="160"/>
      <c r="F68" s="160"/>
      <c r="G68" s="160"/>
      <c r="H68" s="160"/>
      <c r="I68" s="161"/>
      <c r="J68" s="162">
        <f>J167</f>
        <v>0</v>
      </c>
      <c r="K68" s="97"/>
      <c r="L68" s="163"/>
    </row>
    <row r="69" spans="1:31" s="2" customFormat="1" ht="21.75" customHeight="1">
      <c r="A69" s="34"/>
      <c r="B69" s="35"/>
      <c r="C69" s="36"/>
      <c r="D69" s="36"/>
      <c r="E69" s="36"/>
      <c r="F69" s="36"/>
      <c r="G69" s="36"/>
      <c r="H69" s="36"/>
      <c r="I69" s="115"/>
      <c r="J69" s="36"/>
      <c r="K69" s="36"/>
      <c r="L69" s="11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47"/>
      <c r="C70" s="48"/>
      <c r="D70" s="48"/>
      <c r="E70" s="48"/>
      <c r="F70" s="48"/>
      <c r="G70" s="48"/>
      <c r="H70" s="48"/>
      <c r="I70" s="142"/>
      <c r="J70" s="48"/>
      <c r="K70" s="48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pans="1:31" s="2" customFormat="1" ht="6.9" customHeight="1">
      <c r="A74" s="34"/>
      <c r="B74" s="49"/>
      <c r="C74" s="50"/>
      <c r="D74" s="50"/>
      <c r="E74" s="50"/>
      <c r="F74" s="50"/>
      <c r="G74" s="50"/>
      <c r="H74" s="50"/>
      <c r="I74" s="145"/>
      <c r="J74" s="50"/>
      <c r="K74" s="50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24.9" customHeight="1">
      <c r="A75" s="34"/>
      <c r="B75" s="35"/>
      <c r="C75" s="23" t="s">
        <v>137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16</v>
      </c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4.4" customHeight="1">
      <c r="A78" s="34"/>
      <c r="B78" s="35"/>
      <c r="C78" s="36"/>
      <c r="D78" s="36"/>
      <c r="E78" s="377" t="str">
        <f>E7</f>
        <v>Společná zařízení v k.ú. Dolní Čermná - Poldr č.2 a č.3, Polní cesty C53 a C54</v>
      </c>
      <c r="F78" s="378"/>
      <c r="G78" s="378"/>
      <c r="H78" s="378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1" customFormat="1" ht="12" customHeight="1">
      <c r="B79" s="21"/>
      <c r="C79" s="29" t="s">
        <v>122</v>
      </c>
      <c r="D79" s="22"/>
      <c r="E79" s="22"/>
      <c r="F79" s="22"/>
      <c r="G79" s="22"/>
      <c r="H79" s="22"/>
      <c r="I79" s="108"/>
      <c r="J79" s="22"/>
      <c r="K79" s="22"/>
      <c r="L79" s="20"/>
    </row>
    <row r="80" spans="1:31" s="2" customFormat="1" ht="14.4" customHeight="1">
      <c r="A80" s="34"/>
      <c r="B80" s="35"/>
      <c r="C80" s="36"/>
      <c r="D80" s="36"/>
      <c r="E80" s="377" t="s">
        <v>123</v>
      </c>
      <c r="F80" s="379"/>
      <c r="G80" s="379"/>
      <c r="H80" s="379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124</v>
      </c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4.4" customHeight="1">
      <c r="A82" s="34"/>
      <c r="B82" s="35"/>
      <c r="C82" s="36"/>
      <c r="D82" s="36"/>
      <c r="E82" s="346" t="str">
        <f>E11</f>
        <v>SO-01-4 - Zátopa</v>
      </c>
      <c r="F82" s="379"/>
      <c r="G82" s="379"/>
      <c r="H82" s="379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2" customHeight="1">
      <c r="A84" s="34"/>
      <c r="B84" s="35"/>
      <c r="C84" s="29" t="s">
        <v>21</v>
      </c>
      <c r="D84" s="36"/>
      <c r="E84" s="36"/>
      <c r="F84" s="27" t="str">
        <f>F14</f>
        <v xml:space="preserve"> </v>
      </c>
      <c r="G84" s="36"/>
      <c r="H84" s="36"/>
      <c r="I84" s="117" t="s">
        <v>23</v>
      </c>
      <c r="J84" s="59" t="str">
        <f>IF(J14="","",J14)</f>
        <v>13. 9. 2018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6.9" customHeight="1">
      <c r="A85" s="34"/>
      <c r="B85" s="35"/>
      <c r="C85" s="36"/>
      <c r="D85" s="36"/>
      <c r="E85" s="36"/>
      <c r="F85" s="36"/>
      <c r="G85" s="36"/>
      <c r="H85" s="36"/>
      <c r="I85" s="115"/>
      <c r="J85" s="36"/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6.4" customHeight="1">
      <c r="A86" s="34"/>
      <c r="B86" s="35"/>
      <c r="C86" s="29" t="s">
        <v>25</v>
      </c>
      <c r="D86" s="36"/>
      <c r="E86" s="36"/>
      <c r="F86" s="27" t="str">
        <f>E17</f>
        <v>ČR-SPÚ, Pobočka Ústí nad Orlicí</v>
      </c>
      <c r="G86" s="36"/>
      <c r="H86" s="36"/>
      <c r="I86" s="117" t="s">
        <v>31</v>
      </c>
      <c r="J86" s="32" t="str">
        <f>E23</f>
        <v>Agroprojekce Litomyšl, s.r.o.</v>
      </c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6" customHeight="1">
      <c r="A87" s="34"/>
      <c r="B87" s="35"/>
      <c r="C87" s="29" t="s">
        <v>29</v>
      </c>
      <c r="D87" s="36"/>
      <c r="E87" s="36"/>
      <c r="F87" s="27" t="str">
        <f>IF(E20="","",E20)</f>
        <v>Vyplň údaj</v>
      </c>
      <c r="G87" s="36"/>
      <c r="H87" s="36"/>
      <c r="I87" s="117" t="s">
        <v>34</v>
      </c>
      <c r="J87" s="32" t="str">
        <f>E26</f>
        <v>poldr</v>
      </c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0.35" customHeight="1">
      <c r="A88" s="34"/>
      <c r="B88" s="35"/>
      <c r="C88" s="36"/>
      <c r="D88" s="36"/>
      <c r="E88" s="36"/>
      <c r="F88" s="36"/>
      <c r="G88" s="36"/>
      <c r="H88" s="36"/>
      <c r="I88" s="115"/>
      <c r="J88" s="36"/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11" customFormat="1" ht="29.25" customHeight="1">
      <c r="A89" s="164"/>
      <c r="B89" s="165"/>
      <c r="C89" s="166" t="s">
        <v>138</v>
      </c>
      <c r="D89" s="167" t="s">
        <v>56</v>
      </c>
      <c r="E89" s="167" t="s">
        <v>52</v>
      </c>
      <c r="F89" s="167" t="s">
        <v>53</v>
      </c>
      <c r="G89" s="167" t="s">
        <v>139</v>
      </c>
      <c r="H89" s="167" t="s">
        <v>140</v>
      </c>
      <c r="I89" s="168" t="s">
        <v>141</v>
      </c>
      <c r="J89" s="167" t="s">
        <v>129</v>
      </c>
      <c r="K89" s="169" t="s">
        <v>142</v>
      </c>
      <c r="L89" s="170"/>
      <c r="M89" s="68" t="s">
        <v>19</v>
      </c>
      <c r="N89" s="69" t="s">
        <v>41</v>
      </c>
      <c r="O89" s="69" t="s">
        <v>143</v>
      </c>
      <c r="P89" s="69" t="s">
        <v>144</v>
      </c>
      <c r="Q89" s="69" t="s">
        <v>145</v>
      </c>
      <c r="R89" s="69" t="s">
        <v>146</v>
      </c>
      <c r="S89" s="69" t="s">
        <v>147</v>
      </c>
      <c r="T89" s="70" t="s">
        <v>148</v>
      </c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/>
    </row>
    <row r="90" spans="1:65" s="2" customFormat="1" ht="22.8" customHeight="1">
      <c r="A90" s="34"/>
      <c r="B90" s="35"/>
      <c r="C90" s="75" t="s">
        <v>149</v>
      </c>
      <c r="D90" s="36"/>
      <c r="E90" s="36"/>
      <c r="F90" s="36"/>
      <c r="G90" s="36"/>
      <c r="H90" s="36"/>
      <c r="I90" s="115"/>
      <c r="J90" s="171">
        <f>BK90</f>
        <v>0</v>
      </c>
      <c r="K90" s="36"/>
      <c r="L90" s="39"/>
      <c r="M90" s="71"/>
      <c r="N90" s="172"/>
      <c r="O90" s="72"/>
      <c r="P90" s="173">
        <f>P91</f>
        <v>0</v>
      </c>
      <c r="Q90" s="72"/>
      <c r="R90" s="173">
        <f>R91</f>
        <v>4.0005000000000006E-2</v>
      </c>
      <c r="S90" s="72"/>
      <c r="T90" s="174">
        <f>T91</f>
        <v>75.3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70</v>
      </c>
      <c r="AU90" s="17" t="s">
        <v>130</v>
      </c>
      <c r="BK90" s="175">
        <f>BK91</f>
        <v>0</v>
      </c>
    </row>
    <row r="91" spans="1:65" s="12" customFormat="1" ht="25.95" customHeight="1">
      <c r="B91" s="176"/>
      <c r="C91" s="177"/>
      <c r="D91" s="178" t="s">
        <v>70</v>
      </c>
      <c r="E91" s="179" t="s">
        <v>150</v>
      </c>
      <c r="F91" s="179" t="s">
        <v>151</v>
      </c>
      <c r="G91" s="177"/>
      <c r="H91" s="177"/>
      <c r="I91" s="180"/>
      <c r="J91" s="181">
        <f>BK91</f>
        <v>0</v>
      </c>
      <c r="K91" s="177"/>
      <c r="L91" s="182"/>
      <c r="M91" s="183"/>
      <c r="N91" s="184"/>
      <c r="O91" s="184"/>
      <c r="P91" s="185">
        <f>P92+P153+P157+P167</f>
        <v>0</v>
      </c>
      <c r="Q91" s="184"/>
      <c r="R91" s="185">
        <f>R92+R153+R157+R167</f>
        <v>4.0005000000000006E-2</v>
      </c>
      <c r="S91" s="184"/>
      <c r="T91" s="186">
        <f>T92+T153+T157+T167</f>
        <v>75.3</v>
      </c>
      <c r="AR91" s="187" t="s">
        <v>78</v>
      </c>
      <c r="AT91" s="188" t="s">
        <v>70</v>
      </c>
      <c r="AU91" s="188" t="s">
        <v>71</v>
      </c>
      <c r="AY91" s="187" t="s">
        <v>152</v>
      </c>
      <c r="BK91" s="189">
        <f>BK92+BK153+BK157+BK167</f>
        <v>0</v>
      </c>
    </row>
    <row r="92" spans="1:65" s="12" customFormat="1" ht="22.8" customHeight="1">
      <c r="B92" s="176"/>
      <c r="C92" s="177"/>
      <c r="D92" s="178" t="s">
        <v>70</v>
      </c>
      <c r="E92" s="190" t="s">
        <v>78</v>
      </c>
      <c r="F92" s="190" t="s">
        <v>153</v>
      </c>
      <c r="G92" s="177"/>
      <c r="H92" s="177"/>
      <c r="I92" s="180"/>
      <c r="J92" s="191">
        <f>BK92</f>
        <v>0</v>
      </c>
      <c r="K92" s="177"/>
      <c r="L92" s="182"/>
      <c r="M92" s="183"/>
      <c r="N92" s="184"/>
      <c r="O92" s="184"/>
      <c r="P92" s="185">
        <f>SUM(P93:P152)</f>
        <v>0</v>
      </c>
      <c r="Q92" s="184"/>
      <c r="R92" s="185">
        <f>SUM(R93:R152)</f>
        <v>4.0005000000000006E-2</v>
      </c>
      <c r="S92" s="184"/>
      <c r="T92" s="186">
        <f>SUM(T93:T152)</f>
        <v>0</v>
      </c>
      <c r="AR92" s="187" t="s">
        <v>78</v>
      </c>
      <c r="AT92" s="188" t="s">
        <v>70</v>
      </c>
      <c r="AU92" s="188" t="s">
        <v>78</v>
      </c>
      <c r="AY92" s="187" t="s">
        <v>152</v>
      </c>
      <c r="BK92" s="189">
        <f>SUM(BK93:BK152)</f>
        <v>0</v>
      </c>
    </row>
    <row r="93" spans="1:65" s="2" customFormat="1" ht="14.4" customHeight="1">
      <c r="A93" s="34"/>
      <c r="B93" s="35"/>
      <c r="C93" s="192" t="s">
        <v>78</v>
      </c>
      <c r="D93" s="192" t="s">
        <v>154</v>
      </c>
      <c r="E93" s="193" t="s">
        <v>197</v>
      </c>
      <c r="F93" s="194" t="s">
        <v>198</v>
      </c>
      <c r="G93" s="195" t="s">
        <v>157</v>
      </c>
      <c r="H93" s="196">
        <v>1398</v>
      </c>
      <c r="I93" s="197"/>
      <c r="J93" s="198">
        <f>ROUND(I93*H93,2)</f>
        <v>0</v>
      </c>
      <c r="K93" s="194" t="s">
        <v>158</v>
      </c>
      <c r="L93" s="39"/>
      <c r="M93" s="199" t="s">
        <v>19</v>
      </c>
      <c r="N93" s="200" t="s">
        <v>42</v>
      </c>
      <c r="O93" s="64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203" t="s">
        <v>159</v>
      </c>
      <c r="AT93" s="203" t="s">
        <v>154</v>
      </c>
      <c r="AU93" s="203" t="s">
        <v>80</v>
      </c>
      <c r="AY93" s="17" t="s">
        <v>152</v>
      </c>
      <c r="BE93" s="204">
        <f>IF(N93="základní",J93,0)</f>
        <v>0</v>
      </c>
      <c r="BF93" s="204">
        <f>IF(N93="snížená",J93,0)</f>
        <v>0</v>
      </c>
      <c r="BG93" s="204">
        <f>IF(N93="zákl. přenesená",J93,0)</f>
        <v>0</v>
      </c>
      <c r="BH93" s="204">
        <f>IF(N93="sníž. přenesená",J93,0)</f>
        <v>0</v>
      </c>
      <c r="BI93" s="204">
        <f>IF(N93="nulová",J93,0)</f>
        <v>0</v>
      </c>
      <c r="BJ93" s="17" t="s">
        <v>78</v>
      </c>
      <c r="BK93" s="204">
        <f>ROUND(I93*H93,2)</f>
        <v>0</v>
      </c>
      <c r="BL93" s="17" t="s">
        <v>159</v>
      </c>
      <c r="BM93" s="203" t="s">
        <v>706</v>
      </c>
    </row>
    <row r="94" spans="1:65" s="2" customFormat="1" ht="19.2">
      <c r="A94" s="34"/>
      <c r="B94" s="35"/>
      <c r="C94" s="36"/>
      <c r="D94" s="205" t="s">
        <v>161</v>
      </c>
      <c r="E94" s="36"/>
      <c r="F94" s="206" t="s">
        <v>200</v>
      </c>
      <c r="G94" s="36"/>
      <c r="H94" s="36"/>
      <c r="I94" s="115"/>
      <c r="J94" s="36"/>
      <c r="K94" s="36"/>
      <c r="L94" s="39"/>
      <c r="M94" s="207"/>
      <c r="N94" s="208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161</v>
      </c>
      <c r="AU94" s="17" t="s">
        <v>80</v>
      </c>
    </row>
    <row r="95" spans="1:65" s="13" customFormat="1" ht="10.199999999999999">
      <c r="B95" s="210"/>
      <c r="C95" s="211"/>
      <c r="D95" s="205" t="s">
        <v>165</v>
      </c>
      <c r="E95" s="212" t="s">
        <v>19</v>
      </c>
      <c r="F95" s="213" t="s">
        <v>707</v>
      </c>
      <c r="G95" s="211"/>
      <c r="H95" s="214">
        <v>1398</v>
      </c>
      <c r="I95" s="215"/>
      <c r="J95" s="211"/>
      <c r="K95" s="211"/>
      <c r="L95" s="216"/>
      <c r="M95" s="217"/>
      <c r="N95" s="218"/>
      <c r="O95" s="218"/>
      <c r="P95" s="218"/>
      <c r="Q95" s="218"/>
      <c r="R95" s="218"/>
      <c r="S95" s="218"/>
      <c r="T95" s="219"/>
      <c r="AT95" s="220" t="s">
        <v>165</v>
      </c>
      <c r="AU95" s="220" t="s">
        <v>80</v>
      </c>
      <c r="AV95" s="13" t="s">
        <v>80</v>
      </c>
      <c r="AW95" s="13" t="s">
        <v>33</v>
      </c>
      <c r="AX95" s="13" t="s">
        <v>78</v>
      </c>
      <c r="AY95" s="220" t="s">
        <v>152</v>
      </c>
    </row>
    <row r="96" spans="1:65" s="2" customFormat="1" ht="14.4" customHeight="1">
      <c r="A96" s="34"/>
      <c r="B96" s="35"/>
      <c r="C96" s="192" t="s">
        <v>80</v>
      </c>
      <c r="D96" s="192" t="s">
        <v>154</v>
      </c>
      <c r="E96" s="193" t="s">
        <v>708</v>
      </c>
      <c r="F96" s="194" t="s">
        <v>709</v>
      </c>
      <c r="G96" s="195" t="s">
        <v>157</v>
      </c>
      <c r="H96" s="196">
        <v>5702</v>
      </c>
      <c r="I96" s="197"/>
      <c r="J96" s="198">
        <f>ROUND(I96*H96,2)</f>
        <v>0</v>
      </c>
      <c r="K96" s="194" t="s">
        <v>158</v>
      </c>
      <c r="L96" s="39"/>
      <c r="M96" s="199" t="s">
        <v>19</v>
      </c>
      <c r="N96" s="200" t="s">
        <v>42</v>
      </c>
      <c r="O96" s="64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203" t="s">
        <v>159</v>
      </c>
      <c r="AT96" s="203" t="s">
        <v>154</v>
      </c>
      <c r="AU96" s="203" t="s">
        <v>80</v>
      </c>
      <c r="AY96" s="17" t="s">
        <v>152</v>
      </c>
      <c r="BE96" s="204">
        <f>IF(N96="základní",J96,0)</f>
        <v>0</v>
      </c>
      <c r="BF96" s="204">
        <f>IF(N96="snížená",J96,0)</f>
        <v>0</v>
      </c>
      <c r="BG96" s="204">
        <f>IF(N96="zákl. přenesená",J96,0)</f>
        <v>0</v>
      </c>
      <c r="BH96" s="204">
        <f>IF(N96="sníž. přenesená",J96,0)</f>
        <v>0</v>
      </c>
      <c r="BI96" s="204">
        <f>IF(N96="nulová",J96,0)</f>
        <v>0</v>
      </c>
      <c r="BJ96" s="17" t="s">
        <v>78</v>
      </c>
      <c r="BK96" s="204">
        <f>ROUND(I96*H96,2)</f>
        <v>0</v>
      </c>
      <c r="BL96" s="17" t="s">
        <v>159</v>
      </c>
      <c r="BM96" s="203" t="s">
        <v>710</v>
      </c>
    </row>
    <row r="97" spans="1:65" s="2" customFormat="1" ht="19.2">
      <c r="A97" s="34"/>
      <c r="B97" s="35"/>
      <c r="C97" s="36"/>
      <c r="D97" s="205" t="s">
        <v>161</v>
      </c>
      <c r="E97" s="36"/>
      <c r="F97" s="206" t="s">
        <v>711</v>
      </c>
      <c r="G97" s="36"/>
      <c r="H97" s="36"/>
      <c r="I97" s="115"/>
      <c r="J97" s="36"/>
      <c r="K97" s="36"/>
      <c r="L97" s="39"/>
      <c r="M97" s="207"/>
      <c r="N97" s="208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161</v>
      </c>
      <c r="AU97" s="17" t="s">
        <v>80</v>
      </c>
    </row>
    <row r="98" spans="1:65" s="13" customFormat="1" ht="10.199999999999999">
      <c r="B98" s="210"/>
      <c r="C98" s="211"/>
      <c r="D98" s="205" t="s">
        <v>165</v>
      </c>
      <c r="E98" s="212" t="s">
        <v>19</v>
      </c>
      <c r="F98" s="213" t="s">
        <v>712</v>
      </c>
      <c r="G98" s="211"/>
      <c r="H98" s="214">
        <v>5702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165</v>
      </c>
      <c r="AU98" s="220" t="s">
        <v>80</v>
      </c>
      <c r="AV98" s="13" t="s">
        <v>80</v>
      </c>
      <c r="AW98" s="13" t="s">
        <v>33</v>
      </c>
      <c r="AX98" s="13" t="s">
        <v>78</v>
      </c>
      <c r="AY98" s="220" t="s">
        <v>152</v>
      </c>
    </row>
    <row r="99" spans="1:65" s="2" customFormat="1" ht="14.4" customHeight="1">
      <c r="A99" s="34"/>
      <c r="B99" s="35"/>
      <c r="C99" s="192" t="s">
        <v>173</v>
      </c>
      <c r="D99" s="192" t="s">
        <v>154</v>
      </c>
      <c r="E99" s="193" t="s">
        <v>713</v>
      </c>
      <c r="F99" s="194" t="s">
        <v>714</v>
      </c>
      <c r="G99" s="195" t="s">
        <v>157</v>
      </c>
      <c r="H99" s="196">
        <v>1710.6</v>
      </c>
      <c r="I99" s="197"/>
      <c r="J99" s="198">
        <f>ROUND(I99*H99,2)</f>
        <v>0</v>
      </c>
      <c r="K99" s="194" t="s">
        <v>158</v>
      </c>
      <c r="L99" s="39"/>
      <c r="M99" s="199" t="s">
        <v>19</v>
      </c>
      <c r="N99" s="200" t="s">
        <v>42</v>
      </c>
      <c r="O99" s="64"/>
      <c r="P99" s="201">
        <f>O99*H99</f>
        <v>0</v>
      </c>
      <c r="Q99" s="201">
        <v>0</v>
      </c>
      <c r="R99" s="201">
        <f>Q99*H99</f>
        <v>0</v>
      </c>
      <c r="S99" s="201">
        <v>0</v>
      </c>
      <c r="T99" s="20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159</v>
      </c>
      <c r="AT99" s="203" t="s">
        <v>154</v>
      </c>
      <c r="AU99" s="203" t="s">
        <v>80</v>
      </c>
      <c r="AY99" s="17" t="s">
        <v>152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7" t="s">
        <v>78</v>
      </c>
      <c r="BK99" s="204">
        <f>ROUND(I99*H99,2)</f>
        <v>0</v>
      </c>
      <c r="BL99" s="17" t="s">
        <v>159</v>
      </c>
      <c r="BM99" s="203" t="s">
        <v>715</v>
      </c>
    </row>
    <row r="100" spans="1:65" s="2" customFormat="1" ht="19.2">
      <c r="A100" s="34"/>
      <c r="B100" s="35"/>
      <c r="C100" s="36"/>
      <c r="D100" s="205" t="s">
        <v>161</v>
      </c>
      <c r="E100" s="36"/>
      <c r="F100" s="206" t="s">
        <v>716</v>
      </c>
      <c r="G100" s="36"/>
      <c r="H100" s="36"/>
      <c r="I100" s="115"/>
      <c r="J100" s="36"/>
      <c r="K100" s="36"/>
      <c r="L100" s="39"/>
      <c r="M100" s="207"/>
      <c r="N100" s="208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80</v>
      </c>
    </row>
    <row r="101" spans="1:65" s="13" customFormat="1" ht="10.199999999999999">
      <c r="B101" s="210"/>
      <c r="C101" s="211"/>
      <c r="D101" s="205" t="s">
        <v>165</v>
      </c>
      <c r="E101" s="212" t="s">
        <v>19</v>
      </c>
      <c r="F101" s="213" t="s">
        <v>717</v>
      </c>
      <c r="G101" s="211"/>
      <c r="H101" s="214">
        <v>1710.6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165</v>
      </c>
      <c r="AU101" s="220" t="s">
        <v>80</v>
      </c>
      <c r="AV101" s="13" t="s">
        <v>80</v>
      </c>
      <c r="AW101" s="13" t="s">
        <v>33</v>
      </c>
      <c r="AX101" s="13" t="s">
        <v>78</v>
      </c>
      <c r="AY101" s="220" t="s">
        <v>152</v>
      </c>
    </row>
    <row r="102" spans="1:65" s="2" customFormat="1" ht="14.4" customHeight="1">
      <c r="A102" s="34"/>
      <c r="B102" s="35"/>
      <c r="C102" s="192" t="s">
        <v>159</v>
      </c>
      <c r="D102" s="192" t="s">
        <v>154</v>
      </c>
      <c r="E102" s="193" t="s">
        <v>229</v>
      </c>
      <c r="F102" s="194" t="s">
        <v>230</v>
      </c>
      <c r="G102" s="195" t="s">
        <v>157</v>
      </c>
      <c r="H102" s="196">
        <v>4938.2</v>
      </c>
      <c r="I102" s="197"/>
      <c r="J102" s="198">
        <f>ROUND(I102*H102,2)</f>
        <v>0</v>
      </c>
      <c r="K102" s="194" t="s">
        <v>158</v>
      </c>
      <c r="L102" s="39"/>
      <c r="M102" s="199" t="s">
        <v>19</v>
      </c>
      <c r="N102" s="200" t="s">
        <v>42</v>
      </c>
      <c r="O102" s="64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203" t="s">
        <v>159</v>
      </c>
      <c r="AT102" s="203" t="s">
        <v>154</v>
      </c>
      <c r="AU102" s="203" t="s">
        <v>80</v>
      </c>
      <c r="AY102" s="17" t="s">
        <v>152</v>
      </c>
      <c r="BE102" s="204">
        <f>IF(N102="základní",J102,0)</f>
        <v>0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7" t="s">
        <v>78</v>
      </c>
      <c r="BK102" s="204">
        <f>ROUND(I102*H102,2)</f>
        <v>0</v>
      </c>
      <c r="BL102" s="17" t="s">
        <v>159</v>
      </c>
      <c r="BM102" s="203" t="s">
        <v>718</v>
      </c>
    </row>
    <row r="103" spans="1:65" s="2" customFormat="1" ht="19.2">
      <c r="A103" s="34"/>
      <c r="B103" s="35"/>
      <c r="C103" s="36"/>
      <c r="D103" s="205" t="s">
        <v>161</v>
      </c>
      <c r="E103" s="36"/>
      <c r="F103" s="206" t="s">
        <v>232</v>
      </c>
      <c r="G103" s="36"/>
      <c r="H103" s="36"/>
      <c r="I103" s="115"/>
      <c r="J103" s="36"/>
      <c r="K103" s="36"/>
      <c r="L103" s="39"/>
      <c r="M103" s="207"/>
      <c r="N103" s="208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161</v>
      </c>
      <c r="AU103" s="17" t="s">
        <v>80</v>
      </c>
    </row>
    <row r="104" spans="1:65" s="13" customFormat="1" ht="10.199999999999999">
      <c r="B104" s="210"/>
      <c r="C104" s="211"/>
      <c r="D104" s="205" t="s">
        <v>165</v>
      </c>
      <c r="E104" s="212" t="s">
        <v>19</v>
      </c>
      <c r="F104" s="213" t="s">
        <v>719</v>
      </c>
      <c r="G104" s="211"/>
      <c r="H104" s="214">
        <v>388.4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165</v>
      </c>
      <c r="AU104" s="220" t="s">
        <v>80</v>
      </c>
      <c r="AV104" s="13" t="s">
        <v>80</v>
      </c>
      <c r="AW104" s="13" t="s">
        <v>33</v>
      </c>
      <c r="AX104" s="13" t="s">
        <v>71</v>
      </c>
      <c r="AY104" s="220" t="s">
        <v>152</v>
      </c>
    </row>
    <row r="105" spans="1:65" s="13" customFormat="1" ht="10.199999999999999">
      <c r="B105" s="210"/>
      <c r="C105" s="211"/>
      <c r="D105" s="205" t="s">
        <v>165</v>
      </c>
      <c r="E105" s="212" t="s">
        <v>19</v>
      </c>
      <c r="F105" s="213" t="s">
        <v>720</v>
      </c>
      <c r="G105" s="211"/>
      <c r="H105" s="214">
        <v>180.8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165</v>
      </c>
      <c r="AU105" s="220" t="s">
        <v>80</v>
      </c>
      <c r="AV105" s="13" t="s">
        <v>80</v>
      </c>
      <c r="AW105" s="13" t="s">
        <v>33</v>
      </c>
      <c r="AX105" s="13" t="s">
        <v>71</v>
      </c>
      <c r="AY105" s="220" t="s">
        <v>152</v>
      </c>
    </row>
    <row r="106" spans="1:65" s="13" customFormat="1" ht="10.199999999999999">
      <c r="B106" s="210"/>
      <c r="C106" s="211"/>
      <c r="D106" s="205" t="s">
        <v>165</v>
      </c>
      <c r="E106" s="212" t="s">
        <v>19</v>
      </c>
      <c r="F106" s="213" t="s">
        <v>721</v>
      </c>
      <c r="G106" s="211"/>
      <c r="H106" s="214">
        <v>4369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165</v>
      </c>
      <c r="AU106" s="220" t="s">
        <v>80</v>
      </c>
      <c r="AV106" s="13" t="s">
        <v>80</v>
      </c>
      <c r="AW106" s="13" t="s">
        <v>33</v>
      </c>
      <c r="AX106" s="13" t="s">
        <v>71</v>
      </c>
      <c r="AY106" s="220" t="s">
        <v>152</v>
      </c>
    </row>
    <row r="107" spans="1:65" s="2" customFormat="1" ht="14.4" customHeight="1">
      <c r="A107" s="34"/>
      <c r="B107" s="35"/>
      <c r="C107" s="192" t="s">
        <v>183</v>
      </c>
      <c r="D107" s="192" t="s">
        <v>154</v>
      </c>
      <c r="E107" s="193" t="s">
        <v>722</v>
      </c>
      <c r="F107" s="194" t="s">
        <v>723</v>
      </c>
      <c r="G107" s="195" t="s">
        <v>157</v>
      </c>
      <c r="H107" s="196">
        <v>12</v>
      </c>
      <c r="I107" s="197"/>
      <c r="J107" s="198">
        <f>ROUND(I107*H107,2)</f>
        <v>0</v>
      </c>
      <c r="K107" s="194" t="s">
        <v>158</v>
      </c>
      <c r="L107" s="39"/>
      <c r="M107" s="199" t="s">
        <v>19</v>
      </c>
      <c r="N107" s="200" t="s">
        <v>42</v>
      </c>
      <c r="O107" s="64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3" t="s">
        <v>159</v>
      </c>
      <c r="AT107" s="203" t="s">
        <v>154</v>
      </c>
      <c r="AU107" s="203" t="s">
        <v>80</v>
      </c>
      <c r="AY107" s="17" t="s">
        <v>152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7" t="s">
        <v>78</v>
      </c>
      <c r="BK107" s="204">
        <f>ROUND(I107*H107,2)</f>
        <v>0</v>
      </c>
      <c r="BL107" s="17" t="s">
        <v>159</v>
      </c>
      <c r="BM107" s="203" t="s">
        <v>724</v>
      </c>
    </row>
    <row r="108" spans="1:65" s="2" customFormat="1" ht="19.2">
      <c r="A108" s="34"/>
      <c r="B108" s="35"/>
      <c r="C108" s="36"/>
      <c r="D108" s="205" t="s">
        <v>161</v>
      </c>
      <c r="E108" s="36"/>
      <c r="F108" s="206" t="s">
        <v>725</v>
      </c>
      <c r="G108" s="36"/>
      <c r="H108" s="36"/>
      <c r="I108" s="115"/>
      <c r="J108" s="36"/>
      <c r="K108" s="36"/>
      <c r="L108" s="39"/>
      <c r="M108" s="207"/>
      <c r="N108" s="208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161</v>
      </c>
      <c r="AU108" s="17" t="s">
        <v>80</v>
      </c>
    </row>
    <row r="109" spans="1:65" s="13" customFormat="1" ht="10.199999999999999">
      <c r="B109" s="210"/>
      <c r="C109" s="211"/>
      <c r="D109" s="205" t="s">
        <v>165</v>
      </c>
      <c r="E109" s="212" t="s">
        <v>19</v>
      </c>
      <c r="F109" s="213" t="s">
        <v>726</v>
      </c>
      <c r="G109" s="211"/>
      <c r="H109" s="214">
        <v>12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165</v>
      </c>
      <c r="AU109" s="220" t="s">
        <v>80</v>
      </c>
      <c r="AV109" s="13" t="s">
        <v>80</v>
      </c>
      <c r="AW109" s="13" t="s">
        <v>33</v>
      </c>
      <c r="AX109" s="13" t="s">
        <v>78</v>
      </c>
      <c r="AY109" s="220" t="s">
        <v>152</v>
      </c>
    </row>
    <row r="110" spans="1:65" s="2" customFormat="1" ht="14.4" customHeight="1">
      <c r="A110" s="34"/>
      <c r="B110" s="35"/>
      <c r="C110" s="192" t="s">
        <v>188</v>
      </c>
      <c r="D110" s="192" t="s">
        <v>154</v>
      </c>
      <c r="E110" s="193" t="s">
        <v>266</v>
      </c>
      <c r="F110" s="194" t="s">
        <v>267</v>
      </c>
      <c r="G110" s="195" t="s">
        <v>157</v>
      </c>
      <c r="H110" s="196">
        <v>2149.8000000000002</v>
      </c>
      <c r="I110" s="197"/>
      <c r="J110" s="198">
        <f>ROUND(I110*H110,2)</f>
        <v>0</v>
      </c>
      <c r="K110" s="194" t="s">
        <v>158</v>
      </c>
      <c r="L110" s="39"/>
      <c r="M110" s="199" t="s">
        <v>19</v>
      </c>
      <c r="N110" s="200" t="s">
        <v>42</v>
      </c>
      <c r="O110" s="64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3" t="s">
        <v>159</v>
      </c>
      <c r="AT110" s="203" t="s">
        <v>154</v>
      </c>
      <c r="AU110" s="203" t="s">
        <v>80</v>
      </c>
      <c r="AY110" s="17" t="s">
        <v>152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7" t="s">
        <v>78</v>
      </c>
      <c r="BK110" s="204">
        <f>ROUND(I110*H110,2)</f>
        <v>0</v>
      </c>
      <c r="BL110" s="17" t="s">
        <v>159</v>
      </c>
      <c r="BM110" s="203" t="s">
        <v>727</v>
      </c>
    </row>
    <row r="111" spans="1:65" s="2" customFormat="1" ht="19.2">
      <c r="A111" s="34"/>
      <c r="B111" s="35"/>
      <c r="C111" s="36"/>
      <c r="D111" s="205" t="s">
        <v>161</v>
      </c>
      <c r="E111" s="36"/>
      <c r="F111" s="206" t="s">
        <v>269</v>
      </c>
      <c r="G111" s="36"/>
      <c r="H111" s="36"/>
      <c r="I111" s="115"/>
      <c r="J111" s="36"/>
      <c r="K111" s="36"/>
      <c r="L111" s="39"/>
      <c r="M111" s="207"/>
      <c r="N111" s="208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80</v>
      </c>
    </row>
    <row r="112" spans="1:65" s="13" customFormat="1" ht="10.199999999999999">
      <c r="B112" s="210"/>
      <c r="C112" s="211"/>
      <c r="D112" s="205" t="s">
        <v>165</v>
      </c>
      <c r="E112" s="212" t="s">
        <v>19</v>
      </c>
      <c r="F112" s="213" t="s">
        <v>728</v>
      </c>
      <c r="G112" s="211"/>
      <c r="H112" s="214">
        <v>828.8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165</v>
      </c>
      <c r="AU112" s="220" t="s">
        <v>80</v>
      </c>
      <c r="AV112" s="13" t="s">
        <v>80</v>
      </c>
      <c r="AW112" s="13" t="s">
        <v>33</v>
      </c>
      <c r="AX112" s="13" t="s">
        <v>71</v>
      </c>
      <c r="AY112" s="220" t="s">
        <v>152</v>
      </c>
    </row>
    <row r="113" spans="1:65" s="13" customFormat="1" ht="10.199999999999999">
      <c r="B113" s="210"/>
      <c r="C113" s="211"/>
      <c r="D113" s="205" t="s">
        <v>165</v>
      </c>
      <c r="E113" s="212" t="s">
        <v>19</v>
      </c>
      <c r="F113" s="213" t="s">
        <v>729</v>
      </c>
      <c r="G113" s="211"/>
      <c r="H113" s="214">
        <v>1321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165</v>
      </c>
      <c r="AU113" s="220" t="s">
        <v>80</v>
      </c>
      <c r="AV113" s="13" t="s">
        <v>80</v>
      </c>
      <c r="AW113" s="13" t="s">
        <v>33</v>
      </c>
      <c r="AX113" s="13" t="s">
        <v>71</v>
      </c>
      <c r="AY113" s="220" t="s">
        <v>152</v>
      </c>
    </row>
    <row r="114" spans="1:65" s="2" customFormat="1" ht="14.4" customHeight="1">
      <c r="A114" s="34"/>
      <c r="B114" s="35"/>
      <c r="C114" s="192" t="s">
        <v>192</v>
      </c>
      <c r="D114" s="192" t="s">
        <v>154</v>
      </c>
      <c r="E114" s="193" t="s">
        <v>277</v>
      </c>
      <c r="F114" s="194" t="s">
        <v>278</v>
      </c>
      <c r="G114" s="195" t="s">
        <v>157</v>
      </c>
      <c r="H114" s="196">
        <v>1398</v>
      </c>
      <c r="I114" s="197"/>
      <c r="J114" s="198">
        <f>ROUND(I114*H114,2)</f>
        <v>0</v>
      </c>
      <c r="K114" s="194" t="s">
        <v>158</v>
      </c>
      <c r="L114" s="39"/>
      <c r="M114" s="199" t="s">
        <v>19</v>
      </c>
      <c r="N114" s="200" t="s">
        <v>42</v>
      </c>
      <c r="O114" s="64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3" t="s">
        <v>159</v>
      </c>
      <c r="AT114" s="203" t="s">
        <v>154</v>
      </c>
      <c r="AU114" s="203" t="s">
        <v>80</v>
      </c>
      <c r="AY114" s="17" t="s">
        <v>152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7" t="s">
        <v>78</v>
      </c>
      <c r="BK114" s="204">
        <f>ROUND(I114*H114,2)</f>
        <v>0</v>
      </c>
      <c r="BL114" s="17" t="s">
        <v>159</v>
      </c>
      <c r="BM114" s="203" t="s">
        <v>730</v>
      </c>
    </row>
    <row r="115" spans="1:65" s="2" customFormat="1" ht="19.2">
      <c r="A115" s="34"/>
      <c r="B115" s="35"/>
      <c r="C115" s="36"/>
      <c r="D115" s="205" t="s">
        <v>161</v>
      </c>
      <c r="E115" s="36"/>
      <c r="F115" s="206" t="s">
        <v>280</v>
      </c>
      <c r="G115" s="36"/>
      <c r="H115" s="36"/>
      <c r="I115" s="115"/>
      <c r="J115" s="36"/>
      <c r="K115" s="36"/>
      <c r="L115" s="39"/>
      <c r="M115" s="207"/>
      <c r="N115" s="208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80</v>
      </c>
    </row>
    <row r="116" spans="1:65" s="13" customFormat="1" ht="10.199999999999999">
      <c r="B116" s="210"/>
      <c r="C116" s="211"/>
      <c r="D116" s="205" t="s">
        <v>165</v>
      </c>
      <c r="E116" s="212" t="s">
        <v>19</v>
      </c>
      <c r="F116" s="213" t="s">
        <v>719</v>
      </c>
      <c r="G116" s="211"/>
      <c r="H116" s="214">
        <v>388.4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165</v>
      </c>
      <c r="AU116" s="220" t="s">
        <v>80</v>
      </c>
      <c r="AV116" s="13" t="s">
        <v>80</v>
      </c>
      <c r="AW116" s="13" t="s">
        <v>33</v>
      </c>
      <c r="AX116" s="13" t="s">
        <v>71</v>
      </c>
      <c r="AY116" s="220" t="s">
        <v>152</v>
      </c>
    </row>
    <row r="117" spans="1:65" s="13" customFormat="1" ht="10.199999999999999">
      <c r="B117" s="210"/>
      <c r="C117" s="211"/>
      <c r="D117" s="205" t="s">
        <v>165</v>
      </c>
      <c r="E117" s="212" t="s">
        <v>19</v>
      </c>
      <c r="F117" s="213" t="s">
        <v>720</v>
      </c>
      <c r="G117" s="211"/>
      <c r="H117" s="214">
        <v>180.8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165</v>
      </c>
      <c r="AU117" s="220" t="s">
        <v>80</v>
      </c>
      <c r="AV117" s="13" t="s">
        <v>80</v>
      </c>
      <c r="AW117" s="13" t="s">
        <v>33</v>
      </c>
      <c r="AX117" s="13" t="s">
        <v>71</v>
      </c>
      <c r="AY117" s="220" t="s">
        <v>152</v>
      </c>
    </row>
    <row r="118" spans="1:65" s="13" customFormat="1" ht="10.199999999999999">
      <c r="B118" s="210"/>
      <c r="C118" s="211"/>
      <c r="D118" s="205" t="s">
        <v>165</v>
      </c>
      <c r="E118" s="212" t="s">
        <v>19</v>
      </c>
      <c r="F118" s="213" t="s">
        <v>731</v>
      </c>
      <c r="G118" s="211"/>
      <c r="H118" s="214">
        <v>828.8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165</v>
      </c>
      <c r="AU118" s="220" t="s">
        <v>80</v>
      </c>
      <c r="AV118" s="13" t="s">
        <v>80</v>
      </c>
      <c r="AW118" s="13" t="s">
        <v>33</v>
      </c>
      <c r="AX118" s="13" t="s">
        <v>71</v>
      </c>
      <c r="AY118" s="220" t="s">
        <v>152</v>
      </c>
    </row>
    <row r="119" spans="1:65" s="2" customFormat="1" ht="14.4" customHeight="1">
      <c r="A119" s="34"/>
      <c r="B119" s="35"/>
      <c r="C119" s="192" t="s">
        <v>196</v>
      </c>
      <c r="D119" s="192" t="s">
        <v>154</v>
      </c>
      <c r="E119" s="193" t="s">
        <v>282</v>
      </c>
      <c r="F119" s="194" t="s">
        <v>283</v>
      </c>
      <c r="G119" s="195" t="s">
        <v>157</v>
      </c>
      <c r="H119" s="196">
        <v>1321</v>
      </c>
      <c r="I119" s="197"/>
      <c r="J119" s="198">
        <f>ROUND(I119*H119,2)</f>
        <v>0</v>
      </c>
      <c r="K119" s="194" t="s">
        <v>158</v>
      </c>
      <c r="L119" s="39"/>
      <c r="M119" s="199" t="s">
        <v>19</v>
      </c>
      <c r="N119" s="200" t="s">
        <v>42</v>
      </c>
      <c r="O119" s="64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03" t="s">
        <v>159</v>
      </c>
      <c r="AT119" s="203" t="s">
        <v>154</v>
      </c>
      <c r="AU119" s="203" t="s">
        <v>80</v>
      </c>
      <c r="AY119" s="17" t="s">
        <v>152</v>
      </c>
      <c r="BE119" s="204">
        <f>IF(N119="základní",J119,0)</f>
        <v>0</v>
      </c>
      <c r="BF119" s="204">
        <f>IF(N119="snížená",J119,0)</f>
        <v>0</v>
      </c>
      <c r="BG119" s="204">
        <f>IF(N119="zákl. přenesená",J119,0)</f>
        <v>0</v>
      </c>
      <c r="BH119" s="204">
        <f>IF(N119="sníž. přenesená",J119,0)</f>
        <v>0</v>
      </c>
      <c r="BI119" s="204">
        <f>IF(N119="nulová",J119,0)</f>
        <v>0</v>
      </c>
      <c r="BJ119" s="17" t="s">
        <v>78</v>
      </c>
      <c r="BK119" s="204">
        <f>ROUND(I119*H119,2)</f>
        <v>0</v>
      </c>
      <c r="BL119" s="17" t="s">
        <v>159</v>
      </c>
      <c r="BM119" s="203" t="s">
        <v>732</v>
      </c>
    </row>
    <row r="120" spans="1:65" s="2" customFormat="1" ht="19.2">
      <c r="A120" s="34"/>
      <c r="B120" s="35"/>
      <c r="C120" s="36"/>
      <c r="D120" s="205" t="s">
        <v>161</v>
      </c>
      <c r="E120" s="36"/>
      <c r="F120" s="206" t="s">
        <v>285</v>
      </c>
      <c r="G120" s="36"/>
      <c r="H120" s="36"/>
      <c r="I120" s="115"/>
      <c r="J120" s="36"/>
      <c r="K120" s="36"/>
      <c r="L120" s="39"/>
      <c r="M120" s="207"/>
      <c r="N120" s="208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161</v>
      </c>
      <c r="AU120" s="17" t="s">
        <v>80</v>
      </c>
    </row>
    <row r="121" spans="1:65" s="13" customFormat="1" ht="10.199999999999999">
      <c r="B121" s="210"/>
      <c r="C121" s="211"/>
      <c r="D121" s="205" t="s">
        <v>165</v>
      </c>
      <c r="E121" s="212" t="s">
        <v>19</v>
      </c>
      <c r="F121" s="213" t="s">
        <v>733</v>
      </c>
      <c r="G121" s="211"/>
      <c r="H121" s="214">
        <v>1321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165</v>
      </c>
      <c r="AU121" s="220" t="s">
        <v>80</v>
      </c>
      <c r="AV121" s="13" t="s">
        <v>80</v>
      </c>
      <c r="AW121" s="13" t="s">
        <v>33</v>
      </c>
      <c r="AX121" s="13" t="s">
        <v>71</v>
      </c>
      <c r="AY121" s="220" t="s">
        <v>152</v>
      </c>
    </row>
    <row r="122" spans="1:65" s="2" customFormat="1" ht="14.4" customHeight="1">
      <c r="A122" s="34"/>
      <c r="B122" s="35"/>
      <c r="C122" s="192" t="s">
        <v>202</v>
      </c>
      <c r="D122" s="192" t="s">
        <v>154</v>
      </c>
      <c r="E122" s="193" t="s">
        <v>734</v>
      </c>
      <c r="F122" s="194" t="s">
        <v>735</v>
      </c>
      <c r="G122" s="195" t="s">
        <v>157</v>
      </c>
      <c r="H122" s="196">
        <v>4369</v>
      </c>
      <c r="I122" s="197"/>
      <c r="J122" s="198">
        <f>ROUND(I122*H122,2)</f>
        <v>0</v>
      </c>
      <c r="K122" s="194" t="s">
        <v>19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159</v>
      </c>
      <c r="AT122" s="203" t="s">
        <v>154</v>
      </c>
      <c r="AU122" s="203" t="s">
        <v>80</v>
      </c>
      <c r="AY122" s="17" t="s">
        <v>152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159</v>
      </c>
      <c r="BM122" s="203" t="s">
        <v>736</v>
      </c>
    </row>
    <row r="123" spans="1:65" s="2" customFormat="1" ht="10.199999999999999">
      <c r="A123" s="34"/>
      <c r="B123" s="35"/>
      <c r="C123" s="36"/>
      <c r="D123" s="205" t="s">
        <v>161</v>
      </c>
      <c r="E123" s="36"/>
      <c r="F123" s="206" t="s">
        <v>735</v>
      </c>
      <c r="G123" s="36"/>
      <c r="H123" s="36"/>
      <c r="I123" s="115"/>
      <c r="J123" s="36"/>
      <c r="K123" s="36"/>
      <c r="L123" s="39"/>
      <c r="M123" s="207"/>
      <c r="N123" s="208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80</v>
      </c>
    </row>
    <row r="124" spans="1:65" s="13" customFormat="1" ht="10.199999999999999">
      <c r="B124" s="210"/>
      <c r="C124" s="211"/>
      <c r="D124" s="205" t="s">
        <v>165</v>
      </c>
      <c r="E124" s="212" t="s">
        <v>19</v>
      </c>
      <c r="F124" s="213" t="s">
        <v>721</v>
      </c>
      <c r="G124" s="211"/>
      <c r="H124" s="214">
        <v>4369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165</v>
      </c>
      <c r="AU124" s="220" t="s">
        <v>80</v>
      </c>
      <c r="AV124" s="13" t="s">
        <v>80</v>
      </c>
      <c r="AW124" s="13" t="s">
        <v>33</v>
      </c>
      <c r="AX124" s="13" t="s">
        <v>78</v>
      </c>
      <c r="AY124" s="220" t="s">
        <v>152</v>
      </c>
    </row>
    <row r="125" spans="1:65" s="2" customFormat="1" ht="14.4" customHeight="1">
      <c r="A125" s="34"/>
      <c r="B125" s="35"/>
      <c r="C125" s="192" t="s">
        <v>209</v>
      </c>
      <c r="D125" s="192" t="s">
        <v>154</v>
      </c>
      <c r="E125" s="193" t="s">
        <v>668</v>
      </c>
      <c r="F125" s="194" t="s">
        <v>669</v>
      </c>
      <c r="G125" s="195" t="s">
        <v>157</v>
      </c>
      <c r="H125" s="196">
        <v>828.8</v>
      </c>
      <c r="I125" s="197"/>
      <c r="J125" s="198">
        <f>ROUND(I125*H125,2)</f>
        <v>0</v>
      </c>
      <c r="K125" s="194" t="s">
        <v>158</v>
      </c>
      <c r="L125" s="39"/>
      <c r="M125" s="199" t="s">
        <v>19</v>
      </c>
      <c r="N125" s="200" t="s">
        <v>42</v>
      </c>
      <c r="O125" s="64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159</v>
      </c>
      <c r="AT125" s="203" t="s">
        <v>154</v>
      </c>
      <c r="AU125" s="203" t="s">
        <v>80</v>
      </c>
      <c r="AY125" s="17" t="s">
        <v>152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78</v>
      </c>
      <c r="BK125" s="204">
        <f>ROUND(I125*H125,2)</f>
        <v>0</v>
      </c>
      <c r="BL125" s="17" t="s">
        <v>159</v>
      </c>
      <c r="BM125" s="203" t="s">
        <v>737</v>
      </c>
    </row>
    <row r="126" spans="1:65" s="2" customFormat="1" ht="19.2">
      <c r="A126" s="34"/>
      <c r="B126" s="35"/>
      <c r="C126" s="36"/>
      <c r="D126" s="205" t="s">
        <v>161</v>
      </c>
      <c r="E126" s="36"/>
      <c r="F126" s="206" t="s">
        <v>671</v>
      </c>
      <c r="G126" s="36"/>
      <c r="H126" s="36"/>
      <c r="I126" s="115"/>
      <c r="J126" s="36"/>
      <c r="K126" s="36"/>
      <c r="L126" s="39"/>
      <c r="M126" s="207"/>
      <c r="N126" s="208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80</v>
      </c>
    </row>
    <row r="127" spans="1:65" s="13" customFormat="1" ht="10.199999999999999">
      <c r="B127" s="210"/>
      <c r="C127" s="211"/>
      <c r="D127" s="205" t="s">
        <v>165</v>
      </c>
      <c r="E127" s="212" t="s">
        <v>19</v>
      </c>
      <c r="F127" s="213" t="s">
        <v>728</v>
      </c>
      <c r="G127" s="211"/>
      <c r="H127" s="214">
        <v>828.8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165</v>
      </c>
      <c r="AU127" s="220" t="s">
        <v>80</v>
      </c>
      <c r="AV127" s="13" t="s">
        <v>80</v>
      </c>
      <c r="AW127" s="13" t="s">
        <v>33</v>
      </c>
      <c r="AX127" s="13" t="s">
        <v>71</v>
      </c>
      <c r="AY127" s="220" t="s">
        <v>152</v>
      </c>
    </row>
    <row r="128" spans="1:65" s="2" customFormat="1" ht="14.4" customHeight="1">
      <c r="A128" s="34"/>
      <c r="B128" s="35"/>
      <c r="C128" s="192" t="s">
        <v>215</v>
      </c>
      <c r="D128" s="192" t="s">
        <v>154</v>
      </c>
      <c r="E128" s="193" t="s">
        <v>301</v>
      </c>
      <c r="F128" s="194" t="s">
        <v>302</v>
      </c>
      <c r="G128" s="195" t="s">
        <v>297</v>
      </c>
      <c r="H128" s="196">
        <v>2377.8000000000002</v>
      </c>
      <c r="I128" s="197"/>
      <c r="J128" s="198">
        <f>ROUND(I128*H128,2)</f>
        <v>0</v>
      </c>
      <c r="K128" s="194" t="s">
        <v>19</v>
      </c>
      <c r="L128" s="39"/>
      <c r="M128" s="199" t="s">
        <v>19</v>
      </c>
      <c r="N128" s="200" t="s">
        <v>42</v>
      </c>
      <c r="O128" s="64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159</v>
      </c>
      <c r="AT128" s="203" t="s">
        <v>154</v>
      </c>
      <c r="AU128" s="203" t="s">
        <v>80</v>
      </c>
      <c r="AY128" s="17" t="s">
        <v>152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78</v>
      </c>
      <c r="BK128" s="204">
        <f>ROUND(I128*H128,2)</f>
        <v>0</v>
      </c>
      <c r="BL128" s="17" t="s">
        <v>159</v>
      </c>
      <c r="BM128" s="203" t="s">
        <v>738</v>
      </c>
    </row>
    <row r="129" spans="1:65" s="2" customFormat="1" ht="10.199999999999999">
      <c r="A129" s="34"/>
      <c r="B129" s="35"/>
      <c r="C129" s="36"/>
      <c r="D129" s="205" t="s">
        <v>161</v>
      </c>
      <c r="E129" s="36"/>
      <c r="F129" s="206" t="s">
        <v>302</v>
      </c>
      <c r="G129" s="36"/>
      <c r="H129" s="36"/>
      <c r="I129" s="115"/>
      <c r="J129" s="36"/>
      <c r="K129" s="36"/>
      <c r="L129" s="39"/>
      <c r="M129" s="207"/>
      <c r="N129" s="208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161</v>
      </c>
      <c r="AU129" s="17" t="s">
        <v>80</v>
      </c>
    </row>
    <row r="130" spans="1:65" s="13" customFormat="1" ht="10.199999999999999">
      <c r="B130" s="210"/>
      <c r="C130" s="211"/>
      <c r="D130" s="205" t="s">
        <v>165</v>
      </c>
      <c r="E130" s="212" t="s">
        <v>19</v>
      </c>
      <c r="F130" s="213" t="s">
        <v>739</v>
      </c>
      <c r="G130" s="211"/>
      <c r="H130" s="214">
        <v>2377.8000000000002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165</v>
      </c>
      <c r="AU130" s="220" t="s">
        <v>80</v>
      </c>
      <c r="AV130" s="13" t="s">
        <v>80</v>
      </c>
      <c r="AW130" s="13" t="s">
        <v>33</v>
      </c>
      <c r="AX130" s="13" t="s">
        <v>78</v>
      </c>
      <c r="AY130" s="220" t="s">
        <v>152</v>
      </c>
    </row>
    <row r="131" spans="1:65" s="2" customFormat="1" ht="14.4" customHeight="1">
      <c r="A131" s="34"/>
      <c r="B131" s="35"/>
      <c r="C131" s="192" t="s">
        <v>222</v>
      </c>
      <c r="D131" s="192" t="s">
        <v>154</v>
      </c>
      <c r="E131" s="193" t="s">
        <v>740</v>
      </c>
      <c r="F131" s="194" t="s">
        <v>741</v>
      </c>
      <c r="G131" s="195" t="s">
        <v>314</v>
      </c>
      <c r="H131" s="196">
        <v>1197</v>
      </c>
      <c r="I131" s="197"/>
      <c r="J131" s="198">
        <f>ROUND(I131*H131,2)</f>
        <v>0</v>
      </c>
      <c r="K131" s="194" t="s">
        <v>158</v>
      </c>
      <c r="L131" s="39"/>
      <c r="M131" s="199" t="s">
        <v>19</v>
      </c>
      <c r="N131" s="200" t="s">
        <v>42</v>
      </c>
      <c r="O131" s="64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159</v>
      </c>
      <c r="AT131" s="203" t="s">
        <v>154</v>
      </c>
      <c r="AU131" s="203" t="s">
        <v>80</v>
      </c>
      <c r="AY131" s="17" t="s">
        <v>152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78</v>
      </c>
      <c r="BK131" s="204">
        <f>ROUND(I131*H131,2)</f>
        <v>0</v>
      </c>
      <c r="BL131" s="17" t="s">
        <v>159</v>
      </c>
      <c r="BM131" s="203" t="s">
        <v>742</v>
      </c>
    </row>
    <row r="132" spans="1:65" s="2" customFormat="1" ht="19.2">
      <c r="A132" s="34"/>
      <c r="B132" s="35"/>
      <c r="C132" s="36"/>
      <c r="D132" s="205" t="s">
        <v>161</v>
      </c>
      <c r="E132" s="36"/>
      <c r="F132" s="206" t="s">
        <v>743</v>
      </c>
      <c r="G132" s="36"/>
      <c r="H132" s="36"/>
      <c r="I132" s="115"/>
      <c r="J132" s="36"/>
      <c r="K132" s="36"/>
      <c r="L132" s="39"/>
      <c r="M132" s="207"/>
      <c r="N132" s="208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161</v>
      </c>
      <c r="AU132" s="17" t="s">
        <v>80</v>
      </c>
    </row>
    <row r="133" spans="1:65" s="13" customFormat="1" ht="10.199999999999999">
      <c r="B133" s="210"/>
      <c r="C133" s="211"/>
      <c r="D133" s="205" t="s">
        <v>165</v>
      </c>
      <c r="E133" s="212" t="s">
        <v>19</v>
      </c>
      <c r="F133" s="213" t="s">
        <v>744</v>
      </c>
      <c r="G133" s="211"/>
      <c r="H133" s="214">
        <v>1197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165</v>
      </c>
      <c r="AU133" s="220" t="s">
        <v>80</v>
      </c>
      <c r="AV133" s="13" t="s">
        <v>80</v>
      </c>
      <c r="AW133" s="13" t="s">
        <v>33</v>
      </c>
      <c r="AX133" s="13" t="s">
        <v>78</v>
      </c>
      <c r="AY133" s="220" t="s">
        <v>152</v>
      </c>
    </row>
    <row r="134" spans="1:65" s="2" customFormat="1" ht="14.4" customHeight="1">
      <c r="A134" s="34"/>
      <c r="B134" s="35"/>
      <c r="C134" s="192" t="s">
        <v>228</v>
      </c>
      <c r="D134" s="192" t="s">
        <v>154</v>
      </c>
      <c r="E134" s="193" t="s">
        <v>745</v>
      </c>
      <c r="F134" s="194" t="s">
        <v>746</v>
      </c>
      <c r="G134" s="195" t="s">
        <v>314</v>
      </c>
      <c r="H134" s="196">
        <v>1197</v>
      </c>
      <c r="I134" s="197"/>
      <c r="J134" s="198">
        <f>ROUND(I134*H134,2)</f>
        <v>0</v>
      </c>
      <c r="K134" s="194" t="s">
        <v>158</v>
      </c>
      <c r="L134" s="39"/>
      <c r="M134" s="199" t="s">
        <v>19</v>
      </c>
      <c r="N134" s="200" t="s">
        <v>42</v>
      </c>
      <c r="O134" s="64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159</v>
      </c>
      <c r="AT134" s="203" t="s">
        <v>154</v>
      </c>
      <c r="AU134" s="203" t="s">
        <v>80</v>
      </c>
      <c r="AY134" s="17" t="s">
        <v>152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78</v>
      </c>
      <c r="BK134" s="204">
        <f>ROUND(I134*H134,2)</f>
        <v>0</v>
      </c>
      <c r="BL134" s="17" t="s">
        <v>159</v>
      </c>
      <c r="BM134" s="203" t="s">
        <v>747</v>
      </c>
    </row>
    <row r="135" spans="1:65" s="2" customFormat="1" ht="19.2">
      <c r="A135" s="34"/>
      <c r="B135" s="35"/>
      <c r="C135" s="36"/>
      <c r="D135" s="205" t="s">
        <v>161</v>
      </c>
      <c r="E135" s="36"/>
      <c r="F135" s="206" t="s">
        <v>748</v>
      </c>
      <c r="G135" s="36"/>
      <c r="H135" s="36"/>
      <c r="I135" s="115"/>
      <c r="J135" s="36"/>
      <c r="K135" s="36"/>
      <c r="L135" s="39"/>
      <c r="M135" s="207"/>
      <c r="N135" s="208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161</v>
      </c>
      <c r="AU135" s="17" t="s">
        <v>80</v>
      </c>
    </row>
    <row r="136" spans="1:65" s="13" customFormat="1" ht="10.199999999999999">
      <c r="B136" s="210"/>
      <c r="C136" s="211"/>
      <c r="D136" s="205" t="s">
        <v>165</v>
      </c>
      <c r="E136" s="212" t="s">
        <v>19</v>
      </c>
      <c r="F136" s="213" t="s">
        <v>744</v>
      </c>
      <c r="G136" s="211"/>
      <c r="H136" s="214">
        <v>1197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165</v>
      </c>
      <c r="AU136" s="220" t="s">
        <v>80</v>
      </c>
      <c r="AV136" s="13" t="s">
        <v>80</v>
      </c>
      <c r="AW136" s="13" t="s">
        <v>33</v>
      </c>
      <c r="AX136" s="13" t="s">
        <v>78</v>
      </c>
      <c r="AY136" s="220" t="s">
        <v>152</v>
      </c>
    </row>
    <row r="137" spans="1:65" s="2" customFormat="1" ht="14.4" customHeight="1">
      <c r="A137" s="34"/>
      <c r="B137" s="35"/>
      <c r="C137" s="192" t="s">
        <v>234</v>
      </c>
      <c r="D137" s="192" t="s">
        <v>154</v>
      </c>
      <c r="E137" s="193" t="s">
        <v>323</v>
      </c>
      <c r="F137" s="194" t="s">
        <v>324</v>
      </c>
      <c r="G137" s="195" t="s">
        <v>314</v>
      </c>
      <c r="H137" s="196">
        <v>745</v>
      </c>
      <c r="I137" s="197"/>
      <c r="J137" s="198">
        <f>ROUND(I137*H137,2)</f>
        <v>0</v>
      </c>
      <c r="K137" s="194" t="s">
        <v>158</v>
      </c>
      <c r="L137" s="39"/>
      <c r="M137" s="199" t="s">
        <v>19</v>
      </c>
      <c r="N137" s="200" t="s">
        <v>42</v>
      </c>
      <c r="O137" s="64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159</v>
      </c>
      <c r="AT137" s="203" t="s">
        <v>154</v>
      </c>
      <c r="AU137" s="203" t="s">
        <v>80</v>
      </c>
      <c r="AY137" s="17" t="s">
        <v>152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78</v>
      </c>
      <c r="BK137" s="204">
        <f>ROUND(I137*H137,2)</f>
        <v>0</v>
      </c>
      <c r="BL137" s="17" t="s">
        <v>159</v>
      </c>
      <c r="BM137" s="203" t="s">
        <v>749</v>
      </c>
    </row>
    <row r="138" spans="1:65" s="2" customFormat="1" ht="19.2">
      <c r="A138" s="34"/>
      <c r="B138" s="35"/>
      <c r="C138" s="36"/>
      <c r="D138" s="205" t="s">
        <v>161</v>
      </c>
      <c r="E138" s="36"/>
      <c r="F138" s="206" t="s">
        <v>326</v>
      </c>
      <c r="G138" s="36"/>
      <c r="H138" s="36"/>
      <c r="I138" s="115"/>
      <c r="J138" s="36"/>
      <c r="K138" s="36"/>
      <c r="L138" s="39"/>
      <c r="M138" s="207"/>
      <c r="N138" s="208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161</v>
      </c>
      <c r="AU138" s="17" t="s">
        <v>80</v>
      </c>
    </row>
    <row r="139" spans="1:65" s="13" customFormat="1" ht="10.199999999999999">
      <c r="B139" s="210"/>
      <c r="C139" s="211"/>
      <c r="D139" s="205" t="s">
        <v>165</v>
      </c>
      <c r="E139" s="212" t="s">
        <v>19</v>
      </c>
      <c r="F139" s="213" t="s">
        <v>750</v>
      </c>
      <c r="G139" s="211"/>
      <c r="H139" s="214">
        <v>745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165</v>
      </c>
      <c r="AU139" s="220" t="s">
        <v>80</v>
      </c>
      <c r="AV139" s="13" t="s">
        <v>80</v>
      </c>
      <c r="AW139" s="13" t="s">
        <v>33</v>
      </c>
      <c r="AX139" s="13" t="s">
        <v>78</v>
      </c>
      <c r="AY139" s="220" t="s">
        <v>152</v>
      </c>
    </row>
    <row r="140" spans="1:65" s="2" customFormat="1" ht="14.4" customHeight="1">
      <c r="A140" s="34"/>
      <c r="B140" s="35"/>
      <c r="C140" s="221" t="s">
        <v>8</v>
      </c>
      <c r="D140" s="221" t="s">
        <v>330</v>
      </c>
      <c r="E140" s="222" t="s">
        <v>331</v>
      </c>
      <c r="F140" s="223" t="s">
        <v>332</v>
      </c>
      <c r="G140" s="224" t="s">
        <v>333</v>
      </c>
      <c r="H140" s="225">
        <v>40.005000000000003</v>
      </c>
      <c r="I140" s="226"/>
      <c r="J140" s="227">
        <f>ROUND(I140*H140,2)</f>
        <v>0</v>
      </c>
      <c r="K140" s="223" t="s">
        <v>158</v>
      </c>
      <c r="L140" s="228"/>
      <c r="M140" s="229" t="s">
        <v>19</v>
      </c>
      <c r="N140" s="230" t="s">
        <v>42</v>
      </c>
      <c r="O140" s="64"/>
      <c r="P140" s="201">
        <f>O140*H140</f>
        <v>0</v>
      </c>
      <c r="Q140" s="201">
        <v>1E-3</v>
      </c>
      <c r="R140" s="201">
        <f>Q140*H140</f>
        <v>4.0005000000000006E-2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196</v>
      </c>
      <c r="AT140" s="203" t="s">
        <v>330</v>
      </c>
      <c r="AU140" s="203" t="s">
        <v>80</v>
      </c>
      <c r="AY140" s="17" t="s">
        <v>152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78</v>
      </c>
      <c r="BK140" s="204">
        <f>ROUND(I140*H140,2)</f>
        <v>0</v>
      </c>
      <c r="BL140" s="17" t="s">
        <v>159</v>
      </c>
      <c r="BM140" s="203" t="s">
        <v>751</v>
      </c>
    </row>
    <row r="141" spans="1:65" s="2" customFormat="1" ht="10.199999999999999">
      <c r="A141" s="34"/>
      <c r="B141" s="35"/>
      <c r="C141" s="36"/>
      <c r="D141" s="205" t="s">
        <v>161</v>
      </c>
      <c r="E141" s="36"/>
      <c r="F141" s="206" t="s">
        <v>332</v>
      </c>
      <c r="G141" s="36"/>
      <c r="H141" s="36"/>
      <c r="I141" s="115"/>
      <c r="J141" s="36"/>
      <c r="K141" s="36"/>
      <c r="L141" s="39"/>
      <c r="M141" s="207"/>
      <c r="N141" s="208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80</v>
      </c>
    </row>
    <row r="142" spans="1:65" s="2" customFormat="1" ht="19.2">
      <c r="A142" s="34"/>
      <c r="B142" s="35"/>
      <c r="C142" s="36"/>
      <c r="D142" s="205" t="s">
        <v>163</v>
      </c>
      <c r="E142" s="36"/>
      <c r="F142" s="209" t="s">
        <v>335</v>
      </c>
      <c r="G142" s="36"/>
      <c r="H142" s="36"/>
      <c r="I142" s="115"/>
      <c r="J142" s="36"/>
      <c r="K142" s="36"/>
      <c r="L142" s="39"/>
      <c r="M142" s="207"/>
      <c r="N142" s="208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163</v>
      </c>
      <c r="AU142" s="17" t="s">
        <v>80</v>
      </c>
    </row>
    <row r="143" spans="1:65" s="13" customFormat="1" ht="10.199999999999999">
      <c r="B143" s="210"/>
      <c r="C143" s="211"/>
      <c r="D143" s="205" t="s">
        <v>165</v>
      </c>
      <c r="E143" s="212" t="s">
        <v>19</v>
      </c>
      <c r="F143" s="213" t="s">
        <v>752</v>
      </c>
      <c r="G143" s="211"/>
      <c r="H143" s="214">
        <v>40.005000000000003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165</v>
      </c>
      <c r="AU143" s="220" t="s">
        <v>80</v>
      </c>
      <c r="AV143" s="13" t="s">
        <v>80</v>
      </c>
      <c r="AW143" s="13" t="s">
        <v>33</v>
      </c>
      <c r="AX143" s="13" t="s">
        <v>78</v>
      </c>
      <c r="AY143" s="220" t="s">
        <v>152</v>
      </c>
    </row>
    <row r="144" spans="1:65" s="2" customFormat="1" ht="14.4" customHeight="1">
      <c r="A144" s="34"/>
      <c r="B144" s="35"/>
      <c r="C144" s="192" t="s">
        <v>243</v>
      </c>
      <c r="D144" s="192" t="s">
        <v>154</v>
      </c>
      <c r="E144" s="193" t="s">
        <v>687</v>
      </c>
      <c r="F144" s="194" t="s">
        <v>688</v>
      </c>
      <c r="G144" s="195" t="s">
        <v>314</v>
      </c>
      <c r="H144" s="196">
        <v>6298</v>
      </c>
      <c r="I144" s="197"/>
      <c r="J144" s="198">
        <f>ROUND(I144*H144,2)</f>
        <v>0</v>
      </c>
      <c r="K144" s="194" t="s">
        <v>158</v>
      </c>
      <c r="L144" s="39"/>
      <c r="M144" s="199" t="s">
        <v>19</v>
      </c>
      <c r="N144" s="200" t="s">
        <v>42</v>
      </c>
      <c r="O144" s="64"/>
      <c r="P144" s="201">
        <f>O144*H144</f>
        <v>0</v>
      </c>
      <c r="Q144" s="201">
        <v>0</v>
      </c>
      <c r="R144" s="201">
        <f>Q144*H144</f>
        <v>0</v>
      </c>
      <c r="S144" s="201">
        <v>0</v>
      </c>
      <c r="T144" s="20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3" t="s">
        <v>159</v>
      </c>
      <c r="AT144" s="203" t="s">
        <v>154</v>
      </c>
      <c r="AU144" s="203" t="s">
        <v>80</v>
      </c>
      <c r="AY144" s="17" t="s">
        <v>152</v>
      </c>
      <c r="BE144" s="204">
        <f>IF(N144="základní",J144,0)</f>
        <v>0</v>
      </c>
      <c r="BF144" s="204">
        <f>IF(N144="snížená",J144,0)</f>
        <v>0</v>
      </c>
      <c r="BG144" s="204">
        <f>IF(N144="zákl. přenesená",J144,0)</f>
        <v>0</v>
      </c>
      <c r="BH144" s="204">
        <f>IF(N144="sníž. přenesená",J144,0)</f>
        <v>0</v>
      </c>
      <c r="BI144" s="204">
        <f>IF(N144="nulová",J144,0)</f>
        <v>0</v>
      </c>
      <c r="BJ144" s="17" t="s">
        <v>78</v>
      </c>
      <c r="BK144" s="204">
        <f>ROUND(I144*H144,2)</f>
        <v>0</v>
      </c>
      <c r="BL144" s="17" t="s">
        <v>159</v>
      </c>
      <c r="BM144" s="203" t="s">
        <v>753</v>
      </c>
    </row>
    <row r="145" spans="1:65" s="2" customFormat="1" ht="10.199999999999999">
      <c r="A145" s="34"/>
      <c r="B145" s="35"/>
      <c r="C145" s="36"/>
      <c r="D145" s="205" t="s">
        <v>161</v>
      </c>
      <c r="E145" s="36"/>
      <c r="F145" s="206" t="s">
        <v>690</v>
      </c>
      <c r="G145" s="36"/>
      <c r="H145" s="36"/>
      <c r="I145" s="115"/>
      <c r="J145" s="36"/>
      <c r="K145" s="36"/>
      <c r="L145" s="39"/>
      <c r="M145" s="207"/>
      <c r="N145" s="208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161</v>
      </c>
      <c r="AU145" s="17" t="s">
        <v>80</v>
      </c>
    </row>
    <row r="146" spans="1:65" s="13" customFormat="1" ht="10.199999999999999">
      <c r="B146" s="210"/>
      <c r="C146" s="211"/>
      <c r="D146" s="205" t="s">
        <v>165</v>
      </c>
      <c r="E146" s="212" t="s">
        <v>19</v>
      </c>
      <c r="F146" s="213" t="s">
        <v>754</v>
      </c>
      <c r="G146" s="211"/>
      <c r="H146" s="214">
        <v>6298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165</v>
      </c>
      <c r="AU146" s="220" t="s">
        <v>80</v>
      </c>
      <c r="AV146" s="13" t="s">
        <v>80</v>
      </c>
      <c r="AW146" s="13" t="s">
        <v>33</v>
      </c>
      <c r="AX146" s="13" t="s">
        <v>78</v>
      </c>
      <c r="AY146" s="220" t="s">
        <v>152</v>
      </c>
    </row>
    <row r="147" spans="1:65" s="2" customFormat="1" ht="14.4" customHeight="1">
      <c r="A147" s="34"/>
      <c r="B147" s="35"/>
      <c r="C147" s="192" t="s">
        <v>248</v>
      </c>
      <c r="D147" s="192" t="s">
        <v>154</v>
      </c>
      <c r="E147" s="193" t="s">
        <v>692</v>
      </c>
      <c r="F147" s="194" t="s">
        <v>693</v>
      </c>
      <c r="G147" s="195" t="s">
        <v>314</v>
      </c>
      <c r="H147" s="196">
        <v>745</v>
      </c>
      <c r="I147" s="197"/>
      <c r="J147" s="198">
        <f>ROUND(I147*H147,2)</f>
        <v>0</v>
      </c>
      <c r="K147" s="194" t="s">
        <v>158</v>
      </c>
      <c r="L147" s="39"/>
      <c r="M147" s="199" t="s">
        <v>19</v>
      </c>
      <c r="N147" s="200" t="s">
        <v>42</v>
      </c>
      <c r="O147" s="64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159</v>
      </c>
      <c r="AT147" s="203" t="s">
        <v>154</v>
      </c>
      <c r="AU147" s="203" t="s">
        <v>80</v>
      </c>
      <c r="AY147" s="17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78</v>
      </c>
      <c r="BK147" s="204">
        <f>ROUND(I147*H147,2)</f>
        <v>0</v>
      </c>
      <c r="BL147" s="17" t="s">
        <v>159</v>
      </c>
      <c r="BM147" s="203" t="s">
        <v>755</v>
      </c>
    </row>
    <row r="148" spans="1:65" s="2" customFormat="1" ht="19.2">
      <c r="A148" s="34"/>
      <c r="B148" s="35"/>
      <c r="C148" s="36"/>
      <c r="D148" s="205" t="s">
        <v>161</v>
      </c>
      <c r="E148" s="36"/>
      <c r="F148" s="206" t="s">
        <v>695</v>
      </c>
      <c r="G148" s="36"/>
      <c r="H148" s="36"/>
      <c r="I148" s="115"/>
      <c r="J148" s="36"/>
      <c r="K148" s="36"/>
      <c r="L148" s="39"/>
      <c r="M148" s="207"/>
      <c r="N148" s="208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161</v>
      </c>
      <c r="AU148" s="17" t="s">
        <v>80</v>
      </c>
    </row>
    <row r="149" spans="1:65" s="13" customFormat="1" ht="10.199999999999999">
      <c r="B149" s="210"/>
      <c r="C149" s="211"/>
      <c r="D149" s="205" t="s">
        <v>165</v>
      </c>
      <c r="E149" s="212" t="s">
        <v>19</v>
      </c>
      <c r="F149" s="213" t="s">
        <v>750</v>
      </c>
      <c r="G149" s="211"/>
      <c r="H149" s="214">
        <v>745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165</v>
      </c>
      <c r="AU149" s="220" t="s">
        <v>80</v>
      </c>
      <c r="AV149" s="13" t="s">
        <v>80</v>
      </c>
      <c r="AW149" s="13" t="s">
        <v>33</v>
      </c>
      <c r="AX149" s="13" t="s">
        <v>78</v>
      </c>
      <c r="AY149" s="220" t="s">
        <v>152</v>
      </c>
    </row>
    <row r="150" spans="1:65" s="2" customFormat="1" ht="14.4" customHeight="1">
      <c r="A150" s="34"/>
      <c r="B150" s="35"/>
      <c r="C150" s="192" t="s">
        <v>253</v>
      </c>
      <c r="D150" s="192" t="s">
        <v>154</v>
      </c>
      <c r="E150" s="193" t="s">
        <v>756</v>
      </c>
      <c r="F150" s="194" t="s">
        <v>757</v>
      </c>
      <c r="G150" s="195" t="s">
        <v>314</v>
      </c>
      <c r="H150" s="196">
        <v>745</v>
      </c>
      <c r="I150" s="197"/>
      <c r="J150" s="198">
        <f>ROUND(I150*H150,2)</f>
        <v>0</v>
      </c>
      <c r="K150" s="194" t="s">
        <v>158</v>
      </c>
      <c r="L150" s="39"/>
      <c r="M150" s="199" t="s">
        <v>19</v>
      </c>
      <c r="N150" s="200" t="s">
        <v>42</v>
      </c>
      <c r="O150" s="64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159</v>
      </c>
      <c r="AT150" s="203" t="s">
        <v>154</v>
      </c>
      <c r="AU150" s="203" t="s">
        <v>80</v>
      </c>
      <c r="AY150" s="17" t="s">
        <v>152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78</v>
      </c>
      <c r="BK150" s="204">
        <f>ROUND(I150*H150,2)</f>
        <v>0</v>
      </c>
      <c r="BL150" s="17" t="s">
        <v>159</v>
      </c>
      <c r="BM150" s="203" t="s">
        <v>758</v>
      </c>
    </row>
    <row r="151" spans="1:65" s="2" customFormat="1" ht="19.2">
      <c r="A151" s="34"/>
      <c r="B151" s="35"/>
      <c r="C151" s="36"/>
      <c r="D151" s="205" t="s">
        <v>161</v>
      </c>
      <c r="E151" s="36"/>
      <c r="F151" s="206" t="s">
        <v>759</v>
      </c>
      <c r="G151" s="36"/>
      <c r="H151" s="36"/>
      <c r="I151" s="115"/>
      <c r="J151" s="36"/>
      <c r="K151" s="36"/>
      <c r="L151" s="39"/>
      <c r="M151" s="207"/>
      <c r="N151" s="208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161</v>
      </c>
      <c r="AU151" s="17" t="s">
        <v>80</v>
      </c>
    </row>
    <row r="152" spans="1:65" s="13" customFormat="1" ht="10.199999999999999">
      <c r="B152" s="210"/>
      <c r="C152" s="211"/>
      <c r="D152" s="205" t="s">
        <v>165</v>
      </c>
      <c r="E152" s="212" t="s">
        <v>19</v>
      </c>
      <c r="F152" s="213" t="s">
        <v>750</v>
      </c>
      <c r="G152" s="211"/>
      <c r="H152" s="214">
        <v>745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165</v>
      </c>
      <c r="AU152" s="220" t="s">
        <v>80</v>
      </c>
      <c r="AV152" s="13" t="s">
        <v>80</v>
      </c>
      <c r="AW152" s="13" t="s">
        <v>33</v>
      </c>
      <c r="AX152" s="13" t="s">
        <v>78</v>
      </c>
      <c r="AY152" s="220" t="s">
        <v>152</v>
      </c>
    </row>
    <row r="153" spans="1:65" s="12" customFormat="1" ht="22.8" customHeight="1">
      <c r="B153" s="176"/>
      <c r="C153" s="177"/>
      <c r="D153" s="178" t="s">
        <v>70</v>
      </c>
      <c r="E153" s="190" t="s">
        <v>202</v>
      </c>
      <c r="F153" s="190" t="s">
        <v>409</v>
      </c>
      <c r="G153" s="177"/>
      <c r="H153" s="177"/>
      <c r="I153" s="180"/>
      <c r="J153" s="191">
        <f>BK153</f>
        <v>0</v>
      </c>
      <c r="K153" s="177"/>
      <c r="L153" s="182"/>
      <c r="M153" s="183"/>
      <c r="N153" s="184"/>
      <c r="O153" s="184"/>
      <c r="P153" s="185">
        <f>SUM(P154:P156)</f>
        <v>0</v>
      </c>
      <c r="Q153" s="184"/>
      <c r="R153" s="185">
        <f>SUM(R154:R156)</f>
        <v>0</v>
      </c>
      <c r="S153" s="184"/>
      <c r="T153" s="186">
        <f>SUM(T154:T156)</f>
        <v>75.3</v>
      </c>
      <c r="AR153" s="187" t="s">
        <v>78</v>
      </c>
      <c r="AT153" s="188" t="s">
        <v>70</v>
      </c>
      <c r="AU153" s="188" t="s">
        <v>78</v>
      </c>
      <c r="AY153" s="187" t="s">
        <v>152</v>
      </c>
      <c r="BK153" s="189">
        <f>SUM(BK154:BK156)</f>
        <v>0</v>
      </c>
    </row>
    <row r="154" spans="1:65" s="2" customFormat="1" ht="14.4" customHeight="1">
      <c r="A154" s="34"/>
      <c r="B154" s="35"/>
      <c r="C154" s="192" t="s">
        <v>259</v>
      </c>
      <c r="D154" s="192" t="s">
        <v>154</v>
      </c>
      <c r="E154" s="193" t="s">
        <v>760</v>
      </c>
      <c r="F154" s="194" t="s">
        <v>761</v>
      </c>
      <c r="G154" s="195" t="s">
        <v>369</v>
      </c>
      <c r="H154" s="196">
        <v>100</v>
      </c>
      <c r="I154" s="197"/>
      <c r="J154" s="198">
        <f>ROUND(I154*H154,2)</f>
        <v>0</v>
      </c>
      <c r="K154" s="194" t="s">
        <v>158</v>
      </c>
      <c r="L154" s="39"/>
      <c r="M154" s="199" t="s">
        <v>19</v>
      </c>
      <c r="N154" s="200" t="s">
        <v>42</v>
      </c>
      <c r="O154" s="64"/>
      <c r="P154" s="201">
        <f>O154*H154</f>
        <v>0</v>
      </c>
      <c r="Q154" s="201">
        <v>0</v>
      </c>
      <c r="R154" s="201">
        <f>Q154*H154</f>
        <v>0</v>
      </c>
      <c r="S154" s="201">
        <v>0.753</v>
      </c>
      <c r="T154" s="202">
        <f>S154*H154</f>
        <v>75.3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3" t="s">
        <v>159</v>
      </c>
      <c r="AT154" s="203" t="s">
        <v>154</v>
      </c>
      <c r="AU154" s="203" t="s">
        <v>80</v>
      </c>
      <c r="AY154" s="17" t="s">
        <v>152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7" t="s">
        <v>78</v>
      </c>
      <c r="BK154" s="204">
        <f>ROUND(I154*H154,2)</f>
        <v>0</v>
      </c>
      <c r="BL154" s="17" t="s">
        <v>159</v>
      </c>
      <c r="BM154" s="203" t="s">
        <v>762</v>
      </c>
    </row>
    <row r="155" spans="1:65" s="2" customFormat="1" ht="19.2">
      <c r="A155" s="34"/>
      <c r="B155" s="35"/>
      <c r="C155" s="36"/>
      <c r="D155" s="205" t="s">
        <v>161</v>
      </c>
      <c r="E155" s="36"/>
      <c r="F155" s="206" t="s">
        <v>763</v>
      </c>
      <c r="G155" s="36"/>
      <c r="H155" s="36"/>
      <c r="I155" s="115"/>
      <c r="J155" s="36"/>
      <c r="K155" s="36"/>
      <c r="L155" s="39"/>
      <c r="M155" s="207"/>
      <c r="N155" s="208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161</v>
      </c>
      <c r="AU155" s="17" t="s">
        <v>80</v>
      </c>
    </row>
    <row r="156" spans="1:65" s="13" customFormat="1" ht="10.199999999999999">
      <c r="B156" s="210"/>
      <c r="C156" s="211"/>
      <c r="D156" s="205" t="s">
        <v>165</v>
      </c>
      <c r="E156" s="212" t="s">
        <v>19</v>
      </c>
      <c r="F156" s="213" t="s">
        <v>764</v>
      </c>
      <c r="G156" s="211"/>
      <c r="H156" s="214">
        <v>100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165</v>
      </c>
      <c r="AU156" s="220" t="s">
        <v>80</v>
      </c>
      <c r="AV156" s="13" t="s">
        <v>80</v>
      </c>
      <c r="AW156" s="13" t="s">
        <v>33</v>
      </c>
      <c r="AX156" s="13" t="s">
        <v>78</v>
      </c>
      <c r="AY156" s="220" t="s">
        <v>152</v>
      </c>
    </row>
    <row r="157" spans="1:65" s="12" customFormat="1" ht="22.8" customHeight="1">
      <c r="B157" s="176"/>
      <c r="C157" s="177"/>
      <c r="D157" s="178" t="s">
        <v>70</v>
      </c>
      <c r="E157" s="190" t="s">
        <v>765</v>
      </c>
      <c r="F157" s="190" t="s">
        <v>766</v>
      </c>
      <c r="G157" s="177"/>
      <c r="H157" s="177"/>
      <c r="I157" s="180"/>
      <c r="J157" s="191">
        <f>BK157</f>
        <v>0</v>
      </c>
      <c r="K157" s="177"/>
      <c r="L157" s="182"/>
      <c r="M157" s="183"/>
      <c r="N157" s="184"/>
      <c r="O157" s="184"/>
      <c r="P157" s="185">
        <f>SUM(P158:P166)</f>
        <v>0</v>
      </c>
      <c r="Q157" s="184"/>
      <c r="R157" s="185">
        <f>SUM(R158:R166)</f>
        <v>0</v>
      </c>
      <c r="S157" s="184"/>
      <c r="T157" s="186">
        <f>SUM(T158:T166)</f>
        <v>0</v>
      </c>
      <c r="AR157" s="187" t="s">
        <v>78</v>
      </c>
      <c r="AT157" s="188" t="s">
        <v>70</v>
      </c>
      <c r="AU157" s="188" t="s">
        <v>78</v>
      </c>
      <c r="AY157" s="187" t="s">
        <v>152</v>
      </c>
      <c r="BK157" s="189">
        <f>SUM(BK158:BK166)</f>
        <v>0</v>
      </c>
    </row>
    <row r="158" spans="1:65" s="2" customFormat="1" ht="14.4" customHeight="1">
      <c r="A158" s="34"/>
      <c r="B158" s="35"/>
      <c r="C158" s="192" t="s">
        <v>265</v>
      </c>
      <c r="D158" s="192" t="s">
        <v>154</v>
      </c>
      <c r="E158" s="193" t="s">
        <v>767</v>
      </c>
      <c r="F158" s="194" t="s">
        <v>768</v>
      </c>
      <c r="G158" s="195" t="s">
        <v>297</v>
      </c>
      <c r="H158" s="196">
        <v>75.3</v>
      </c>
      <c r="I158" s="197"/>
      <c r="J158" s="198">
        <f>ROUND(I158*H158,2)</f>
        <v>0</v>
      </c>
      <c r="K158" s="194" t="s">
        <v>158</v>
      </c>
      <c r="L158" s="39"/>
      <c r="M158" s="199" t="s">
        <v>19</v>
      </c>
      <c r="N158" s="200" t="s">
        <v>42</v>
      </c>
      <c r="O158" s="64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3" t="s">
        <v>159</v>
      </c>
      <c r="AT158" s="203" t="s">
        <v>154</v>
      </c>
      <c r="AU158" s="203" t="s">
        <v>80</v>
      </c>
      <c r="AY158" s="17" t="s">
        <v>152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7" t="s">
        <v>78</v>
      </c>
      <c r="BK158" s="204">
        <f>ROUND(I158*H158,2)</f>
        <v>0</v>
      </c>
      <c r="BL158" s="17" t="s">
        <v>159</v>
      </c>
      <c r="BM158" s="203" t="s">
        <v>769</v>
      </c>
    </row>
    <row r="159" spans="1:65" s="2" customFormat="1" ht="19.2">
      <c r="A159" s="34"/>
      <c r="B159" s="35"/>
      <c r="C159" s="36"/>
      <c r="D159" s="205" t="s">
        <v>161</v>
      </c>
      <c r="E159" s="36"/>
      <c r="F159" s="206" t="s">
        <v>770</v>
      </c>
      <c r="G159" s="36"/>
      <c r="H159" s="36"/>
      <c r="I159" s="115"/>
      <c r="J159" s="36"/>
      <c r="K159" s="36"/>
      <c r="L159" s="39"/>
      <c r="M159" s="207"/>
      <c r="N159" s="208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161</v>
      </c>
      <c r="AU159" s="17" t="s">
        <v>80</v>
      </c>
    </row>
    <row r="160" spans="1:65" s="13" customFormat="1" ht="10.199999999999999">
      <c r="B160" s="210"/>
      <c r="C160" s="211"/>
      <c r="D160" s="205" t="s">
        <v>165</v>
      </c>
      <c r="E160" s="212" t="s">
        <v>19</v>
      </c>
      <c r="F160" s="213" t="s">
        <v>771</v>
      </c>
      <c r="G160" s="211"/>
      <c r="H160" s="214">
        <v>75.3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165</v>
      </c>
      <c r="AU160" s="220" t="s">
        <v>80</v>
      </c>
      <c r="AV160" s="13" t="s">
        <v>80</v>
      </c>
      <c r="AW160" s="13" t="s">
        <v>33</v>
      </c>
      <c r="AX160" s="13" t="s">
        <v>78</v>
      </c>
      <c r="AY160" s="220" t="s">
        <v>152</v>
      </c>
    </row>
    <row r="161" spans="1:65" s="2" customFormat="1" ht="14.4" customHeight="1">
      <c r="A161" s="34"/>
      <c r="B161" s="35"/>
      <c r="C161" s="192" t="s">
        <v>7</v>
      </c>
      <c r="D161" s="192" t="s">
        <v>154</v>
      </c>
      <c r="E161" s="193" t="s">
        <v>772</v>
      </c>
      <c r="F161" s="194" t="s">
        <v>773</v>
      </c>
      <c r="G161" s="195" t="s">
        <v>297</v>
      </c>
      <c r="H161" s="196">
        <v>1581.3</v>
      </c>
      <c r="I161" s="197"/>
      <c r="J161" s="198">
        <f>ROUND(I161*H161,2)</f>
        <v>0</v>
      </c>
      <c r="K161" s="194" t="s">
        <v>158</v>
      </c>
      <c r="L161" s="39"/>
      <c r="M161" s="199" t="s">
        <v>19</v>
      </c>
      <c r="N161" s="200" t="s">
        <v>42</v>
      </c>
      <c r="O161" s="64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3" t="s">
        <v>159</v>
      </c>
      <c r="AT161" s="203" t="s">
        <v>154</v>
      </c>
      <c r="AU161" s="203" t="s">
        <v>80</v>
      </c>
      <c r="AY161" s="17" t="s">
        <v>152</v>
      </c>
      <c r="BE161" s="204">
        <f>IF(N161="základní",J161,0)</f>
        <v>0</v>
      </c>
      <c r="BF161" s="204">
        <f>IF(N161="snížená",J161,0)</f>
        <v>0</v>
      </c>
      <c r="BG161" s="204">
        <f>IF(N161="zákl. přenesená",J161,0)</f>
        <v>0</v>
      </c>
      <c r="BH161" s="204">
        <f>IF(N161="sníž. přenesená",J161,0)</f>
        <v>0</v>
      </c>
      <c r="BI161" s="204">
        <f>IF(N161="nulová",J161,0)</f>
        <v>0</v>
      </c>
      <c r="BJ161" s="17" t="s">
        <v>78</v>
      </c>
      <c r="BK161" s="204">
        <f>ROUND(I161*H161,2)</f>
        <v>0</v>
      </c>
      <c r="BL161" s="17" t="s">
        <v>159</v>
      </c>
      <c r="BM161" s="203" t="s">
        <v>774</v>
      </c>
    </row>
    <row r="162" spans="1:65" s="2" customFormat="1" ht="19.2">
      <c r="A162" s="34"/>
      <c r="B162" s="35"/>
      <c r="C162" s="36"/>
      <c r="D162" s="205" t="s">
        <v>161</v>
      </c>
      <c r="E162" s="36"/>
      <c r="F162" s="206" t="s">
        <v>775</v>
      </c>
      <c r="G162" s="36"/>
      <c r="H162" s="36"/>
      <c r="I162" s="115"/>
      <c r="J162" s="36"/>
      <c r="K162" s="36"/>
      <c r="L162" s="39"/>
      <c r="M162" s="207"/>
      <c r="N162" s="208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161</v>
      </c>
      <c r="AU162" s="17" t="s">
        <v>80</v>
      </c>
    </row>
    <row r="163" spans="1:65" s="13" customFormat="1" ht="10.199999999999999">
      <c r="B163" s="210"/>
      <c r="C163" s="211"/>
      <c r="D163" s="205" t="s">
        <v>165</v>
      </c>
      <c r="E163" s="212" t="s">
        <v>19</v>
      </c>
      <c r="F163" s="213" t="s">
        <v>776</v>
      </c>
      <c r="G163" s="211"/>
      <c r="H163" s="214">
        <v>1581.3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165</v>
      </c>
      <c r="AU163" s="220" t="s">
        <v>80</v>
      </c>
      <c r="AV163" s="13" t="s">
        <v>80</v>
      </c>
      <c r="AW163" s="13" t="s">
        <v>33</v>
      </c>
      <c r="AX163" s="13" t="s">
        <v>78</v>
      </c>
      <c r="AY163" s="220" t="s">
        <v>152</v>
      </c>
    </row>
    <row r="164" spans="1:65" s="2" customFormat="1" ht="14.4" customHeight="1">
      <c r="A164" s="34"/>
      <c r="B164" s="35"/>
      <c r="C164" s="192" t="s">
        <v>276</v>
      </c>
      <c r="D164" s="192" t="s">
        <v>154</v>
      </c>
      <c r="E164" s="193" t="s">
        <v>777</v>
      </c>
      <c r="F164" s="194" t="s">
        <v>778</v>
      </c>
      <c r="G164" s="195" t="s">
        <v>297</v>
      </c>
      <c r="H164" s="196">
        <v>75.3</v>
      </c>
      <c r="I164" s="197"/>
      <c r="J164" s="198">
        <f>ROUND(I164*H164,2)</f>
        <v>0</v>
      </c>
      <c r="K164" s="194" t="s">
        <v>19</v>
      </c>
      <c r="L164" s="39"/>
      <c r="M164" s="199" t="s">
        <v>19</v>
      </c>
      <c r="N164" s="200" t="s">
        <v>42</v>
      </c>
      <c r="O164" s="64"/>
      <c r="P164" s="201">
        <f>O164*H164</f>
        <v>0</v>
      </c>
      <c r="Q164" s="201">
        <v>0</v>
      </c>
      <c r="R164" s="201">
        <f>Q164*H164</f>
        <v>0</v>
      </c>
      <c r="S164" s="201">
        <v>0</v>
      </c>
      <c r="T164" s="20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3" t="s">
        <v>159</v>
      </c>
      <c r="AT164" s="203" t="s">
        <v>154</v>
      </c>
      <c r="AU164" s="203" t="s">
        <v>80</v>
      </c>
      <c r="AY164" s="17" t="s">
        <v>152</v>
      </c>
      <c r="BE164" s="204">
        <f>IF(N164="základní",J164,0)</f>
        <v>0</v>
      </c>
      <c r="BF164" s="204">
        <f>IF(N164="snížená",J164,0)</f>
        <v>0</v>
      </c>
      <c r="BG164" s="204">
        <f>IF(N164="zákl. přenesená",J164,0)</f>
        <v>0</v>
      </c>
      <c r="BH164" s="204">
        <f>IF(N164="sníž. přenesená",J164,0)</f>
        <v>0</v>
      </c>
      <c r="BI164" s="204">
        <f>IF(N164="nulová",J164,0)</f>
        <v>0</v>
      </c>
      <c r="BJ164" s="17" t="s">
        <v>78</v>
      </c>
      <c r="BK164" s="204">
        <f>ROUND(I164*H164,2)</f>
        <v>0</v>
      </c>
      <c r="BL164" s="17" t="s">
        <v>159</v>
      </c>
      <c r="BM164" s="203" t="s">
        <v>779</v>
      </c>
    </row>
    <row r="165" spans="1:65" s="2" customFormat="1" ht="10.199999999999999">
      <c r="A165" s="34"/>
      <c r="B165" s="35"/>
      <c r="C165" s="36"/>
      <c r="D165" s="205" t="s">
        <v>161</v>
      </c>
      <c r="E165" s="36"/>
      <c r="F165" s="206" t="s">
        <v>778</v>
      </c>
      <c r="G165" s="36"/>
      <c r="H165" s="36"/>
      <c r="I165" s="115"/>
      <c r="J165" s="36"/>
      <c r="K165" s="36"/>
      <c r="L165" s="39"/>
      <c r="M165" s="207"/>
      <c r="N165" s="208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161</v>
      </c>
      <c r="AU165" s="17" t="s">
        <v>80</v>
      </c>
    </row>
    <row r="166" spans="1:65" s="13" customFormat="1" ht="10.199999999999999">
      <c r="B166" s="210"/>
      <c r="C166" s="211"/>
      <c r="D166" s="205" t="s">
        <v>165</v>
      </c>
      <c r="E166" s="212" t="s">
        <v>19</v>
      </c>
      <c r="F166" s="213" t="s">
        <v>771</v>
      </c>
      <c r="G166" s="211"/>
      <c r="H166" s="214">
        <v>75.3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165</v>
      </c>
      <c r="AU166" s="220" t="s">
        <v>80</v>
      </c>
      <c r="AV166" s="13" t="s">
        <v>80</v>
      </c>
      <c r="AW166" s="13" t="s">
        <v>33</v>
      </c>
      <c r="AX166" s="13" t="s">
        <v>78</v>
      </c>
      <c r="AY166" s="220" t="s">
        <v>152</v>
      </c>
    </row>
    <row r="167" spans="1:65" s="12" customFormat="1" ht="22.8" customHeight="1">
      <c r="B167" s="176"/>
      <c r="C167" s="177"/>
      <c r="D167" s="178" t="s">
        <v>70</v>
      </c>
      <c r="E167" s="190" t="s">
        <v>416</v>
      </c>
      <c r="F167" s="190" t="s">
        <v>417</v>
      </c>
      <c r="G167" s="177"/>
      <c r="H167" s="177"/>
      <c r="I167" s="180"/>
      <c r="J167" s="191">
        <f>BK167</f>
        <v>0</v>
      </c>
      <c r="K167" s="177"/>
      <c r="L167" s="182"/>
      <c r="M167" s="183"/>
      <c r="N167" s="184"/>
      <c r="O167" s="184"/>
      <c r="P167" s="185">
        <f>SUM(P168:P169)</f>
        <v>0</v>
      </c>
      <c r="Q167" s="184"/>
      <c r="R167" s="185">
        <f>SUM(R168:R169)</f>
        <v>0</v>
      </c>
      <c r="S167" s="184"/>
      <c r="T167" s="186">
        <f>SUM(T168:T169)</f>
        <v>0</v>
      </c>
      <c r="AR167" s="187" t="s">
        <v>78</v>
      </c>
      <c r="AT167" s="188" t="s">
        <v>70</v>
      </c>
      <c r="AU167" s="188" t="s">
        <v>78</v>
      </c>
      <c r="AY167" s="187" t="s">
        <v>152</v>
      </c>
      <c r="BK167" s="189">
        <f>SUM(BK168:BK169)</f>
        <v>0</v>
      </c>
    </row>
    <row r="168" spans="1:65" s="2" customFormat="1" ht="14.4" customHeight="1">
      <c r="A168" s="34"/>
      <c r="B168" s="35"/>
      <c r="C168" s="192" t="s">
        <v>281</v>
      </c>
      <c r="D168" s="192" t="s">
        <v>154</v>
      </c>
      <c r="E168" s="193" t="s">
        <v>780</v>
      </c>
      <c r="F168" s="194" t="s">
        <v>781</v>
      </c>
      <c r="G168" s="195" t="s">
        <v>297</v>
      </c>
      <c r="H168" s="196">
        <v>0.04</v>
      </c>
      <c r="I168" s="197"/>
      <c r="J168" s="198">
        <f>ROUND(I168*H168,2)</f>
        <v>0</v>
      </c>
      <c r="K168" s="194" t="s">
        <v>158</v>
      </c>
      <c r="L168" s="39"/>
      <c r="M168" s="199" t="s">
        <v>19</v>
      </c>
      <c r="N168" s="200" t="s">
        <v>42</v>
      </c>
      <c r="O168" s="64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159</v>
      </c>
      <c r="AT168" s="203" t="s">
        <v>154</v>
      </c>
      <c r="AU168" s="203" t="s">
        <v>80</v>
      </c>
      <c r="AY168" s="17" t="s">
        <v>152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78</v>
      </c>
      <c r="BK168" s="204">
        <f>ROUND(I168*H168,2)</f>
        <v>0</v>
      </c>
      <c r="BL168" s="17" t="s">
        <v>159</v>
      </c>
      <c r="BM168" s="203" t="s">
        <v>782</v>
      </c>
    </row>
    <row r="169" spans="1:65" s="2" customFormat="1" ht="10.199999999999999">
      <c r="A169" s="34"/>
      <c r="B169" s="35"/>
      <c r="C169" s="36"/>
      <c r="D169" s="205" t="s">
        <v>161</v>
      </c>
      <c r="E169" s="36"/>
      <c r="F169" s="206" t="s">
        <v>783</v>
      </c>
      <c r="G169" s="36"/>
      <c r="H169" s="36"/>
      <c r="I169" s="115"/>
      <c r="J169" s="36"/>
      <c r="K169" s="36"/>
      <c r="L169" s="39"/>
      <c r="M169" s="231"/>
      <c r="N169" s="232"/>
      <c r="O169" s="233"/>
      <c r="P169" s="233"/>
      <c r="Q169" s="233"/>
      <c r="R169" s="233"/>
      <c r="S169" s="233"/>
      <c r="T169" s="2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161</v>
      </c>
      <c r="AU169" s="17" t="s">
        <v>80</v>
      </c>
    </row>
    <row r="170" spans="1:65" s="2" customFormat="1" ht="6.9" customHeight="1">
      <c r="A170" s="34"/>
      <c r="B170" s="47"/>
      <c r="C170" s="48"/>
      <c r="D170" s="48"/>
      <c r="E170" s="48"/>
      <c r="F170" s="48"/>
      <c r="G170" s="48"/>
      <c r="H170" s="48"/>
      <c r="I170" s="142"/>
      <c r="J170" s="48"/>
      <c r="K170" s="48"/>
      <c r="L170" s="39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sheetProtection algorithmName="SHA-512" hashValue="h3d7VaiJwyarWhY4kCfWBPMRQQ7k/JCwp+Lkj0gkc/LsSefnJwdZ7lbu/spfbxMiBAyGTxqaglWhJR/5IKQkgg==" saltValue="ibcxR7V2Mw3n7rnWRc52+NR9EM6b9iI2W7NKDkdl4Cl0nM/RaXkihDb40AXdSobkViZswmvCfQxt8a6sV7cYJA==" spinCount="100000" sheet="1" objects="1" scenarios="1" formatColumns="0" formatRows="0" autoFilter="0"/>
  <autoFilter ref="C89:K169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20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101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1" customFormat="1" ht="12" customHeight="1">
      <c r="B8" s="20"/>
      <c r="D8" s="114" t="s">
        <v>122</v>
      </c>
      <c r="I8" s="108"/>
      <c r="L8" s="20"/>
    </row>
    <row r="9" spans="1:46" s="2" customFormat="1" ht="14.4" customHeight="1">
      <c r="A9" s="34"/>
      <c r="B9" s="39"/>
      <c r="C9" s="34"/>
      <c r="D9" s="34"/>
      <c r="E9" s="370" t="s">
        <v>123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124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customHeight="1">
      <c r="A11" s="34"/>
      <c r="B11" s="39"/>
      <c r="C11" s="34"/>
      <c r="D11" s="34"/>
      <c r="E11" s="373" t="s">
        <v>784</v>
      </c>
      <c r="F11" s="372"/>
      <c r="G11" s="372"/>
      <c r="H11" s="372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94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13. 9. 2018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4" t="str">
        <f>'Rekapitulace stavby'!E14</f>
        <v>Vyplň údaj</v>
      </c>
      <c r="F20" s="375"/>
      <c r="G20" s="375"/>
      <c r="H20" s="375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126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customHeight="1">
      <c r="A29" s="119"/>
      <c r="B29" s="120"/>
      <c r="C29" s="119"/>
      <c r="D29" s="119"/>
      <c r="E29" s="376" t="s">
        <v>19</v>
      </c>
      <c r="F29" s="376"/>
      <c r="G29" s="376"/>
      <c r="H29" s="376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9" t="s">
        <v>41</v>
      </c>
      <c r="E35" s="114" t="s">
        <v>42</v>
      </c>
      <c r="F35" s="130">
        <f>ROUND((SUM(BE88:BE119)),  2)</f>
        <v>0</v>
      </c>
      <c r="G35" s="34"/>
      <c r="H35" s="34"/>
      <c r="I35" s="131">
        <v>0.21</v>
      </c>
      <c r="J35" s="130">
        <f>ROUND(((SUM(BE88:BE119))*I35),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4" t="s">
        <v>43</v>
      </c>
      <c r="F36" s="130">
        <f>ROUND((SUM(BF88:BF119)),  2)</f>
        <v>0</v>
      </c>
      <c r="G36" s="34"/>
      <c r="H36" s="34"/>
      <c r="I36" s="131">
        <v>0.15</v>
      </c>
      <c r="J36" s="130">
        <f>ROUND(((SUM(BF88:BF119))*I36),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44</v>
      </c>
      <c r="F37" s="130">
        <f>ROUND((SUM(BG88:BG119)),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4" t="s">
        <v>45</v>
      </c>
      <c r="F38" s="130">
        <f>ROUND((SUM(BH88:BH119)),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4" t="s">
        <v>46</v>
      </c>
      <c r="F39" s="130">
        <f>ROUND((SUM(BI88:BI119)),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127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77" t="str">
        <f>E7</f>
        <v>Společná zařízení v k.ú. Dolní Čermná - Poldr č.2 a č.3, Polní cesty C53 a C54</v>
      </c>
      <c r="F50" s="378"/>
      <c r="G50" s="378"/>
      <c r="H50" s="37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4.4" customHeight="1">
      <c r="A52" s="34"/>
      <c r="B52" s="35"/>
      <c r="C52" s="36"/>
      <c r="D52" s="36"/>
      <c r="E52" s="377" t="s">
        <v>123</v>
      </c>
      <c r="F52" s="379"/>
      <c r="G52" s="379"/>
      <c r="H52" s="379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4.4" customHeight="1">
      <c r="A54" s="34"/>
      <c r="B54" s="35"/>
      <c r="C54" s="36"/>
      <c r="D54" s="36"/>
      <c r="E54" s="346" t="str">
        <f>E11</f>
        <v>SO-01-5 - Příkop</v>
      </c>
      <c r="F54" s="379"/>
      <c r="G54" s="379"/>
      <c r="H54" s="379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117" t="s">
        <v>23</v>
      </c>
      <c r="J56" s="59" t="str">
        <f>IF(J14="","",J14)</f>
        <v>13. 9. 2018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6.4" customHeight="1">
      <c r="A58" s="34"/>
      <c r="B58" s="35"/>
      <c r="C58" s="29" t="s">
        <v>25</v>
      </c>
      <c r="D58" s="36"/>
      <c r="E58" s="36"/>
      <c r="F58" s="27" t="str">
        <f>E17</f>
        <v>ČR-SPÚ, Pobočka Ústí nad Orlicí</v>
      </c>
      <c r="G58" s="36"/>
      <c r="H58" s="36"/>
      <c r="I58" s="117" t="s">
        <v>31</v>
      </c>
      <c r="J58" s="32" t="str">
        <f>E23</f>
        <v>Agroprojekce Litomyšl, s.r.o.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6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poldr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128</v>
      </c>
      <c r="D61" s="147"/>
      <c r="E61" s="147"/>
      <c r="F61" s="147"/>
      <c r="G61" s="147"/>
      <c r="H61" s="147"/>
      <c r="I61" s="148"/>
      <c r="J61" s="149" t="s">
        <v>129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130</v>
      </c>
    </row>
    <row r="64" spans="1:47" s="9" customFormat="1" ht="24.9" customHeight="1">
      <c r="B64" s="151"/>
      <c r="C64" s="152"/>
      <c r="D64" s="153" t="s">
        <v>131</v>
      </c>
      <c r="E64" s="154"/>
      <c r="F64" s="154"/>
      <c r="G64" s="154"/>
      <c r="H64" s="154"/>
      <c r="I64" s="155"/>
      <c r="J64" s="156">
        <f>J89</f>
        <v>0</v>
      </c>
      <c r="K64" s="152"/>
      <c r="L64" s="157"/>
    </row>
    <row r="65" spans="1:31" s="10" customFormat="1" ht="19.95" customHeight="1">
      <c r="B65" s="158"/>
      <c r="C65" s="97"/>
      <c r="D65" s="159" t="s">
        <v>132</v>
      </c>
      <c r="E65" s="160"/>
      <c r="F65" s="160"/>
      <c r="G65" s="160"/>
      <c r="H65" s="160"/>
      <c r="I65" s="161"/>
      <c r="J65" s="162">
        <f>J90</f>
        <v>0</v>
      </c>
      <c r="K65" s="97"/>
      <c r="L65" s="163"/>
    </row>
    <row r="66" spans="1:31" s="10" customFormat="1" ht="19.95" customHeight="1">
      <c r="B66" s="158"/>
      <c r="C66" s="97"/>
      <c r="D66" s="159" t="s">
        <v>136</v>
      </c>
      <c r="E66" s="160"/>
      <c r="F66" s="160"/>
      <c r="G66" s="160"/>
      <c r="H66" s="160"/>
      <c r="I66" s="161"/>
      <c r="J66" s="162">
        <f>J117</f>
        <v>0</v>
      </c>
      <c r="K66" s="97"/>
      <c r="L66" s="163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" customHeight="1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" customHeight="1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" customHeight="1">
      <c r="A73" s="34"/>
      <c r="B73" s="35"/>
      <c r="C73" s="23" t="s">
        <v>137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" customHeight="1">
      <c r="A76" s="34"/>
      <c r="B76" s="35"/>
      <c r="C76" s="36"/>
      <c r="D76" s="36"/>
      <c r="E76" s="377" t="str">
        <f>E7</f>
        <v>Společná zařízení v k.ú. Dolní Čermná - Poldr č.2 a č.3, Polní cesty C53 a C54</v>
      </c>
      <c r="F76" s="378"/>
      <c r="G76" s="378"/>
      <c r="H76" s="378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122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4.4" customHeight="1">
      <c r="A78" s="34"/>
      <c r="B78" s="35"/>
      <c r="C78" s="36"/>
      <c r="D78" s="36"/>
      <c r="E78" s="377" t="s">
        <v>123</v>
      </c>
      <c r="F78" s="379"/>
      <c r="G78" s="379"/>
      <c r="H78" s="379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124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4.4" customHeight="1">
      <c r="A80" s="34"/>
      <c r="B80" s="35"/>
      <c r="C80" s="36"/>
      <c r="D80" s="36"/>
      <c r="E80" s="346" t="str">
        <f>E11</f>
        <v>SO-01-5 - Příkop</v>
      </c>
      <c r="F80" s="379"/>
      <c r="G80" s="379"/>
      <c r="H80" s="379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 xml:space="preserve"> </v>
      </c>
      <c r="G82" s="36"/>
      <c r="H82" s="36"/>
      <c r="I82" s="117" t="s">
        <v>23</v>
      </c>
      <c r="J82" s="59" t="str">
        <f>IF(J14="","",J14)</f>
        <v>13. 9. 2018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6.4" customHeight="1">
      <c r="A84" s="34"/>
      <c r="B84" s="35"/>
      <c r="C84" s="29" t="s">
        <v>25</v>
      </c>
      <c r="D84" s="36"/>
      <c r="E84" s="36"/>
      <c r="F84" s="27" t="str">
        <f>E17</f>
        <v>ČR-SPÚ, Pobočka Ústí nad Orlicí</v>
      </c>
      <c r="G84" s="36"/>
      <c r="H84" s="36"/>
      <c r="I84" s="117" t="s">
        <v>31</v>
      </c>
      <c r="J84" s="32" t="str">
        <f>E23</f>
        <v>Agroprojekce Litomyšl, s.r.o.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6" customHeight="1">
      <c r="A85" s="34"/>
      <c r="B85" s="35"/>
      <c r="C85" s="29" t="s">
        <v>29</v>
      </c>
      <c r="D85" s="36"/>
      <c r="E85" s="36"/>
      <c r="F85" s="27" t="str">
        <f>IF(E20="","",E20)</f>
        <v>Vyplň údaj</v>
      </c>
      <c r="G85" s="36"/>
      <c r="H85" s="36"/>
      <c r="I85" s="117" t="s">
        <v>34</v>
      </c>
      <c r="J85" s="32" t="str">
        <f>E26</f>
        <v>poldr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64"/>
      <c r="B87" s="165"/>
      <c r="C87" s="166" t="s">
        <v>138</v>
      </c>
      <c r="D87" s="167" t="s">
        <v>56</v>
      </c>
      <c r="E87" s="167" t="s">
        <v>52</v>
      </c>
      <c r="F87" s="167" t="s">
        <v>53</v>
      </c>
      <c r="G87" s="167" t="s">
        <v>139</v>
      </c>
      <c r="H87" s="167" t="s">
        <v>140</v>
      </c>
      <c r="I87" s="168" t="s">
        <v>141</v>
      </c>
      <c r="J87" s="167" t="s">
        <v>129</v>
      </c>
      <c r="K87" s="169" t="s">
        <v>142</v>
      </c>
      <c r="L87" s="170"/>
      <c r="M87" s="68" t="s">
        <v>19</v>
      </c>
      <c r="N87" s="69" t="s">
        <v>41</v>
      </c>
      <c r="O87" s="69" t="s">
        <v>143</v>
      </c>
      <c r="P87" s="69" t="s">
        <v>144</v>
      </c>
      <c r="Q87" s="69" t="s">
        <v>145</v>
      </c>
      <c r="R87" s="69" t="s">
        <v>146</v>
      </c>
      <c r="S87" s="69" t="s">
        <v>147</v>
      </c>
      <c r="T87" s="70" t="s">
        <v>148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8" customHeight="1">
      <c r="A88" s="34"/>
      <c r="B88" s="35"/>
      <c r="C88" s="75" t="s">
        <v>149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</f>
        <v>0</v>
      </c>
      <c r="Q88" s="72"/>
      <c r="R88" s="173">
        <f>R89</f>
        <v>1.3528129999999998</v>
      </c>
      <c r="S88" s="72"/>
      <c r="T88" s="174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130</v>
      </c>
      <c r="BK88" s="175">
        <f>BK89</f>
        <v>0</v>
      </c>
    </row>
    <row r="89" spans="1:65" s="12" customFormat="1" ht="25.95" customHeight="1">
      <c r="B89" s="176"/>
      <c r="C89" s="177"/>
      <c r="D89" s="178" t="s">
        <v>70</v>
      </c>
      <c r="E89" s="179" t="s">
        <v>150</v>
      </c>
      <c r="F89" s="179" t="s">
        <v>151</v>
      </c>
      <c r="G89" s="177"/>
      <c r="H89" s="177"/>
      <c r="I89" s="180"/>
      <c r="J89" s="181">
        <f>BK89</f>
        <v>0</v>
      </c>
      <c r="K89" s="177"/>
      <c r="L89" s="182"/>
      <c r="M89" s="183"/>
      <c r="N89" s="184"/>
      <c r="O89" s="184"/>
      <c r="P89" s="185">
        <f>P90+P117</f>
        <v>0</v>
      </c>
      <c r="Q89" s="184"/>
      <c r="R89" s="185">
        <f>R90+R117</f>
        <v>1.3528129999999998</v>
      </c>
      <c r="S89" s="184"/>
      <c r="T89" s="186">
        <f>T90+T117</f>
        <v>0</v>
      </c>
      <c r="AR89" s="187" t="s">
        <v>78</v>
      </c>
      <c r="AT89" s="188" t="s">
        <v>70</v>
      </c>
      <c r="AU89" s="188" t="s">
        <v>71</v>
      </c>
      <c r="AY89" s="187" t="s">
        <v>152</v>
      </c>
      <c r="BK89" s="189">
        <f>BK90+BK117</f>
        <v>0</v>
      </c>
    </row>
    <row r="90" spans="1:65" s="12" customFormat="1" ht="22.8" customHeight="1">
      <c r="B90" s="176"/>
      <c r="C90" s="177"/>
      <c r="D90" s="178" t="s">
        <v>70</v>
      </c>
      <c r="E90" s="190" t="s">
        <v>78</v>
      </c>
      <c r="F90" s="190" t="s">
        <v>153</v>
      </c>
      <c r="G90" s="177"/>
      <c r="H90" s="177"/>
      <c r="I90" s="180"/>
      <c r="J90" s="191">
        <f>BK90</f>
        <v>0</v>
      </c>
      <c r="K90" s="177"/>
      <c r="L90" s="182"/>
      <c r="M90" s="183"/>
      <c r="N90" s="184"/>
      <c r="O90" s="184"/>
      <c r="P90" s="185">
        <f>SUM(P91:P116)</f>
        <v>0</v>
      </c>
      <c r="Q90" s="184"/>
      <c r="R90" s="185">
        <f>SUM(R91:R116)</f>
        <v>1.3528129999999998</v>
      </c>
      <c r="S90" s="184"/>
      <c r="T90" s="186">
        <f>SUM(T91:T116)</f>
        <v>0</v>
      </c>
      <c r="AR90" s="187" t="s">
        <v>78</v>
      </c>
      <c r="AT90" s="188" t="s">
        <v>70</v>
      </c>
      <c r="AU90" s="188" t="s">
        <v>78</v>
      </c>
      <c r="AY90" s="187" t="s">
        <v>152</v>
      </c>
      <c r="BK90" s="189">
        <f>SUM(BK91:BK116)</f>
        <v>0</v>
      </c>
    </row>
    <row r="91" spans="1:65" s="2" customFormat="1" ht="14.4" customHeight="1">
      <c r="A91" s="34"/>
      <c r="B91" s="35"/>
      <c r="C91" s="192" t="s">
        <v>78</v>
      </c>
      <c r="D91" s="192" t="s">
        <v>154</v>
      </c>
      <c r="E91" s="193" t="s">
        <v>651</v>
      </c>
      <c r="F91" s="194" t="s">
        <v>652</v>
      </c>
      <c r="G91" s="195" t="s">
        <v>157</v>
      </c>
      <c r="H91" s="196">
        <v>35</v>
      </c>
      <c r="I91" s="197"/>
      <c r="J91" s="198">
        <f>ROUND(I91*H91,2)</f>
        <v>0</v>
      </c>
      <c r="K91" s="194" t="s">
        <v>158</v>
      </c>
      <c r="L91" s="39"/>
      <c r="M91" s="199" t="s">
        <v>19</v>
      </c>
      <c r="N91" s="200" t="s">
        <v>42</v>
      </c>
      <c r="O91" s="64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3" t="s">
        <v>159</v>
      </c>
      <c r="AT91" s="203" t="s">
        <v>154</v>
      </c>
      <c r="AU91" s="203" t="s">
        <v>80</v>
      </c>
      <c r="AY91" s="17" t="s">
        <v>152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17" t="s">
        <v>78</v>
      </c>
      <c r="BK91" s="204">
        <f>ROUND(I91*H91,2)</f>
        <v>0</v>
      </c>
      <c r="BL91" s="17" t="s">
        <v>159</v>
      </c>
      <c r="BM91" s="203" t="s">
        <v>785</v>
      </c>
    </row>
    <row r="92" spans="1:65" s="2" customFormat="1" ht="19.2">
      <c r="A92" s="34"/>
      <c r="B92" s="35"/>
      <c r="C92" s="36"/>
      <c r="D92" s="205" t="s">
        <v>161</v>
      </c>
      <c r="E92" s="36"/>
      <c r="F92" s="206" t="s">
        <v>654</v>
      </c>
      <c r="G92" s="36"/>
      <c r="H92" s="36"/>
      <c r="I92" s="115"/>
      <c r="J92" s="36"/>
      <c r="K92" s="36"/>
      <c r="L92" s="39"/>
      <c r="M92" s="207"/>
      <c r="N92" s="208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161</v>
      </c>
      <c r="AU92" s="17" t="s">
        <v>80</v>
      </c>
    </row>
    <row r="93" spans="1:65" s="13" customFormat="1" ht="10.199999999999999">
      <c r="B93" s="210"/>
      <c r="C93" s="211"/>
      <c r="D93" s="205" t="s">
        <v>165</v>
      </c>
      <c r="E93" s="212" t="s">
        <v>19</v>
      </c>
      <c r="F93" s="213" t="s">
        <v>786</v>
      </c>
      <c r="G93" s="211"/>
      <c r="H93" s="214">
        <v>35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165</v>
      </c>
      <c r="AU93" s="220" t="s">
        <v>80</v>
      </c>
      <c r="AV93" s="13" t="s">
        <v>80</v>
      </c>
      <c r="AW93" s="13" t="s">
        <v>33</v>
      </c>
      <c r="AX93" s="13" t="s">
        <v>78</v>
      </c>
      <c r="AY93" s="220" t="s">
        <v>152</v>
      </c>
    </row>
    <row r="94" spans="1:65" s="2" customFormat="1" ht="14.4" customHeight="1">
      <c r="A94" s="34"/>
      <c r="B94" s="35"/>
      <c r="C94" s="192" t="s">
        <v>80</v>
      </c>
      <c r="D94" s="192" t="s">
        <v>154</v>
      </c>
      <c r="E94" s="193" t="s">
        <v>787</v>
      </c>
      <c r="F94" s="194" t="s">
        <v>788</v>
      </c>
      <c r="G94" s="195" t="s">
        <v>157</v>
      </c>
      <c r="H94" s="196">
        <v>2.7</v>
      </c>
      <c r="I94" s="197"/>
      <c r="J94" s="198">
        <f>ROUND(I94*H94,2)</f>
        <v>0</v>
      </c>
      <c r="K94" s="194" t="s">
        <v>158</v>
      </c>
      <c r="L94" s="39"/>
      <c r="M94" s="199" t="s">
        <v>19</v>
      </c>
      <c r="N94" s="200" t="s">
        <v>42</v>
      </c>
      <c r="O94" s="64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159</v>
      </c>
      <c r="AT94" s="203" t="s">
        <v>154</v>
      </c>
      <c r="AU94" s="203" t="s">
        <v>80</v>
      </c>
      <c r="AY94" s="17" t="s">
        <v>152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7" t="s">
        <v>78</v>
      </c>
      <c r="BK94" s="204">
        <f>ROUND(I94*H94,2)</f>
        <v>0</v>
      </c>
      <c r="BL94" s="17" t="s">
        <v>159</v>
      </c>
      <c r="BM94" s="203" t="s">
        <v>789</v>
      </c>
    </row>
    <row r="95" spans="1:65" s="2" customFormat="1" ht="19.2">
      <c r="A95" s="34"/>
      <c r="B95" s="35"/>
      <c r="C95" s="36"/>
      <c r="D95" s="205" t="s">
        <v>161</v>
      </c>
      <c r="E95" s="36"/>
      <c r="F95" s="206" t="s">
        <v>790</v>
      </c>
      <c r="G95" s="36"/>
      <c r="H95" s="36"/>
      <c r="I95" s="115"/>
      <c r="J95" s="36"/>
      <c r="K95" s="36"/>
      <c r="L95" s="39"/>
      <c r="M95" s="207"/>
      <c r="N95" s="208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161</v>
      </c>
      <c r="AU95" s="17" t="s">
        <v>80</v>
      </c>
    </row>
    <row r="96" spans="1:65" s="13" customFormat="1" ht="10.199999999999999">
      <c r="B96" s="210"/>
      <c r="C96" s="211"/>
      <c r="D96" s="205" t="s">
        <v>165</v>
      </c>
      <c r="E96" s="212" t="s">
        <v>19</v>
      </c>
      <c r="F96" s="213" t="s">
        <v>791</v>
      </c>
      <c r="G96" s="211"/>
      <c r="H96" s="214">
        <v>2.7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165</v>
      </c>
      <c r="AU96" s="220" t="s">
        <v>80</v>
      </c>
      <c r="AV96" s="13" t="s">
        <v>80</v>
      </c>
      <c r="AW96" s="13" t="s">
        <v>33</v>
      </c>
      <c r="AX96" s="13" t="s">
        <v>78</v>
      </c>
      <c r="AY96" s="220" t="s">
        <v>152</v>
      </c>
    </row>
    <row r="97" spans="1:65" s="2" customFormat="1" ht="14.4" customHeight="1">
      <c r="A97" s="34"/>
      <c r="B97" s="35"/>
      <c r="C97" s="192" t="s">
        <v>173</v>
      </c>
      <c r="D97" s="192" t="s">
        <v>154</v>
      </c>
      <c r="E97" s="193" t="s">
        <v>282</v>
      </c>
      <c r="F97" s="194" t="s">
        <v>283</v>
      </c>
      <c r="G97" s="195" t="s">
        <v>157</v>
      </c>
      <c r="H97" s="196">
        <v>47</v>
      </c>
      <c r="I97" s="197"/>
      <c r="J97" s="198">
        <f>ROUND(I97*H97,2)</f>
        <v>0</v>
      </c>
      <c r="K97" s="194" t="s">
        <v>158</v>
      </c>
      <c r="L97" s="39"/>
      <c r="M97" s="199" t="s">
        <v>19</v>
      </c>
      <c r="N97" s="200" t="s">
        <v>42</v>
      </c>
      <c r="O97" s="64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3" t="s">
        <v>159</v>
      </c>
      <c r="AT97" s="203" t="s">
        <v>154</v>
      </c>
      <c r="AU97" s="203" t="s">
        <v>80</v>
      </c>
      <c r="AY97" s="17" t="s">
        <v>152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17" t="s">
        <v>78</v>
      </c>
      <c r="BK97" s="204">
        <f>ROUND(I97*H97,2)</f>
        <v>0</v>
      </c>
      <c r="BL97" s="17" t="s">
        <v>159</v>
      </c>
      <c r="BM97" s="203" t="s">
        <v>732</v>
      </c>
    </row>
    <row r="98" spans="1:65" s="2" customFormat="1" ht="19.2">
      <c r="A98" s="34"/>
      <c r="B98" s="35"/>
      <c r="C98" s="36"/>
      <c r="D98" s="205" t="s">
        <v>161</v>
      </c>
      <c r="E98" s="36"/>
      <c r="F98" s="206" t="s">
        <v>285</v>
      </c>
      <c r="G98" s="36"/>
      <c r="H98" s="36"/>
      <c r="I98" s="115"/>
      <c r="J98" s="36"/>
      <c r="K98" s="36"/>
      <c r="L98" s="39"/>
      <c r="M98" s="207"/>
      <c r="N98" s="208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80</v>
      </c>
    </row>
    <row r="99" spans="1:65" s="2" customFormat="1" ht="19.2">
      <c r="A99" s="34"/>
      <c r="B99" s="35"/>
      <c r="C99" s="36"/>
      <c r="D99" s="205" t="s">
        <v>163</v>
      </c>
      <c r="E99" s="36"/>
      <c r="F99" s="209" t="s">
        <v>792</v>
      </c>
      <c r="G99" s="36"/>
      <c r="H99" s="36"/>
      <c r="I99" s="115"/>
      <c r="J99" s="36"/>
      <c r="K99" s="36"/>
      <c r="L99" s="39"/>
      <c r="M99" s="207"/>
      <c r="N99" s="208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163</v>
      </c>
      <c r="AU99" s="17" t="s">
        <v>80</v>
      </c>
    </row>
    <row r="100" spans="1:65" s="13" customFormat="1" ht="10.199999999999999">
      <c r="B100" s="210"/>
      <c r="C100" s="211"/>
      <c r="D100" s="205" t="s">
        <v>165</v>
      </c>
      <c r="E100" s="212" t="s">
        <v>19</v>
      </c>
      <c r="F100" s="213" t="s">
        <v>793</v>
      </c>
      <c r="G100" s="211"/>
      <c r="H100" s="214">
        <v>47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165</v>
      </c>
      <c r="AU100" s="220" t="s">
        <v>80</v>
      </c>
      <c r="AV100" s="13" t="s">
        <v>80</v>
      </c>
      <c r="AW100" s="13" t="s">
        <v>33</v>
      </c>
      <c r="AX100" s="13" t="s">
        <v>78</v>
      </c>
      <c r="AY100" s="220" t="s">
        <v>152</v>
      </c>
    </row>
    <row r="101" spans="1:65" s="2" customFormat="1" ht="14.4" customHeight="1">
      <c r="A101" s="34"/>
      <c r="B101" s="35"/>
      <c r="C101" s="192" t="s">
        <v>159</v>
      </c>
      <c r="D101" s="192" t="s">
        <v>154</v>
      </c>
      <c r="E101" s="193" t="s">
        <v>338</v>
      </c>
      <c r="F101" s="194" t="s">
        <v>339</v>
      </c>
      <c r="G101" s="195" t="s">
        <v>314</v>
      </c>
      <c r="H101" s="196">
        <v>208</v>
      </c>
      <c r="I101" s="197"/>
      <c r="J101" s="198">
        <f>ROUND(I101*H101,2)</f>
        <v>0</v>
      </c>
      <c r="K101" s="194" t="s">
        <v>158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159</v>
      </c>
      <c r="AT101" s="203" t="s">
        <v>154</v>
      </c>
      <c r="AU101" s="203" t="s">
        <v>80</v>
      </c>
      <c r="AY101" s="17" t="s">
        <v>152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159</v>
      </c>
      <c r="BM101" s="203" t="s">
        <v>794</v>
      </c>
    </row>
    <row r="102" spans="1:65" s="2" customFormat="1" ht="10.199999999999999">
      <c r="A102" s="34"/>
      <c r="B102" s="35"/>
      <c r="C102" s="36"/>
      <c r="D102" s="205" t="s">
        <v>161</v>
      </c>
      <c r="E102" s="36"/>
      <c r="F102" s="206" t="s">
        <v>341</v>
      </c>
      <c r="G102" s="36"/>
      <c r="H102" s="36"/>
      <c r="I102" s="115"/>
      <c r="J102" s="36"/>
      <c r="K102" s="36"/>
      <c r="L102" s="39"/>
      <c r="M102" s="207"/>
      <c r="N102" s="208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80</v>
      </c>
    </row>
    <row r="103" spans="1:65" s="13" customFormat="1" ht="10.199999999999999">
      <c r="B103" s="210"/>
      <c r="C103" s="211"/>
      <c r="D103" s="205" t="s">
        <v>165</v>
      </c>
      <c r="E103" s="212" t="s">
        <v>19</v>
      </c>
      <c r="F103" s="213" t="s">
        <v>795</v>
      </c>
      <c r="G103" s="211"/>
      <c r="H103" s="214">
        <v>208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165</v>
      </c>
      <c r="AU103" s="220" t="s">
        <v>80</v>
      </c>
      <c r="AV103" s="13" t="s">
        <v>80</v>
      </c>
      <c r="AW103" s="13" t="s">
        <v>33</v>
      </c>
      <c r="AX103" s="13" t="s">
        <v>78</v>
      </c>
      <c r="AY103" s="220" t="s">
        <v>152</v>
      </c>
    </row>
    <row r="104" spans="1:65" s="2" customFormat="1" ht="14.4" customHeight="1">
      <c r="A104" s="34"/>
      <c r="B104" s="35"/>
      <c r="C104" s="192" t="s">
        <v>183</v>
      </c>
      <c r="D104" s="192" t="s">
        <v>154</v>
      </c>
      <c r="E104" s="193" t="s">
        <v>692</v>
      </c>
      <c r="F104" s="194" t="s">
        <v>693</v>
      </c>
      <c r="G104" s="195" t="s">
        <v>314</v>
      </c>
      <c r="H104" s="196">
        <v>120</v>
      </c>
      <c r="I104" s="197"/>
      <c r="J104" s="198">
        <f>ROUND(I104*H104,2)</f>
        <v>0</v>
      </c>
      <c r="K104" s="194" t="s">
        <v>158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159</v>
      </c>
      <c r="AT104" s="203" t="s">
        <v>154</v>
      </c>
      <c r="AU104" s="203" t="s">
        <v>80</v>
      </c>
      <c r="AY104" s="17" t="s">
        <v>152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159</v>
      </c>
      <c r="BM104" s="203" t="s">
        <v>755</v>
      </c>
    </row>
    <row r="105" spans="1:65" s="2" customFormat="1" ht="19.2">
      <c r="A105" s="34"/>
      <c r="B105" s="35"/>
      <c r="C105" s="36"/>
      <c r="D105" s="205" t="s">
        <v>161</v>
      </c>
      <c r="E105" s="36"/>
      <c r="F105" s="206" t="s">
        <v>695</v>
      </c>
      <c r="G105" s="36"/>
      <c r="H105" s="36"/>
      <c r="I105" s="115"/>
      <c r="J105" s="36"/>
      <c r="K105" s="36"/>
      <c r="L105" s="39"/>
      <c r="M105" s="207"/>
      <c r="N105" s="208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80</v>
      </c>
    </row>
    <row r="106" spans="1:65" s="13" customFormat="1" ht="10.199999999999999">
      <c r="B106" s="210"/>
      <c r="C106" s="211"/>
      <c r="D106" s="205" t="s">
        <v>165</v>
      </c>
      <c r="E106" s="212" t="s">
        <v>19</v>
      </c>
      <c r="F106" s="213" t="s">
        <v>796</v>
      </c>
      <c r="G106" s="211"/>
      <c r="H106" s="214">
        <v>120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165</v>
      </c>
      <c r="AU106" s="220" t="s">
        <v>80</v>
      </c>
      <c r="AV106" s="13" t="s">
        <v>80</v>
      </c>
      <c r="AW106" s="13" t="s">
        <v>33</v>
      </c>
      <c r="AX106" s="13" t="s">
        <v>78</v>
      </c>
      <c r="AY106" s="220" t="s">
        <v>152</v>
      </c>
    </row>
    <row r="107" spans="1:65" s="2" customFormat="1" ht="14.4" customHeight="1">
      <c r="A107" s="34"/>
      <c r="B107" s="35"/>
      <c r="C107" s="192" t="s">
        <v>188</v>
      </c>
      <c r="D107" s="192" t="s">
        <v>154</v>
      </c>
      <c r="E107" s="193" t="s">
        <v>343</v>
      </c>
      <c r="F107" s="194" t="s">
        <v>344</v>
      </c>
      <c r="G107" s="195" t="s">
        <v>314</v>
      </c>
      <c r="H107" s="196">
        <v>48</v>
      </c>
      <c r="I107" s="197"/>
      <c r="J107" s="198">
        <f>ROUND(I107*H107,2)</f>
        <v>0</v>
      </c>
      <c r="K107" s="194" t="s">
        <v>158</v>
      </c>
      <c r="L107" s="39"/>
      <c r="M107" s="199" t="s">
        <v>19</v>
      </c>
      <c r="N107" s="200" t="s">
        <v>42</v>
      </c>
      <c r="O107" s="64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203" t="s">
        <v>159</v>
      </c>
      <c r="AT107" s="203" t="s">
        <v>154</v>
      </c>
      <c r="AU107" s="203" t="s">
        <v>80</v>
      </c>
      <c r="AY107" s="17" t="s">
        <v>152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17" t="s">
        <v>78</v>
      </c>
      <c r="BK107" s="204">
        <f>ROUND(I107*H107,2)</f>
        <v>0</v>
      </c>
      <c r="BL107" s="17" t="s">
        <v>159</v>
      </c>
      <c r="BM107" s="203" t="s">
        <v>797</v>
      </c>
    </row>
    <row r="108" spans="1:65" s="2" customFormat="1" ht="19.2">
      <c r="A108" s="34"/>
      <c r="B108" s="35"/>
      <c r="C108" s="36"/>
      <c r="D108" s="205" t="s">
        <v>161</v>
      </c>
      <c r="E108" s="36"/>
      <c r="F108" s="206" t="s">
        <v>346</v>
      </c>
      <c r="G108" s="36"/>
      <c r="H108" s="36"/>
      <c r="I108" s="115"/>
      <c r="J108" s="36"/>
      <c r="K108" s="36"/>
      <c r="L108" s="39"/>
      <c r="M108" s="207"/>
      <c r="N108" s="208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161</v>
      </c>
      <c r="AU108" s="17" t="s">
        <v>80</v>
      </c>
    </row>
    <row r="109" spans="1:65" s="13" customFormat="1" ht="10.199999999999999">
      <c r="B109" s="210"/>
      <c r="C109" s="211"/>
      <c r="D109" s="205" t="s">
        <v>165</v>
      </c>
      <c r="E109" s="212" t="s">
        <v>19</v>
      </c>
      <c r="F109" s="213" t="s">
        <v>798</v>
      </c>
      <c r="G109" s="211"/>
      <c r="H109" s="214">
        <v>48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165</v>
      </c>
      <c r="AU109" s="220" t="s">
        <v>80</v>
      </c>
      <c r="AV109" s="13" t="s">
        <v>80</v>
      </c>
      <c r="AW109" s="13" t="s">
        <v>33</v>
      </c>
      <c r="AX109" s="13" t="s">
        <v>78</v>
      </c>
      <c r="AY109" s="220" t="s">
        <v>152</v>
      </c>
    </row>
    <row r="110" spans="1:65" s="2" customFormat="1" ht="14.4" customHeight="1">
      <c r="A110" s="34"/>
      <c r="B110" s="35"/>
      <c r="C110" s="192" t="s">
        <v>192</v>
      </c>
      <c r="D110" s="192" t="s">
        <v>154</v>
      </c>
      <c r="E110" s="193" t="s">
        <v>799</v>
      </c>
      <c r="F110" s="194" t="s">
        <v>800</v>
      </c>
      <c r="G110" s="195" t="s">
        <v>314</v>
      </c>
      <c r="H110" s="196">
        <v>339</v>
      </c>
      <c r="I110" s="197"/>
      <c r="J110" s="198">
        <f>ROUND(I110*H110,2)</f>
        <v>0</v>
      </c>
      <c r="K110" s="194" t="s">
        <v>158</v>
      </c>
      <c r="L110" s="39"/>
      <c r="M110" s="199" t="s">
        <v>19</v>
      </c>
      <c r="N110" s="200" t="s">
        <v>42</v>
      </c>
      <c r="O110" s="64"/>
      <c r="P110" s="201">
        <f>O110*H110</f>
        <v>0</v>
      </c>
      <c r="Q110" s="201">
        <v>3.9699999999999996E-3</v>
      </c>
      <c r="R110" s="201">
        <f>Q110*H110</f>
        <v>1.3458299999999999</v>
      </c>
      <c r="S110" s="201">
        <v>0</v>
      </c>
      <c r="T110" s="202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203" t="s">
        <v>159</v>
      </c>
      <c r="AT110" s="203" t="s">
        <v>154</v>
      </c>
      <c r="AU110" s="203" t="s">
        <v>80</v>
      </c>
      <c r="AY110" s="17" t="s">
        <v>152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17" t="s">
        <v>78</v>
      </c>
      <c r="BK110" s="204">
        <f>ROUND(I110*H110,2)</f>
        <v>0</v>
      </c>
      <c r="BL110" s="17" t="s">
        <v>159</v>
      </c>
      <c r="BM110" s="203" t="s">
        <v>801</v>
      </c>
    </row>
    <row r="111" spans="1:65" s="2" customFormat="1" ht="10.199999999999999">
      <c r="A111" s="34"/>
      <c r="B111" s="35"/>
      <c r="C111" s="36"/>
      <c r="D111" s="205" t="s">
        <v>161</v>
      </c>
      <c r="E111" s="36"/>
      <c r="F111" s="206" t="s">
        <v>800</v>
      </c>
      <c r="G111" s="36"/>
      <c r="H111" s="36"/>
      <c r="I111" s="115"/>
      <c r="J111" s="36"/>
      <c r="K111" s="36"/>
      <c r="L111" s="39"/>
      <c r="M111" s="207"/>
      <c r="N111" s="208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161</v>
      </c>
      <c r="AU111" s="17" t="s">
        <v>80</v>
      </c>
    </row>
    <row r="112" spans="1:65" s="13" customFormat="1" ht="10.199999999999999">
      <c r="B112" s="210"/>
      <c r="C112" s="211"/>
      <c r="D112" s="205" t="s">
        <v>165</v>
      </c>
      <c r="E112" s="212" t="s">
        <v>19</v>
      </c>
      <c r="F112" s="213" t="s">
        <v>802</v>
      </c>
      <c r="G112" s="211"/>
      <c r="H112" s="214">
        <v>339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165</v>
      </c>
      <c r="AU112" s="220" t="s">
        <v>80</v>
      </c>
      <c r="AV112" s="13" t="s">
        <v>80</v>
      </c>
      <c r="AW112" s="13" t="s">
        <v>33</v>
      </c>
      <c r="AX112" s="13" t="s">
        <v>78</v>
      </c>
      <c r="AY112" s="220" t="s">
        <v>152</v>
      </c>
    </row>
    <row r="113" spans="1:65" s="2" customFormat="1" ht="14.4" customHeight="1">
      <c r="A113" s="34"/>
      <c r="B113" s="35"/>
      <c r="C113" s="221" t="s">
        <v>196</v>
      </c>
      <c r="D113" s="221" t="s">
        <v>330</v>
      </c>
      <c r="E113" s="222" t="s">
        <v>331</v>
      </c>
      <c r="F113" s="223" t="s">
        <v>332</v>
      </c>
      <c r="G113" s="224" t="s">
        <v>333</v>
      </c>
      <c r="H113" s="225">
        <v>6.9829999999999997</v>
      </c>
      <c r="I113" s="226"/>
      <c r="J113" s="227">
        <f>ROUND(I113*H113,2)</f>
        <v>0</v>
      </c>
      <c r="K113" s="223" t="s">
        <v>158</v>
      </c>
      <c r="L113" s="228"/>
      <c r="M113" s="229" t="s">
        <v>19</v>
      </c>
      <c r="N113" s="230" t="s">
        <v>42</v>
      </c>
      <c r="O113" s="64"/>
      <c r="P113" s="201">
        <f>O113*H113</f>
        <v>0</v>
      </c>
      <c r="Q113" s="201">
        <v>1E-3</v>
      </c>
      <c r="R113" s="201">
        <f>Q113*H113</f>
        <v>6.9829999999999996E-3</v>
      </c>
      <c r="S113" s="201">
        <v>0</v>
      </c>
      <c r="T113" s="202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203" t="s">
        <v>196</v>
      </c>
      <c r="AT113" s="203" t="s">
        <v>330</v>
      </c>
      <c r="AU113" s="203" t="s">
        <v>80</v>
      </c>
      <c r="AY113" s="17" t="s">
        <v>152</v>
      </c>
      <c r="BE113" s="204">
        <f>IF(N113="základní",J113,0)</f>
        <v>0</v>
      </c>
      <c r="BF113" s="204">
        <f>IF(N113="snížená",J113,0)</f>
        <v>0</v>
      </c>
      <c r="BG113" s="204">
        <f>IF(N113="zákl. přenesená",J113,0)</f>
        <v>0</v>
      </c>
      <c r="BH113" s="204">
        <f>IF(N113="sníž. přenesená",J113,0)</f>
        <v>0</v>
      </c>
      <c r="BI113" s="204">
        <f>IF(N113="nulová",J113,0)</f>
        <v>0</v>
      </c>
      <c r="BJ113" s="17" t="s">
        <v>78</v>
      </c>
      <c r="BK113" s="204">
        <f>ROUND(I113*H113,2)</f>
        <v>0</v>
      </c>
      <c r="BL113" s="17" t="s">
        <v>159</v>
      </c>
      <c r="BM113" s="203" t="s">
        <v>751</v>
      </c>
    </row>
    <row r="114" spans="1:65" s="2" customFormat="1" ht="10.199999999999999">
      <c r="A114" s="34"/>
      <c r="B114" s="35"/>
      <c r="C114" s="36"/>
      <c r="D114" s="205" t="s">
        <v>161</v>
      </c>
      <c r="E114" s="36"/>
      <c r="F114" s="206" t="s">
        <v>332</v>
      </c>
      <c r="G114" s="36"/>
      <c r="H114" s="36"/>
      <c r="I114" s="115"/>
      <c r="J114" s="36"/>
      <c r="K114" s="36"/>
      <c r="L114" s="39"/>
      <c r="M114" s="207"/>
      <c r="N114" s="208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161</v>
      </c>
      <c r="AU114" s="17" t="s">
        <v>80</v>
      </c>
    </row>
    <row r="115" spans="1:65" s="2" customFormat="1" ht="19.2">
      <c r="A115" s="34"/>
      <c r="B115" s="35"/>
      <c r="C115" s="36"/>
      <c r="D115" s="205" t="s">
        <v>163</v>
      </c>
      <c r="E115" s="36"/>
      <c r="F115" s="209" t="s">
        <v>335</v>
      </c>
      <c r="G115" s="36"/>
      <c r="H115" s="36"/>
      <c r="I115" s="115"/>
      <c r="J115" s="36"/>
      <c r="K115" s="36"/>
      <c r="L115" s="39"/>
      <c r="M115" s="207"/>
      <c r="N115" s="208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163</v>
      </c>
      <c r="AU115" s="17" t="s">
        <v>80</v>
      </c>
    </row>
    <row r="116" spans="1:65" s="13" customFormat="1" ht="10.199999999999999">
      <c r="B116" s="210"/>
      <c r="C116" s="211"/>
      <c r="D116" s="205" t="s">
        <v>165</v>
      </c>
      <c r="E116" s="212" t="s">
        <v>19</v>
      </c>
      <c r="F116" s="213" t="s">
        <v>803</v>
      </c>
      <c r="G116" s="211"/>
      <c r="H116" s="214">
        <v>6.9829999999999997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165</v>
      </c>
      <c r="AU116" s="220" t="s">
        <v>80</v>
      </c>
      <c r="AV116" s="13" t="s">
        <v>80</v>
      </c>
      <c r="AW116" s="13" t="s">
        <v>33</v>
      </c>
      <c r="AX116" s="13" t="s">
        <v>78</v>
      </c>
      <c r="AY116" s="220" t="s">
        <v>152</v>
      </c>
    </row>
    <row r="117" spans="1:65" s="12" customFormat="1" ht="22.8" customHeight="1">
      <c r="B117" s="176"/>
      <c r="C117" s="177"/>
      <c r="D117" s="178" t="s">
        <v>70</v>
      </c>
      <c r="E117" s="190" t="s">
        <v>416</v>
      </c>
      <c r="F117" s="190" t="s">
        <v>417</v>
      </c>
      <c r="G117" s="177"/>
      <c r="H117" s="177"/>
      <c r="I117" s="180"/>
      <c r="J117" s="191">
        <f>BK117</f>
        <v>0</v>
      </c>
      <c r="K117" s="177"/>
      <c r="L117" s="182"/>
      <c r="M117" s="183"/>
      <c r="N117" s="184"/>
      <c r="O117" s="184"/>
      <c r="P117" s="185">
        <f>SUM(P118:P119)</f>
        <v>0</v>
      </c>
      <c r="Q117" s="184"/>
      <c r="R117" s="185">
        <f>SUM(R118:R119)</f>
        <v>0</v>
      </c>
      <c r="S117" s="184"/>
      <c r="T117" s="186">
        <f>SUM(T118:T119)</f>
        <v>0</v>
      </c>
      <c r="AR117" s="187" t="s">
        <v>78</v>
      </c>
      <c r="AT117" s="188" t="s">
        <v>70</v>
      </c>
      <c r="AU117" s="188" t="s">
        <v>78</v>
      </c>
      <c r="AY117" s="187" t="s">
        <v>152</v>
      </c>
      <c r="BK117" s="189">
        <f>SUM(BK118:BK119)</f>
        <v>0</v>
      </c>
    </row>
    <row r="118" spans="1:65" s="2" customFormat="1" ht="14.4" customHeight="1">
      <c r="A118" s="34"/>
      <c r="B118" s="35"/>
      <c r="C118" s="192" t="s">
        <v>202</v>
      </c>
      <c r="D118" s="192" t="s">
        <v>154</v>
      </c>
      <c r="E118" s="193" t="s">
        <v>700</v>
      </c>
      <c r="F118" s="194" t="s">
        <v>701</v>
      </c>
      <c r="G118" s="195" t="s">
        <v>297</v>
      </c>
      <c r="H118" s="196">
        <v>1.353</v>
      </c>
      <c r="I118" s="197"/>
      <c r="J118" s="198">
        <f>ROUND(I118*H118,2)</f>
        <v>0</v>
      </c>
      <c r="K118" s="194" t="s">
        <v>158</v>
      </c>
      <c r="L118" s="39"/>
      <c r="M118" s="199" t="s">
        <v>19</v>
      </c>
      <c r="N118" s="200" t="s">
        <v>42</v>
      </c>
      <c r="O118" s="64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159</v>
      </c>
      <c r="AT118" s="203" t="s">
        <v>154</v>
      </c>
      <c r="AU118" s="203" t="s">
        <v>80</v>
      </c>
      <c r="AY118" s="17" t="s">
        <v>152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7" t="s">
        <v>78</v>
      </c>
      <c r="BK118" s="204">
        <f>ROUND(I118*H118,2)</f>
        <v>0</v>
      </c>
      <c r="BL118" s="17" t="s">
        <v>159</v>
      </c>
      <c r="BM118" s="203" t="s">
        <v>804</v>
      </c>
    </row>
    <row r="119" spans="1:65" s="2" customFormat="1" ht="10.199999999999999">
      <c r="A119" s="34"/>
      <c r="B119" s="35"/>
      <c r="C119" s="36"/>
      <c r="D119" s="205" t="s">
        <v>161</v>
      </c>
      <c r="E119" s="36"/>
      <c r="F119" s="206" t="s">
        <v>703</v>
      </c>
      <c r="G119" s="36"/>
      <c r="H119" s="36"/>
      <c r="I119" s="115"/>
      <c r="J119" s="36"/>
      <c r="K119" s="36"/>
      <c r="L119" s="39"/>
      <c r="M119" s="231"/>
      <c r="N119" s="232"/>
      <c r="O119" s="233"/>
      <c r="P119" s="233"/>
      <c r="Q119" s="233"/>
      <c r="R119" s="233"/>
      <c r="S119" s="233"/>
      <c r="T119" s="2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161</v>
      </c>
      <c r="AU119" s="17" t="s">
        <v>80</v>
      </c>
    </row>
    <row r="120" spans="1:65" s="2" customFormat="1" ht="6.9" customHeight="1">
      <c r="A120" s="34"/>
      <c r="B120" s="47"/>
      <c r="C120" s="48"/>
      <c r="D120" s="48"/>
      <c r="E120" s="48"/>
      <c r="F120" s="48"/>
      <c r="G120" s="48"/>
      <c r="H120" s="48"/>
      <c r="I120" s="142"/>
      <c r="J120" s="48"/>
      <c r="K120" s="48"/>
      <c r="L120" s="39"/>
      <c r="M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</sheetData>
  <sheetProtection algorithmName="SHA-512" hashValue="v+aoF+2L9IUUKlaT9jrx+uorzNOu0wSk/Cwn9rIbfNoyg9YP4VfoH362rrgJMGcIvlego8WMNt3/VlVQrlOcDg==" saltValue="G7AcN5IN3H8wbKvQnpHZjLhomQY7hS1p68limrCkYMRPJtCP942a7DyCdH6W1UmkqTmuslyWgd4FrlWbZ8wfNw==" spinCount="100000" sheet="1" objects="1" scenarios="1" formatColumns="0" formatRows="0" autoFilter="0"/>
  <autoFilter ref="C87:K11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9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106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1" customFormat="1" ht="12" customHeight="1">
      <c r="B8" s="20"/>
      <c r="D8" s="114" t="s">
        <v>122</v>
      </c>
      <c r="I8" s="108"/>
      <c r="L8" s="20"/>
    </row>
    <row r="9" spans="1:46" s="2" customFormat="1" ht="14.4" customHeight="1">
      <c r="A9" s="34"/>
      <c r="B9" s="39"/>
      <c r="C9" s="34"/>
      <c r="D9" s="34"/>
      <c r="E9" s="370" t="s">
        <v>805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124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customHeight="1">
      <c r="A11" s="34"/>
      <c r="B11" s="39"/>
      <c r="C11" s="34"/>
      <c r="D11" s="34"/>
      <c r="E11" s="373" t="s">
        <v>806</v>
      </c>
      <c r="F11" s="372"/>
      <c r="G11" s="372"/>
      <c r="H11" s="372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86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13. 9. 2018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4" t="str">
        <f>'Rekapitulace stavby'!E14</f>
        <v>Vyplň údaj</v>
      </c>
      <c r="F20" s="375"/>
      <c r="G20" s="375"/>
      <c r="H20" s="375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126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customHeight="1">
      <c r="A29" s="119"/>
      <c r="B29" s="120"/>
      <c r="C29" s="119"/>
      <c r="D29" s="119"/>
      <c r="E29" s="376" t="s">
        <v>19</v>
      </c>
      <c r="F29" s="376"/>
      <c r="G29" s="376"/>
      <c r="H29" s="376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ROUND(J91,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9" t="s">
        <v>41</v>
      </c>
      <c r="E35" s="114" t="s">
        <v>42</v>
      </c>
      <c r="F35" s="130">
        <f>ROUND((SUM(BE91:BE218)),  2)</f>
        <v>0</v>
      </c>
      <c r="G35" s="34"/>
      <c r="H35" s="34"/>
      <c r="I35" s="131">
        <v>0.21</v>
      </c>
      <c r="J35" s="130">
        <f>ROUND(((SUM(BE91:BE218))*I35),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4" t="s">
        <v>43</v>
      </c>
      <c r="F36" s="130">
        <f>ROUND((SUM(BF91:BF218)),  2)</f>
        <v>0</v>
      </c>
      <c r="G36" s="34"/>
      <c r="H36" s="34"/>
      <c r="I36" s="131">
        <v>0.15</v>
      </c>
      <c r="J36" s="130">
        <f>ROUND(((SUM(BF91:BF218))*I36),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44</v>
      </c>
      <c r="F37" s="130">
        <f>ROUND((SUM(BG91:BG218)),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4" t="s">
        <v>45</v>
      </c>
      <c r="F38" s="130">
        <f>ROUND((SUM(BH91:BH218)),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4" t="s">
        <v>46</v>
      </c>
      <c r="F39" s="130">
        <f>ROUND((SUM(BI91:BI218)),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127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77" t="str">
        <f>E7</f>
        <v>Společná zařízení v k.ú. Dolní Čermná - Poldr č.2 a č.3, Polní cesty C53 a C54</v>
      </c>
      <c r="F50" s="378"/>
      <c r="G50" s="378"/>
      <c r="H50" s="37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4.4" customHeight="1">
      <c r="A52" s="34"/>
      <c r="B52" s="35"/>
      <c r="C52" s="36"/>
      <c r="D52" s="36"/>
      <c r="E52" s="377" t="s">
        <v>805</v>
      </c>
      <c r="F52" s="379"/>
      <c r="G52" s="379"/>
      <c r="H52" s="379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4.4" customHeight="1">
      <c r="A54" s="34"/>
      <c r="B54" s="35"/>
      <c r="C54" s="36"/>
      <c r="D54" s="36"/>
      <c r="E54" s="346" t="str">
        <f>E11</f>
        <v>SO-02-1 - Hráz</v>
      </c>
      <c r="F54" s="379"/>
      <c r="G54" s="379"/>
      <c r="H54" s="379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117" t="s">
        <v>23</v>
      </c>
      <c r="J56" s="59" t="str">
        <f>IF(J14="","",J14)</f>
        <v>13. 9. 2018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6.4" customHeight="1">
      <c r="A58" s="34"/>
      <c r="B58" s="35"/>
      <c r="C58" s="29" t="s">
        <v>25</v>
      </c>
      <c r="D58" s="36"/>
      <c r="E58" s="36"/>
      <c r="F58" s="27" t="str">
        <f>E17</f>
        <v>ČR-SPÚ, Pobočka Ústí nad Orlicí</v>
      </c>
      <c r="G58" s="36"/>
      <c r="H58" s="36"/>
      <c r="I58" s="117" t="s">
        <v>31</v>
      </c>
      <c r="J58" s="32" t="str">
        <f>E23</f>
        <v>Agroprojekce Litomyšl, s.r.o.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6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poldr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128</v>
      </c>
      <c r="D61" s="147"/>
      <c r="E61" s="147"/>
      <c r="F61" s="147"/>
      <c r="G61" s="147"/>
      <c r="H61" s="147"/>
      <c r="I61" s="148"/>
      <c r="J61" s="149" t="s">
        <v>129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J91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130</v>
      </c>
    </row>
    <row r="64" spans="1:47" s="9" customFormat="1" ht="24.9" customHeight="1">
      <c r="B64" s="151"/>
      <c r="C64" s="152"/>
      <c r="D64" s="153" t="s">
        <v>131</v>
      </c>
      <c r="E64" s="154"/>
      <c r="F64" s="154"/>
      <c r="G64" s="154"/>
      <c r="H64" s="154"/>
      <c r="I64" s="155"/>
      <c r="J64" s="156">
        <f>J92</f>
        <v>0</v>
      </c>
      <c r="K64" s="152"/>
      <c r="L64" s="157"/>
    </row>
    <row r="65" spans="1:31" s="10" customFormat="1" ht="19.95" customHeight="1">
      <c r="B65" s="158"/>
      <c r="C65" s="97"/>
      <c r="D65" s="159" t="s">
        <v>132</v>
      </c>
      <c r="E65" s="160"/>
      <c r="F65" s="160"/>
      <c r="G65" s="160"/>
      <c r="H65" s="160"/>
      <c r="I65" s="161"/>
      <c r="J65" s="162">
        <f>J93</f>
        <v>0</v>
      </c>
      <c r="K65" s="97"/>
      <c r="L65" s="163"/>
    </row>
    <row r="66" spans="1:31" s="10" customFormat="1" ht="19.95" customHeight="1">
      <c r="B66" s="158"/>
      <c r="C66" s="97"/>
      <c r="D66" s="159" t="s">
        <v>133</v>
      </c>
      <c r="E66" s="160"/>
      <c r="F66" s="160"/>
      <c r="G66" s="160"/>
      <c r="H66" s="160"/>
      <c r="I66" s="161"/>
      <c r="J66" s="162">
        <f>J188</f>
        <v>0</v>
      </c>
      <c r="K66" s="97"/>
      <c r="L66" s="163"/>
    </row>
    <row r="67" spans="1:31" s="10" customFormat="1" ht="19.95" customHeight="1">
      <c r="B67" s="158"/>
      <c r="C67" s="97"/>
      <c r="D67" s="159" t="s">
        <v>134</v>
      </c>
      <c r="E67" s="160"/>
      <c r="F67" s="160"/>
      <c r="G67" s="160"/>
      <c r="H67" s="160"/>
      <c r="I67" s="161"/>
      <c r="J67" s="162">
        <f>J207</f>
        <v>0</v>
      </c>
      <c r="K67" s="97"/>
      <c r="L67" s="163"/>
    </row>
    <row r="68" spans="1:31" s="10" customFormat="1" ht="19.95" customHeight="1">
      <c r="B68" s="158"/>
      <c r="C68" s="97"/>
      <c r="D68" s="159" t="s">
        <v>135</v>
      </c>
      <c r="E68" s="160"/>
      <c r="F68" s="160"/>
      <c r="G68" s="160"/>
      <c r="H68" s="160"/>
      <c r="I68" s="161"/>
      <c r="J68" s="162">
        <f>J212</f>
        <v>0</v>
      </c>
      <c r="K68" s="97"/>
      <c r="L68" s="163"/>
    </row>
    <row r="69" spans="1:31" s="10" customFormat="1" ht="19.95" customHeight="1">
      <c r="B69" s="158"/>
      <c r="C69" s="97"/>
      <c r="D69" s="159" t="s">
        <v>136</v>
      </c>
      <c r="E69" s="160"/>
      <c r="F69" s="160"/>
      <c r="G69" s="160"/>
      <c r="H69" s="160"/>
      <c r="I69" s="161"/>
      <c r="J69" s="162">
        <f>J216</f>
        <v>0</v>
      </c>
      <c r="K69" s="97"/>
      <c r="L69" s="163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115"/>
      <c r="J70" s="36"/>
      <c r="K70" s="36"/>
      <c r="L70" s="11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47"/>
      <c r="C71" s="48"/>
      <c r="D71" s="48"/>
      <c r="E71" s="48"/>
      <c r="F71" s="48"/>
      <c r="G71" s="48"/>
      <c r="H71" s="48"/>
      <c r="I71" s="142"/>
      <c r="J71" s="48"/>
      <c r="K71" s="48"/>
      <c r="L71" s="11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" customHeight="1">
      <c r="A75" s="34"/>
      <c r="B75" s="49"/>
      <c r="C75" s="50"/>
      <c r="D75" s="50"/>
      <c r="E75" s="50"/>
      <c r="F75" s="50"/>
      <c r="G75" s="50"/>
      <c r="H75" s="50"/>
      <c r="I75" s="145"/>
      <c r="J75" s="50"/>
      <c r="K75" s="50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" customHeight="1">
      <c r="A76" s="34"/>
      <c r="B76" s="35"/>
      <c r="C76" s="23" t="s">
        <v>137</v>
      </c>
      <c r="D76" s="36"/>
      <c r="E76" s="36"/>
      <c r="F76" s="36"/>
      <c r="G76" s="36"/>
      <c r="H76" s="36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15"/>
      <c r="J77" s="36"/>
      <c r="K77" s="36"/>
      <c r="L77" s="11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4.4" customHeight="1">
      <c r="A79" s="34"/>
      <c r="B79" s="35"/>
      <c r="C79" s="36"/>
      <c r="D79" s="36"/>
      <c r="E79" s="377" t="str">
        <f>E7</f>
        <v>Společná zařízení v k.ú. Dolní Čermná - Poldr č.2 a č.3, Polní cesty C53 a C54</v>
      </c>
      <c r="F79" s="378"/>
      <c r="G79" s="378"/>
      <c r="H79" s="378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" customFormat="1" ht="12" customHeight="1">
      <c r="B80" s="21"/>
      <c r="C80" s="29" t="s">
        <v>122</v>
      </c>
      <c r="D80" s="22"/>
      <c r="E80" s="22"/>
      <c r="F80" s="22"/>
      <c r="G80" s="22"/>
      <c r="H80" s="22"/>
      <c r="I80" s="108"/>
      <c r="J80" s="22"/>
      <c r="K80" s="22"/>
      <c r="L80" s="20"/>
    </row>
    <row r="81" spans="1:65" s="2" customFormat="1" ht="14.4" customHeight="1">
      <c r="A81" s="34"/>
      <c r="B81" s="35"/>
      <c r="C81" s="36"/>
      <c r="D81" s="36"/>
      <c r="E81" s="377" t="s">
        <v>805</v>
      </c>
      <c r="F81" s="379"/>
      <c r="G81" s="379"/>
      <c r="H81" s="379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124</v>
      </c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4.4" customHeight="1">
      <c r="A83" s="34"/>
      <c r="B83" s="35"/>
      <c r="C83" s="36"/>
      <c r="D83" s="36"/>
      <c r="E83" s="346" t="str">
        <f>E11</f>
        <v>SO-02-1 - Hráz</v>
      </c>
      <c r="F83" s="379"/>
      <c r="G83" s="379"/>
      <c r="H83" s="379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F14</f>
        <v xml:space="preserve"> </v>
      </c>
      <c r="G85" s="36"/>
      <c r="H85" s="36"/>
      <c r="I85" s="117" t="s">
        <v>23</v>
      </c>
      <c r="J85" s="59" t="str">
        <f>IF(J14="","",J14)</f>
        <v>13. 9. 2018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26.4" customHeight="1">
      <c r="A87" s="34"/>
      <c r="B87" s="35"/>
      <c r="C87" s="29" t="s">
        <v>25</v>
      </c>
      <c r="D87" s="36"/>
      <c r="E87" s="36"/>
      <c r="F87" s="27" t="str">
        <f>E17</f>
        <v>ČR-SPÚ, Pobočka Ústí nad Orlicí</v>
      </c>
      <c r="G87" s="36"/>
      <c r="H87" s="36"/>
      <c r="I87" s="117" t="s">
        <v>31</v>
      </c>
      <c r="J87" s="32" t="str">
        <f>E23</f>
        <v>Agroprojekce Litomyšl, s.r.o.</v>
      </c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15.6" customHeight="1">
      <c r="A88" s="34"/>
      <c r="B88" s="35"/>
      <c r="C88" s="29" t="s">
        <v>29</v>
      </c>
      <c r="D88" s="36"/>
      <c r="E88" s="36"/>
      <c r="F88" s="27" t="str">
        <f>IF(E20="","",E20)</f>
        <v>Vyplň údaj</v>
      </c>
      <c r="G88" s="36"/>
      <c r="H88" s="36"/>
      <c r="I88" s="117" t="s">
        <v>34</v>
      </c>
      <c r="J88" s="32" t="str">
        <f>E26</f>
        <v>poldr</v>
      </c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115"/>
      <c r="J89" s="36"/>
      <c r="K89" s="36"/>
      <c r="L89" s="11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64"/>
      <c r="B90" s="165"/>
      <c r="C90" s="166" t="s">
        <v>138</v>
      </c>
      <c r="D90" s="167" t="s">
        <v>56</v>
      </c>
      <c r="E90" s="167" t="s">
        <v>52</v>
      </c>
      <c r="F90" s="167" t="s">
        <v>53</v>
      </c>
      <c r="G90" s="167" t="s">
        <v>139</v>
      </c>
      <c r="H90" s="167" t="s">
        <v>140</v>
      </c>
      <c r="I90" s="168" t="s">
        <v>141</v>
      </c>
      <c r="J90" s="167" t="s">
        <v>129</v>
      </c>
      <c r="K90" s="169" t="s">
        <v>142</v>
      </c>
      <c r="L90" s="170"/>
      <c r="M90" s="68" t="s">
        <v>19</v>
      </c>
      <c r="N90" s="69" t="s">
        <v>41</v>
      </c>
      <c r="O90" s="69" t="s">
        <v>143</v>
      </c>
      <c r="P90" s="69" t="s">
        <v>144</v>
      </c>
      <c r="Q90" s="69" t="s">
        <v>145</v>
      </c>
      <c r="R90" s="69" t="s">
        <v>146</v>
      </c>
      <c r="S90" s="69" t="s">
        <v>147</v>
      </c>
      <c r="T90" s="70" t="s">
        <v>148</v>
      </c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/>
    </row>
    <row r="91" spans="1:65" s="2" customFormat="1" ht="22.8" customHeight="1">
      <c r="A91" s="34"/>
      <c r="B91" s="35"/>
      <c r="C91" s="75" t="s">
        <v>149</v>
      </c>
      <c r="D91" s="36"/>
      <c r="E91" s="36"/>
      <c r="F91" s="36"/>
      <c r="G91" s="36"/>
      <c r="H91" s="36"/>
      <c r="I91" s="115"/>
      <c r="J91" s="171">
        <f>BK91</f>
        <v>0</v>
      </c>
      <c r="K91" s="36"/>
      <c r="L91" s="39"/>
      <c r="M91" s="71"/>
      <c r="N91" s="172"/>
      <c r="O91" s="72"/>
      <c r="P91" s="173">
        <f>P92</f>
        <v>0</v>
      </c>
      <c r="Q91" s="72"/>
      <c r="R91" s="173">
        <f>R92</f>
        <v>125.71019280999998</v>
      </c>
      <c r="S91" s="72"/>
      <c r="T91" s="174">
        <f>T92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70</v>
      </c>
      <c r="AU91" s="17" t="s">
        <v>130</v>
      </c>
      <c r="BK91" s="175">
        <f>BK92</f>
        <v>0</v>
      </c>
    </row>
    <row r="92" spans="1:65" s="12" customFormat="1" ht="25.95" customHeight="1">
      <c r="B92" s="176"/>
      <c r="C92" s="177"/>
      <c r="D92" s="178" t="s">
        <v>70</v>
      </c>
      <c r="E92" s="179" t="s">
        <v>150</v>
      </c>
      <c r="F92" s="179" t="s">
        <v>151</v>
      </c>
      <c r="G92" s="177"/>
      <c r="H92" s="177"/>
      <c r="I92" s="180"/>
      <c r="J92" s="181">
        <f>BK92</f>
        <v>0</v>
      </c>
      <c r="K92" s="177"/>
      <c r="L92" s="182"/>
      <c r="M92" s="183"/>
      <c r="N92" s="184"/>
      <c r="O92" s="184"/>
      <c r="P92" s="185">
        <f>P93+P188+P207+P212+P216</f>
        <v>0</v>
      </c>
      <c r="Q92" s="184"/>
      <c r="R92" s="185">
        <f>R93+R188+R207+R212+R216</f>
        <v>125.71019280999998</v>
      </c>
      <c r="S92" s="184"/>
      <c r="T92" s="186">
        <f>T93+T188+T207+T212+T216</f>
        <v>0</v>
      </c>
      <c r="AR92" s="187" t="s">
        <v>78</v>
      </c>
      <c r="AT92" s="188" t="s">
        <v>70</v>
      </c>
      <c r="AU92" s="188" t="s">
        <v>71</v>
      </c>
      <c r="AY92" s="187" t="s">
        <v>152</v>
      </c>
      <c r="BK92" s="189">
        <f>BK93+BK188+BK207+BK212+BK216</f>
        <v>0</v>
      </c>
    </row>
    <row r="93" spans="1:65" s="12" customFormat="1" ht="22.8" customHeight="1">
      <c r="B93" s="176"/>
      <c r="C93" s="177"/>
      <c r="D93" s="178" t="s">
        <v>70</v>
      </c>
      <c r="E93" s="190" t="s">
        <v>78</v>
      </c>
      <c r="F93" s="190" t="s">
        <v>153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SUM(P94:P187)</f>
        <v>0</v>
      </c>
      <c r="Q93" s="184"/>
      <c r="R93" s="185">
        <f>SUM(R94:R187)</f>
        <v>1.8539000000000003E-2</v>
      </c>
      <c r="S93" s="184"/>
      <c r="T93" s="186">
        <f>SUM(T94:T187)</f>
        <v>0</v>
      </c>
      <c r="AR93" s="187" t="s">
        <v>78</v>
      </c>
      <c r="AT93" s="188" t="s">
        <v>70</v>
      </c>
      <c r="AU93" s="188" t="s">
        <v>78</v>
      </c>
      <c r="AY93" s="187" t="s">
        <v>152</v>
      </c>
      <c r="BK93" s="189">
        <f>SUM(BK94:BK187)</f>
        <v>0</v>
      </c>
    </row>
    <row r="94" spans="1:65" s="2" customFormat="1" ht="14.4" customHeight="1">
      <c r="A94" s="34"/>
      <c r="B94" s="35"/>
      <c r="C94" s="192" t="s">
        <v>78</v>
      </c>
      <c r="D94" s="192" t="s">
        <v>154</v>
      </c>
      <c r="E94" s="193" t="s">
        <v>155</v>
      </c>
      <c r="F94" s="194" t="s">
        <v>156</v>
      </c>
      <c r="G94" s="195" t="s">
        <v>157</v>
      </c>
      <c r="H94" s="196">
        <v>0.5</v>
      </c>
      <c r="I94" s="197"/>
      <c r="J94" s="198">
        <f>ROUND(I94*H94,2)</f>
        <v>0</v>
      </c>
      <c r="K94" s="194" t="s">
        <v>158</v>
      </c>
      <c r="L94" s="39"/>
      <c r="M94" s="199" t="s">
        <v>19</v>
      </c>
      <c r="N94" s="200" t="s">
        <v>42</v>
      </c>
      <c r="O94" s="64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159</v>
      </c>
      <c r="AT94" s="203" t="s">
        <v>154</v>
      </c>
      <c r="AU94" s="203" t="s">
        <v>80</v>
      </c>
      <c r="AY94" s="17" t="s">
        <v>152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7" t="s">
        <v>78</v>
      </c>
      <c r="BK94" s="204">
        <f>ROUND(I94*H94,2)</f>
        <v>0</v>
      </c>
      <c r="BL94" s="17" t="s">
        <v>159</v>
      </c>
      <c r="BM94" s="203" t="s">
        <v>807</v>
      </c>
    </row>
    <row r="95" spans="1:65" s="2" customFormat="1" ht="19.2">
      <c r="A95" s="34"/>
      <c r="B95" s="35"/>
      <c r="C95" s="36"/>
      <c r="D95" s="205" t="s">
        <v>161</v>
      </c>
      <c r="E95" s="36"/>
      <c r="F95" s="206" t="s">
        <v>162</v>
      </c>
      <c r="G95" s="36"/>
      <c r="H95" s="36"/>
      <c r="I95" s="115"/>
      <c r="J95" s="36"/>
      <c r="K95" s="36"/>
      <c r="L95" s="39"/>
      <c r="M95" s="207"/>
      <c r="N95" s="208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161</v>
      </c>
      <c r="AU95" s="17" t="s">
        <v>80</v>
      </c>
    </row>
    <row r="96" spans="1:65" s="2" customFormat="1" ht="19.2">
      <c r="A96" s="34"/>
      <c r="B96" s="35"/>
      <c r="C96" s="36"/>
      <c r="D96" s="205" t="s">
        <v>163</v>
      </c>
      <c r="E96" s="36"/>
      <c r="F96" s="209" t="s">
        <v>164</v>
      </c>
      <c r="G96" s="36"/>
      <c r="H96" s="36"/>
      <c r="I96" s="115"/>
      <c r="J96" s="36"/>
      <c r="K96" s="36"/>
      <c r="L96" s="39"/>
      <c r="M96" s="207"/>
      <c r="N96" s="208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163</v>
      </c>
      <c r="AU96" s="17" t="s">
        <v>80</v>
      </c>
    </row>
    <row r="97" spans="1:65" s="13" customFormat="1" ht="10.199999999999999">
      <c r="B97" s="210"/>
      <c r="C97" s="211"/>
      <c r="D97" s="205" t="s">
        <v>165</v>
      </c>
      <c r="E97" s="212" t="s">
        <v>19</v>
      </c>
      <c r="F97" s="213" t="s">
        <v>808</v>
      </c>
      <c r="G97" s="211"/>
      <c r="H97" s="214">
        <v>0.5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165</v>
      </c>
      <c r="AU97" s="220" t="s">
        <v>80</v>
      </c>
      <c r="AV97" s="13" t="s">
        <v>80</v>
      </c>
      <c r="AW97" s="13" t="s">
        <v>33</v>
      </c>
      <c r="AX97" s="13" t="s">
        <v>78</v>
      </c>
      <c r="AY97" s="220" t="s">
        <v>152</v>
      </c>
    </row>
    <row r="98" spans="1:65" s="2" customFormat="1" ht="14.4" customHeight="1">
      <c r="A98" s="34"/>
      <c r="B98" s="35"/>
      <c r="C98" s="192" t="s">
        <v>80</v>
      </c>
      <c r="D98" s="192" t="s">
        <v>154</v>
      </c>
      <c r="E98" s="193" t="s">
        <v>809</v>
      </c>
      <c r="F98" s="194" t="s">
        <v>810</v>
      </c>
      <c r="G98" s="195" t="s">
        <v>169</v>
      </c>
      <c r="H98" s="196">
        <v>1</v>
      </c>
      <c r="I98" s="197"/>
      <c r="J98" s="198">
        <f>ROUND(I98*H98,2)</f>
        <v>0</v>
      </c>
      <c r="K98" s="194" t="s">
        <v>158</v>
      </c>
      <c r="L98" s="39"/>
      <c r="M98" s="199" t="s">
        <v>19</v>
      </c>
      <c r="N98" s="200" t="s">
        <v>42</v>
      </c>
      <c r="O98" s="64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203" t="s">
        <v>159</v>
      </c>
      <c r="AT98" s="203" t="s">
        <v>154</v>
      </c>
      <c r="AU98" s="203" t="s">
        <v>80</v>
      </c>
      <c r="AY98" s="17" t="s">
        <v>152</v>
      </c>
      <c r="BE98" s="204">
        <f>IF(N98="základní",J98,0)</f>
        <v>0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7" t="s">
        <v>78</v>
      </c>
      <c r="BK98" s="204">
        <f>ROUND(I98*H98,2)</f>
        <v>0</v>
      </c>
      <c r="BL98" s="17" t="s">
        <v>159</v>
      </c>
      <c r="BM98" s="203" t="s">
        <v>811</v>
      </c>
    </row>
    <row r="99" spans="1:65" s="2" customFormat="1" ht="10.199999999999999">
      <c r="A99" s="34"/>
      <c r="B99" s="35"/>
      <c r="C99" s="36"/>
      <c r="D99" s="205" t="s">
        <v>161</v>
      </c>
      <c r="E99" s="36"/>
      <c r="F99" s="206" t="s">
        <v>812</v>
      </c>
      <c r="G99" s="36"/>
      <c r="H99" s="36"/>
      <c r="I99" s="115"/>
      <c r="J99" s="36"/>
      <c r="K99" s="36"/>
      <c r="L99" s="39"/>
      <c r="M99" s="207"/>
      <c r="N99" s="208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161</v>
      </c>
      <c r="AU99" s="17" t="s">
        <v>80</v>
      </c>
    </row>
    <row r="100" spans="1:65" s="13" customFormat="1" ht="10.199999999999999">
      <c r="B100" s="210"/>
      <c r="C100" s="211"/>
      <c r="D100" s="205" t="s">
        <v>165</v>
      </c>
      <c r="E100" s="212" t="s">
        <v>19</v>
      </c>
      <c r="F100" s="213" t="s">
        <v>172</v>
      </c>
      <c r="G100" s="211"/>
      <c r="H100" s="214">
        <v>1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165</v>
      </c>
      <c r="AU100" s="220" t="s">
        <v>80</v>
      </c>
      <c r="AV100" s="13" t="s">
        <v>80</v>
      </c>
      <c r="AW100" s="13" t="s">
        <v>33</v>
      </c>
      <c r="AX100" s="13" t="s">
        <v>78</v>
      </c>
      <c r="AY100" s="220" t="s">
        <v>152</v>
      </c>
    </row>
    <row r="101" spans="1:65" s="2" customFormat="1" ht="14.4" customHeight="1">
      <c r="A101" s="34"/>
      <c r="B101" s="35"/>
      <c r="C101" s="192" t="s">
        <v>173</v>
      </c>
      <c r="D101" s="192" t="s">
        <v>154</v>
      </c>
      <c r="E101" s="193" t="s">
        <v>813</v>
      </c>
      <c r="F101" s="194" t="s">
        <v>814</v>
      </c>
      <c r="G101" s="195" t="s">
        <v>169</v>
      </c>
      <c r="H101" s="196">
        <v>1</v>
      </c>
      <c r="I101" s="197"/>
      <c r="J101" s="198">
        <f>ROUND(I101*H101,2)</f>
        <v>0</v>
      </c>
      <c r="K101" s="194" t="s">
        <v>158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9.0000000000000006E-5</v>
      </c>
      <c r="R101" s="201">
        <f>Q101*H101</f>
        <v>9.0000000000000006E-5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159</v>
      </c>
      <c r="AT101" s="203" t="s">
        <v>154</v>
      </c>
      <c r="AU101" s="203" t="s">
        <v>80</v>
      </c>
      <c r="AY101" s="17" t="s">
        <v>152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159</v>
      </c>
      <c r="BM101" s="203" t="s">
        <v>815</v>
      </c>
    </row>
    <row r="102" spans="1:65" s="2" customFormat="1" ht="19.2">
      <c r="A102" s="34"/>
      <c r="B102" s="35"/>
      <c r="C102" s="36"/>
      <c r="D102" s="205" t="s">
        <v>161</v>
      </c>
      <c r="E102" s="36"/>
      <c r="F102" s="206" t="s">
        <v>816</v>
      </c>
      <c r="G102" s="36"/>
      <c r="H102" s="36"/>
      <c r="I102" s="115"/>
      <c r="J102" s="36"/>
      <c r="K102" s="36"/>
      <c r="L102" s="39"/>
      <c r="M102" s="207"/>
      <c r="N102" s="208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80</v>
      </c>
    </row>
    <row r="103" spans="1:65" s="2" customFormat="1" ht="14.4" customHeight="1">
      <c r="A103" s="34"/>
      <c r="B103" s="35"/>
      <c r="C103" s="192" t="s">
        <v>159</v>
      </c>
      <c r="D103" s="192" t="s">
        <v>154</v>
      </c>
      <c r="E103" s="193" t="s">
        <v>817</v>
      </c>
      <c r="F103" s="194" t="s">
        <v>818</v>
      </c>
      <c r="G103" s="195" t="s">
        <v>169</v>
      </c>
      <c r="H103" s="196">
        <v>1</v>
      </c>
      <c r="I103" s="197"/>
      <c r="J103" s="198">
        <f>ROUND(I103*H103,2)</f>
        <v>0</v>
      </c>
      <c r="K103" s="194" t="s">
        <v>19</v>
      </c>
      <c r="L103" s="39"/>
      <c r="M103" s="199" t="s">
        <v>19</v>
      </c>
      <c r="N103" s="200" t="s">
        <v>42</v>
      </c>
      <c r="O103" s="64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3" t="s">
        <v>159</v>
      </c>
      <c r="AT103" s="203" t="s">
        <v>154</v>
      </c>
      <c r="AU103" s="203" t="s">
        <v>80</v>
      </c>
      <c r="AY103" s="17" t="s">
        <v>152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17" t="s">
        <v>78</v>
      </c>
      <c r="BK103" s="204">
        <f>ROUND(I103*H103,2)</f>
        <v>0</v>
      </c>
      <c r="BL103" s="17" t="s">
        <v>159</v>
      </c>
      <c r="BM103" s="203" t="s">
        <v>819</v>
      </c>
    </row>
    <row r="104" spans="1:65" s="2" customFormat="1" ht="10.199999999999999">
      <c r="A104" s="34"/>
      <c r="B104" s="35"/>
      <c r="C104" s="36"/>
      <c r="D104" s="205" t="s">
        <v>161</v>
      </c>
      <c r="E104" s="36"/>
      <c r="F104" s="206" t="s">
        <v>818</v>
      </c>
      <c r="G104" s="36"/>
      <c r="H104" s="36"/>
      <c r="I104" s="115"/>
      <c r="J104" s="36"/>
      <c r="K104" s="36"/>
      <c r="L104" s="39"/>
      <c r="M104" s="207"/>
      <c r="N104" s="208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161</v>
      </c>
      <c r="AU104" s="17" t="s">
        <v>80</v>
      </c>
    </row>
    <row r="105" spans="1:65" s="2" customFormat="1" ht="14.4" customHeight="1">
      <c r="A105" s="34"/>
      <c r="B105" s="35"/>
      <c r="C105" s="192" t="s">
        <v>183</v>
      </c>
      <c r="D105" s="192" t="s">
        <v>154</v>
      </c>
      <c r="E105" s="193" t="s">
        <v>197</v>
      </c>
      <c r="F105" s="194" t="s">
        <v>198</v>
      </c>
      <c r="G105" s="195" t="s">
        <v>157</v>
      </c>
      <c r="H105" s="196">
        <v>257</v>
      </c>
      <c r="I105" s="197"/>
      <c r="J105" s="198">
        <f>ROUND(I105*H105,2)</f>
        <v>0</v>
      </c>
      <c r="K105" s="194" t="s">
        <v>158</v>
      </c>
      <c r="L105" s="39"/>
      <c r="M105" s="199" t="s">
        <v>19</v>
      </c>
      <c r="N105" s="200" t="s">
        <v>42</v>
      </c>
      <c r="O105" s="64"/>
      <c r="P105" s="201">
        <f>O105*H105</f>
        <v>0</v>
      </c>
      <c r="Q105" s="201">
        <v>0</v>
      </c>
      <c r="R105" s="201">
        <f>Q105*H105</f>
        <v>0</v>
      </c>
      <c r="S105" s="201">
        <v>0</v>
      </c>
      <c r="T105" s="202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203" t="s">
        <v>159</v>
      </c>
      <c r="AT105" s="203" t="s">
        <v>154</v>
      </c>
      <c r="AU105" s="203" t="s">
        <v>80</v>
      </c>
      <c r="AY105" s="17" t="s">
        <v>152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17" t="s">
        <v>78</v>
      </c>
      <c r="BK105" s="204">
        <f>ROUND(I105*H105,2)</f>
        <v>0</v>
      </c>
      <c r="BL105" s="17" t="s">
        <v>159</v>
      </c>
      <c r="BM105" s="203" t="s">
        <v>820</v>
      </c>
    </row>
    <row r="106" spans="1:65" s="2" customFormat="1" ht="19.2">
      <c r="A106" s="34"/>
      <c r="B106" s="35"/>
      <c r="C106" s="36"/>
      <c r="D106" s="205" t="s">
        <v>161</v>
      </c>
      <c r="E106" s="36"/>
      <c r="F106" s="206" t="s">
        <v>200</v>
      </c>
      <c r="G106" s="36"/>
      <c r="H106" s="36"/>
      <c r="I106" s="115"/>
      <c r="J106" s="36"/>
      <c r="K106" s="36"/>
      <c r="L106" s="39"/>
      <c r="M106" s="207"/>
      <c r="N106" s="208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161</v>
      </c>
      <c r="AU106" s="17" t="s">
        <v>80</v>
      </c>
    </row>
    <row r="107" spans="1:65" s="13" customFormat="1" ht="10.199999999999999">
      <c r="B107" s="210"/>
      <c r="C107" s="211"/>
      <c r="D107" s="205" t="s">
        <v>165</v>
      </c>
      <c r="E107" s="212" t="s">
        <v>19</v>
      </c>
      <c r="F107" s="213" t="s">
        <v>821</v>
      </c>
      <c r="G107" s="211"/>
      <c r="H107" s="214">
        <v>257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165</v>
      </c>
      <c r="AU107" s="220" t="s">
        <v>80</v>
      </c>
      <c r="AV107" s="13" t="s">
        <v>80</v>
      </c>
      <c r="AW107" s="13" t="s">
        <v>33</v>
      </c>
      <c r="AX107" s="13" t="s">
        <v>78</v>
      </c>
      <c r="AY107" s="220" t="s">
        <v>152</v>
      </c>
    </row>
    <row r="108" spans="1:65" s="2" customFormat="1" ht="14.4" customHeight="1">
      <c r="A108" s="34"/>
      <c r="B108" s="35"/>
      <c r="C108" s="192" t="s">
        <v>188</v>
      </c>
      <c r="D108" s="192" t="s">
        <v>154</v>
      </c>
      <c r="E108" s="193" t="s">
        <v>447</v>
      </c>
      <c r="F108" s="194" t="s">
        <v>448</v>
      </c>
      <c r="G108" s="195" t="s">
        <v>157</v>
      </c>
      <c r="H108" s="196">
        <v>738</v>
      </c>
      <c r="I108" s="197"/>
      <c r="J108" s="198">
        <f>ROUND(I108*H108,2)</f>
        <v>0</v>
      </c>
      <c r="K108" s="194" t="s">
        <v>158</v>
      </c>
      <c r="L108" s="39"/>
      <c r="M108" s="199" t="s">
        <v>19</v>
      </c>
      <c r="N108" s="200" t="s">
        <v>42</v>
      </c>
      <c r="O108" s="64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159</v>
      </c>
      <c r="AT108" s="203" t="s">
        <v>154</v>
      </c>
      <c r="AU108" s="203" t="s">
        <v>80</v>
      </c>
      <c r="AY108" s="17" t="s">
        <v>152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7" t="s">
        <v>78</v>
      </c>
      <c r="BK108" s="204">
        <f>ROUND(I108*H108,2)</f>
        <v>0</v>
      </c>
      <c r="BL108" s="17" t="s">
        <v>159</v>
      </c>
      <c r="BM108" s="203" t="s">
        <v>822</v>
      </c>
    </row>
    <row r="109" spans="1:65" s="2" customFormat="1" ht="19.2">
      <c r="A109" s="34"/>
      <c r="B109" s="35"/>
      <c r="C109" s="36"/>
      <c r="D109" s="205" t="s">
        <v>161</v>
      </c>
      <c r="E109" s="36"/>
      <c r="F109" s="206" t="s">
        <v>450</v>
      </c>
      <c r="G109" s="36"/>
      <c r="H109" s="36"/>
      <c r="I109" s="115"/>
      <c r="J109" s="36"/>
      <c r="K109" s="36"/>
      <c r="L109" s="39"/>
      <c r="M109" s="207"/>
      <c r="N109" s="208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80</v>
      </c>
    </row>
    <row r="110" spans="1:65" s="13" customFormat="1" ht="10.199999999999999">
      <c r="B110" s="210"/>
      <c r="C110" s="211"/>
      <c r="D110" s="205" t="s">
        <v>165</v>
      </c>
      <c r="E110" s="212" t="s">
        <v>19</v>
      </c>
      <c r="F110" s="213" t="s">
        <v>823</v>
      </c>
      <c r="G110" s="211"/>
      <c r="H110" s="214">
        <v>738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165</v>
      </c>
      <c r="AU110" s="220" t="s">
        <v>80</v>
      </c>
      <c r="AV110" s="13" t="s">
        <v>80</v>
      </c>
      <c r="AW110" s="13" t="s">
        <v>33</v>
      </c>
      <c r="AX110" s="13" t="s">
        <v>78</v>
      </c>
      <c r="AY110" s="220" t="s">
        <v>152</v>
      </c>
    </row>
    <row r="111" spans="1:65" s="2" customFormat="1" ht="14.4" customHeight="1">
      <c r="A111" s="34"/>
      <c r="B111" s="35"/>
      <c r="C111" s="192" t="s">
        <v>192</v>
      </c>
      <c r="D111" s="192" t="s">
        <v>154</v>
      </c>
      <c r="E111" s="193" t="s">
        <v>210</v>
      </c>
      <c r="F111" s="194" t="s">
        <v>211</v>
      </c>
      <c r="G111" s="195" t="s">
        <v>157</v>
      </c>
      <c r="H111" s="196">
        <v>221.4</v>
      </c>
      <c r="I111" s="197"/>
      <c r="J111" s="198">
        <f>ROUND(I111*H111,2)</f>
        <v>0</v>
      </c>
      <c r="K111" s="194" t="s">
        <v>158</v>
      </c>
      <c r="L111" s="39"/>
      <c r="M111" s="199" t="s">
        <v>19</v>
      </c>
      <c r="N111" s="200" t="s">
        <v>42</v>
      </c>
      <c r="O111" s="64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3" t="s">
        <v>159</v>
      </c>
      <c r="AT111" s="203" t="s">
        <v>154</v>
      </c>
      <c r="AU111" s="203" t="s">
        <v>80</v>
      </c>
      <c r="AY111" s="17" t="s">
        <v>152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7" t="s">
        <v>78</v>
      </c>
      <c r="BK111" s="204">
        <f>ROUND(I111*H111,2)</f>
        <v>0</v>
      </c>
      <c r="BL111" s="17" t="s">
        <v>159</v>
      </c>
      <c r="BM111" s="203" t="s">
        <v>824</v>
      </c>
    </row>
    <row r="112" spans="1:65" s="2" customFormat="1" ht="19.2">
      <c r="A112" s="34"/>
      <c r="B112" s="35"/>
      <c r="C112" s="36"/>
      <c r="D112" s="205" t="s">
        <v>161</v>
      </c>
      <c r="E112" s="36"/>
      <c r="F112" s="206" t="s">
        <v>213</v>
      </c>
      <c r="G112" s="36"/>
      <c r="H112" s="36"/>
      <c r="I112" s="115"/>
      <c r="J112" s="36"/>
      <c r="K112" s="36"/>
      <c r="L112" s="39"/>
      <c r="M112" s="207"/>
      <c r="N112" s="208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80</v>
      </c>
    </row>
    <row r="113" spans="1:65" s="13" customFormat="1" ht="10.199999999999999">
      <c r="B113" s="210"/>
      <c r="C113" s="211"/>
      <c r="D113" s="205" t="s">
        <v>165</v>
      </c>
      <c r="E113" s="212" t="s">
        <v>19</v>
      </c>
      <c r="F113" s="213" t="s">
        <v>825</v>
      </c>
      <c r="G113" s="211"/>
      <c r="H113" s="214">
        <v>221.4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165</v>
      </c>
      <c r="AU113" s="220" t="s">
        <v>80</v>
      </c>
      <c r="AV113" s="13" t="s">
        <v>80</v>
      </c>
      <c r="AW113" s="13" t="s">
        <v>33</v>
      </c>
      <c r="AX113" s="13" t="s">
        <v>78</v>
      </c>
      <c r="AY113" s="220" t="s">
        <v>152</v>
      </c>
    </row>
    <row r="114" spans="1:65" s="2" customFormat="1" ht="14.4" customHeight="1">
      <c r="A114" s="34"/>
      <c r="B114" s="35"/>
      <c r="C114" s="192" t="s">
        <v>196</v>
      </c>
      <c r="D114" s="192" t="s">
        <v>154</v>
      </c>
      <c r="E114" s="193" t="s">
        <v>216</v>
      </c>
      <c r="F114" s="194" t="s">
        <v>217</v>
      </c>
      <c r="G114" s="195" t="s">
        <v>157</v>
      </c>
      <c r="H114" s="196">
        <v>12.343</v>
      </c>
      <c r="I114" s="197"/>
      <c r="J114" s="198">
        <f>ROUND(I114*H114,2)</f>
        <v>0</v>
      </c>
      <c r="K114" s="194" t="s">
        <v>158</v>
      </c>
      <c r="L114" s="39"/>
      <c r="M114" s="199" t="s">
        <v>19</v>
      </c>
      <c r="N114" s="200" t="s">
        <v>42</v>
      </c>
      <c r="O114" s="64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3" t="s">
        <v>159</v>
      </c>
      <c r="AT114" s="203" t="s">
        <v>154</v>
      </c>
      <c r="AU114" s="203" t="s">
        <v>80</v>
      </c>
      <c r="AY114" s="17" t="s">
        <v>152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7" t="s">
        <v>78</v>
      </c>
      <c r="BK114" s="204">
        <f>ROUND(I114*H114,2)</f>
        <v>0</v>
      </c>
      <c r="BL114" s="17" t="s">
        <v>159</v>
      </c>
      <c r="BM114" s="203" t="s">
        <v>826</v>
      </c>
    </row>
    <row r="115" spans="1:65" s="2" customFormat="1" ht="19.2">
      <c r="A115" s="34"/>
      <c r="B115" s="35"/>
      <c r="C115" s="36"/>
      <c r="D115" s="205" t="s">
        <v>161</v>
      </c>
      <c r="E115" s="36"/>
      <c r="F115" s="206" t="s">
        <v>219</v>
      </c>
      <c r="G115" s="36"/>
      <c r="H115" s="36"/>
      <c r="I115" s="115"/>
      <c r="J115" s="36"/>
      <c r="K115" s="36"/>
      <c r="L115" s="39"/>
      <c r="M115" s="207"/>
      <c r="N115" s="208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80</v>
      </c>
    </row>
    <row r="116" spans="1:65" s="13" customFormat="1" ht="10.199999999999999">
      <c r="B116" s="210"/>
      <c r="C116" s="211"/>
      <c r="D116" s="205" t="s">
        <v>165</v>
      </c>
      <c r="E116" s="212" t="s">
        <v>19</v>
      </c>
      <c r="F116" s="213" t="s">
        <v>827</v>
      </c>
      <c r="G116" s="211"/>
      <c r="H116" s="214">
        <v>13.337999999999999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165</v>
      </c>
      <c r="AU116" s="220" t="s">
        <v>80</v>
      </c>
      <c r="AV116" s="13" t="s">
        <v>80</v>
      </c>
      <c r="AW116" s="13" t="s">
        <v>33</v>
      </c>
      <c r="AX116" s="13" t="s">
        <v>71</v>
      </c>
      <c r="AY116" s="220" t="s">
        <v>152</v>
      </c>
    </row>
    <row r="117" spans="1:65" s="13" customFormat="1" ht="10.199999999999999">
      <c r="B117" s="210"/>
      <c r="C117" s="211"/>
      <c r="D117" s="205" t="s">
        <v>165</v>
      </c>
      <c r="E117" s="212" t="s">
        <v>19</v>
      </c>
      <c r="F117" s="213" t="s">
        <v>828</v>
      </c>
      <c r="G117" s="211"/>
      <c r="H117" s="214">
        <v>-0.995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165</v>
      </c>
      <c r="AU117" s="220" t="s">
        <v>80</v>
      </c>
      <c r="AV117" s="13" t="s">
        <v>80</v>
      </c>
      <c r="AW117" s="13" t="s">
        <v>33</v>
      </c>
      <c r="AX117" s="13" t="s">
        <v>71</v>
      </c>
      <c r="AY117" s="220" t="s">
        <v>152</v>
      </c>
    </row>
    <row r="118" spans="1:65" s="2" customFormat="1" ht="14.4" customHeight="1">
      <c r="A118" s="34"/>
      <c r="B118" s="35"/>
      <c r="C118" s="192" t="s">
        <v>202</v>
      </c>
      <c r="D118" s="192" t="s">
        <v>154</v>
      </c>
      <c r="E118" s="193" t="s">
        <v>223</v>
      </c>
      <c r="F118" s="194" t="s">
        <v>224</v>
      </c>
      <c r="G118" s="195" t="s">
        <v>157</v>
      </c>
      <c r="H118" s="196">
        <v>3.702</v>
      </c>
      <c r="I118" s="197"/>
      <c r="J118" s="198">
        <f>ROUND(I118*H118,2)</f>
        <v>0</v>
      </c>
      <c r="K118" s="194" t="s">
        <v>158</v>
      </c>
      <c r="L118" s="39"/>
      <c r="M118" s="199" t="s">
        <v>19</v>
      </c>
      <c r="N118" s="200" t="s">
        <v>42</v>
      </c>
      <c r="O118" s="64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03" t="s">
        <v>159</v>
      </c>
      <c r="AT118" s="203" t="s">
        <v>154</v>
      </c>
      <c r="AU118" s="203" t="s">
        <v>80</v>
      </c>
      <c r="AY118" s="17" t="s">
        <v>152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17" t="s">
        <v>78</v>
      </c>
      <c r="BK118" s="204">
        <f>ROUND(I118*H118,2)</f>
        <v>0</v>
      </c>
      <c r="BL118" s="17" t="s">
        <v>159</v>
      </c>
      <c r="BM118" s="203" t="s">
        <v>829</v>
      </c>
    </row>
    <row r="119" spans="1:65" s="2" customFormat="1" ht="19.2">
      <c r="A119" s="34"/>
      <c r="B119" s="35"/>
      <c r="C119" s="36"/>
      <c r="D119" s="205" t="s">
        <v>161</v>
      </c>
      <c r="E119" s="36"/>
      <c r="F119" s="206" t="s">
        <v>226</v>
      </c>
      <c r="G119" s="36"/>
      <c r="H119" s="36"/>
      <c r="I119" s="115"/>
      <c r="J119" s="36"/>
      <c r="K119" s="36"/>
      <c r="L119" s="39"/>
      <c r="M119" s="207"/>
      <c r="N119" s="208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161</v>
      </c>
      <c r="AU119" s="17" t="s">
        <v>80</v>
      </c>
    </row>
    <row r="120" spans="1:65" s="13" customFormat="1" ht="10.199999999999999">
      <c r="B120" s="210"/>
      <c r="C120" s="211"/>
      <c r="D120" s="205" t="s">
        <v>165</v>
      </c>
      <c r="E120" s="212" t="s">
        <v>19</v>
      </c>
      <c r="F120" s="213" t="s">
        <v>830</v>
      </c>
      <c r="G120" s="211"/>
      <c r="H120" s="214">
        <v>3.702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165</v>
      </c>
      <c r="AU120" s="220" t="s">
        <v>80</v>
      </c>
      <c r="AV120" s="13" t="s">
        <v>80</v>
      </c>
      <c r="AW120" s="13" t="s">
        <v>33</v>
      </c>
      <c r="AX120" s="13" t="s">
        <v>78</v>
      </c>
      <c r="AY120" s="220" t="s">
        <v>152</v>
      </c>
    </row>
    <row r="121" spans="1:65" s="2" customFormat="1" ht="14.4" customHeight="1">
      <c r="A121" s="34"/>
      <c r="B121" s="35"/>
      <c r="C121" s="192" t="s">
        <v>209</v>
      </c>
      <c r="D121" s="192" t="s">
        <v>154</v>
      </c>
      <c r="E121" s="193" t="s">
        <v>229</v>
      </c>
      <c r="F121" s="194" t="s">
        <v>230</v>
      </c>
      <c r="G121" s="195" t="s">
        <v>157</v>
      </c>
      <c r="H121" s="196">
        <v>257</v>
      </c>
      <c r="I121" s="197"/>
      <c r="J121" s="198">
        <f>ROUND(I121*H121,2)</f>
        <v>0</v>
      </c>
      <c r="K121" s="194" t="s">
        <v>158</v>
      </c>
      <c r="L121" s="39"/>
      <c r="M121" s="199" t="s">
        <v>19</v>
      </c>
      <c r="N121" s="200" t="s">
        <v>42</v>
      </c>
      <c r="O121" s="64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03" t="s">
        <v>159</v>
      </c>
      <c r="AT121" s="203" t="s">
        <v>154</v>
      </c>
      <c r="AU121" s="203" t="s">
        <v>80</v>
      </c>
      <c r="AY121" s="17" t="s">
        <v>152</v>
      </c>
      <c r="BE121" s="204">
        <f>IF(N121="základní",J121,0)</f>
        <v>0</v>
      </c>
      <c r="BF121" s="204">
        <f>IF(N121="snížená",J121,0)</f>
        <v>0</v>
      </c>
      <c r="BG121" s="204">
        <f>IF(N121="zákl. přenesená",J121,0)</f>
        <v>0</v>
      </c>
      <c r="BH121" s="204">
        <f>IF(N121="sníž. přenesená",J121,0)</f>
        <v>0</v>
      </c>
      <c r="BI121" s="204">
        <f>IF(N121="nulová",J121,0)</f>
        <v>0</v>
      </c>
      <c r="BJ121" s="17" t="s">
        <v>78</v>
      </c>
      <c r="BK121" s="204">
        <f>ROUND(I121*H121,2)</f>
        <v>0</v>
      </c>
      <c r="BL121" s="17" t="s">
        <v>159</v>
      </c>
      <c r="BM121" s="203" t="s">
        <v>831</v>
      </c>
    </row>
    <row r="122" spans="1:65" s="2" customFormat="1" ht="19.2">
      <c r="A122" s="34"/>
      <c r="B122" s="35"/>
      <c r="C122" s="36"/>
      <c r="D122" s="205" t="s">
        <v>161</v>
      </c>
      <c r="E122" s="36"/>
      <c r="F122" s="206" t="s">
        <v>232</v>
      </c>
      <c r="G122" s="36"/>
      <c r="H122" s="36"/>
      <c r="I122" s="115"/>
      <c r="J122" s="36"/>
      <c r="K122" s="36"/>
      <c r="L122" s="39"/>
      <c r="M122" s="207"/>
      <c r="N122" s="208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161</v>
      </c>
      <c r="AU122" s="17" t="s">
        <v>80</v>
      </c>
    </row>
    <row r="123" spans="1:65" s="13" customFormat="1" ht="10.199999999999999">
      <c r="B123" s="210"/>
      <c r="C123" s="211"/>
      <c r="D123" s="205" t="s">
        <v>165</v>
      </c>
      <c r="E123" s="212" t="s">
        <v>19</v>
      </c>
      <c r="F123" s="213" t="s">
        <v>832</v>
      </c>
      <c r="G123" s="211"/>
      <c r="H123" s="214">
        <v>257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165</v>
      </c>
      <c r="AU123" s="220" t="s">
        <v>80</v>
      </c>
      <c r="AV123" s="13" t="s">
        <v>80</v>
      </c>
      <c r="AW123" s="13" t="s">
        <v>33</v>
      </c>
      <c r="AX123" s="13" t="s">
        <v>78</v>
      </c>
      <c r="AY123" s="220" t="s">
        <v>152</v>
      </c>
    </row>
    <row r="124" spans="1:65" s="2" customFormat="1" ht="14.4" customHeight="1">
      <c r="A124" s="34"/>
      <c r="B124" s="35"/>
      <c r="C124" s="192" t="s">
        <v>215</v>
      </c>
      <c r="D124" s="192" t="s">
        <v>154</v>
      </c>
      <c r="E124" s="193" t="s">
        <v>833</v>
      </c>
      <c r="F124" s="194" t="s">
        <v>834</v>
      </c>
      <c r="G124" s="195" t="s">
        <v>169</v>
      </c>
      <c r="H124" s="196">
        <v>1</v>
      </c>
      <c r="I124" s="197"/>
      <c r="J124" s="198">
        <f>ROUND(I124*H124,2)</f>
        <v>0</v>
      </c>
      <c r="K124" s="194" t="s">
        <v>158</v>
      </c>
      <c r="L124" s="39"/>
      <c r="M124" s="199" t="s">
        <v>19</v>
      </c>
      <c r="N124" s="200" t="s">
        <v>42</v>
      </c>
      <c r="O124" s="64"/>
      <c r="P124" s="201">
        <f>O124*H124</f>
        <v>0</v>
      </c>
      <c r="Q124" s="201">
        <v>0</v>
      </c>
      <c r="R124" s="201">
        <f>Q124*H124</f>
        <v>0</v>
      </c>
      <c r="S124" s="201">
        <v>0</v>
      </c>
      <c r="T124" s="20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03" t="s">
        <v>159</v>
      </c>
      <c r="AT124" s="203" t="s">
        <v>154</v>
      </c>
      <c r="AU124" s="203" t="s">
        <v>80</v>
      </c>
      <c r="AY124" s="17" t="s">
        <v>152</v>
      </c>
      <c r="BE124" s="204">
        <f>IF(N124="základní",J124,0)</f>
        <v>0</v>
      </c>
      <c r="BF124" s="204">
        <f>IF(N124="snížená",J124,0)</f>
        <v>0</v>
      </c>
      <c r="BG124" s="204">
        <f>IF(N124="zákl. přenesená",J124,0)</f>
        <v>0</v>
      </c>
      <c r="BH124" s="204">
        <f>IF(N124="sníž. přenesená",J124,0)</f>
        <v>0</v>
      </c>
      <c r="BI124" s="204">
        <f>IF(N124="nulová",J124,0)</f>
        <v>0</v>
      </c>
      <c r="BJ124" s="17" t="s">
        <v>78</v>
      </c>
      <c r="BK124" s="204">
        <f>ROUND(I124*H124,2)</f>
        <v>0</v>
      </c>
      <c r="BL124" s="17" t="s">
        <v>159</v>
      </c>
      <c r="BM124" s="203" t="s">
        <v>835</v>
      </c>
    </row>
    <row r="125" spans="1:65" s="2" customFormat="1" ht="19.2">
      <c r="A125" s="34"/>
      <c r="B125" s="35"/>
      <c r="C125" s="36"/>
      <c r="D125" s="205" t="s">
        <v>161</v>
      </c>
      <c r="E125" s="36"/>
      <c r="F125" s="206" t="s">
        <v>836</v>
      </c>
      <c r="G125" s="36"/>
      <c r="H125" s="36"/>
      <c r="I125" s="115"/>
      <c r="J125" s="36"/>
      <c r="K125" s="36"/>
      <c r="L125" s="39"/>
      <c r="M125" s="207"/>
      <c r="N125" s="208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161</v>
      </c>
      <c r="AU125" s="17" t="s">
        <v>80</v>
      </c>
    </row>
    <row r="126" spans="1:65" s="2" customFormat="1" ht="14.4" customHeight="1">
      <c r="A126" s="34"/>
      <c r="B126" s="35"/>
      <c r="C126" s="192" t="s">
        <v>222</v>
      </c>
      <c r="D126" s="192" t="s">
        <v>154</v>
      </c>
      <c r="E126" s="193" t="s">
        <v>837</v>
      </c>
      <c r="F126" s="194" t="s">
        <v>838</v>
      </c>
      <c r="G126" s="195" t="s">
        <v>169</v>
      </c>
      <c r="H126" s="196">
        <v>1</v>
      </c>
      <c r="I126" s="197"/>
      <c r="J126" s="198">
        <f>ROUND(I126*H126,2)</f>
        <v>0</v>
      </c>
      <c r="K126" s="194" t="s">
        <v>158</v>
      </c>
      <c r="L126" s="39"/>
      <c r="M126" s="199" t="s">
        <v>19</v>
      </c>
      <c r="N126" s="200" t="s">
        <v>42</v>
      </c>
      <c r="O126" s="64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159</v>
      </c>
      <c r="AT126" s="203" t="s">
        <v>154</v>
      </c>
      <c r="AU126" s="203" t="s">
        <v>80</v>
      </c>
      <c r="AY126" s="17" t="s">
        <v>152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78</v>
      </c>
      <c r="BK126" s="204">
        <f>ROUND(I126*H126,2)</f>
        <v>0</v>
      </c>
      <c r="BL126" s="17" t="s">
        <v>159</v>
      </c>
      <c r="BM126" s="203" t="s">
        <v>839</v>
      </c>
    </row>
    <row r="127" spans="1:65" s="2" customFormat="1" ht="19.2">
      <c r="A127" s="34"/>
      <c r="B127" s="35"/>
      <c r="C127" s="36"/>
      <c r="D127" s="205" t="s">
        <v>161</v>
      </c>
      <c r="E127" s="36"/>
      <c r="F127" s="206" t="s">
        <v>840</v>
      </c>
      <c r="G127" s="36"/>
      <c r="H127" s="36"/>
      <c r="I127" s="115"/>
      <c r="J127" s="36"/>
      <c r="K127" s="36"/>
      <c r="L127" s="39"/>
      <c r="M127" s="207"/>
      <c r="N127" s="208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161</v>
      </c>
      <c r="AU127" s="17" t="s">
        <v>80</v>
      </c>
    </row>
    <row r="128" spans="1:65" s="2" customFormat="1" ht="14.4" customHeight="1">
      <c r="A128" s="34"/>
      <c r="B128" s="35"/>
      <c r="C128" s="192" t="s">
        <v>228</v>
      </c>
      <c r="D128" s="192" t="s">
        <v>154</v>
      </c>
      <c r="E128" s="193" t="s">
        <v>841</v>
      </c>
      <c r="F128" s="194" t="s">
        <v>842</v>
      </c>
      <c r="G128" s="195" t="s">
        <v>169</v>
      </c>
      <c r="H128" s="196">
        <v>4</v>
      </c>
      <c r="I128" s="197"/>
      <c r="J128" s="198">
        <f>ROUND(I128*H128,2)</f>
        <v>0</v>
      </c>
      <c r="K128" s="194" t="s">
        <v>158</v>
      </c>
      <c r="L128" s="39"/>
      <c r="M128" s="199" t="s">
        <v>19</v>
      </c>
      <c r="N128" s="200" t="s">
        <v>42</v>
      </c>
      <c r="O128" s="64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159</v>
      </c>
      <c r="AT128" s="203" t="s">
        <v>154</v>
      </c>
      <c r="AU128" s="203" t="s">
        <v>80</v>
      </c>
      <c r="AY128" s="17" t="s">
        <v>152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78</v>
      </c>
      <c r="BK128" s="204">
        <f>ROUND(I128*H128,2)</f>
        <v>0</v>
      </c>
      <c r="BL128" s="17" t="s">
        <v>159</v>
      </c>
      <c r="BM128" s="203" t="s">
        <v>843</v>
      </c>
    </row>
    <row r="129" spans="1:65" s="2" customFormat="1" ht="19.2">
      <c r="A129" s="34"/>
      <c r="B129" s="35"/>
      <c r="C129" s="36"/>
      <c r="D129" s="205" t="s">
        <v>161</v>
      </c>
      <c r="E129" s="36"/>
      <c r="F129" s="206" t="s">
        <v>844</v>
      </c>
      <c r="G129" s="36"/>
      <c r="H129" s="36"/>
      <c r="I129" s="115"/>
      <c r="J129" s="36"/>
      <c r="K129" s="36"/>
      <c r="L129" s="39"/>
      <c r="M129" s="207"/>
      <c r="N129" s="208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161</v>
      </c>
      <c r="AU129" s="17" t="s">
        <v>80</v>
      </c>
    </row>
    <row r="130" spans="1:65" s="13" customFormat="1" ht="10.199999999999999">
      <c r="B130" s="210"/>
      <c r="C130" s="211"/>
      <c r="D130" s="205" t="s">
        <v>165</v>
      </c>
      <c r="E130" s="212" t="s">
        <v>19</v>
      </c>
      <c r="F130" s="213" t="s">
        <v>264</v>
      </c>
      <c r="G130" s="211"/>
      <c r="H130" s="214">
        <v>4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165</v>
      </c>
      <c r="AU130" s="220" t="s">
        <v>80</v>
      </c>
      <c r="AV130" s="13" t="s">
        <v>80</v>
      </c>
      <c r="AW130" s="13" t="s">
        <v>33</v>
      </c>
      <c r="AX130" s="13" t="s">
        <v>78</v>
      </c>
      <c r="AY130" s="220" t="s">
        <v>152</v>
      </c>
    </row>
    <row r="131" spans="1:65" s="2" customFormat="1" ht="14.4" customHeight="1">
      <c r="A131" s="34"/>
      <c r="B131" s="35"/>
      <c r="C131" s="192" t="s">
        <v>234</v>
      </c>
      <c r="D131" s="192" t="s">
        <v>154</v>
      </c>
      <c r="E131" s="193" t="s">
        <v>266</v>
      </c>
      <c r="F131" s="194" t="s">
        <v>267</v>
      </c>
      <c r="G131" s="195" t="s">
        <v>157</v>
      </c>
      <c r="H131" s="196">
        <v>741.4</v>
      </c>
      <c r="I131" s="197"/>
      <c r="J131" s="198">
        <f>ROUND(I131*H131,2)</f>
        <v>0</v>
      </c>
      <c r="K131" s="194" t="s">
        <v>158</v>
      </c>
      <c r="L131" s="39"/>
      <c r="M131" s="199" t="s">
        <v>19</v>
      </c>
      <c r="N131" s="200" t="s">
        <v>42</v>
      </c>
      <c r="O131" s="64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3" t="s">
        <v>159</v>
      </c>
      <c r="AT131" s="203" t="s">
        <v>154</v>
      </c>
      <c r="AU131" s="203" t="s">
        <v>80</v>
      </c>
      <c r="AY131" s="17" t="s">
        <v>152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7" t="s">
        <v>78</v>
      </c>
      <c r="BK131" s="204">
        <f>ROUND(I131*H131,2)</f>
        <v>0</v>
      </c>
      <c r="BL131" s="17" t="s">
        <v>159</v>
      </c>
      <c r="BM131" s="203" t="s">
        <v>845</v>
      </c>
    </row>
    <row r="132" spans="1:65" s="2" customFormat="1" ht="19.2">
      <c r="A132" s="34"/>
      <c r="B132" s="35"/>
      <c r="C132" s="36"/>
      <c r="D132" s="205" t="s">
        <v>161</v>
      </c>
      <c r="E132" s="36"/>
      <c r="F132" s="206" t="s">
        <v>269</v>
      </c>
      <c r="G132" s="36"/>
      <c r="H132" s="36"/>
      <c r="I132" s="115"/>
      <c r="J132" s="36"/>
      <c r="K132" s="36"/>
      <c r="L132" s="39"/>
      <c r="M132" s="207"/>
      <c r="N132" s="208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161</v>
      </c>
      <c r="AU132" s="17" t="s">
        <v>80</v>
      </c>
    </row>
    <row r="133" spans="1:65" s="13" customFormat="1" ht="10.199999999999999">
      <c r="B133" s="210"/>
      <c r="C133" s="211"/>
      <c r="D133" s="205" t="s">
        <v>165</v>
      </c>
      <c r="E133" s="212" t="s">
        <v>19</v>
      </c>
      <c r="F133" s="213" t="s">
        <v>846</v>
      </c>
      <c r="G133" s="211"/>
      <c r="H133" s="214">
        <v>741.4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165</v>
      </c>
      <c r="AU133" s="220" t="s">
        <v>80</v>
      </c>
      <c r="AV133" s="13" t="s">
        <v>80</v>
      </c>
      <c r="AW133" s="13" t="s">
        <v>33</v>
      </c>
      <c r="AX133" s="13" t="s">
        <v>78</v>
      </c>
      <c r="AY133" s="220" t="s">
        <v>152</v>
      </c>
    </row>
    <row r="134" spans="1:65" s="2" customFormat="1" ht="14.4" customHeight="1">
      <c r="A134" s="34"/>
      <c r="B134" s="35"/>
      <c r="C134" s="192" t="s">
        <v>8</v>
      </c>
      <c r="D134" s="192" t="s">
        <v>154</v>
      </c>
      <c r="E134" s="193" t="s">
        <v>271</v>
      </c>
      <c r="F134" s="194" t="s">
        <v>272</v>
      </c>
      <c r="G134" s="195" t="s">
        <v>157</v>
      </c>
      <c r="H134" s="196">
        <v>3.4</v>
      </c>
      <c r="I134" s="197"/>
      <c r="J134" s="198">
        <f>ROUND(I134*H134,2)</f>
        <v>0</v>
      </c>
      <c r="K134" s="194" t="s">
        <v>158</v>
      </c>
      <c r="L134" s="39"/>
      <c r="M134" s="199" t="s">
        <v>19</v>
      </c>
      <c r="N134" s="200" t="s">
        <v>42</v>
      </c>
      <c r="O134" s="64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3" t="s">
        <v>159</v>
      </c>
      <c r="AT134" s="203" t="s">
        <v>154</v>
      </c>
      <c r="AU134" s="203" t="s">
        <v>80</v>
      </c>
      <c r="AY134" s="17" t="s">
        <v>152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7" t="s">
        <v>78</v>
      </c>
      <c r="BK134" s="204">
        <f>ROUND(I134*H134,2)</f>
        <v>0</v>
      </c>
      <c r="BL134" s="17" t="s">
        <v>159</v>
      </c>
      <c r="BM134" s="203" t="s">
        <v>847</v>
      </c>
    </row>
    <row r="135" spans="1:65" s="2" customFormat="1" ht="19.2">
      <c r="A135" s="34"/>
      <c r="B135" s="35"/>
      <c r="C135" s="36"/>
      <c r="D135" s="205" t="s">
        <v>161</v>
      </c>
      <c r="E135" s="36"/>
      <c r="F135" s="206" t="s">
        <v>274</v>
      </c>
      <c r="G135" s="36"/>
      <c r="H135" s="36"/>
      <c r="I135" s="115"/>
      <c r="J135" s="36"/>
      <c r="K135" s="36"/>
      <c r="L135" s="39"/>
      <c r="M135" s="207"/>
      <c r="N135" s="208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161</v>
      </c>
      <c r="AU135" s="17" t="s">
        <v>80</v>
      </c>
    </row>
    <row r="136" spans="1:65" s="13" customFormat="1" ht="10.199999999999999">
      <c r="B136" s="210"/>
      <c r="C136" s="211"/>
      <c r="D136" s="205" t="s">
        <v>165</v>
      </c>
      <c r="E136" s="212" t="s">
        <v>19</v>
      </c>
      <c r="F136" s="213" t="s">
        <v>848</v>
      </c>
      <c r="G136" s="211"/>
      <c r="H136" s="214">
        <v>3.4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165</v>
      </c>
      <c r="AU136" s="220" t="s">
        <v>80</v>
      </c>
      <c r="AV136" s="13" t="s">
        <v>80</v>
      </c>
      <c r="AW136" s="13" t="s">
        <v>33</v>
      </c>
      <c r="AX136" s="13" t="s">
        <v>78</v>
      </c>
      <c r="AY136" s="220" t="s">
        <v>152</v>
      </c>
    </row>
    <row r="137" spans="1:65" s="2" customFormat="1" ht="14.4" customHeight="1">
      <c r="A137" s="34"/>
      <c r="B137" s="35"/>
      <c r="C137" s="192" t="s">
        <v>243</v>
      </c>
      <c r="D137" s="192" t="s">
        <v>154</v>
      </c>
      <c r="E137" s="193" t="s">
        <v>277</v>
      </c>
      <c r="F137" s="194" t="s">
        <v>278</v>
      </c>
      <c r="G137" s="195" t="s">
        <v>157</v>
      </c>
      <c r="H137" s="196">
        <v>257</v>
      </c>
      <c r="I137" s="197"/>
      <c r="J137" s="198">
        <f>ROUND(I137*H137,2)</f>
        <v>0</v>
      </c>
      <c r="K137" s="194" t="s">
        <v>158</v>
      </c>
      <c r="L137" s="39"/>
      <c r="M137" s="199" t="s">
        <v>19</v>
      </c>
      <c r="N137" s="200" t="s">
        <v>42</v>
      </c>
      <c r="O137" s="64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3" t="s">
        <v>159</v>
      </c>
      <c r="AT137" s="203" t="s">
        <v>154</v>
      </c>
      <c r="AU137" s="203" t="s">
        <v>80</v>
      </c>
      <c r="AY137" s="17" t="s">
        <v>152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7" t="s">
        <v>78</v>
      </c>
      <c r="BK137" s="204">
        <f>ROUND(I137*H137,2)</f>
        <v>0</v>
      </c>
      <c r="BL137" s="17" t="s">
        <v>159</v>
      </c>
      <c r="BM137" s="203" t="s">
        <v>849</v>
      </c>
    </row>
    <row r="138" spans="1:65" s="2" customFormat="1" ht="19.2">
      <c r="A138" s="34"/>
      <c r="B138" s="35"/>
      <c r="C138" s="36"/>
      <c r="D138" s="205" t="s">
        <v>161</v>
      </c>
      <c r="E138" s="36"/>
      <c r="F138" s="206" t="s">
        <v>280</v>
      </c>
      <c r="G138" s="36"/>
      <c r="H138" s="36"/>
      <c r="I138" s="115"/>
      <c r="J138" s="36"/>
      <c r="K138" s="36"/>
      <c r="L138" s="39"/>
      <c r="M138" s="207"/>
      <c r="N138" s="208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161</v>
      </c>
      <c r="AU138" s="17" t="s">
        <v>80</v>
      </c>
    </row>
    <row r="139" spans="1:65" s="13" customFormat="1" ht="10.199999999999999">
      <c r="B139" s="210"/>
      <c r="C139" s="211"/>
      <c r="D139" s="205" t="s">
        <v>165</v>
      </c>
      <c r="E139" s="212" t="s">
        <v>19</v>
      </c>
      <c r="F139" s="213" t="s">
        <v>832</v>
      </c>
      <c r="G139" s="211"/>
      <c r="H139" s="214">
        <v>257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165</v>
      </c>
      <c r="AU139" s="220" t="s">
        <v>80</v>
      </c>
      <c r="AV139" s="13" t="s">
        <v>80</v>
      </c>
      <c r="AW139" s="13" t="s">
        <v>33</v>
      </c>
      <c r="AX139" s="13" t="s">
        <v>78</v>
      </c>
      <c r="AY139" s="220" t="s">
        <v>152</v>
      </c>
    </row>
    <row r="140" spans="1:65" s="2" customFormat="1" ht="14.4" customHeight="1">
      <c r="A140" s="34"/>
      <c r="B140" s="35"/>
      <c r="C140" s="192" t="s">
        <v>248</v>
      </c>
      <c r="D140" s="192" t="s">
        <v>154</v>
      </c>
      <c r="E140" s="193" t="s">
        <v>282</v>
      </c>
      <c r="F140" s="194" t="s">
        <v>283</v>
      </c>
      <c r="G140" s="195" t="s">
        <v>157</v>
      </c>
      <c r="H140" s="196">
        <v>741.4</v>
      </c>
      <c r="I140" s="197"/>
      <c r="J140" s="198">
        <f>ROUND(I140*H140,2)</f>
        <v>0</v>
      </c>
      <c r="K140" s="194" t="s">
        <v>158</v>
      </c>
      <c r="L140" s="39"/>
      <c r="M140" s="199" t="s">
        <v>19</v>
      </c>
      <c r="N140" s="200" t="s">
        <v>42</v>
      </c>
      <c r="O140" s="64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3" t="s">
        <v>159</v>
      </c>
      <c r="AT140" s="203" t="s">
        <v>154</v>
      </c>
      <c r="AU140" s="203" t="s">
        <v>80</v>
      </c>
      <c r="AY140" s="17" t="s">
        <v>152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7" t="s">
        <v>78</v>
      </c>
      <c r="BK140" s="204">
        <f>ROUND(I140*H140,2)</f>
        <v>0</v>
      </c>
      <c r="BL140" s="17" t="s">
        <v>159</v>
      </c>
      <c r="BM140" s="203" t="s">
        <v>850</v>
      </c>
    </row>
    <row r="141" spans="1:65" s="2" customFormat="1" ht="19.2">
      <c r="A141" s="34"/>
      <c r="B141" s="35"/>
      <c r="C141" s="36"/>
      <c r="D141" s="205" t="s">
        <v>161</v>
      </c>
      <c r="E141" s="36"/>
      <c r="F141" s="206" t="s">
        <v>285</v>
      </c>
      <c r="G141" s="36"/>
      <c r="H141" s="36"/>
      <c r="I141" s="115"/>
      <c r="J141" s="36"/>
      <c r="K141" s="36"/>
      <c r="L141" s="39"/>
      <c r="M141" s="207"/>
      <c r="N141" s="208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161</v>
      </c>
      <c r="AU141" s="17" t="s">
        <v>80</v>
      </c>
    </row>
    <row r="142" spans="1:65" s="13" customFormat="1" ht="10.199999999999999">
      <c r="B142" s="210"/>
      <c r="C142" s="211"/>
      <c r="D142" s="205" t="s">
        <v>165</v>
      </c>
      <c r="E142" s="212" t="s">
        <v>19</v>
      </c>
      <c r="F142" s="213" t="s">
        <v>851</v>
      </c>
      <c r="G142" s="211"/>
      <c r="H142" s="214">
        <v>741.4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165</v>
      </c>
      <c r="AU142" s="220" t="s">
        <v>80</v>
      </c>
      <c r="AV142" s="13" t="s">
        <v>80</v>
      </c>
      <c r="AW142" s="13" t="s">
        <v>33</v>
      </c>
      <c r="AX142" s="13" t="s">
        <v>71</v>
      </c>
      <c r="AY142" s="220" t="s">
        <v>152</v>
      </c>
    </row>
    <row r="143" spans="1:65" s="2" customFormat="1" ht="21.6" customHeight="1">
      <c r="A143" s="34"/>
      <c r="B143" s="35"/>
      <c r="C143" s="192" t="s">
        <v>253</v>
      </c>
      <c r="D143" s="192" t="s">
        <v>154</v>
      </c>
      <c r="E143" s="193" t="s">
        <v>288</v>
      </c>
      <c r="F143" s="194" t="s">
        <v>289</v>
      </c>
      <c r="G143" s="195" t="s">
        <v>157</v>
      </c>
      <c r="H143" s="196">
        <v>1938</v>
      </c>
      <c r="I143" s="197"/>
      <c r="J143" s="198">
        <f>ROUND(I143*H143,2)</f>
        <v>0</v>
      </c>
      <c r="K143" s="194" t="s">
        <v>158</v>
      </c>
      <c r="L143" s="39"/>
      <c r="M143" s="199" t="s">
        <v>19</v>
      </c>
      <c r="N143" s="200" t="s">
        <v>42</v>
      </c>
      <c r="O143" s="64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3" t="s">
        <v>159</v>
      </c>
      <c r="AT143" s="203" t="s">
        <v>154</v>
      </c>
      <c r="AU143" s="203" t="s">
        <v>80</v>
      </c>
      <c r="AY143" s="17" t="s">
        <v>152</v>
      </c>
      <c r="BE143" s="204">
        <f>IF(N143="základní",J143,0)</f>
        <v>0</v>
      </c>
      <c r="BF143" s="204">
        <f>IF(N143="snížená",J143,0)</f>
        <v>0</v>
      </c>
      <c r="BG143" s="204">
        <f>IF(N143="zákl. přenesená",J143,0)</f>
        <v>0</v>
      </c>
      <c r="BH143" s="204">
        <f>IF(N143="sníž. přenesená",J143,0)</f>
        <v>0</v>
      </c>
      <c r="BI143" s="204">
        <f>IF(N143="nulová",J143,0)</f>
        <v>0</v>
      </c>
      <c r="BJ143" s="17" t="s">
        <v>78</v>
      </c>
      <c r="BK143" s="204">
        <f>ROUND(I143*H143,2)</f>
        <v>0</v>
      </c>
      <c r="BL143" s="17" t="s">
        <v>159</v>
      </c>
      <c r="BM143" s="203" t="s">
        <v>852</v>
      </c>
    </row>
    <row r="144" spans="1:65" s="2" customFormat="1" ht="19.2">
      <c r="A144" s="34"/>
      <c r="B144" s="35"/>
      <c r="C144" s="36"/>
      <c r="D144" s="205" t="s">
        <v>161</v>
      </c>
      <c r="E144" s="36"/>
      <c r="F144" s="206" t="s">
        <v>291</v>
      </c>
      <c r="G144" s="36"/>
      <c r="H144" s="36"/>
      <c r="I144" s="115"/>
      <c r="J144" s="36"/>
      <c r="K144" s="36"/>
      <c r="L144" s="39"/>
      <c r="M144" s="207"/>
      <c r="N144" s="208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161</v>
      </c>
      <c r="AU144" s="17" t="s">
        <v>80</v>
      </c>
    </row>
    <row r="145" spans="1:65" s="2" customFormat="1" ht="19.2">
      <c r="A145" s="34"/>
      <c r="B145" s="35"/>
      <c r="C145" s="36"/>
      <c r="D145" s="205" t="s">
        <v>163</v>
      </c>
      <c r="E145" s="36"/>
      <c r="F145" s="209" t="s">
        <v>853</v>
      </c>
      <c r="G145" s="36"/>
      <c r="H145" s="36"/>
      <c r="I145" s="115"/>
      <c r="J145" s="36"/>
      <c r="K145" s="36"/>
      <c r="L145" s="39"/>
      <c r="M145" s="207"/>
      <c r="N145" s="208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163</v>
      </c>
      <c r="AU145" s="17" t="s">
        <v>80</v>
      </c>
    </row>
    <row r="146" spans="1:65" s="13" customFormat="1" ht="10.199999999999999">
      <c r="B146" s="210"/>
      <c r="C146" s="211"/>
      <c r="D146" s="205" t="s">
        <v>165</v>
      </c>
      <c r="E146" s="212" t="s">
        <v>19</v>
      </c>
      <c r="F146" s="213" t="s">
        <v>854</v>
      </c>
      <c r="G146" s="211"/>
      <c r="H146" s="214">
        <v>1938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165</v>
      </c>
      <c r="AU146" s="220" t="s">
        <v>80</v>
      </c>
      <c r="AV146" s="13" t="s">
        <v>80</v>
      </c>
      <c r="AW146" s="13" t="s">
        <v>33</v>
      </c>
      <c r="AX146" s="13" t="s">
        <v>78</v>
      </c>
      <c r="AY146" s="220" t="s">
        <v>152</v>
      </c>
    </row>
    <row r="147" spans="1:65" s="2" customFormat="1" ht="14.4" customHeight="1">
      <c r="A147" s="34"/>
      <c r="B147" s="35"/>
      <c r="C147" s="192" t="s">
        <v>259</v>
      </c>
      <c r="D147" s="192" t="s">
        <v>154</v>
      </c>
      <c r="E147" s="193" t="s">
        <v>295</v>
      </c>
      <c r="F147" s="194" t="s">
        <v>296</v>
      </c>
      <c r="G147" s="195" t="s">
        <v>297</v>
      </c>
      <c r="H147" s="196">
        <v>0.3</v>
      </c>
      <c r="I147" s="197"/>
      <c r="J147" s="198">
        <f>ROUND(I147*H147,2)</f>
        <v>0</v>
      </c>
      <c r="K147" s="194" t="s">
        <v>19</v>
      </c>
      <c r="L147" s="39"/>
      <c r="M147" s="199" t="s">
        <v>19</v>
      </c>
      <c r="N147" s="200" t="s">
        <v>42</v>
      </c>
      <c r="O147" s="64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3" t="s">
        <v>159</v>
      </c>
      <c r="AT147" s="203" t="s">
        <v>154</v>
      </c>
      <c r="AU147" s="203" t="s">
        <v>80</v>
      </c>
      <c r="AY147" s="17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7" t="s">
        <v>78</v>
      </c>
      <c r="BK147" s="204">
        <f>ROUND(I147*H147,2)</f>
        <v>0</v>
      </c>
      <c r="BL147" s="17" t="s">
        <v>159</v>
      </c>
      <c r="BM147" s="203" t="s">
        <v>855</v>
      </c>
    </row>
    <row r="148" spans="1:65" s="2" customFormat="1" ht="10.199999999999999">
      <c r="A148" s="34"/>
      <c r="B148" s="35"/>
      <c r="C148" s="36"/>
      <c r="D148" s="205" t="s">
        <v>161</v>
      </c>
      <c r="E148" s="36"/>
      <c r="F148" s="206" t="s">
        <v>296</v>
      </c>
      <c r="G148" s="36"/>
      <c r="H148" s="36"/>
      <c r="I148" s="115"/>
      <c r="J148" s="36"/>
      <c r="K148" s="36"/>
      <c r="L148" s="39"/>
      <c r="M148" s="207"/>
      <c r="N148" s="208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161</v>
      </c>
      <c r="AU148" s="17" t="s">
        <v>80</v>
      </c>
    </row>
    <row r="149" spans="1:65" s="13" customFormat="1" ht="10.199999999999999">
      <c r="B149" s="210"/>
      <c r="C149" s="211"/>
      <c r="D149" s="205" t="s">
        <v>165</v>
      </c>
      <c r="E149" s="212" t="s">
        <v>19</v>
      </c>
      <c r="F149" s="213" t="s">
        <v>856</v>
      </c>
      <c r="G149" s="211"/>
      <c r="H149" s="214">
        <v>0.3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165</v>
      </c>
      <c r="AU149" s="220" t="s">
        <v>80</v>
      </c>
      <c r="AV149" s="13" t="s">
        <v>80</v>
      </c>
      <c r="AW149" s="13" t="s">
        <v>33</v>
      </c>
      <c r="AX149" s="13" t="s">
        <v>78</v>
      </c>
      <c r="AY149" s="220" t="s">
        <v>152</v>
      </c>
    </row>
    <row r="150" spans="1:65" s="2" customFormat="1" ht="14.4" customHeight="1">
      <c r="A150" s="34"/>
      <c r="B150" s="35"/>
      <c r="C150" s="192" t="s">
        <v>265</v>
      </c>
      <c r="D150" s="192" t="s">
        <v>154</v>
      </c>
      <c r="E150" s="193" t="s">
        <v>301</v>
      </c>
      <c r="F150" s="194" t="s">
        <v>302</v>
      </c>
      <c r="G150" s="195" t="s">
        <v>297</v>
      </c>
      <c r="H150" s="196">
        <v>1334.52</v>
      </c>
      <c r="I150" s="197"/>
      <c r="J150" s="198">
        <f>ROUND(I150*H150,2)</f>
        <v>0</v>
      </c>
      <c r="K150" s="194" t="s">
        <v>19</v>
      </c>
      <c r="L150" s="39"/>
      <c r="M150" s="199" t="s">
        <v>19</v>
      </c>
      <c r="N150" s="200" t="s">
        <v>42</v>
      </c>
      <c r="O150" s="64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3" t="s">
        <v>159</v>
      </c>
      <c r="AT150" s="203" t="s">
        <v>154</v>
      </c>
      <c r="AU150" s="203" t="s">
        <v>80</v>
      </c>
      <c r="AY150" s="17" t="s">
        <v>152</v>
      </c>
      <c r="BE150" s="204">
        <f>IF(N150="základní",J150,0)</f>
        <v>0</v>
      </c>
      <c r="BF150" s="204">
        <f>IF(N150="snížená",J150,0)</f>
        <v>0</v>
      </c>
      <c r="BG150" s="204">
        <f>IF(N150="zákl. přenesená",J150,0)</f>
        <v>0</v>
      </c>
      <c r="BH150" s="204">
        <f>IF(N150="sníž. přenesená",J150,0)</f>
        <v>0</v>
      </c>
      <c r="BI150" s="204">
        <f>IF(N150="nulová",J150,0)</f>
        <v>0</v>
      </c>
      <c r="BJ150" s="17" t="s">
        <v>78</v>
      </c>
      <c r="BK150" s="204">
        <f>ROUND(I150*H150,2)</f>
        <v>0</v>
      </c>
      <c r="BL150" s="17" t="s">
        <v>159</v>
      </c>
      <c r="BM150" s="203" t="s">
        <v>857</v>
      </c>
    </row>
    <row r="151" spans="1:65" s="2" customFormat="1" ht="10.199999999999999">
      <c r="A151" s="34"/>
      <c r="B151" s="35"/>
      <c r="C151" s="36"/>
      <c r="D151" s="205" t="s">
        <v>161</v>
      </c>
      <c r="E151" s="36"/>
      <c r="F151" s="206" t="s">
        <v>302</v>
      </c>
      <c r="G151" s="36"/>
      <c r="H151" s="36"/>
      <c r="I151" s="115"/>
      <c r="J151" s="36"/>
      <c r="K151" s="36"/>
      <c r="L151" s="39"/>
      <c r="M151" s="207"/>
      <c r="N151" s="208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161</v>
      </c>
      <c r="AU151" s="17" t="s">
        <v>80</v>
      </c>
    </row>
    <row r="152" spans="1:65" s="13" customFormat="1" ht="10.199999999999999">
      <c r="B152" s="210"/>
      <c r="C152" s="211"/>
      <c r="D152" s="205" t="s">
        <v>165</v>
      </c>
      <c r="E152" s="212" t="s">
        <v>19</v>
      </c>
      <c r="F152" s="213" t="s">
        <v>858</v>
      </c>
      <c r="G152" s="211"/>
      <c r="H152" s="214">
        <v>1334.52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165</v>
      </c>
      <c r="AU152" s="220" t="s">
        <v>80</v>
      </c>
      <c r="AV152" s="13" t="s">
        <v>80</v>
      </c>
      <c r="AW152" s="13" t="s">
        <v>33</v>
      </c>
      <c r="AX152" s="13" t="s">
        <v>78</v>
      </c>
      <c r="AY152" s="220" t="s">
        <v>152</v>
      </c>
    </row>
    <row r="153" spans="1:65" s="2" customFormat="1" ht="14.4" customHeight="1">
      <c r="A153" s="34"/>
      <c r="B153" s="35"/>
      <c r="C153" s="192" t="s">
        <v>7</v>
      </c>
      <c r="D153" s="192" t="s">
        <v>154</v>
      </c>
      <c r="E153" s="193" t="s">
        <v>306</v>
      </c>
      <c r="F153" s="194" t="s">
        <v>307</v>
      </c>
      <c r="G153" s="195" t="s">
        <v>157</v>
      </c>
      <c r="H153" s="196">
        <v>8.8620000000000001</v>
      </c>
      <c r="I153" s="197"/>
      <c r="J153" s="198">
        <f>ROUND(I153*H153,2)</f>
        <v>0</v>
      </c>
      <c r="K153" s="194" t="s">
        <v>158</v>
      </c>
      <c r="L153" s="39"/>
      <c r="M153" s="199" t="s">
        <v>19</v>
      </c>
      <c r="N153" s="200" t="s">
        <v>42</v>
      </c>
      <c r="O153" s="64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159</v>
      </c>
      <c r="AT153" s="203" t="s">
        <v>154</v>
      </c>
      <c r="AU153" s="203" t="s">
        <v>80</v>
      </c>
      <c r="AY153" s="17" t="s">
        <v>152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78</v>
      </c>
      <c r="BK153" s="204">
        <f>ROUND(I153*H153,2)</f>
        <v>0</v>
      </c>
      <c r="BL153" s="17" t="s">
        <v>159</v>
      </c>
      <c r="BM153" s="203" t="s">
        <v>859</v>
      </c>
    </row>
    <row r="154" spans="1:65" s="2" customFormat="1" ht="19.2">
      <c r="A154" s="34"/>
      <c r="B154" s="35"/>
      <c r="C154" s="36"/>
      <c r="D154" s="205" t="s">
        <v>161</v>
      </c>
      <c r="E154" s="36"/>
      <c r="F154" s="206" t="s">
        <v>309</v>
      </c>
      <c r="G154" s="36"/>
      <c r="H154" s="36"/>
      <c r="I154" s="115"/>
      <c r="J154" s="36"/>
      <c r="K154" s="36"/>
      <c r="L154" s="39"/>
      <c r="M154" s="207"/>
      <c r="N154" s="208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161</v>
      </c>
      <c r="AU154" s="17" t="s">
        <v>80</v>
      </c>
    </row>
    <row r="155" spans="1:65" s="13" customFormat="1" ht="10.199999999999999">
      <c r="B155" s="210"/>
      <c r="C155" s="211"/>
      <c r="D155" s="205" t="s">
        <v>165</v>
      </c>
      <c r="E155" s="212" t="s">
        <v>19</v>
      </c>
      <c r="F155" s="213" t="s">
        <v>860</v>
      </c>
      <c r="G155" s="211"/>
      <c r="H155" s="214">
        <v>9.5760000000000005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165</v>
      </c>
      <c r="AU155" s="220" t="s">
        <v>80</v>
      </c>
      <c r="AV155" s="13" t="s">
        <v>80</v>
      </c>
      <c r="AW155" s="13" t="s">
        <v>33</v>
      </c>
      <c r="AX155" s="13" t="s">
        <v>71</v>
      </c>
      <c r="AY155" s="220" t="s">
        <v>152</v>
      </c>
    </row>
    <row r="156" spans="1:65" s="13" customFormat="1" ht="10.199999999999999">
      <c r="B156" s="210"/>
      <c r="C156" s="211"/>
      <c r="D156" s="205" t="s">
        <v>165</v>
      </c>
      <c r="E156" s="212" t="s">
        <v>19</v>
      </c>
      <c r="F156" s="213" t="s">
        <v>861</v>
      </c>
      <c r="G156" s="211"/>
      <c r="H156" s="214">
        <v>-0.71399999999999997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165</v>
      </c>
      <c r="AU156" s="220" t="s">
        <v>80</v>
      </c>
      <c r="AV156" s="13" t="s">
        <v>80</v>
      </c>
      <c r="AW156" s="13" t="s">
        <v>33</v>
      </c>
      <c r="AX156" s="13" t="s">
        <v>71</v>
      </c>
      <c r="AY156" s="220" t="s">
        <v>152</v>
      </c>
    </row>
    <row r="157" spans="1:65" s="2" customFormat="1" ht="14.4" customHeight="1">
      <c r="A157" s="34"/>
      <c r="B157" s="35"/>
      <c r="C157" s="192" t="s">
        <v>276</v>
      </c>
      <c r="D157" s="192" t="s">
        <v>154</v>
      </c>
      <c r="E157" s="193" t="s">
        <v>312</v>
      </c>
      <c r="F157" s="194" t="s">
        <v>313</v>
      </c>
      <c r="G157" s="195" t="s">
        <v>314</v>
      </c>
      <c r="H157" s="196">
        <v>129</v>
      </c>
      <c r="I157" s="197"/>
      <c r="J157" s="198">
        <f>ROUND(I157*H157,2)</f>
        <v>0</v>
      </c>
      <c r="K157" s="194" t="s">
        <v>158</v>
      </c>
      <c r="L157" s="39"/>
      <c r="M157" s="199" t="s">
        <v>19</v>
      </c>
      <c r="N157" s="200" t="s">
        <v>42</v>
      </c>
      <c r="O157" s="64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159</v>
      </c>
      <c r="AT157" s="203" t="s">
        <v>154</v>
      </c>
      <c r="AU157" s="203" t="s">
        <v>80</v>
      </c>
      <c r="AY157" s="17" t="s">
        <v>152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78</v>
      </c>
      <c r="BK157" s="204">
        <f>ROUND(I157*H157,2)</f>
        <v>0</v>
      </c>
      <c r="BL157" s="17" t="s">
        <v>159</v>
      </c>
      <c r="BM157" s="203" t="s">
        <v>862</v>
      </c>
    </row>
    <row r="158" spans="1:65" s="2" customFormat="1" ht="19.2">
      <c r="A158" s="34"/>
      <c r="B158" s="35"/>
      <c r="C158" s="36"/>
      <c r="D158" s="205" t="s">
        <v>161</v>
      </c>
      <c r="E158" s="36"/>
      <c r="F158" s="206" t="s">
        <v>316</v>
      </c>
      <c r="G158" s="36"/>
      <c r="H158" s="36"/>
      <c r="I158" s="115"/>
      <c r="J158" s="36"/>
      <c r="K158" s="36"/>
      <c r="L158" s="39"/>
      <c r="M158" s="207"/>
      <c r="N158" s="208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161</v>
      </c>
      <c r="AU158" s="17" t="s">
        <v>80</v>
      </c>
    </row>
    <row r="159" spans="1:65" s="13" customFormat="1" ht="10.199999999999999">
      <c r="B159" s="210"/>
      <c r="C159" s="211"/>
      <c r="D159" s="205" t="s">
        <v>165</v>
      </c>
      <c r="E159" s="212" t="s">
        <v>19</v>
      </c>
      <c r="F159" s="213" t="s">
        <v>863</v>
      </c>
      <c r="G159" s="211"/>
      <c r="H159" s="214">
        <v>129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165</v>
      </c>
      <c r="AU159" s="220" t="s">
        <v>80</v>
      </c>
      <c r="AV159" s="13" t="s">
        <v>80</v>
      </c>
      <c r="AW159" s="13" t="s">
        <v>33</v>
      </c>
      <c r="AX159" s="13" t="s">
        <v>78</v>
      </c>
      <c r="AY159" s="220" t="s">
        <v>152</v>
      </c>
    </row>
    <row r="160" spans="1:65" s="2" customFormat="1" ht="14.4" customHeight="1">
      <c r="A160" s="34"/>
      <c r="B160" s="35"/>
      <c r="C160" s="192" t="s">
        <v>281</v>
      </c>
      <c r="D160" s="192" t="s">
        <v>154</v>
      </c>
      <c r="E160" s="193" t="s">
        <v>318</v>
      </c>
      <c r="F160" s="194" t="s">
        <v>319</v>
      </c>
      <c r="G160" s="195" t="s">
        <v>314</v>
      </c>
      <c r="H160" s="196">
        <v>129</v>
      </c>
      <c r="I160" s="197"/>
      <c r="J160" s="198">
        <f>ROUND(I160*H160,2)</f>
        <v>0</v>
      </c>
      <c r="K160" s="194" t="s">
        <v>158</v>
      </c>
      <c r="L160" s="39"/>
      <c r="M160" s="199" t="s">
        <v>19</v>
      </c>
      <c r="N160" s="200" t="s">
        <v>42</v>
      </c>
      <c r="O160" s="64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159</v>
      </c>
      <c r="AT160" s="203" t="s">
        <v>154</v>
      </c>
      <c r="AU160" s="203" t="s">
        <v>80</v>
      </c>
      <c r="AY160" s="17" t="s">
        <v>152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78</v>
      </c>
      <c r="BK160" s="204">
        <f>ROUND(I160*H160,2)</f>
        <v>0</v>
      </c>
      <c r="BL160" s="17" t="s">
        <v>159</v>
      </c>
      <c r="BM160" s="203" t="s">
        <v>864</v>
      </c>
    </row>
    <row r="161" spans="1:65" s="2" customFormat="1" ht="19.2">
      <c r="A161" s="34"/>
      <c r="B161" s="35"/>
      <c r="C161" s="36"/>
      <c r="D161" s="205" t="s">
        <v>161</v>
      </c>
      <c r="E161" s="36"/>
      <c r="F161" s="206" t="s">
        <v>321</v>
      </c>
      <c r="G161" s="36"/>
      <c r="H161" s="36"/>
      <c r="I161" s="115"/>
      <c r="J161" s="36"/>
      <c r="K161" s="36"/>
      <c r="L161" s="39"/>
      <c r="M161" s="207"/>
      <c r="N161" s="208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161</v>
      </c>
      <c r="AU161" s="17" t="s">
        <v>80</v>
      </c>
    </row>
    <row r="162" spans="1:65" s="13" customFormat="1" ht="10.199999999999999">
      <c r="B162" s="210"/>
      <c r="C162" s="211"/>
      <c r="D162" s="205" t="s">
        <v>165</v>
      </c>
      <c r="E162" s="212" t="s">
        <v>19</v>
      </c>
      <c r="F162" s="213" t="s">
        <v>863</v>
      </c>
      <c r="G162" s="211"/>
      <c r="H162" s="214">
        <v>129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165</v>
      </c>
      <c r="AU162" s="220" t="s">
        <v>80</v>
      </c>
      <c r="AV162" s="13" t="s">
        <v>80</v>
      </c>
      <c r="AW162" s="13" t="s">
        <v>33</v>
      </c>
      <c r="AX162" s="13" t="s">
        <v>78</v>
      </c>
      <c r="AY162" s="220" t="s">
        <v>152</v>
      </c>
    </row>
    <row r="163" spans="1:65" s="2" customFormat="1" ht="14.4" customHeight="1">
      <c r="A163" s="34"/>
      <c r="B163" s="35"/>
      <c r="C163" s="192" t="s">
        <v>287</v>
      </c>
      <c r="D163" s="192" t="s">
        <v>154</v>
      </c>
      <c r="E163" s="193" t="s">
        <v>680</v>
      </c>
      <c r="F163" s="194" t="s">
        <v>681</v>
      </c>
      <c r="G163" s="195" t="s">
        <v>314</v>
      </c>
      <c r="H163" s="196">
        <v>766.6</v>
      </c>
      <c r="I163" s="197"/>
      <c r="J163" s="198">
        <f>ROUND(I163*H163,2)</f>
        <v>0</v>
      </c>
      <c r="K163" s="194" t="s">
        <v>158</v>
      </c>
      <c r="L163" s="39"/>
      <c r="M163" s="199" t="s">
        <v>19</v>
      </c>
      <c r="N163" s="200" t="s">
        <v>42</v>
      </c>
      <c r="O163" s="64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3" t="s">
        <v>159</v>
      </c>
      <c r="AT163" s="203" t="s">
        <v>154</v>
      </c>
      <c r="AU163" s="203" t="s">
        <v>80</v>
      </c>
      <c r="AY163" s="17" t="s">
        <v>152</v>
      </c>
      <c r="BE163" s="204">
        <f>IF(N163="základní",J163,0)</f>
        <v>0</v>
      </c>
      <c r="BF163" s="204">
        <f>IF(N163="snížená",J163,0)</f>
        <v>0</v>
      </c>
      <c r="BG163" s="204">
        <f>IF(N163="zákl. přenesená",J163,0)</f>
        <v>0</v>
      </c>
      <c r="BH163" s="204">
        <f>IF(N163="sníž. přenesená",J163,0)</f>
        <v>0</v>
      </c>
      <c r="BI163" s="204">
        <f>IF(N163="nulová",J163,0)</f>
        <v>0</v>
      </c>
      <c r="BJ163" s="17" t="s">
        <v>78</v>
      </c>
      <c r="BK163" s="204">
        <f>ROUND(I163*H163,2)</f>
        <v>0</v>
      </c>
      <c r="BL163" s="17" t="s">
        <v>159</v>
      </c>
      <c r="BM163" s="203" t="s">
        <v>865</v>
      </c>
    </row>
    <row r="164" spans="1:65" s="2" customFormat="1" ht="19.2">
      <c r="A164" s="34"/>
      <c r="B164" s="35"/>
      <c r="C164" s="36"/>
      <c r="D164" s="205" t="s">
        <v>161</v>
      </c>
      <c r="E164" s="36"/>
      <c r="F164" s="206" t="s">
        <v>683</v>
      </c>
      <c r="G164" s="36"/>
      <c r="H164" s="36"/>
      <c r="I164" s="115"/>
      <c r="J164" s="36"/>
      <c r="K164" s="36"/>
      <c r="L164" s="39"/>
      <c r="M164" s="207"/>
      <c r="N164" s="208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161</v>
      </c>
      <c r="AU164" s="17" t="s">
        <v>80</v>
      </c>
    </row>
    <row r="165" spans="1:65" s="13" customFormat="1" ht="10.199999999999999">
      <c r="B165" s="210"/>
      <c r="C165" s="211"/>
      <c r="D165" s="205" t="s">
        <v>165</v>
      </c>
      <c r="E165" s="212" t="s">
        <v>19</v>
      </c>
      <c r="F165" s="213" t="s">
        <v>866</v>
      </c>
      <c r="G165" s="211"/>
      <c r="H165" s="214">
        <v>660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165</v>
      </c>
      <c r="AU165" s="220" t="s">
        <v>80</v>
      </c>
      <c r="AV165" s="13" t="s">
        <v>80</v>
      </c>
      <c r="AW165" s="13" t="s">
        <v>33</v>
      </c>
      <c r="AX165" s="13" t="s">
        <v>71</v>
      </c>
      <c r="AY165" s="220" t="s">
        <v>152</v>
      </c>
    </row>
    <row r="166" spans="1:65" s="13" customFormat="1" ht="10.199999999999999">
      <c r="B166" s="210"/>
      <c r="C166" s="211"/>
      <c r="D166" s="205" t="s">
        <v>165</v>
      </c>
      <c r="E166" s="212" t="s">
        <v>19</v>
      </c>
      <c r="F166" s="213" t="s">
        <v>867</v>
      </c>
      <c r="G166" s="211"/>
      <c r="H166" s="214">
        <v>116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165</v>
      </c>
      <c r="AU166" s="220" t="s">
        <v>80</v>
      </c>
      <c r="AV166" s="13" t="s">
        <v>80</v>
      </c>
      <c r="AW166" s="13" t="s">
        <v>33</v>
      </c>
      <c r="AX166" s="13" t="s">
        <v>71</v>
      </c>
      <c r="AY166" s="220" t="s">
        <v>152</v>
      </c>
    </row>
    <row r="167" spans="1:65" s="13" customFormat="1" ht="10.199999999999999">
      <c r="B167" s="210"/>
      <c r="C167" s="211"/>
      <c r="D167" s="205" t="s">
        <v>165</v>
      </c>
      <c r="E167" s="212" t="s">
        <v>19</v>
      </c>
      <c r="F167" s="213" t="s">
        <v>868</v>
      </c>
      <c r="G167" s="211"/>
      <c r="H167" s="214">
        <v>-9.4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165</v>
      </c>
      <c r="AU167" s="220" t="s">
        <v>80</v>
      </c>
      <c r="AV167" s="13" t="s">
        <v>80</v>
      </c>
      <c r="AW167" s="13" t="s">
        <v>33</v>
      </c>
      <c r="AX167" s="13" t="s">
        <v>71</v>
      </c>
      <c r="AY167" s="220" t="s">
        <v>152</v>
      </c>
    </row>
    <row r="168" spans="1:65" s="2" customFormat="1" ht="14.4" customHeight="1">
      <c r="A168" s="34"/>
      <c r="B168" s="35"/>
      <c r="C168" s="221" t="s">
        <v>294</v>
      </c>
      <c r="D168" s="221" t="s">
        <v>330</v>
      </c>
      <c r="E168" s="222" t="s">
        <v>331</v>
      </c>
      <c r="F168" s="223" t="s">
        <v>332</v>
      </c>
      <c r="G168" s="224" t="s">
        <v>333</v>
      </c>
      <c r="H168" s="225">
        <v>18.449000000000002</v>
      </c>
      <c r="I168" s="226"/>
      <c r="J168" s="227">
        <f>ROUND(I168*H168,2)</f>
        <v>0</v>
      </c>
      <c r="K168" s="223" t="s">
        <v>158</v>
      </c>
      <c r="L168" s="228"/>
      <c r="M168" s="229" t="s">
        <v>19</v>
      </c>
      <c r="N168" s="230" t="s">
        <v>42</v>
      </c>
      <c r="O168" s="64"/>
      <c r="P168" s="201">
        <f>O168*H168</f>
        <v>0</v>
      </c>
      <c r="Q168" s="201">
        <v>1E-3</v>
      </c>
      <c r="R168" s="201">
        <f>Q168*H168</f>
        <v>1.8449000000000004E-2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196</v>
      </c>
      <c r="AT168" s="203" t="s">
        <v>330</v>
      </c>
      <c r="AU168" s="203" t="s">
        <v>80</v>
      </c>
      <c r="AY168" s="17" t="s">
        <v>152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78</v>
      </c>
      <c r="BK168" s="204">
        <f>ROUND(I168*H168,2)</f>
        <v>0</v>
      </c>
      <c r="BL168" s="17" t="s">
        <v>159</v>
      </c>
      <c r="BM168" s="203" t="s">
        <v>869</v>
      </c>
    </row>
    <row r="169" spans="1:65" s="2" customFormat="1" ht="10.199999999999999">
      <c r="A169" s="34"/>
      <c r="B169" s="35"/>
      <c r="C169" s="36"/>
      <c r="D169" s="205" t="s">
        <v>161</v>
      </c>
      <c r="E169" s="36"/>
      <c r="F169" s="206" t="s">
        <v>332</v>
      </c>
      <c r="G169" s="36"/>
      <c r="H169" s="36"/>
      <c r="I169" s="115"/>
      <c r="J169" s="36"/>
      <c r="K169" s="36"/>
      <c r="L169" s="39"/>
      <c r="M169" s="207"/>
      <c r="N169" s="208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161</v>
      </c>
      <c r="AU169" s="17" t="s">
        <v>80</v>
      </c>
    </row>
    <row r="170" spans="1:65" s="2" customFormat="1" ht="19.2">
      <c r="A170" s="34"/>
      <c r="B170" s="35"/>
      <c r="C170" s="36"/>
      <c r="D170" s="205" t="s">
        <v>163</v>
      </c>
      <c r="E170" s="36"/>
      <c r="F170" s="209" t="s">
        <v>335</v>
      </c>
      <c r="G170" s="36"/>
      <c r="H170" s="36"/>
      <c r="I170" s="115"/>
      <c r="J170" s="36"/>
      <c r="K170" s="36"/>
      <c r="L170" s="39"/>
      <c r="M170" s="207"/>
      <c r="N170" s="208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163</v>
      </c>
      <c r="AU170" s="17" t="s">
        <v>80</v>
      </c>
    </row>
    <row r="171" spans="1:65" s="13" customFormat="1" ht="10.199999999999999">
      <c r="B171" s="210"/>
      <c r="C171" s="211"/>
      <c r="D171" s="205" t="s">
        <v>165</v>
      </c>
      <c r="E171" s="212" t="s">
        <v>19</v>
      </c>
      <c r="F171" s="213" t="s">
        <v>870</v>
      </c>
      <c r="G171" s="211"/>
      <c r="H171" s="214">
        <v>18.449000000000002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165</v>
      </c>
      <c r="AU171" s="220" t="s">
        <v>80</v>
      </c>
      <c r="AV171" s="13" t="s">
        <v>80</v>
      </c>
      <c r="AW171" s="13" t="s">
        <v>33</v>
      </c>
      <c r="AX171" s="13" t="s">
        <v>78</v>
      </c>
      <c r="AY171" s="220" t="s">
        <v>152</v>
      </c>
    </row>
    <row r="172" spans="1:65" s="2" customFormat="1" ht="14.4" customHeight="1">
      <c r="A172" s="34"/>
      <c r="B172" s="35"/>
      <c r="C172" s="192" t="s">
        <v>300</v>
      </c>
      <c r="D172" s="192" t="s">
        <v>154</v>
      </c>
      <c r="E172" s="193" t="s">
        <v>338</v>
      </c>
      <c r="F172" s="194" t="s">
        <v>339</v>
      </c>
      <c r="G172" s="195" t="s">
        <v>314</v>
      </c>
      <c r="H172" s="196">
        <v>350</v>
      </c>
      <c r="I172" s="197"/>
      <c r="J172" s="198">
        <f>ROUND(I172*H172,2)</f>
        <v>0</v>
      </c>
      <c r="K172" s="194" t="s">
        <v>158</v>
      </c>
      <c r="L172" s="39"/>
      <c r="M172" s="199" t="s">
        <v>19</v>
      </c>
      <c r="N172" s="200" t="s">
        <v>42</v>
      </c>
      <c r="O172" s="64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3" t="s">
        <v>159</v>
      </c>
      <c r="AT172" s="203" t="s">
        <v>154</v>
      </c>
      <c r="AU172" s="203" t="s">
        <v>80</v>
      </c>
      <c r="AY172" s="17" t="s">
        <v>152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7" t="s">
        <v>78</v>
      </c>
      <c r="BK172" s="204">
        <f>ROUND(I172*H172,2)</f>
        <v>0</v>
      </c>
      <c r="BL172" s="17" t="s">
        <v>159</v>
      </c>
      <c r="BM172" s="203" t="s">
        <v>871</v>
      </c>
    </row>
    <row r="173" spans="1:65" s="2" customFormat="1" ht="10.199999999999999">
      <c r="A173" s="34"/>
      <c r="B173" s="35"/>
      <c r="C173" s="36"/>
      <c r="D173" s="205" t="s">
        <v>161</v>
      </c>
      <c r="E173" s="36"/>
      <c r="F173" s="206" t="s">
        <v>341</v>
      </c>
      <c r="G173" s="36"/>
      <c r="H173" s="36"/>
      <c r="I173" s="115"/>
      <c r="J173" s="36"/>
      <c r="K173" s="36"/>
      <c r="L173" s="39"/>
      <c r="M173" s="207"/>
      <c r="N173" s="208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161</v>
      </c>
      <c r="AU173" s="17" t="s">
        <v>80</v>
      </c>
    </row>
    <row r="174" spans="1:65" s="13" customFormat="1" ht="10.199999999999999">
      <c r="B174" s="210"/>
      <c r="C174" s="211"/>
      <c r="D174" s="205" t="s">
        <v>165</v>
      </c>
      <c r="E174" s="212" t="s">
        <v>19</v>
      </c>
      <c r="F174" s="213" t="s">
        <v>872</v>
      </c>
      <c r="G174" s="211"/>
      <c r="H174" s="214">
        <v>350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165</v>
      </c>
      <c r="AU174" s="220" t="s">
        <v>80</v>
      </c>
      <c r="AV174" s="13" t="s">
        <v>80</v>
      </c>
      <c r="AW174" s="13" t="s">
        <v>33</v>
      </c>
      <c r="AX174" s="13" t="s">
        <v>78</v>
      </c>
      <c r="AY174" s="220" t="s">
        <v>152</v>
      </c>
    </row>
    <row r="175" spans="1:65" s="2" customFormat="1" ht="14.4" customHeight="1">
      <c r="A175" s="34"/>
      <c r="B175" s="35"/>
      <c r="C175" s="192" t="s">
        <v>305</v>
      </c>
      <c r="D175" s="192" t="s">
        <v>154</v>
      </c>
      <c r="E175" s="193" t="s">
        <v>692</v>
      </c>
      <c r="F175" s="194" t="s">
        <v>693</v>
      </c>
      <c r="G175" s="195" t="s">
        <v>314</v>
      </c>
      <c r="H175" s="196">
        <v>185</v>
      </c>
      <c r="I175" s="197"/>
      <c r="J175" s="198">
        <f>ROUND(I175*H175,2)</f>
        <v>0</v>
      </c>
      <c r="K175" s="194" t="s">
        <v>158</v>
      </c>
      <c r="L175" s="39"/>
      <c r="M175" s="199" t="s">
        <v>19</v>
      </c>
      <c r="N175" s="200" t="s">
        <v>42</v>
      </c>
      <c r="O175" s="64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3" t="s">
        <v>159</v>
      </c>
      <c r="AT175" s="203" t="s">
        <v>154</v>
      </c>
      <c r="AU175" s="203" t="s">
        <v>80</v>
      </c>
      <c r="AY175" s="17" t="s">
        <v>152</v>
      </c>
      <c r="BE175" s="204">
        <f>IF(N175="základní",J175,0)</f>
        <v>0</v>
      </c>
      <c r="BF175" s="204">
        <f>IF(N175="snížená",J175,0)</f>
        <v>0</v>
      </c>
      <c r="BG175" s="204">
        <f>IF(N175="zákl. přenesená",J175,0)</f>
        <v>0</v>
      </c>
      <c r="BH175" s="204">
        <f>IF(N175="sníž. přenesená",J175,0)</f>
        <v>0</v>
      </c>
      <c r="BI175" s="204">
        <f>IF(N175="nulová",J175,0)</f>
        <v>0</v>
      </c>
      <c r="BJ175" s="17" t="s">
        <v>78</v>
      </c>
      <c r="BK175" s="204">
        <f>ROUND(I175*H175,2)</f>
        <v>0</v>
      </c>
      <c r="BL175" s="17" t="s">
        <v>159</v>
      </c>
      <c r="BM175" s="203" t="s">
        <v>873</v>
      </c>
    </row>
    <row r="176" spans="1:65" s="2" customFormat="1" ht="19.2">
      <c r="A176" s="34"/>
      <c r="B176" s="35"/>
      <c r="C176" s="36"/>
      <c r="D176" s="205" t="s">
        <v>161</v>
      </c>
      <c r="E176" s="36"/>
      <c r="F176" s="206" t="s">
        <v>695</v>
      </c>
      <c r="G176" s="36"/>
      <c r="H176" s="36"/>
      <c r="I176" s="115"/>
      <c r="J176" s="36"/>
      <c r="K176" s="36"/>
      <c r="L176" s="39"/>
      <c r="M176" s="207"/>
      <c r="N176" s="208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161</v>
      </c>
      <c r="AU176" s="17" t="s">
        <v>80</v>
      </c>
    </row>
    <row r="177" spans="1:65" s="13" customFormat="1" ht="10.199999999999999">
      <c r="B177" s="210"/>
      <c r="C177" s="211"/>
      <c r="D177" s="205" t="s">
        <v>165</v>
      </c>
      <c r="E177" s="212" t="s">
        <v>19</v>
      </c>
      <c r="F177" s="213" t="s">
        <v>874</v>
      </c>
      <c r="G177" s="211"/>
      <c r="H177" s="214">
        <v>185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165</v>
      </c>
      <c r="AU177" s="220" t="s">
        <v>80</v>
      </c>
      <c r="AV177" s="13" t="s">
        <v>80</v>
      </c>
      <c r="AW177" s="13" t="s">
        <v>33</v>
      </c>
      <c r="AX177" s="13" t="s">
        <v>78</v>
      </c>
      <c r="AY177" s="220" t="s">
        <v>152</v>
      </c>
    </row>
    <row r="178" spans="1:65" s="2" customFormat="1" ht="14.4" customHeight="1">
      <c r="A178" s="34"/>
      <c r="B178" s="35"/>
      <c r="C178" s="192" t="s">
        <v>311</v>
      </c>
      <c r="D178" s="192" t="s">
        <v>154</v>
      </c>
      <c r="E178" s="193" t="s">
        <v>343</v>
      </c>
      <c r="F178" s="194" t="s">
        <v>344</v>
      </c>
      <c r="G178" s="195" t="s">
        <v>314</v>
      </c>
      <c r="H178" s="196">
        <v>759</v>
      </c>
      <c r="I178" s="197"/>
      <c r="J178" s="198">
        <f>ROUND(I178*H178,2)</f>
        <v>0</v>
      </c>
      <c r="K178" s="194" t="s">
        <v>158</v>
      </c>
      <c r="L178" s="39"/>
      <c r="M178" s="199" t="s">
        <v>19</v>
      </c>
      <c r="N178" s="200" t="s">
        <v>42</v>
      </c>
      <c r="O178" s="64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3" t="s">
        <v>159</v>
      </c>
      <c r="AT178" s="203" t="s">
        <v>154</v>
      </c>
      <c r="AU178" s="203" t="s">
        <v>80</v>
      </c>
      <c r="AY178" s="17" t="s">
        <v>152</v>
      </c>
      <c r="BE178" s="204">
        <f>IF(N178="základní",J178,0)</f>
        <v>0</v>
      </c>
      <c r="BF178" s="204">
        <f>IF(N178="snížená",J178,0)</f>
        <v>0</v>
      </c>
      <c r="BG178" s="204">
        <f>IF(N178="zákl. přenesená",J178,0)</f>
        <v>0</v>
      </c>
      <c r="BH178" s="204">
        <f>IF(N178="sníž. přenesená",J178,0)</f>
        <v>0</v>
      </c>
      <c r="BI178" s="204">
        <f>IF(N178="nulová",J178,0)</f>
        <v>0</v>
      </c>
      <c r="BJ178" s="17" t="s">
        <v>78</v>
      </c>
      <c r="BK178" s="204">
        <f>ROUND(I178*H178,2)</f>
        <v>0</v>
      </c>
      <c r="BL178" s="17" t="s">
        <v>159</v>
      </c>
      <c r="BM178" s="203" t="s">
        <v>875</v>
      </c>
    </row>
    <row r="179" spans="1:65" s="2" customFormat="1" ht="19.2">
      <c r="A179" s="34"/>
      <c r="B179" s="35"/>
      <c r="C179" s="36"/>
      <c r="D179" s="205" t="s">
        <v>161</v>
      </c>
      <c r="E179" s="36"/>
      <c r="F179" s="206" t="s">
        <v>346</v>
      </c>
      <c r="G179" s="36"/>
      <c r="H179" s="36"/>
      <c r="I179" s="115"/>
      <c r="J179" s="36"/>
      <c r="K179" s="36"/>
      <c r="L179" s="39"/>
      <c r="M179" s="207"/>
      <c r="N179" s="208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161</v>
      </c>
      <c r="AU179" s="17" t="s">
        <v>80</v>
      </c>
    </row>
    <row r="180" spans="1:65" s="13" customFormat="1" ht="10.199999999999999">
      <c r="B180" s="210"/>
      <c r="C180" s="211"/>
      <c r="D180" s="205" t="s">
        <v>165</v>
      </c>
      <c r="E180" s="212" t="s">
        <v>19</v>
      </c>
      <c r="F180" s="213" t="s">
        <v>876</v>
      </c>
      <c r="G180" s="211"/>
      <c r="H180" s="214">
        <v>759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165</v>
      </c>
      <c r="AU180" s="220" t="s">
        <v>80</v>
      </c>
      <c r="AV180" s="13" t="s">
        <v>80</v>
      </c>
      <c r="AW180" s="13" t="s">
        <v>33</v>
      </c>
      <c r="AX180" s="13" t="s">
        <v>78</v>
      </c>
      <c r="AY180" s="220" t="s">
        <v>152</v>
      </c>
    </row>
    <row r="181" spans="1:65" s="2" customFormat="1" ht="14.4" customHeight="1">
      <c r="A181" s="34"/>
      <c r="B181" s="35"/>
      <c r="C181" s="192" t="s">
        <v>317</v>
      </c>
      <c r="D181" s="192" t="s">
        <v>154</v>
      </c>
      <c r="E181" s="193" t="s">
        <v>349</v>
      </c>
      <c r="F181" s="194" t="s">
        <v>350</v>
      </c>
      <c r="G181" s="195" t="s">
        <v>314</v>
      </c>
      <c r="H181" s="196">
        <v>106.6</v>
      </c>
      <c r="I181" s="197"/>
      <c r="J181" s="198">
        <f>ROUND(I181*H181,2)</f>
        <v>0</v>
      </c>
      <c r="K181" s="194" t="s">
        <v>158</v>
      </c>
      <c r="L181" s="39"/>
      <c r="M181" s="199" t="s">
        <v>19</v>
      </c>
      <c r="N181" s="200" t="s">
        <v>42</v>
      </c>
      <c r="O181" s="64"/>
      <c r="P181" s="201">
        <f>O181*H181</f>
        <v>0</v>
      </c>
      <c r="Q181" s="201">
        <v>0</v>
      </c>
      <c r="R181" s="201">
        <f>Q181*H181</f>
        <v>0</v>
      </c>
      <c r="S181" s="201">
        <v>0</v>
      </c>
      <c r="T181" s="20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3" t="s">
        <v>159</v>
      </c>
      <c r="AT181" s="203" t="s">
        <v>154</v>
      </c>
      <c r="AU181" s="203" t="s">
        <v>80</v>
      </c>
      <c r="AY181" s="17" t="s">
        <v>152</v>
      </c>
      <c r="BE181" s="204">
        <f>IF(N181="základní",J181,0)</f>
        <v>0</v>
      </c>
      <c r="BF181" s="204">
        <f>IF(N181="snížená",J181,0)</f>
        <v>0</v>
      </c>
      <c r="BG181" s="204">
        <f>IF(N181="zákl. přenesená",J181,0)</f>
        <v>0</v>
      </c>
      <c r="BH181" s="204">
        <f>IF(N181="sníž. přenesená",J181,0)</f>
        <v>0</v>
      </c>
      <c r="BI181" s="204">
        <f>IF(N181="nulová",J181,0)</f>
        <v>0</v>
      </c>
      <c r="BJ181" s="17" t="s">
        <v>78</v>
      </c>
      <c r="BK181" s="204">
        <f>ROUND(I181*H181,2)</f>
        <v>0</v>
      </c>
      <c r="BL181" s="17" t="s">
        <v>159</v>
      </c>
      <c r="BM181" s="203" t="s">
        <v>877</v>
      </c>
    </row>
    <row r="182" spans="1:65" s="2" customFormat="1" ht="19.2">
      <c r="A182" s="34"/>
      <c r="B182" s="35"/>
      <c r="C182" s="36"/>
      <c r="D182" s="205" t="s">
        <v>161</v>
      </c>
      <c r="E182" s="36"/>
      <c r="F182" s="206" t="s">
        <v>352</v>
      </c>
      <c r="G182" s="36"/>
      <c r="H182" s="36"/>
      <c r="I182" s="115"/>
      <c r="J182" s="36"/>
      <c r="K182" s="36"/>
      <c r="L182" s="39"/>
      <c r="M182" s="207"/>
      <c r="N182" s="208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161</v>
      </c>
      <c r="AU182" s="17" t="s">
        <v>80</v>
      </c>
    </row>
    <row r="183" spans="1:65" s="13" customFormat="1" ht="10.199999999999999">
      <c r="B183" s="210"/>
      <c r="C183" s="211"/>
      <c r="D183" s="205" t="s">
        <v>165</v>
      </c>
      <c r="E183" s="212" t="s">
        <v>19</v>
      </c>
      <c r="F183" s="213" t="s">
        <v>867</v>
      </c>
      <c r="G183" s="211"/>
      <c r="H183" s="214">
        <v>116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165</v>
      </c>
      <c r="AU183" s="220" t="s">
        <v>80</v>
      </c>
      <c r="AV183" s="13" t="s">
        <v>80</v>
      </c>
      <c r="AW183" s="13" t="s">
        <v>33</v>
      </c>
      <c r="AX183" s="13" t="s">
        <v>71</v>
      </c>
      <c r="AY183" s="220" t="s">
        <v>152</v>
      </c>
    </row>
    <row r="184" spans="1:65" s="13" customFormat="1" ht="10.199999999999999">
      <c r="B184" s="210"/>
      <c r="C184" s="211"/>
      <c r="D184" s="205" t="s">
        <v>165</v>
      </c>
      <c r="E184" s="212" t="s">
        <v>19</v>
      </c>
      <c r="F184" s="213" t="s">
        <v>868</v>
      </c>
      <c r="G184" s="211"/>
      <c r="H184" s="214">
        <v>-9.4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165</v>
      </c>
      <c r="AU184" s="220" t="s">
        <v>80</v>
      </c>
      <c r="AV184" s="13" t="s">
        <v>80</v>
      </c>
      <c r="AW184" s="13" t="s">
        <v>33</v>
      </c>
      <c r="AX184" s="13" t="s">
        <v>71</v>
      </c>
      <c r="AY184" s="220" t="s">
        <v>152</v>
      </c>
    </row>
    <row r="185" spans="1:65" s="2" customFormat="1" ht="14.4" customHeight="1">
      <c r="A185" s="34"/>
      <c r="B185" s="35"/>
      <c r="C185" s="192" t="s">
        <v>322</v>
      </c>
      <c r="D185" s="192" t="s">
        <v>154</v>
      </c>
      <c r="E185" s="193" t="s">
        <v>354</v>
      </c>
      <c r="F185" s="194" t="s">
        <v>355</v>
      </c>
      <c r="G185" s="195" t="s">
        <v>314</v>
      </c>
      <c r="H185" s="196">
        <v>660</v>
      </c>
      <c r="I185" s="197"/>
      <c r="J185" s="198">
        <f>ROUND(I185*H185,2)</f>
        <v>0</v>
      </c>
      <c r="K185" s="194" t="s">
        <v>158</v>
      </c>
      <c r="L185" s="39"/>
      <c r="M185" s="199" t="s">
        <v>19</v>
      </c>
      <c r="N185" s="200" t="s">
        <v>42</v>
      </c>
      <c r="O185" s="64"/>
      <c r="P185" s="201">
        <f>O185*H185</f>
        <v>0</v>
      </c>
      <c r="Q185" s="201">
        <v>0</v>
      </c>
      <c r="R185" s="201">
        <f>Q185*H185</f>
        <v>0</v>
      </c>
      <c r="S185" s="201">
        <v>0</v>
      </c>
      <c r="T185" s="20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3" t="s">
        <v>159</v>
      </c>
      <c r="AT185" s="203" t="s">
        <v>154</v>
      </c>
      <c r="AU185" s="203" t="s">
        <v>80</v>
      </c>
      <c r="AY185" s="17" t="s">
        <v>152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7" t="s">
        <v>78</v>
      </c>
      <c r="BK185" s="204">
        <f>ROUND(I185*H185,2)</f>
        <v>0</v>
      </c>
      <c r="BL185" s="17" t="s">
        <v>159</v>
      </c>
      <c r="BM185" s="203" t="s">
        <v>878</v>
      </c>
    </row>
    <row r="186" spans="1:65" s="2" customFormat="1" ht="19.2">
      <c r="A186" s="34"/>
      <c r="B186" s="35"/>
      <c r="C186" s="36"/>
      <c r="D186" s="205" t="s">
        <v>161</v>
      </c>
      <c r="E186" s="36"/>
      <c r="F186" s="206" t="s">
        <v>357</v>
      </c>
      <c r="G186" s="36"/>
      <c r="H186" s="36"/>
      <c r="I186" s="115"/>
      <c r="J186" s="36"/>
      <c r="K186" s="36"/>
      <c r="L186" s="39"/>
      <c r="M186" s="207"/>
      <c r="N186" s="208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161</v>
      </c>
      <c r="AU186" s="17" t="s">
        <v>80</v>
      </c>
    </row>
    <row r="187" spans="1:65" s="13" customFormat="1" ht="10.199999999999999">
      <c r="B187" s="210"/>
      <c r="C187" s="211"/>
      <c r="D187" s="205" t="s">
        <v>165</v>
      </c>
      <c r="E187" s="212" t="s">
        <v>19</v>
      </c>
      <c r="F187" s="213" t="s">
        <v>866</v>
      </c>
      <c r="G187" s="211"/>
      <c r="H187" s="214">
        <v>660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165</v>
      </c>
      <c r="AU187" s="220" t="s">
        <v>80</v>
      </c>
      <c r="AV187" s="13" t="s">
        <v>80</v>
      </c>
      <c r="AW187" s="13" t="s">
        <v>33</v>
      </c>
      <c r="AX187" s="13" t="s">
        <v>78</v>
      </c>
      <c r="AY187" s="220" t="s">
        <v>152</v>
      </c>
    </row>
    <row r="188" spans="1:65" s="12" customFormat="1" ht="22.8" customHeight="1">
      <c r="B188" s="176"/>
      <c r="C188" s="177"/>
      <c r="D188" s="178" t="s">
        <v>70</v>
      </c>
      <c r="E188" s="190" t="s">
        <v>80</v>
      </c>
      <c r="F188" s="190" t="s">
        <v>358</v>
      </c>
      <c r="G188" s="177"/>
      <c r="H188" s="177"/>
      <c r="I188" s="180"/>
      <c r="J188" s="191">
        <f>BK188</f>
        <v>0</v>
      </c>
      <c r="K188" s="177"/>
      <c r="L188" s="182"/>
      <c r="M188" s="183"/>
      <c r="N188" s="184"/>
      <c r="O188" s="184"/>
      <c r="P188" s="185">
        <f>SUM(P189:P206)</f>
        <v>0</v>
      </c>
      <c r="Q188" s="184"/>
      <c r="R188" s="185">
        <f>SUM(R189:R206)</f>
        <v>19.262213809999999</v>
      </c>
      <c r="S188" s="184"/>
      <c r="T188" s="186">
        <f>SUM(T189:T206)</f>
        <v>0</v>
      </c>
      <c r="AR188" s="187" t="s">
        <v>78</v>
      </c>
      <c r="AT188" s="188" t="s">
        <v>70</v>
      </c>
      <c r="AU188" s="188" t="s">
        <v>78</v>
      </c>
      <c r="AY188" s="187" t="s">
        <v>152</v>
      </c>
      <c r="BK188" s="189">
        <f>SUM(BK189:BK206)</f>
        <v>0</v>
      </c>
    </row>
    <row r="189" spans="1:65" s="2" customFormat="1" ht="14.4" customHeight="1">
      <c r="A189" s="34"/>
      <c r="B189" s="35"/>
      <c r="C189" s="192" t="s">
        <v>329</v>
      </c>
      <c r="D189" s="192" t="s">
        <v>154</v>
      </c>
      <c r="E189" s="193" t="s">
        <v>374</v>
      </c>
      <c r="F189" s="194" t="s">
        <v>375</v>
      </c>
      <c r="G189" s="195" t="s">
        <v>157</v>
      </c>
      <c r="H189" s="196">
        <v>7.5960000000000001</v>
      </c>
      <c r="I189" s="197"/>
      <c r="J189" s="198">
        <f>ROUND(I189*H189,2)</f>
        <v>0</v>
      </c>
      <c r="K189" s="194" t="s">
        <v>158</v>
      </c>
      <c r="L189" s="39"/>
      <c r="M189" s="199" t="s">
        <v>19</v>
      </c>
      <c r="N189" s="200" t="s">
        <v>42</v>
      </c>
      <c r="O189" s="64"/>
      <c r="P189" s="201">
        <f>O189*H189</f>
        <v>0</v>
      </c>
      <c r="Q189" s="201">
        <v>2.45329</v>
      </c>
      <c r="R189" s="201">
        <f>Q189*H189</f>
        <v>18.63519084</v>
      </c>
      <c r="S189" s="201">
        <v>0</v>
      </c>
      <c r="T189" s="20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3" t="s">
        <v>159</v>
      </c>
      <c r="AT189" s="203" t="s">
        <v>154</v>
      </c>
      <c r="AU189" s="203" t="s">
        <v>80</v>
      </c>
      <c r="AY189" s="17" t="s">
        <v>152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17" t="s">
        <v>78</v>
      </c>
      <c r="BK189" s="204">
        <f>ROUND(I189*H189,2)</f>
        <v>0</v>
      </c>
      <c r="BL189" s="17" t="s">
        <v>159</v>
      </c>
      <c r="BM189" s="203" t="s">
        <v>879</v>
      </c>
    </row>
    <row r="190" spans="1:65" s="2" customFormat="1" ht="19.2">
      <c r="A190" s="34"/>
      <c r="B190" s="35"/>
      <c r="C190" s="36"/>
      <c r="D190" s="205" t="s">
        <v>161</v>
      </c>
      <c r="E190" s="36"/>
      <c r="F190" s="206" t="s">
        <v>377</v>
      </c>
      <c r="G190" s="36"/>
      <c r="H190" s="36"/>
      <c r="I190" s="115"/>
      <c r="J190" s="36"/>
      <c r="K190" s="36"/>
      <c r="L190" s="39"/>
      <c r="M190" s="207"/>
      <c r="N190" s="208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161</v>
      </c>
      <c r="AU190" s="17" t="s">
        <v>80</v>
      </c>
    </row>
    <row r="191" spans="1:65" s="13" customFormat="1" ht="10.199999999999999">
      <c r="B191" s="210"/>
      <c r="C191" s="211"/>
      <c r="D191" s="205" t="s">
        <v>165</v>
      </c>
      <c r="E191" s="212" t="s">
        <v>19</v>
      </c>
      <c r="F191" s="213" t="s">
        <v>880</v>
      </c>
      <c r="G191" s="211"/>
      <c r="H191" s="214">
        <v>8.2080000000000002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165</v>
      </c>
      <c r="AU191" s="220" t="s">
        <v>80</v>
      </c>
      <c r="AV191" s="13" t="s">
        <v>80</v>
      </c>
      <c r="AW191" s="13" t="s">
        <v>33</v>
      </c>
      <c r="AX191" s="13" t="s">
        <v>71</v>
      </c>
      <c r="AY191" s="220" t="s">
        <v>152</v>
      </c>
    </row>
    <row r="192" spans="1:65" s="13" customFormat="1" ht="10.199999999999999">
      <c r="B192" s="210"/>
      <c r="C192" s="211"/>
      <c r="D192" s="205" t="s">
        <v>165</v>
      </c>
      <c r="E192" s="212" t="s">
        <v>19</v>
      </c>
      <c r="F192" s="213" t="s">
        <v>881</v>
      </c>
      <c r="G192" s="211"/>
      <c r="H192" s="214">
        <v>-0.61199999999999999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165</v>
      </c>
      <c r="AU192" s="220" t="s">
        <v>80</v>
      </c>
      <c r="AV192" s="13" t="s">
        <v>80</v>
      </c>
      <c r="AW192" s="13" t="s">
        <v>33</v>
      </c>
      <c r="AX192" s="13" t="s">
        <v>71</v>
      </c>
      <c r="AY192" s="220" t="s">
        <v>152</v>
      </c>
    </row>
    <row r="193" spans="1:65" s="2" customFormat="1" ht="14.4" customHeight="1">
      <c r="A193" s="34"/>
      <c r="B193" s="35"/>
      <c r="C193" s="192" t="s">
        <v>337</v>
      </c>
      <c r="D193" s="192" t="s">
        <v>154</v>
      </c>
      <c r="E193" s="193" t="s">
        <v>380</v>
      </c>
      <c r="F193" s="194" t="s">
        <v>381</v>
      </c>
      <c r="G193" s="195" t="s">
        <v>314</v>
      </c>
      <c r="H193" s="196">
        <v>51</v>
      </c>
      <c r="I193" s="197"/>
      <c r="J193" s="198">
        <f>ROUND(I193*H193,2)</f>
        <v>0</v>
      </c>
      <c r="K193" s="194" t="s">
        <v>158</v>
      </c>
      <c r="L193" s="39"/>
      <c r="M193" s="199" t="s">
        <v>19</v>
      </c>
      <c r="N193" s="200" t="s">
        <v>42</v>
      </c>
      <c r="O193" s="64"/>
      <c r="P193" s="201">
        <f>O193*H193</f>
        <v>0</v>
      </c>
      <c r="Q193" s="201">
        <v>2.6900000000000001E-3</v>
      </c>
      <c r="R193" s="201">
        <f>Q193*H193</f>
        <v>0.13719000000000001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159</v>
      </c>
      <c r="AT193" s="203" t="s">
        <v>154</v>
      </c>
      <c r="AU193" s="203" t="s">
        <v>80</v>
      </c>
      <c r="AY193" s="17" t="s">
        <v>152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78</v>
      </c>
      <c r="BK193" s="204">
        <f>ROUND(I193*H193,2)</f>
        <v>0</v>
      </c>
      <c r="BL193" s="17" t="s">
        <v>159</v>
      </c>
      <c r="BM193" s="203" t="s">
        <v>882</v>
      </c>
    </row>
    <row r="194" spans="1:65" s="2" customFormat="1" ht="10.199999999999999">
      <c r="A194" s="34"/>
      <c r="B194" s="35"/>
      <c r="C194" s="36"/>
      <c r="D194" s="205" t="s">
        <v>161</v>
      </c>
      <c r="E194" s="36"/>
      <c r="F194" s="206" t="s">
        <v>383</v>
      </c>
      <c r="G194" s="36"/>
      <c r="H194" s="36"/>
      <c r="I194" s="115"/>
      <c r="J194" s="36"/>
      <c r="K194" s="36"/>
      <c r="L194" s="39"/>
      <c r="M194" s="207"/>
      <c r="N194" s="208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161</v>
      </c>
      <c r="AU194" s="17" t="s">
        <v>80</v>
      </c>
    </row>
    <row r="195" spans="1:65" s="13" customFormat="1" ht="10.199999999999999">
      <c r="B195" s="210"/>
      <c r="C195" s="211"/>
      <c r="D195" s="205" t="s">
        <v>165</v>
      </c>
      <c r="E195" s="212" t="s">
        <v>19</v>
      </c>
      <c r="F195" s="213" t="s">
        <v>883</v>
      </c>
      <c r="G195" s="211"/>
      <c r="H195" s="214">
        <v>56.16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165</v>
      </c>
      <c r="AU195" s="220" t="s">
        <v>80</v>
      </c>
      <c r="AV195" s="13" t="s">
        <v>80</v>
      </c>
      <c r="AW195" s="13" t="s">
        <v>33</v>
      </c>
      <c r="AX195" s="13" t="s">
        <v>71</v>
      </c>
      <c r="AY195" s="220" t="s">
        <v>152</v>
      </c>
    </row>
    <row r="196" spans="1:65" s="13" customFormat="1" ht="10.199999999999999">
      <c r="B196" s="210"/>
      <c r="C196" s="211"/>
      <c r="D196" s="205" t="s">
        <v>165</v>
      </c>
      <c r="E196" s="212" t="s">
        <v>19</v>
      </c>
      <c r="F196" s="213" t="s">
        <v>884</v>
      </c>
      <c r="G196" s="211"/>
      <c r="H196" s="214">
        <v>-5.16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165</v>
      </c>
      <c r="AU196" s="220" t="s">
        <v>80</v>
      </c>
      <c r="AV196" s="13" t="s">
        <v>80</v>
      </c>
      <c r="AW196" s="13" t="s">
        <v>33</v>
      </c>
      <c r="AX196" s="13" t="s">
        <v>71</v>
      </c>
      <c r="AY196" s="220" t="s">
        <v>152</v>
      </c>
    </row>
    <row r="197" spans="1:65" s="2" customFormat="1" ht="14.4" customHeight="1">
      <c r="A197" s="34"/>
      <c r="B197" s="35"/>
      <c r="C197" s="192" t="s">
        <v>342</v>
      </c>
      <c r="D197" s="192" t="s">
        <v>154</v>
      </c>
      <c r="E197" s="193" t="s">
        <v>386</v>
      </c>
      <c r="F197" s="194" t="s">
        <v>387</v>
      </c>
      <c r="G197" s="195" t="s">
        <v>314</v>
      </c>
      <c r="H197" s="196">
        <v>51</v>
      </c>
      <c r="I197" s="197"/>
      <c r="J197" s="198">
        <f>ROUND(I197*H197,2)</f>
        <v>0</v>
      </c>
      <c r="K197" s="194" t="s">
        <v>158</v>
      </c>
      <c r="L197" s="39"/>
      <c r="M197" s="199" t="s">
        <v>19</v>
      </c>
      <c r="N197" s="200" t="s">
        <v>42</v>
      </c>
      <c r="O197" s="64"/>
      <c r="P197" s="201">
        <f>O197*H197</f>
        <v>0</v>
      </c>
      <c r="Q197" s="201">
        <v>0</v>
      </c>
      <c r="R197" s="201">
        <f>Q197*H197</f>
        <v>0</v>
      </c>
      <c r="S197" s="201">
        <v>0</v>
      </c>
      <c r="T197" s="20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3" t="s">
        <v>159</v>
      </c>
      <c r="AT197" s="203" t="s">
        <v>154</v>
      </c>
      <c r="AU197" s="203" t="s">
        <v>80</v>
      </c>
      <c r="AY197" s="17" t="s">
        <v>152</v>
      </c>
      <c r="BE197" s="204">
        <f>IF(N197="základní",J197,0)</f>
        <v>0</v>
      </c>
      <c r="BF197" s="204">
        <f>IF(N197="snížená",J197,0)</f>
        <v>0</v>
      </c>
      <c r="BG197" s="204">
        <f>IF(N197="zákl. přenesená",J197,0)</f>
        <v>0</v>
      </c>
      <c r="BH197" s="204">
        <f>IF(N197="sníž. přenesená",J197,0)</f>
        <v>0</v>
      </c>
      <c r="BI197" s="204">
        <f>IF(N197="nulová",J197,0)</f>
        <v>0</v>
      </c>
      <c r="BJ197" s="17" t="s">
        <v>78</v>
      </c>
      <c r="BK197" s="204">
        <f>ROUND(I197*H197,2)</f>
        <v>0</v>
      </c>
      <c r="BL197" s="17" t="s">
        <v>159</v>
      </c>
      <c r="BM197" s="203" t="s">
        <v>885</v>
      </c>
    </row>
    <row r="198" spans="1:65" s="2" customFormat="1" ht="10.199999999999999">
      <c r="A198" s="34"/>
      <c r="B198" s="35"/>
      <c r="C198" s="36"/>
      <c r="D198" s="205" t="s">
        <v>161</v>
      </c>
      <c r="E198" s="36"/>
      <c r="F198" s="206" t="s">
        <v>389</v>
      </c>
      <c r="G198" s="36"/>
      <c r="H198" s="36"/>
      <c r="I198" s="115"/>
      <c r="J198" s="36"/>
      <c r="K198" s="36"/>
      <c r="L198" s="39"/>
      <c r="M198" s="207"/>
      <c r="N198" s="208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161</v>
      </c>
      <c r="AU198" s="17" t="s">
        <v>80</v>
      </c>
    </row>
    <row r="199" spans="1:65" s="2" customFormat="1" ht="14.4" customHeight="1">
      <c r="A199" s="34"/>
      <c r="B199" s="35"/>
      <c r="C199" s="192" t="s">
        <v>348</v>
      </c>
      <c r="D199" s="192" t="s">
        <v>154</v>
      </c>
      <c r="E199" s="193" t="s">
        <v>391</v>
      </c>
      <c r="F199" s="194" t="s">
        <v>392</v>
      </c>
      <c r="G199" s="195" t="s">
        <v>297</v>
      </c>
      <c r="H199" s="196">
        <v>0.04</v>
      </c>
      <c r="I199" s="197"/>
      <c r="J199" s="198">
        <f>ROUND(I199*H199,2)</f>
        <v>0</v>
      </c>
      <c r="K199" s="194" t="s">
        <v>158</v>
      </c>
      <c r="L199" s="39"/>
      <c r="M199" s="199" t="s">
        <v>19</v>
      </c>
      <c r="N199" s="200" t="s">
        <v>42</v>
      </c>
      <c r="O199" s="64"/>
      <c r="P199" s="201">
        <f>O199*H199</f>
        <v>0</v>
      </c>
      <c r="Q199" s="201">
        <v>1.0601700000000001</v>
      </c>
      <c r="R199" s="201">
        <f>Q199*H199</f>
        <v>4.2406800000000001E-2</v>
      </c>
      <c r="S199" s="201">
        <v>0</v>
      </c>
      <c r="T199" s="20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3" t="s">
        <v>159</v>
      </c>
      <c r="AT199" s="203" t="s">
        <v>154</v>
      </c>
      <c r="AU199" s="203" t="s">
        <v>80</v>
      </c>
      <c r="AY199" s="17" t="s">
        <v>152</v>
      </c>
      <c r="BE199" s="204">
        <f>IF(N199="základní",J199,0)</f>
        <v>0</v>
      </c>
      <c r="BF199" s="204">
        <f>IF(N199="snížená",J199,0)</f>
        <v>0</v>
      </c>
      <c r="BG199" s="204">
        <f>IF(N199="zákl. přenesená",J199,0)</f>
        <v>0</v>
      </c>
      <c r="BH199" s="204">
        <f>IF(N199="sníž. přenesená",J199,0)</f>
        <v>0</v>
      </c>
      <c r="BI199" s="204">
        <f>IF(N199="nulová",J199,0)</f>
        <v>0</v>
      </c>
      <c r="BJ199" s="17" t="s">
        <v>78</v>
      </c>
      <c r="BK199" s="204">
        <f>ROUND(I199*H199,2)</f>
        <v>0</v>
      </c>
      <c r="BL199" s="17" t="s">
        <v>159</v>
      </c>
      <c r="BM199" s="203" t="s">
        <v>886</v>
      </c>
    </row>
    <row r="200" spans="1:65" s="2" customFormat="1" ht="10.199999999999999">
      <c r="A200" s="34"/>
      <c r="B200" s="35"/>
      <c r="C200" s="36"/>
      <c r="D200" s="205" t="s">
        <v>161</v>
      </c>
      <c r="E200" s="36"/>
      <c r="F200" s="206" t="s">
        <v>394</v>
      </c>
      <c r="G200" s="36"/>
      <c r="H200" s="36"/>
      <c r="I200" s="115"/>
      <c r="J200" s="36"/>
      <c r="K200" s="36"/>
      <c r="L200" s="39"/>
      <c r="M200" s="207"/>
      <c r="N200" s="208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161</v>
      </c>
      <c r="AU200" s="17" t="s">
        <v>80</v>
      </c>
    </row>
    <row r="201" spans="1:65" s="13" customFormat="1" ht="10.199999999999999">
      <c r="B201" s="210"/>
      <c r="C201" s="211"/>
      <c r="D201" s="205" t="s">
        <v>165</v>
      </c>
      <c r="E201" s="212" t="s">
        <v>19</v>
      </c>
      <c r="F201" s="213" t="s">
        <v>887</v>
      </c>
      <c r="G201" s="211"/>
      <c r="H201" s="214">
        <v>4.2999999999999997E-2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165</v>
      </c>
      <c r="AU201" s="220" t="s">
        <v>80</v>
      </c>
      <c r="AV201" s="13" t="s">
        <v>80</v>
      </c>
      <c r="AW201" s="13" t="s">
        <v>33</v>
      </c>
      <c r="AX201" s="13" t="s">
        <v>71</v>
      </c>
      <c r="AY201" s="220" t="s">
        <v>152</v>
      </c>
    </row>
    <row r="202" spans="1:65" s="13" customFormat="1" ht="10.199999999999999">
      <c r="B202" s="210"/>
      <c r="C202" s="211"/>
      <c r="D202" s="205" t="s">
        <v>165</v>
      </c>
      <c r="E202" s="212" t="s">
        <v>19</v>
      </c>
      <c r="F202" s="213" t="s">
        <v>888</v>
      </c>
      <c r="G202" s="211"/>
      <c r="H202" s="214">
        <v>-3.0000000000000001E-3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165</v>
      </c>
      <c r="AU202" s="220" t="s">
        <v>80</v>
      </c>
      <c r="AV202" s="13" t="s">
        <v>80</v>
      </c>
      <c r="AW202" s="13" t="s">
        <v>33</v>
      </c>
      <c r="AX202" s="13" t="s">
        <v>71</v>
      </c>
      <c r="AY202" s="220" t="s">
        <v>152</v>
      </c>
    </row>
    <row r="203" spans="1:65" s="2" customFormat="1" ht="14.4" customHeight="1">
      <c r="A203" s="34"/>
      <c r="B203" s="35"/>
      <c r="C203" s="192" t="s">
        <v>353</v>
      </c>
      <c r="D203" s="192" t="s">
        <v>154</v>
      </c>
      <c r="E203" s="193" t="s">
        <v>397</v>
      </c>
      <c r="F203" s="194" t="s">
        <v>398</v>
      </c>
      <c r="G203" s="195" t="s">
        <v>297</v>
      </c>
      <c r="H203" s="196">
        <v>0.42099999999999999</v>
      </c>
      <c r="I203" s="197"/>
      <c r="J203" s="198">
        <f>ROUND(I203*H203,2)</f>
        <v>0</v>
      </c>
      <c r="K203" s="194" t="s">
        <v>158</v>
      </c>
      <c r="L203" s="39"/>
      <c r="M203" s="199" t="s">
        <v>19</v>
      </c>
      <c r="N203" s="200" t="s">
        <v>42</v>
      </c>
      <c r="O203" s="64"/>
      <c r="P203" s="201">
        <f>O203*H203</f>
        <v>0</v>
      </c>
      <c r="Q203" s="201">
        <v>1.06277</v>
      </c>
      <c r="R203" s="201">
        <f>Q203*H203</f>
        <v>0.44742616999999996</v>
      </c>
      <c r="S203" s="201">
        <v>0</v>
      </c>
      <c r="T203" s="20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3" t="s">
        <v>159</v>
      </c>
      <c r="AT203" s="203" t="s">
        <v>154</v>
      </c>
      <c r="AU203" s="203" t="s">
        <v>80</v>
      </c>
      <c r="AY203" s="17" t="s">
        <v>152</v>
      </c>
      <c r="BE203" s="204">
        <f>IF(N203="základní",J203,0)</f>
        <v>0</v>
      </c>
      <c r="BF203" s="204">
        <f>IF(N203="snížená",J203,0)</f>
        <v>0</v>
      </c>
      <c r="BG203" s="204">
        <f>IF(N203="zákl. přenesená",J203,0)</f>
        <v>0</v>
      </c>
      <c r="BH203" s="204">
        <f>IF(N203="sníž. přenesená",J203,0)</f>
        <v>0</v>
      </c>
      <c r="BI203" s="204">
        <f>IF(N203="nulová",J203,0)</f>
        <v>0</v>
      </c>
      <c r="BJ203" s="17" t="s">
        <v>78</v>
      </c>
      <c r="BK203" s="204">
        <f>ROUND(I203*H203,2)</f>
        <v>0</v>
      </c>
      <c r="BL203" s="17" t="s">
        <v>159</v>
      </c>
      <c r="BM203" s="203" t="s">
        <v>889</v>
      </c>
    </row>
    <row r="204" spans="1:65" s="2" customFormat="1" ht="10.199999999999999">
      <c r="A204" s="34"/>
      <c r="B204" s="35"/>
      <c r="C204" s="36"/>
      <c r="D204" s="205" t="s">
        <v>161</v>
      </c>
      <c r="E204" s="36"/>
      <c r="F204" s="206" t="s">
        <v>400</v>
      </c>
      <c r="G204" s="36"/>
      <c r="H204" s="36"/>
      <c r="I204" s="115"/>
      <c r="J204" s="36"/>
      <c r="K204" s="36"/>
      <c r="L204" s="39"/>
      <c r="M204" s="207"/>
      <c r="N204" s="208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161</v>
      </c>
      <c r="AU204" s="17" t="s">
        <v>80</v>
      </c>
    </row>
    <row r="205" spans="1:65" s="13" customFormat="1" ht="10.199999999999999">
      <c r="B205" s="210"/>
      <c r="C205" s="211"/>
      <c r="D205" s="205" t="s">
        <v>165</v>
      </c>
      <c r="E205" s="212" t="s">
        <v>19</v>
      </c>
      <c r="F205" s="213" t="s">
        <v>890</v>
      </c>
      <c r="G205" s="211"/>
      <c r="H205" s="214">
        <v>0.45500000000000002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165</v>
      </c>
      <c r="AU205" s="220" t="s">
        <v>80</v>
      </c>
      <c r="AV205" s="13" t="s">
        <v>80</v>
      </c>
      <c r="AW205" s="13" t="s">
        <v>33</v>
      </c>
      <c r="AX205" s="13" t="s">
        <v>71</v>
      </c>
      <c r="AY205" s="220" t="s">
        <v>152</v>
      </c>
    </row>
    <row r="206" spans="1:65" s="13" customFormat="1" ht="10.199999999999999">
      <c r="B206" s="210"/>
      <c r="C206" s="211"/>
      <c r="D206" s="205" t="s">
        <v>165</v>
      </c>
      <c r="E206" s="212" t="s">
        <v>19</v>
      </c>
      <c r="F206" s="213" t="s">
        <v>891</v>
      </c>
      <c r="G206" s="211"/>
      <c r="H206" s="214">
        <v>-3.4000000000000002E-2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165</v>
      </c>
      <c r="AU206" s="220" t="s">
        <v>80</v>
      </c>
      <c r="AV206" s="13" t="s">
        <v>80</v>
      </c>
      <c r="AW206" s="13" t="s">
        <v>33</v>
      </c>
      <c r="AX206" s="13" t="s">
        <v>71</v>
      </c>
      <c r="AY206" s="220" t="s">
        <v>152</v>
      </c>
    </row>
    <row r="207" spans="1:65" s="12" customFormat="1" ht="22.8" customHeight="1">
      <c r="B207" s="176"/>
      <c r="C207" s="177"/>
      <c r="D207" s="178" t="s">
        <v>70</v>
      </c>
      <c r="E207" s="190" t="s">
        <v>159</v>
      </c>
      <c r="F207" s="190" t="s">
        <v>402</v>
      </c>
      <c r="G207" s="177"/>
      <c r="H207" s="177"/>
      <c r="I207" s="180"/>
      <c r="J207" s="191">
        <f>BK207</f>
        <v>0</v>
      </c>
      <c r="K207" s="177"/>
      <c r="L207" s="182"/>
      <c r="M207" s="183"/>
      <c r="N207" s="184"/>
      <c r="O207" s="184"/>
      <c r="P207" s="185">
        <f>SUM(P208:P211)</f>
        <v>0</v>
      </c>
      <c r="Q207" s="184"/>
      <c r="R207" s="185">
        <f>SUM(R208:R211)</f>
        <v>106.42943999999999</v>
      </c>
      <c r="S207" s="184"/>
      <c r="T207" s="186">
        <f>SUM(T208:T211)</f>
        <v>0</v>
      </c>
      <c r="AR207" s="187" t="s">
        <v>78</v>
      </c>
      <c r="AT207" s="188" t="s">
        <v>70</v>
      </c>
      <c r="AU207" s="188" t="s">
        <v>78</v>
      </c>
      <c r="AY207" s="187" t="s">
        <v>152</v>
      </c>
      <c r="BK207" s="189">
        <f>SUM(BK208:BK211)</f>
        <v>0</v>
      </c>
    </row>
    <row r="208" spans="1:65" s="2" customFormat="1" ht="14.4" customHeight="1">
      <c r="A208" s="34"/>
      <c r="B208" s="35"/>
      <c r="C208" s="192" t="s">
        <v>359</v>
      </c>
      <c r="D208" s="192" t="s">
        <v>154</v>
      </c>
      <c r="E208" s="193" t="s">
        <v>404</v>
      </c>
      <c r="F208" s="194" t="s">
        <v>405</v>
      </c>
      <c r="G208" s="195" t="s">
        <v>157</v>
      </c>
      <c r="H208" s="196">
        <v>53.3</v>
      </c>
      <c r="I208" s="197"/>
      <c r="J208" s="198">
        <f>ROUND(I208*H208,2)</f>
        <v>0</v>
      </c>
      <c r="K208" s="194" t="s">
        <v>158</v>
      </c>
      <c r="L208" s="39"/>
      <c r="M208" s="199" t="s">
        <v>19</v>
      </c>
      <c r="N208" s="200" t="s">
        <v>42</v>
      </c>
      <c r="O208" s="64"/>
      <c r="P208" s="201">
        <f>O208*H208</f>
        <v>0</v>
      </c>
      <c r="Q208" s="201">
        <v>1.9967999999999999</v>
      </c>
      <c r="R208" s="201">
        <f>Q208*H208</f>
        <v>106.42943999999999</v>
      </c>
      <c r="S208" s="201">
        <v>0</v>
      </c>
      <c r="T208" s="20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3" t="s">
        <v>159</v>
      </c>
      <c r="AT208" s="203" t="s">
        <v>154</v>
      </c>
      <c r="AU208" s="203" t="s">
        <v>80</v>
      </c>
      <c r="AY208" s="17" t="s">
        <v>152</v>
      </c>
      <c r="BE208" s="204">
        <f>IF(N208="základní",J208,0)</f>
        <v>0</v>
      </c>
      <c r="BF208" s="204">
        <f>IF(N208="snížená",J208,0)</f>
        <v>0</v>
      </c>
      <c r="BG208" s="204">
        <f>IF(N208="zákl. přenesená",J208,0)</f>
        <v>0</v>
      </c>
      <c r="BH208" s="204">
        <f>IF(N208="sníž. přenesená",J208,0)</f>
        <v>0</v>
      </c>
      <c r="BI208" s="204">
        <f>IF(N208="nulová",J208,0)</f>
        <v>0</v>
      </c>
      <c r="BJ208" s="17" t="s">
        <v>78</v>
      </c>
      <c r="BK208" s="204">
        <f>ROUND(I208*H208,2)</f>
        <v>0</v>
      </c>
      <c r="BL208" s="17" t="s">
        <v>159</v>
      </c>
      <c r="BM208" s="203" t="s">
        <v>892</v>
      </c>
    </row>
    <row r="209" spans="1:65" s="2" customFormat="1" ht="19.2">
      <c r="A209" s="34"/>
      <c r="B209" s="35"/>
      <c r="C209" s="36"/>
      <c r="D209" s="205" t="s">
        <v>161</v>
      </c>
      <c r="E209" s="36"/>
      <c r="F209" s="206" t="s">
        <v>407</v>
      </c>
      <c r="G209" s="36"/>
      <c r="H209" s="36"/>
      <c r="I209" s="115"/>
      <c r="J209" s="36"/>
      <c r="K209" s="36"/>
      <c r="L209" s="39"/>
      <c r="M209" s="207"/>
      <c r="N209" s="208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161</v>
      </c>
      <c r="AU209" s="17" t="s">
        <v>80</v>
      </c>
    </row>
    <row r="210" spans="1:65" s="13" customFormat="1" ht="10.199999999999999">
      <c r="B210" s="210"/>
      <c r="C210" s="211"/>
      <c r="D210" s="205" t="s">
        <v>165</v>
      </c>
      <c r="E210" s="212" t="s">
        <v>19</v>
      </c>
      <c r="F210" s="213" t="s">
        <v>893</v>
      </c>
      <c r="G210" s="211"/>
      <c r="H210" s="214">
        <v>58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165</v>
      </c>
      <c r="AU210" s="220" t="s">
        <v>80</v>
      </c>
      <c r="AV210" s="13" t="s">
        <v>80</v>
      </c>
      <c r="AW210" s="13" t="s">
        <v>33</v>
      </c>
      <c r="AX210" s="13" t="s">
        <v>71</v>
      </c>
      <c r="AY210" s="220" t="s">
        <v>152</v>
      </c>
    </row>
    <row r="211" spans="1:65" s="13" customFormat="1" ht="10.199999999999999">
      <c r="B211" s="210"/>
      <c r="C211" s="211"/>
      <c r="D211" s="205" t="s">
        <v>165</v>
      </c>
      <c r="E211" s="212" t="s">
        <v>19</v>
      </c>
      <c r="F211" s="213" t="s">
        <v>894</v>
      </c>
      <c r="G211" s="211"/>
      <c r="H211" s="214">
        <v>-4.7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165</v>
      </c>
      <c r="AU211" s="220" t="s">
        <v>80</v>
      </c>
      <c r="AV211" s="13" t="s">
        <v>80</v>
      </c>
      <c r="AW211" s="13" t="s">
        <v>33</v>
      </c>
      <c r="AX211" s="13" t="s">
        <v>71</v>
      </c>
      <c r="AY211" s="220" t="s">
        <v>152</v>
      </c>
    </row>
    <row r="212" spans="1:65" s="12" customFormat="1" ht="22.8" customHeight="1">
      <c r="B212" s="176"/>
      <c r="C212" s="177"/>
      <c r="D212" s="178" t="s">
        <v>70</v>
      </c>
      <c r="E212" s="190" t="s">
        <v>202</v>
      </c>
      <c r="F212" s="190" t="s">
        <v>409</v>
      </c>
      <c r="G212" s="177"/>
      <c r="H212" s="177"/>
      <c r="I212" s="180"/>
      <c r="J212" s="191">
        <f>BK212</f>
        <v>0</v>
      </c>
      <c r="K212" s="177"/>
      <c r="L212" s="182"/>
      <c r="M212" s="183"/>
      <c r="N212" s="184"/>
      <c r="O212" s="184"/>
      <c r="P212" s="185">
        <f>SUM(P213:P215)</f>
        <v>0</v>
      </c>
      <c r="Q212" s="184"/>
      <c r="R212" s="185">
        <f>SUM(R213:R215)</f>
        <v>0</v>
      </c>
      <c r="S212" s="184"/>
      <c r="T212" s="186">
        <f>SUM(T213:T215)</f>
        <v>0</v>
      </c>
      <c r="AR212" s="187" t="s">
        <v>78</v>
      </c>
      <c r="AT212" s="188" t="s">
        <v>70</v>
      </c>
      <c r="AU212" s="188" t="s">
        <v>78</v>
      </c>
      <c r="AY212" s="187" t="s">
        <v>152</v>
      </c>
      <c r="BK212" s="189">
        <f>SUM(BK213:BK215)</f>
        <v>0</v>
      </c>
    </row>
    <row r="213" spans="1:65" s="2" customFormat="1" ht="14.4" customHeight="1">
      <c r="A213" s="34"/>
      <c r="B213" s="35"/>
      <c r="C213" s="192" t="s">
        <v>366</v>
      </c>
      <c r="D213" s="192" t="s">
        <v>154</v>
      </c>
      <c r="E213" s="193" t="s">
        <v>411</v>
      </c>
      <c r="F213" s="194" t="s">
        <v>412</v>
      </c>
      <c r="G213" s="195" t="s">
        <v>413</v>
      </c>
      <c r="H213" s="196">
        <v>1</v>
      </c>
      <c r="I213" s="197"/>
      <c r="J213" s="198">
        <f>ROUND(I213*H213,2)</f>
        <v>0</v>
      </c>
      <c r="K213" s="194" t="s">
        <v>19</v>
      </c>
      <c r="L213" s="39"/>
      <c r="M213" s="199" t="s">
        <v>19</v>
      </c>
      <c r="N213" s="200" t="s">
        <v>42</v>
      </c>
      <c r="O213" s="64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3" t="s">
        <v>159</v>
      </c>
      <c r="AT213" s="203" t="s">
        <v>154</v>
      </c>
      <c r="AU213" s="203" t="s">
        <v>80</v>
      </c>
      <c r="AY213" s="17" t="s">
        <v>152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17" t="s">
        <v>78</v>
      </c>
      <c r="BK213" s="204">
        <f>ROUND(I213*H213,2)</f>
        <v>0</v>
      </c>
      <c r="BL213" s="17" t="s">
        <v>159</v>
      </c>
      <c r="BM213" s="203" t="s">
        <v>895</v>
      </c>
    </row>
    <row r="214" spans="1:65" s="2" customFormat="1" ht="10.199999999999999">
      <c r="A214" s="34"/>
      <c r="B214" s="35"/>
      <c r="C214" s="36"/>
      <c r="D214" s="205" t="s">
        <v>161</v>
      </c>
      <c r="E214" s="36"/>
      <c r="F214" s="206" t="s">
        <v>412</v>
      </c>
      <c r="G214" s="36"/>
      <c r="H214" s="36"/>
      <c r="I214" s="115"/>
      <c r="J214" s="36"/>
      <c r="K214" s="36"/>
      <c r="L214" s="39"/>
      <c r="M214" s="207"/>
      <c r="N214" s="208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161</v>
      </c>
      <c r="AU214" s="17" t="s">
        <v>80</v>
      </c>
    </row>
    <row r="215" spans="1:65" s="13" customFormat="1" ht="10.199999999999999">
      <c r="B215" s="210"/>
      <c r="C215" s="211"/>
      <c r="D215" s="205" t="s">
        <v>165</v>
      </c>
      <c r="E215" s="212" t="s">
        <v>19</v>
      </c>
      <c r="F215" s="213" t="s">
        <v>896</v>
      </c>
      <c r="G215" s="211"/>
      <c r="H215" s="214">
        <v>1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165</v>
      </c>
      <c r="AU215" s="220" t="s">
        <v>80</v>
      </c>
      <c r="AV215" s="13" t="s">
        <v>80</v>
      </c>
      <c r="AW215" s="13" t="s">
        <v>33</v>
      </c>
      <c r="AX215" s="13" t="s">
        <v>78</v>
      </c>
      <c r="AY215" s="220" t="s">
        <v>152</v>
      </c>
    </row>
    <row r="216" spans="1:65" s="12" customFormat="1" ht="22.8" customHeight="1">
      <c r="B216" s="176"/>
      <c r="C216" s="177"/>
      <c r="D216" s="178" t="s">
        <v>70</v>
      </c>
      <c r="E216" s="190" t="s">
        <v>416</v>
      </c>
      <c r="F216" s="190" t="s">
        <v>417</v>
      </c>
      <c r="G216" s="177"/>
      <c r="H216" s="177"/>
      <c r="I216" s="180"/>
      <c r="J216" s="191">
        <f>BK216</f>
        <v>0</v>
      </c>
      <c r="K216" s="177"/>
      <c r="L216" s="182"/>
      <c r="M216" s="183"/>
      <c r="N216" s="184"/>
      <c r="O216" s="184"/>
      <c r="P216" s="185">
        <f>SUM(P217:P218)</f>
        <v>0</v>
      </c>
      <c r="Q216" s="184"/>
      <c r="R216" s="185">
        <f>SUM(R217:R218)</f>
        <v>0</v>
      </c>
      <c r="S216" s="184"/>
      <c r="T216" s="186">
        <f>SUM(T217:T218)</f>
        <v>0</v>
      </c>
      <c r="AR216" s="187" t="s">
        <v>78</v>
      </c>
      <c r="AT216" s="188" t="s">
        <v>70</v>
      </c>
      <c r="AU216" s="188" t="s">
        <v>78</v>
      </c>
      <c r="AY216" s="187" t="s">
        <v>152</v>
      </c>
      <c r="BK216" s="189">
        <f>SUM(BK217:BK218)</f>
        <v>0</v>
      </c>
    </row>
    <row r="217" spans="1:65" s="2" customFormat="1" ht="14.4" customHeight="1">
      <c r="A217" s="34"/>
      <c r="B217" s="35"/>
      <c r="C217" s="192" t="s">
        <v>373</v>
      </c>
      <c r="D217" s="192" t="s">
        <v>154</v>
      </c>
      <c r="E217" s="193" t="s">
        <v>419</v>
      </c>
      <c r="F217" s="194" t="s">
        <v>420</v>
      </c>
      <c r="G217" s="195" t="s">
        <v>297</v>
      </c>
      <c r="H217" s="196">
        <v>125.71</v>
      </c>
      <c r="I217" s="197"/>
      <c r="J217" s="198">
        <f>ROUND(I217*H217,2)</f>
        <v>0</v>
      </c>
      <c r="K217" s="194" t="s">
        <v>158</v>
      </c>
      <c r="L217" s="39"/>
      <c r="M217" s="199" t="s">
        <v>19</v>
      </c>
      <c r="N217" s="200" t="s">
        <v>42</v>
      </c>
      <c r="O217" s="64"/>
      <c r="P217" s="201">
        <f>O217*H217</f>
        <v>0</v>
      </c>
      <c r="Q217" s="201">
        <v>0</v>
      </c>
      <c r="R217" s="201">
        <f>Q217*H217</f>
        <v>0</v>
      </c>
      <c r="S217" s="201">
        <v>0</v>
      </c>
      <c r="T217" s="20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3" t="s">
        <v>159</v>
      </c>
      <c r="AT217" s="203" t="s">
        <v>154</v>
      </c>
      <c r="AU217" s="203" t="s">
        <v>80</v>
      </c>
      <c r="AY217" s="17" t="s">
        <v>152</v>
      </c>
      <c r="BE217" s="204">
        <f>IF(N217="základní",J217,0)</f>
        <v>0</v>
      </c>
      <c r="BF217" s="204">
        <f>IF(N217="snížená",J217,0)</f>
        <v>0</v>
      </c>
      <c r="BG217" s="204">
        <f>IF(N217="zákl. přenesená",J217,0)</f>
        <v>0</v>
      </c>
      <c r="BH217" s="204">
        <f>IF(N217="sníž. přenesená",J217,0)</f>
        <v>0</v>
      </c>
      <c r="BI217" s="204">
        <f>IF(N217="nulová",J217,0)</f>
        <v>0</v>
      </c>
      <c r="BJ217" s="17" t="s">
        <v>78</v>
      </c>
      <c r="BK217" s="204">
        <f>ROUND(I217*H217,2)</f>
        <v>0</v>
      </c>
      <c r="BL217" s="17" t="s">
        <v>159</v>
      </c>
      <c r="BM217" s="203" t="s">
        <v>897</v>
      </c>
    </row>
    <row r="218" spans="1:65" s="2" customFormat="1" ht="10.199999999999999">
      <c r="A218" s="34"/>
      <c r="B218" s="35"/>
      <c r="C218" s="36"/>
      <c r="D218" s="205" t="s">
        <v>161</v>
      </c>
      <c r="E218" s="36"/>
      <c r="F218" s="206" t="s">
        <v>422</v>
      </c>
      <c r="G218" s="36"/>
      <c r="H218" s="36"/>
      <c r="I218" s="115"/>
      <c r="J218" s="36"/>
      <c r="K218" s="36"/>
      <c r="L218" s="39"/>
      <c r="M218" s="231"/>
      <c r="N218" s="232"/>
      <c r="O218" s="233"/>
      <c r="P218" s="233"/>
      <c r="Q218" s="233"/>
      <c r="R218" s="233"/>
      <c r="S218" s="233"/>
      <c r="T218" s="234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161</v>
      </c>
      <c r="AU218" s="17" t="s">
        <v>80</v>
      </c>
    </row>
    <row r="219" spans="1:65" s="2" customFormat="1" ht="6.9" customHeight="1">
      <c r="A219" s="34"/>
      <c r="B219" s="47"/>
      <c r="C219" s="48"/>
      <c r="D219" s="48"/>
      <c r="E219" s="48"/>
      <c r="F219" s="48"/>
      <c r="G219" s="48"/>
      <c r="H219" s="48"/>
      <c r="I219" s="142"/>
      <c r="J219" s="48"/>
      <c r="K219" s="48"/>
      <c r="L219" s="39"/>
      <c r="M219" s="34"/>
      <c r="O219" s="34"/>
      <c r="P219" s="34"/>
      <c r="Q219" s="34"/>
      <c r="R219" s="34"/>
      <c r="S219" s="34"/>
      <c r="T219" s="34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</row>
  </sheetData>
  <sheetProtection algorithmName="SHA-512" hashValue="Ry2J9GAw+L8bkwlz5N6oQSKSvLcnVE+rissJzH5PmW9klUpQVYKoXbswdybIy6GKN4Iiw910m86duTVipxoIeA==" saltValue="rthNXrVPimCJegv4z97fG/NYvK/afjOEPiw62K12SAKkIqXu8wNhezIIV3ua2JfGuYWocs0VXLclSqk4KWowSw==" spinCount="100000" sheet="1" objects="1" scenarios="1" formatColumns="0" formatRows="0" autoFilter="0"/>
  <autoFilter ref="C90:K218"/>
  <mergeCells count="12">
    <mergeCell ref="E83:H83"/>
    <mergeCell ref="L2:V2"/>
    <mergeCell ref="E50:H50"/>
    <mergeCell ref="E52:H52"/>
    <mergeCell ref="E54:H54"/>
    <mergeCell ref="E79:H79"/>
    <mergeCell ref="E81:H8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62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108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1" customFormat="1" ht="12" customHeight="1">
      <c r="B8" s="20"/>
      <c r="D8" s="114" t="s">
        <v>122</v>
      </c>
      <c r="I8" s="108"/>
      <c r="L8" s="20"/>
    </row>
    <row r="9" spans="1:46" s="2" customFormat="1" ht="14.4" customHeight="1">
      <c r="A9" s="34"/>
      <c r="B9" s="39"/>
      <c r="C9" s="34"/>
      <c r="D9" s="34"/>
      <c r="E9" s="370" t="s">
        <v>805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124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customHeight="1">
      <c r="A11" s="34"/>
      <c r="B11" s="39"/>
      <c r="C11" s="34"/>
      <c r="D11" s="34"/>
      <c r="E11" s="373" t="s">
        <v>898</v>
      </c>
      <c r="F11" s="372"/>
      <c r="G11" s="372"/>
      <c r="H11" s="372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90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13. 9. 2018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4" t="str">
        <f>'Rekapitulace stavby'!E14</f>
        <v>Vyplň údaj</v>
      </c>
      <c r="F20" s="375"/>
      <c r="G20" s="375"/>
      <c r="H20" s="375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126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customHeight="1">
      <c r="A29" s="119"/>
      <c r="B29" s="120"/>
      <c r="C29" s="119"/>
      <c r="D29" s="119"/>
      <c r="E29" s="376" t="s">
        <v>19</v>
      </c>
      <c r="F29" s="376"/>
      <c r="G29" s="376"/>
      <c r="H29" s="376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ROUND(J96,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9" t="s">
        <v>41</v>
      </c>
      <c r="E35" s="114" t="s">
        <v>42</v>
      </c>
      <c r="F35" s="130">
        <f>ROUND((SUM(BE96:BE261)),  2)</f>
        <v>0</v>
      </c>
      <c r="G35" s="34"/>
      <c r="H35" s="34"/>
      <c r="I35" s="131">
        <v>0.21</v>
      </c>
      <c r="J35" s="130">
        <f>ROUND(((SUM(BE96:BE261))*I35),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4" t="s">
        <v>43</v>
      </c>
      <c r="F36" s="130">
        <f>ROUND((SUM(BF96:BF261)),  2)</f>
        <v>0</v>
      </c>
      <c r="G36" s="34"/>
      <c r="H36" s="34"/>
      <c r="I36" s="131">
        <v>0.15</v>
      </c>
      <c r="J36" s="130">
        <f>ROUND(((SUM(BF96:BF261))*I36),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44</v>
      </c>
      <c r="F37" s="130">
        <f>ROUND((SUM(BG96:BG261)),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4" t="s">
        <v>45</v>
      </c>
      <c r="F38" s="130">
        <f>ROUND((SUM(BH96:BH261)),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4" t="s">
        <v>46</v>
      </c>
      <c r="F39" s="130">
        <f>ROUND((SUM(BI96:BI261)),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127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77" t="str">
        <f>E7</f>
        <v>Společná zařízení v k.ú. Dolní Čermná - Poldr č.2 a č.3, Polní cesty C53 a C54</v>
      </c>
      <c r="F50" s="378"/>
      <c r="G50" s="378"/>
      <c r="H50" s="37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4.4" customHeight="1">
      <c r="A52" s="34"/>
      <c r="B52" s="35"/>
      <c r="C52" s="36"/>
      <c r="D52" s="36"/>
      <c r="E52" s="377" t="s">
        <v>805</v>
      </c>
      <c r="F52" s="379"/>
      <c r="G52" s="379"/>
      <c r="H52" s="379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4.4" customHeight="1">
      <c r="A54" s="34"/>
      <c r="B54" s="35"/>
      <c r="C54" s="36"/>
      <c r="D54" s="36"/>
      <c r="E54" s="346" t="str">
        <f>E11</f>
        <v>SO-02-2 - Objekt</v>
      </c>
      <c r="F54" s="379"/>
      <c r="G54" s="379"/>
      <c r="H54" s="379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117" t="s">
        <v>23</v>
      </c>
      <c r="J56" s="59" t="str">
        <f>IF(J14="","",J14)</f>
        <v>13. 9. 2018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6.4" customHeight="1">
      <c r="A58" s="34"/>
      <c r="B58" s="35"/>
      <c r="C58" s="29" t="s">
        <v>25</v>
      </c>
      <c r="D58" s="36"/>
      <c r="E58" s="36"/>
      <c r="F58" s="27" t="str">
        <f>E17</f>
        <v>ČR-SPÚ, Pobočka Ústí nad Orlicí</v>
      </c>
      <c r="G58" s="36"/>
      <c r="H58" s="36"/>
      <c r="I58" s="117" t="s">
        <v>31</v>
      </c>
      <c r="J58" s="32" t="str">
        <f>E23</f>
        <v>Agroprojekce Litomyšl, s.r.o.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6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poldr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128</v>
      </c>
      <c r="D61" s="147"/>
      <c r="E61" s="147"/>
      <c r="F61" s="147"/>
      <c r="G61" s="147"/>
      <c r="H61" s="147"/>
      <c r="I61" s="148"/>
      <c r="J61" s="149" t="s">
        <v>129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J96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130</v>
      </c>
    </row>
    <row r="64" spans="1:47" s="9" customFormat="1" ht="24.9" customHeight="1">
      <c r="B64" s="151"/>
      <c r="C64" s="152"/>
      <c r="D64" s="153" t="s">
        <v>131</v>
      </c>
      <c r="E64" s="154"/>
      <c r="F64" s="154"/>
      <c r="G64" s="154"/>
      <c r="H64" s="154"/>
      <c r="I64" s="155"/>
      <c r="J64" s="156">
        <f>J97</f>
        <v>0</v>
      </c>
      <c r="K64" s="152"/>
      <c r="L64" s="157"/>
    </row>
    <row r="65" spans="1:31" s="10" customFormat="1" ht="19.95" customHeight="1">
      <c r="B65" s="158"/>
      <c r="C65" s="97"/>
      <c r="D65" s="159" t="s">
        <v>132</v>
      </c>
      <c r="E65" s="160"/>
      <c r="F65" s="160"/>
      <c r="G65" s="160"/>
      <c r="H65" s="160"/>
      <c r="I65" s="161"/>
      <c r="J65" s="162">
        <f>J98</f>
        <v>0</v>
      </c>
      <c r="K65" s="97"/>
      <c r="L65" s="163"/>
    </row>
    <row r="66" spans="1:31" s="10" customFormat="1" ht="19.95" customHeight="1">
      <c r="B66" s="158"/>
      <c r="C66" s="97"/>
      <c r="D66" s="159" t="s">
        <v>133</v>
      </c>
      <c r="E66" s="160"/>
      <c r="F66" s="160"/>
      <c r="G66" s="160"/>
      <c r="H66" s="160"/>
      <c r="I66" s="161"/>
      <c r="J66" s="162">
        <f>J156</f>
        <v>0</v>
      </c>
      <c r="K66" s="97"/>
      <c r="L66" s="163"/>
    </row>
    <row r="67" spans="1:31" s="10" customFormat="1" ht="19.95" customHeight="1">
      <c r="B67" s="158"/>
      <c r="C67" s="97"/>
      <c r="D67" s="159" t="s">
        <v>134</v>
      </c>
      <c r="E67" s="160"/>
      <c r="F67" s="160"/>
      <c r="G67" s="160"/>
      <c r="H67" s="160"/>
      <c r="I67" s="161"/>
      <c r="J67" s="162">
        <f>J197</f>
        <v>0</v>
      </c>
      <c r="K67" s="97"/>
      <c r="L67" s="163"/>
    </row>
    <row r="68" spans="1:31" s="10" customFormat="1" ht="19.95" customHeight="1">
      <c r="B68" s="158"/>
      <c r="C68" s="97"/>
      <c r="D68" s="159" t="s">
        <v>424</v>
      </c>
      <c r="E68" s="160"/>
      <c r="F68" s="160"/>
      <c r="G68" s="160"/>
      <c r="H68" s="160"/>
      <c r="I68" s="161"/>
      <c r="J68" s="162">
        <f>J204</f>
        <v>0</v>
      </c>
      <c r="K68" s="97"/>
      <c r="L68" s="163"/>
    </row>
    <row r="69" spans="1:31" s="10" customFormat="1" ht="19.95" customHeight="1">
      <c r="B69" s="158"/>
      <c r="C69" s="97"/>
      <c r="D69" s="159" t="s">
        <v>425</v>
      </c>
      <c r="E69" s="160"/>
      <c r="F69" s="160"/>
      <c r="G69" s="160"/>
      <c r="H69" s="160"/>
      <c r="I69" s="161"/>
      <c r="J69" s="162">
        <f>J208</f>
        <v>0</v>
      </c>
      <c r="K69" s="97"/>
      <c r="L69" s="163"/>
    </row>
    <row r="70" spans="1:31" s="10" customFormat="1" ht="19.95" customHeight="1">
      <c r="B70" s="158"/>
      <c r="C70" s="97"/>
      <c r="D70" s="159" t="s">
        <v>135</v>
      </c>
      <c r="E70" s="160"/>
      <c r="F70" s="160"/>
      <c r="G70" s="160"/>
      <c r="H70" s="160"/>
      <c r="I70" s="161"/>
      <c r="J70" s="162">
        <f>J218</f>
        <v>0</v>
      </c>
      <c r="K70" s="97"/>
      <c r="L70" s="163"/>
    </row>
    <row r="71" spans="1:31" s="10" customFormat="1" ht="19.95" customHeight="1">
      <c r="B71" s="158"/>
      <c r="C71" s="97"/>
      <c r="D71" s="159" t="s">
        <v>136</v>
      </c>
      <c r="E71" s="160"/>
      <c r="F71" s="160"/>
      <c r="G71" s="160"/>
      <c r="H71" s="160"/>
      <c r="I71" s="161"/>
      <c r="J71" s="162">
        <f>J236</f>
        <v>0</v>
      </c>
      <c r="K71" s="97"/>
      <c r="L71" s="163"/>
    </row>
    <row r="72" spans="1:31" s="9" customFormat="1" ht="24.9" customHeight="1">
      <c r="B72" s="151"/>
      <c r="C72" s="152"/>
      <c r="D72" s="153" t="s">
        <v>426</v>
      </c>
      <c r="E72" s="154"/>
      <c r="F72" s="154"/>
      <c r="G72" s="154"/>
      <c r="H72" s="154"/>
      <c r="I72" s="155"/>
      <c r="J72" s="156">
        <f>J239</f>
        <v>0</v>
      </c>
      <c r="K72" s="152"/>
      <c r="L72" s="157"/>
    </row>
    <row r="73" spans="1:31" s="10" customFormat="1" ht="19.95" customHeight="1">
      <c r="B73" s="158"/>
      <c r="C73" s="97"/>
      <c r="D73" s="159" t="s">
        <v>427</v>
      </c>
      <c r="E73" s="160"/>
      <c r="F73" s="160"/>
      <c r="G73" s="160"/>
      <c r="H73" s="160"/>
      <c r="I73" s="161"/>
      <c r="J73" s="162">
        <f>J240</f>
        <v>0</v>
      </c>
      <c r="K73" s="97"/>
      <c r="L73" s="163"/>
    </row>
    <row r="74" spans="1:31" s="10" customFormat="1" ht="19.95" customHeight="1">
      <c r="B74" s="158"/>
      <c r="C74" s="97"/>
      <c r="D74" s="159" t="s">
        <v>428</v>
      </c>
      <c r="E74" s="160"/>
      <c r="F74" s="160"/>
      <c r="G74" s="160"/>
      <c r="H74" s="160"/>
      <c r="I74" s="161"/>
      <c r="J74" s="162">
        <f>J258</f>
        <v>0</v>
      </c>
      <c r="K74" s="97"/>
      <c r="L74" s="163"/>
    </row>
    <row r="75" spans="1:31" s="2" customFormat="1" ht="21.75" customHeight="1">
      <c r="A75" s="34"/>
      <c r="B75" s="35"/>
      <c r="C75" s="36"/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47"/>
      <c r="C76" s="48"/>
      <c r="D76" s="48"/>
      <c r="E76" s="48"/>
      <c r="F76" s="48"/>
      <c r="G76" s="48"/>
      <c r="H76" s="48"/>
      <c r="I76" s="142"/>
      <c r="J76" s="48"/>
      <c r="K76" s="48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80" spans="1:31" s="2" customFormat="1" ht="6.9" customHeight="1">
      <c r="A80" s="34"/>
      <c r="B80" s="49"/>
      <c r="C80" s="50"/>
      <c r="D80" s="50"/>
      <c r="E80" s="50"/>
      <c r="F80" s="50"/>
      <c r="G80" s="50"/>
      <c r="H80" s="50"/>
      <c r="I80" s="145"/>
      <c r="J80" s="50"/>
      <c r="K80" s="50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3" s="2" customFormat="1" ht="24.9" customHeight="1">
      <c r="A81" s="34"/>
      <c r="B81" s="35"/>
      <c r="C81" s="23" t="s">
        <v>137</v>
      </c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3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115"/>
      <c r="J82" s="36"/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3" s="2" customFormat="1" ht="12" customHeight="1">
      <c r="A83" s="34"/>
      <c r="B83" s="35"/>
      <c r="C83" s="29" t="s">
        <v>16</v>
      </c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3" s="2" customFormat="1" ht="14.4" customHeight="1">
      <c r="A84" s="34"/>
      <c r="B84" s="35"/>
      <c r="C84" s="36"/>
      <c r="D84" s="36"/>
      <c r="E84" s="377" t="str">
        <f>E7</f>
        <v>Společná zařízení v k.ú. Dolní Čermná - Poldr č.2 a č.3, Polní cesty C53 a C54</v>
      </c>
      <c r="F84" s="378"/>
      <c r="G84" s="378"/>
      <c r="H84" s="378"/>
      <c r="I84" s="115"/>
      <c r="J84" s="36"/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3" s="1" customFormat="1" ht="12" customHeight="1">
      <c r="B85" s="21"/>
      <c r="C85" s="29" t="s">
        <v>122</v>
      </c>
      <c r="D85" s="22"/>
      <c r="E85" s="22"/>
      <c r="F85" s="22"/>
      <c r="G85" s="22"/>
      <c r="H85" s="22"/>
      <c r="I85" s="108"/>
      <c r="J85" s="22"/>
      <c r="K85" s="22"/>
      <c r="L85" s="20"/>
    </row>
    <row r="86" spans="1:63" s="2" customFormat="1" ht="14.4" customHeight="1">
      <c r="A86" s="34"/>
      <c r="B86" s="35"/>
      <c r="C86" s="36"/>
      <c r="D86" s="36"/>
      <c r="E86" s="377" t="s">
        <v>805</v>
      </c>
      <c r="F86" s="379"/>
      <c r="G86" s="379"/>
      <c r="H86" s="379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3" s="2" customFormat="1" ht="12" customHeight="1">
      <c r="A87" s="34"/>
      <c r="B87" s="35"/>
      <c r="C87" s="29" t="s">
        <v>124</v>
      </c>
      <c r="D87" s="36"/>
      <c r="E87" s="36"/>
      <c r="F87" s="36"/>
      <c r="G87" s="36"/>
      <c r="H87" s="36"/>
      <c r="I87" s="115"/>
      <c r="J87" s="36"/>
      <c r="K87" s="36"/>
      <c r="L87" s="11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3" s="2" customFormat="1" ht="14.4" customHeight="1">
      <c r="A88" s="34"/>
      <c r="B88" s="35"/>
      <c r="C88" s="36"/>
      <c r="D88" s="36"/>
      <c r="E88" s="346" t="str">
        <f>E11</f>
        <v>SO-02-2 - Objekt</v>
      </c>
      <c r="F88" s="379"/>
      <c r="G88" s="379"/>
      <c r="H88" s="379"/>
      <c r="I88" s="115"/>
      <c r="J88" s="36"/>
      <c r="K88" s="36"/>
      <c r="L88" s="11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3" s="2" customFormat="1" ht="6.9" customHeight="1">
      <c r="A89" s="34"/>
      <c r="B89" s="35"/>
      <c r="C89" s="36"/>
      <c r="D89" s="36"/>
      <c r="E89" s="36"/>
      <c r="F89" s="36"/>
      <c r="G89" s="36"/>
      <c r="H89" s="36"/>
      <c r="I89" s="115"/>
      <c r="J89" s="36"/>
      <c r="K89" s="36"/>
      <c r="L89" s="11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3" s="2" customFormat="1" ht="12" customHeight="1">
      <c r="A90" s="34"/>
      <c r="B90" s="35"/>
      <c r="C90" s="29" t="s">
        <v>21</v>
      </c>
      <c r="D90" s="36"/>
      <c r="E90" s="36"/>
      <c r="F90" s="27" t="str">
        <f>F14</f>
        <v xml:space="preserve"> </v>
      </c>
      <c r="G90" s="36"/>
      <c r="H90" s="36"/>
      <c r="I90" s="117" t="s">
        <v>23</v>
      </c>
      <c r="J90" s="59" t="str">
        <f>IF(J14="","",J14)</f>
        <v>13. 9. 2018</v>
      </c>
      <c r="K90" s="36"/>
      <c r="L90" s="11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pans="1:63" s="2" customFormat="1" ht="6.9" customHeight="1">
      <c r="A91" s="34"/>
      <c r="B91" s="35"/>
      <c r="C91" s="36"/>
      <c r="D91" s="36"/>
      <c r="E91" s="36"/>
      <c r="F91" s="36"/>
      <c r="G91" s="36"/>
      <c r="H91" s="36"/>
      <c r="I91" s="115"/>
      <c r="J91" s="36"/>
      <c r="K91" s="36"/>
      <c r="L91" s="11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pans="1:63" s="2" customFormat="1" ht="26.4" customHeight="1">
      <c r="A92" s="34"/>
      <c r="B92" s="35"/>
      <c r="C92" s="29" t="s">
        <v>25</v>
      </c>
      <c r="D92" s="36"/>
      <c r="E92" s="36"/>
      <c r="F92" s="27" t="str">
        <f>E17</f>
        <v>ČR-SPÚ, Pobočka Ústí nad Orlicí</v>
      </c>
      <c r="G92" s="36"/>
      <c r="H92" s="36"/>
      <c r="I92" s="117" t="s">
        <v>31</v>
      </c>
      <c r="J92" s="32" t="str">
        <f>E23</f>
        <v>Agroprojekce Litomyšl, s.r.o.</v>
      </c>
      <c r="K92" s="36"/>
      <c r="L92" s="11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pans="1:63" s="2" customFormat="1" ht="15.6" customHeight="1">
      <c r="A93" s="34"/>
      <c r="B93" s="35"/>
      <c r="C93" s="29" t="s">
        <v>29</v>
      </c>
      <c r="D93" s="36"/>
      <c r="E93" s="36"/>
      <c r="F93" s="27" t="str">
        <f>IF(E20="","",E20)</f>
        <v>Vyplň údaj</v>
      </c>
      <c r="G93" s="36"/>
      <c r="H93" s="36"/>
      <c r="I93" s="117" t="s">
        <v>34</v>
      </c>
      <c r="J93" s="32" t="str">
        <f>E26</f>
        <v>poldr</v>
      </c>
      <c r="K93" s="36"/>
      <c r="L93" s="11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pans="1:63" s="2" customFormat="1" ht="10.35" customHeight="1">
      <c r="A94" s="34"/>
      <c r="B94" s="35"/>
      <c r="C94" s="36"/>
      <c r="D94" s="36"/>
      <c r="E94" s="36"/>
      <c r="F94" s="36"/>
      <c r="G94" s="36"/>
      <c r="H94" s="36"/>
      <c r="I94" s="115"/>
      <c r="J94" s="36"/>
      <c r="K94" s="36"/>
      <c r="L94" s="11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pans="1:63" s="11" customFormat="1" ht="29.25" customHeight="1">
      <c r="A95" s="164"/>
      <c r="B95" s="165"/>
      <c r="C95" s="166" t="s">
        <v>138</v>
      </c>
      <c r="D95" s="167" t="s">
        <v>56</v>
      </c>
      <c r="E95" s="167" t="s">
        <v>52</v>
      </c>
      <c r="F95" s="167" t="s">
        <v>53</v>
      </c>
      <c r="G95" s="167" t="s">
        <v>139</v>
      </c>
      <c r="H95" s="167" t="s">
        <v>140</v>
      </c>
      <c r="I95" s="168" t="s">
        <v>141</v>
      </c>
      <c r="J95" s="167" t="s">
        <v>129</v>
      </c>
      <c r="K95" s="169" t="s">
        <v>142</v>
      </c>
      <c r="L95" s="170"/>
      <c r="M95" s="68" t="s">
        <v>19</v>
      </c>
      <c r="N95" s="69" t="s">
        <v>41</v>
      </c>
      <c r="O95" s="69" t="s">
        <v>143</v>
      </c>
      <c r="P95" s="69" t="s">
        <v>144</v>
      </c>
      <c r="Q95" s="69" t="s">
        <v>145</v>
      </c>
      <c r="R95" s="69" t="s">
        <v>146</v>
      </c>
      <c r="S95" s="69" t="s">
        <v>147</v>
      </c>
      <c r="T95" s="70" t="s">
        <v>148</v>
      </c>
      <c r="U95" s="164"/>
      <c r="V95" s="164"/>
      <c r="W95" s="164"/>
      <c r="X95" s="164"/>
      <c r="Y95" s="164"/>
      <c r="Z95" s="164"/>
      <c r="AA95" s="164"/>
      <c r="AB95" s="164"/>
      <c r="AC95" s="164"/>
      <c r="AD95" s="164"/>
      <c r="AE95" s="164"/>
    </row>
    <row r="96" spans="1:63" s="2" customFormat="1" ht="22.8" customHeight="1">
      <c r="A96" s="34"/>
      <c r="B96" s="35"/>
      <c r="C96" s="75" t="s">
        <v>149</v>
      </c>
      <c r="D96" s="36"/>
      <c r="E96" s="36"/>
      <c r="F96" s="36"/>
      <c r="G96" s="36"/>
      <c r="H96" s="36"/>
      <c r="I96" s="115"/>
      <c r="J96" s="171">
        <f>BK96</f>
        <v>0</v>
      </c>
      <c r="K96" s="36"/>
      <c r="L96" s="39"/>
      <c r="M96" s="71"/>
      <c r="N96" s="172"/>
      <c r="O96" s="72"/>
      <c r="P96" s="173">
        <f>P97+P239</f>
        <v>0</v>
      </c>
      <c r="Q96" s="72"/>
      <c r="R96" s="173">
        <f>R97+R239</f>
        <v>175.65703659999997</v>
      </c>
      <c r="S96" s="72"/>
      <c r="T96" s="174">
        <f>T97+T239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70</v>
      </c>
      <c r="AU96" s="17" t="s">
        <v>130</v>
      </c>
      <c r="BK96" s="175">
        <f>BK97+BK239</f>
        <v>0</v>
      </c>
    </row>
    <row r="97" spans="1:65" s="12" customFormat="1" ht="25.95" customHeight="1">
      <c r="B97" s="176"/>
      <c r="C97" s="177"/>
      <c r="D97" s="178" t="s">
        <v>70</v>
      </c>
      <c r="E97" s="179" t="s">
        <v>150</v>
      </c>
      <c r="F97" s="179" t="s">
        <v>151</v>
      </c>
      <c r="G97" s="177"/>
      <c r="H97" s="177"/>
      <c r="I97" s="180"/>
      <c r="J97" s="181">
        <f>BK97</f>
        <v>0</v>
      </c>
      <c r="K97" s="177"/>
      <c r="L97" s="182"/>
      <c r="M97" s="183"/>
      <c r="N97" s="184"/>
      <c r="O97" s="184"/>
      <c r="P97" s="185">
        <f>P98+P156+P197+P204+P208+P218+P236</f>
        <v>0</v>
      </c>
      <c r="Q97" s="184"/>
      <c r="R97" s="185">
        <f>R98+R156+R197+R204+R208+R218+R236</f>
        <v>175.47391659999997</v>
      </c>
      <c r="S97" s="184"/>
      <c r="T97" s="186">
        <f>T98+T156+T197+T204+T208+T218+T236</f>
        <v>0</v>
      </c>
      <c r="AR97" s="187" t="s">
        <v>78</v>
      </c>
      <c r="AT97" s="188" t="s">
        <v>70</v>
      </c>
      <c r="AU97" s="188" t="s">
        <v>71</v>
      </c>
      <c r="AY97" s="187" t="s">
        <v>152</v>
      </c>
      <c r="BK97" s="189">
        <f>BK98+BK156+BK197+BK204+BK208+BK218+BK236</f>
        <v>0</v>
      </c>
    </row>
    <row r="98" spans="1:65" s="12" customFormat="1" ht="22.8" customHeight="1">
      <c r="B98" s="176"/>
      <c r="C98" s="177"/>
      <c r="D98" s="178" t="s">
        <v>70</v>
      </c>
      <c r="E98" s="190" t="s">
        <v>78</v>
      </c>
      <c r="F98" s="190" t="s">
        <v>153</v>
      </c>
      <c r="G98" s="177"/>
      <c r="H98" s="177"/>
      <c r="I98" s="180"/>
      <c r="J98" s="191">
        <f>BK98</f>
        <v>0</v>
      </c>
      <c r="K98" s="177"/>
      <c r="L98" s="182"/>
      <c r="M98" s="183"/>
      <c r="N98" s="184"/>
      <c r="O98" s="184"/>
      <c r="P98" s="185">
        <f>SUM(P99:P155)</f>
        <v>0</v>
      </c>
      <c r="Q98" s="184"/>
      <c r="R98" s="185">
        <f>SUM(R99:R155)</f>
        <v>0.73815359999999997</v>
      </c>
      <c r="S98" s="184"/>
      <c r="T98" s="186">
        <f>SUM(T99:T155)</f>
        <v>0</v>
      </c>
      <c r="AR98" s="187" t="s">
        <v>78</v>
      </c>
      <c r="AT98" s="188" t="s">
        <v>70</v>
      </c>
      <c r="AU98" s="188" t="s">
        <v>78</v>
      </c>
      <c r="AY98" s="187" t="s">
        <v>152</v>
      </c>
      <c r="BK98" s="189">
        <f>SUM(BK99:BK155)</f>
        <v>0</v>
      </c>
    </row>
    <row r="99" spans="1:65" s="2" customFormat="1" ht="14.4" customHeight="1">
      <c r="A99" s="34"/>
      <c r="B99" s="35"/>
      <c r="C99" s="192" t="s">
        <v>78</v>
      </c>
      <c r="D99" s="192" t="s">
        <v>154</v>
      </c>
      <c r="E99" s="193" t="s">
        <v>899</v>
      </c>
      <c r="F99" s="194" t="s">
        <v>900</v>
      </c>
      <c r="G99" s="195" t="s">
        <v>369</v>
      </c>
      <c r="H99" s="196">
        <v>40</v>
      </c>
      <c r="I99" s="197"/>
      <c r="J99" s="198">
        <f>ROUND(I99*H99,2)</f>
        <v>0</v>
      </c>
      <c r="K99" s="194" t="s">
        <v>158</v>
      </c>
      <c r="L99" s="39"/>
      <c r="M99" s="199" t="s">
        <v>19</v>
      </c>
      <c r="N99" s="200" t="s">
        <v>42</v>
      </c>
      <c r="O99" s="64"/>
      <c r="P99" s="201">
        <f>O99*H99</f>
        <v>0</v>
      </c>
      <c r="Q99" s="201">
        <v>1.797E-2</v>
      </c>
      <c r="R99" s="201">
        <f>Q99*H99</f>
        <v>0.71879999999999999</v>
      </c>
      <c r="S99" s="201">
        <v>0</v>
      </c>
      <c r="T99" s="202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203" t="s">
        <v>159</v>
      </c>
      <c r="AT99" s="203" t="s">
        <v>154</v>
      </c>
      <c r="AU99" s="203" t="s">
        <v>80</v>
      </c>
      <c r="AY99" s="17" t="s">
        <v>152</v>
      </c>
      <c r="BE99" s="204">
        <f>IF(N99="základní",J99,0)</f>
        <v>0</v>
      </c>
      <c r="BF99" s="204">
        <f>IF(N99="snížená",J99,0)</f>
        <v>0</v>
      </c>
      <c r="BG99" s="204">
        <f>IF(N99="zákl. přenesená",J99,0)</f>
        <v>0</v>
      </c>
      <c r="BH99" s="204">
        <f>IF(N99="sníž. přenesená",J99,0)</f>
        <v>0</v>
      </c>
      <c r="BI99" s="204">
        <f>IF(N99="nulová",J99,0)</f>
        <v>0</v>
      </c>
      <c r="BJ99" s="17" t="s">
        <v>78</v>
      </c>
      <c r="BK99" s="204">
        <f>ROUND(I99*H99,2)</f>
        <v>0</v>
      </c>
      <c r="BL99" s="17" t="s">
        <v>159</v>
      </c>
      <c r="BM99" s="203" t="s">
        <v>901</v>
      </c>
    </row>
    <row r="100" spans="1:65" s="2" customFormat="1" ht="10.199999999999999">
      <c r="A100" s="34"/>
      <c r="B100" s="35"/>
      <c r="C100" s="36"/>
      <c r="D100" s="205" t="s">
        <v>161</v>
      </c>
      <c r="E100" s="36"/>
      <c r="F100" s="206" t="s">
        <v>902</v>
      </c>
      <c r="G100" s="36"/>
      <c r="H100" s="36"/>
      <c r="I100" s="115"/>
      <c r="J100" s="36"/>
      <c r="K100" s="36"/>
      <c r="L100" s="39"/>
      <c r="M100" s="207"/>
      <c r="N100" s="208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161</v>
      </c>
      <c r="AU100" s="17" t="s">
        <v>80</v>
      </c>
    </row>
    <row r="101" spans="1:65" s="2" customFormat="1" ht="14.4" customHeight="1">
      <c r="A101" s="34"/>
      <c r="B101" s="35"/>
      <c r="C101" s="192" t="s">
        <v>80</v>
      </c>
      <c r="D101" s="192" t="s">
        <v>154</v>
      </c>
      <c r="E101" s="193" t="s">
        <v>433</v>
      </c>
      <c r="F101" s="194" t="s">
        <v>434</v>
      </c>
      <c r="G101" s="195" t="s">
        <v>435</v>
      </c>
      <c r="H101" s="196">
        <v>500</v>
      </c>
      <c r="I101" s="197"/>
      <c r="J101" s="198">
        <f>ROUND(I101*H101,2)</f>
        <v>0</v>
      </c>
      <c r="K101" s="194" t="s">
        <v>158</v>
      </c>
      <c r="L101" s="39"/>
      <c r="M101" s="199" t="s">
        <v>19</v>
      </c>
      <c r="N101" s="200" t="s">
        <v>42</v>
      </c>
      <c r="O101" s="64"/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203" t="s">
        <v>159</v>
      </c>
      <c r="AT101" s="203" t="s">
        <v>154</v>
      </c>
      <c r="AU101" s="203" t="s">
        <v>80</v>
      </c>
      <c r="AY101" s="17" t="s">
        <v>152</v>
      </c>
      <c r="BE101" s="204">
        <f>IF(N101="základní",J101,0)</f>
        <v>0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7" t="s">
        <v>78</v>
      </c>
      <c r="BK101" s="204">
        <f>ROUND(I101*H101,2)</f>
        <v>0</v>
      </c>
      <c r="BL101" s="17" t="s">
        <v>159</v>
      </c>
      <c r="BM101" s="203" t="s">
        <v>903</v>
      </c>
    </row>
    <row r="102" spans="1:65" s="2" customFormat="1" ht="10.199999999999999">
      <c r="A102" s="34"/>
      <c r="B102" s="35"/>
      <c r="C102" s="36"/>
      <c r="D102" s="205" t="s">
        <v>161</v>
      </c>
      <c r="E102" s="36"/>
      <c r="F102" s="206" t="s">
        <v>437</v>
      </c>
      <c r="G102" s="36"/>
      <c r="H102" s="36"/>
      <c r="I102" s="115"/>
      <c r="J102" s="36"/>
      <c r="K102" s="36"/>
      <c r="L102" s="39"/>
      <c r="M102" s="207"/>
      <c r="N102" s="208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161</v>
      </c>
      <c r="AU102" s="17" t="s">
        <v>80</v>
      </c>
    </row>
    <row r="103" spans="1:65" s="2" customFormat="1" ht="14.4" customHeight="1">
      <c r="A103" s="34"/>
      <c r="B103" s="35"/>
      <c r="C103" s="192" t="s">
        <v>173</v>
      </c>
      <c r="D103" s="192" t="s">
        <v>154</v>
      </c>
      <c r="E103" s="193" t="s">
        <v>904</v>
      </c>
      <c r="F103" s="194" t="s">
        <v>905</v>
      </c>
      <c r="G103" s="195" t="s">
        <v>157</v>
      </c>
      <c r="H103" s="196">
        <v>10</v>
      </c>
      <c r="I103" s="197"/>
      <c r="J103" s="198">
        <f>ROUND(I103*H103,2)</f>
        <v>0</v>
      </c>
      <c r="K103" s="194" t="s">
        <v>158</v>
      </c>
      <c r="L103" s="39"/>
      <c r="M103" s="199" t="s">
        <v>19</v>
      </c>
      <c r="N103" s="200" t="s">
        <v>42</v>
      </c>
      <c r="O103" s="64"/>
      <c r="P103" s="201">
        <f>O103*H103</f>
        <v>0</v>
      </c>
      <c r="Q103" s="201">
        <v>0</v>
      </c>
      <c r="R103" s="201">
        <f>Q103*H103</f>
        <v>0</v>
      </c>
      <c r="S103" s="201">
        <v>0</v>
      </c>
      <c r="T103" s="202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203" t="s">
        <v>159</v>
      </c>
      <c r="AT103" s="203" t="s">
        <v>154</v>
      </c>
      <c r="AU103" s="203" t="s">
        <v>80</v>
      </c>
      <c r="AY103" s="17" t="s">
        <v>152</v>
      </c>
      <c r="BE103" s="204">
        <f>IF(N103="základní",J103,0)</f>
        <v>0</v>
      </c>
      <c r="BF103" s="204">
        <f>IF(N103="snížená",J103,0)</f>
        <v>0</v>
      </c>
      <c r="BG103" s="204">
        <f>IF(N103="zákl. přenesená",J103,0)</f>
        <v>0</v>
      </c>
      <c r="BH103" s="204">
        <f>IF(N103="sníž. přenesená",J103,0)</f>
        <v>0</v>
      </c>
      <c r="BI103" s="204">
        <f>IF(N103="nulová",J103,0)</f>
        <v>0</v>
      </c>
      <c r="BJ103" s="17" t="s">
        <v>78</v>
      </c>
      <c r="BK103" s="204">
        <f>ROUND(I103*H103,2)</f>
        <v>0</v>
      </c>
      <c r="BL103" s="17" t="s">
        <v>159</v>
      </c>
      <c r="BM103" s="203" t="s">
        <v>906</v>
      </c>
    </row>
    <row r="104" spans="1:65" s="2" customFormat="1" ht="19.2">
      <c r="A104" s="34"/>
      <c r="B104" s="35"/>
      <c r="C104" s="36"/>
      <c r="D104" s="205" t="s">
        <v>161</v>
      </c>
      <c r="E104" s="36"/>
      <c r="F104" s="206" t="s">
        <v>907</v>
      </c>
      <c r="G104" s="36"/>
      <c r="H104" s="36"/>
      <c r="I104" s="115"/>
      <c r="J104" s="36"/>
      <c r="K104" s="36"/>
      <c r="L104" s="39"/>
      <c r="M104" s="207"/>
      <c r="N104" s="208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161</v>
      </c>
      <c r="AU104" s="17" t="s">
        <v>80</v>
      </c>
    </row>
    <row r="105" spans="1:65" s="13" customFormat="1" ht="10.199999999999999">
      <c r="B105" s="210"/>
      <c r="C105" s="211"/>
      <c r="D105" s="205" t="s">
        <v>165</v>
      </c>
      <c r="E105" s="212" t="s">
        <v>19</v>
      </c>
      <c r="F105" s="213" t="s">
        <v>908</v>
      </c>
      <c r="G105" s="211"/>
      <c r="H105" s="214">
        <v>10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165</v>
      </c>
      <c r="AU105" s="220" t="s">
        <v>80</v>
      </c>
      <c r="AV105" s="13" t="s">
        <v>80</v>
      </c>
      <c r="AW105" s="13" t="s">
        <v>33</v>
      </c>
      <c r="AX105" s="13" t="s">
        <v>78</v>
      </c>
      <c r="AY105" s="220" t="s">
        <v>152</v>
      </c>
    </row>
    <row r="106" spans="1:65" s="2" customFormat="1" ht="14.4" customHeight="1">
      <c r="A106" s="34"/>
      <c r="B106" s="35"/>
      <c r="C106" s="192" t="s">
        <v>159</v>
      </c>
      <c r="D106" s="192" t="s">
        <v>154</v>
      </c>
      <c r="E106" s="193" t="s">
        <v>438</v>
      </c>
      <c r="F106" s="194" t="s">
        <v>439</v>
      </c>
      <c r="G106" s="195" t="s">
        <v>157</v>
      </c>
      <c r="H106" s="196">
        <v>61.238999999999997</v>
      </c>
      <c r="I106" s="197"/>
      <c r="J106" s="198">
        <f>ROUND(I106*H106,2)</f>
        <v>0</v>
      </c>
      <c r="K106" s="194" t="s">
        <v>158</v>
      </c>
      <c r="L106" s="39"/>
      <c r="M106" s="199" t="s">
        <v>19</v>
      </c>
      <c r="N106" s="200" t="s">
        <v>42</v>
      </c>
      <c r="O106" s="64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203" t="s">
        <v>159</v>
      </c>
      <c r="AT106" s="203" t="s">
        <v>154</v>
      </c>
      <c r="AU106" s="203" t="s">
        <v>80</v>
      </c>
      <c r="AY106" s="17" t="s">
        <v>152</v>
      </c>
      <c r="BE106" s="204">
        <f>IF(N106="základní",J106,0)</f>
        <v>0</v>
      </c>
      <c r="BF106" s="204">
        <f>IF(N106="snížená",J106,0)</f>
        <v>0</v>
      </c>
      <c r="BG106" s="204">
        <f>IF(N106="zákl. přenesená",J106,0)</f>
        <v>0</v>
      </c>
      <c r="BH106" s="204">
        <f>IF(N106="sníž. přenesená",J106,0)</f>
        <v>0</v>
      </c>
      <c r="BI106" s="204">
        <f>IF(N106="nulová",J106,0)</f>
        <v>0</v>
      </c>
      <c r="BJ106" s="17" t="s">
        <v>78</v>
      </c>
      <c r="BK106" s="204">
        <f>ROUND(I106*H106,2)</f>
        <v>0</v>
      </c>
      <c r="BL106" s="17" t="s">
        <v>159</v>
      </c>
      <c r="BM106" s="203" t="s">
        <v>909</v>
      </c>
    </row>
    <row r="107" spans="1:65" s="2" customFormat="1" ht="19.2">
      <c r="A107" s="34"/>
      <c r="B107" s="35"/>
      <c r="C107" s="36"/>
      <c r="D107" s="205" t="s">
        <v>161</v>
      </c>
      <c r="E107" s="36"/>
      <c r="F107" s="206" t="s">
        <v>441</v>
      </c>
      <c r="G107" s="36"/>
      <c r="H107" s="36"/>
      <c r="I107" s="115"/>
      <c r="J107" s="36"/>
      <c r="K107" s="36"/>
      <c r="L107" s="39"/>
      <c r="M107" s="207"/>
      <c r="N107" s="208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161</v>
      </c>
      <c r="AU107" s="17" t="s">
        <v>80</v>
      </c>
    </row>
    <row r="108" spans="1:65" s="14" customFormat="1" ht="10.199999999999999">
      <c r="B108" s="235"/>
      <c r="C108" s="236"/>
      <c r="D108" s="205" t="s">
        <v>165</v>
      </c>
      <c r="E108" s="237" t="s">
        <v>19</v>
      </c>
      <c r="F108" s="238" t="s">
        <v>910</v>
      </c>
      <c r="G108" s="236"/>
      <c r="H108" s="237" t="s">
        <v>19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AT108" s="244" t="s">
        <v>165</v>
      </c>
      <c r="AU108" s="244" t="s">
        <v>80</v>
      </c>
      <c r="AV108" s="14" t="s">
        <v>78</v>
      </c>
      <c r="AW108" s="14" t="s">
        <v>33</v>
      </c>
      <c r="AX108" s="14" t="s">
        <v>71</v>
      </c>
      <c r="AY108" s="244" t="s">
        <v>152</v>
      </c>
    </row>
    <row r="109" spans="1:65" s="13" customFormat="1" ht="10.199999999999999">
      <c r="B109" s="210"/>
      <c r="C109" s="211"/>
      <c r="D109" s="205" t="s">
        <v>165</v>
      </c>
      <c r="E109" s="212" t="s">
        <v>19</v>
      </c>
      <c r="F109" s="213" t="s">
        <v>911</v>
      </c>
      <c r="G109" s="211"/>
      <c r="H109" s="214">
        <v>2.16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165</v>
      </c>
      <c r="AU109" s="220" t="s">
        <v>80</v>
      </c>
      <c r="AV109" s="13" t="s">
        <v>80</v>
      </c>
      <c r="AW109" s="13" t="s">
        <v>33</v>
      </c>
      <c r="AX109" s="13" t="s">
        <v>71</v>
      </c>
      <c r="AY109" s="220" t="s">
        <v>152</v>
      </c>
    </row>
    <row r="110" spans="1:65" s="13" customFormat="1" ht="10.199999999999999">
      <c r="B110" s="210"/>
      <c r="C110" s="211"/>
      <c r="D110" s="205" t="s">
        <v>165</v>
      </c>
      <c r="E110" s="212" t="s">
        <v>19</v>
      </c>
      <c r="F110" s="213" t="s">
        <v>912</v>
      </c>
      <c r="G110" s="211"/>
      <c r="H110" s="214">
        <v>9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165</v>
      </c>
      <c r="AU110" s="220" t="s">
        <v>80</v>
      </c>
      <c r="AV110" s="13" t="s">
        <v>80</v>
      </c>
      <c r="AW110" s="13" t="s">
        <v>33</v>
      </c>
      <c r="AX110" s="13" t="s">
        <v>71</v>
      </c>
      <c r="AY110" s="220" t="s">
        <v>152</v>
      </c>
    </row>
    <row r="111" spans="1:65" s="13" customFormat="1" ht="10.199999999999999">
      <c r="B111" s="210"/>
      <c r="C111" s="211"/>
      <c r="D111" s="205" t="s">
        <v>165</v>
      </c>
      <c r="E111" s="212" t="s">
        <v>19</v>
      </c>
      <c r="F111" s="213" t="s">
        <v>913</v>
      </c>
      <c r="G111" s="211"/>
      <c r="H111" s="214">
        <v>25.658999999999999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165</v>
      </c>
      <c r="AU111" s="220" t="s">
        <v>80</v>
      </c>
      <c r="AV111" s="13" t="s">
        <v>80</v>
      </c>
      <c r="AW111" s="13" t="s">
        <v>33</v>
      </c>
      <c r="AX111" s="13" t="s">
        <v>71</v>
      </c>
      <c r="AY111" s="220" t="s">
        <v>152</v>
      </c>
    </row>
    <row r="112" spans="1:65" s="13" customFormat="1" ht="10.199999999999999">
      <c r="B112" s="210"/>
      <c r="C112" s="211"/>
      <c r="D112" s="205" t="s">
        <v>165</v>
      </c>
      <c r="E112" s="212" t="s">
        <v>19</v>
      </c>
      <c r="F112" s="213" t="s">
        <v>914</v>
      </c>
      <c r="G112" s="211"/>
      <c r="H112" s="214">
        <v>15.6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165</v>
      </c>
      <c r="AU112" s="220" t="s">
        <v>80</v>
      </c>
      <c r="AV112" s="13" t="s">
        <v>80</v>
      </c>
      <c r="AW112" s="13" t="s">
        <v>33</v>
      </c>
      <c r="AX112" s="13" t="s">
        <v>71</v>
      </c>
      <c r="AY112" s="220" t="s">
        <v>152</v>
      </c>
    </row>
    <row r="113" spans="1:65" s="13" customFormat="1" ht="10.199999999999999">
      <c r="B113" s="210"/>
      <c r="C113" s="211"/>
      <c r="D113" s="205" t="s">
        <v>165</v>
      </c>
      <c r="E113" s="212" t="s">
        <v>19</v>
      </c>
      <c r="F113" s="213" t="s">
        <v>915</v>
      </c>
      <c r="G113" s="211"/>
      <c r="H113" s="214">
        <v>8.82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165</v>
      </c>
      <c r="AU113" s="220" t="s">
        <v>80</v>
      </c>
      <c r="AV113" s="13" t="s">
        <v>80</v>
      </c>
      <c r="AW113" s="13" t="s">
        <v>33</v>
      </c>
      <c r="AX113" s="13" t="s">
        <v>71</v>
      </c>
      <c r="AY113" s="220" t="s">
        <v>152</v>
      </c>
    </row>
    <row r="114" spans="1:65" s="2" customFormat="1" ht="14.4" customHeight="1">
      <c r="A114" s="34"/>
      <c r="B114" s="35"/>
      <c r="C114" s="192" t="s">
        <v>183</v>
      </c>
      <c r="D114" s="192" t="s">
        <v>154</v>
      </c>
      <c r="E114" s="193" t="s">
        <v>210</v>
      </c>
      <c r="F114" s="194" t="s">
        <v>211</v>
      </c>
      <c r="G114" s="195" t="s">
        <v>157</v>
      </c>
      <c r="H114" s="196">
        <v>18.36</v>
      </c>
      <c r="I114" s="197"/>
      <c r="J114" s="198">
        <f>ROUND(I114*H114,2)</f>
        <v>0</v>
      </c>
      <c r="K114" s="194" t="s">
        <v>158</v>
      </c>
      <c r="L114" s="39"/>
      <c r="M114" s="199" t="s">
        <v>19</v>
      </c>
      <c r="N114" s="200" t="s">
        <v>42</v>
      </c>
      <c r="O114" s="64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3" t="s">
        <v>159</v>
      </c>
      <c r="AT114" s="203" t="s">
        <v>154</v>
      </c>
      <c r="AU114" s="203" t="s">
        <v>80</v>
      </c>
      <c r="AY114" s="17" t="s">
        <v>152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7" t="s">
        <v>78</v>
      </c>
      <c r="BK114" s="204">
        <f>ROUND(I114*H114,2)</f>
        <v>0</v>
      </c>
      <c r="BL114" s="17" t="s">
        <v>159</v>
      </c>
      <c r="BM114" s="203" t="s">
        <v>916</v>
      </c>
    </row>
    <row r="115" spans="1:65" s="2" customFormat="1" ht="19.2">
      <c r="A115" s="34"/>
      <c r="B115" s="35"/>
      <c r="C115" s="36"/>
      <c r="D115" s="205" t="s">
        <v>161</v>
      </c>
      <c r="E115" s="36"/>
      <c r="F115" s="206" t="s">
        <v>213</v>
      </c>
      <c r="G115" s="36"/>
      <c r="H115" s="36"/>
      <c r="I115" s="115"/>
      <c r="J115" s="36"/>
      <c r="K115" s="36"/>
      <c r="L115" s="39"/>
      <c r="M115" s="207"/>
      <c r="N115" s="208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80</v>
      </c>
    </row>
    <row r="116" spans="1:65" s="13" customFormat="1" ht="10.199999999999999">
      <c r="B116" s="210"/>
      <c r="C116" s="211"/>
      <c r="D116" s="205" t="s">
        <v>165</v>
      </c>
      <c r="E116" s="212" t="s">
        <v>19</v>
      </c>
      <c r="F116" s="213" t="s">
        <v>917</v>
      </c>
      <c r="G116" s="211"/>
      <c r="H116" s="214">
        <v>18.36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165</v>
      </c>
      <c r="AU116" s="220" t="s">
        <v>80</v>
      </c>
      <c r="AV116" s="13" t="s">
        <v>80</v>
      </c>
      <c r="AW116" s="13" t="s">
        <v>33</v>
      </c>
      <c r="AX116" s="13" t="s">
        <v>78</v>
      </c>
      <c r="AY116" s="220" t="s">
        <v>152</v>
      </c>
    </row>
    <row r="117" spans="1:65" s="2" customFormat="1" ht="14.4" customHeight="1">
      <c r="A117" s="34"/>
      <c r="B117" s="35"/>
      <c r="C117" s="192" t="s">
        <v>188</v>
      </c>
      <c r="D117" s="192" t="s">
        <v>154</v>
      </c>
      <c r="E117" s="193" t="s">
        <v>216</v>
      </c>
      <c r="F117" s="194" t="s">
        <v>217</v>
      </c>
      <c r="G117" s="195" t="s">
        <v>157</v>
      </c>
      <c r="H117" s="196">
        <v>39.01</v>
      </c>
      <c r="I117" s="197"/>
      <c r="J117" s="198">
        <f>ROUND(I117*H117,2)</f>
        <v>0</v>
      </c>
      <c r="K117" s="194" t="s">
        <v>158</v>
      </c>
      <c r="L117" s="39"/>
      <c r="M117" s="199" t="s">
        <v>19</v>
      </c>
      <c r="N117" s="200" t="s">
        <v>42</v>
      </c>
      <c r="O117" s="64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159</v>
      </c>
      <c r="AT117" s="203" t="s">
        <v>154</v>
      </c>
      <c r="AU117" s="203" t="s">
        <v>80</v>
      </c>
      <c r="AY117" s="17" t="s">
        <v>152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17" t="s">
        <v>78</v>
      </c>
      <c r="BK117" s="204">
        <f>ROUND(I117*H117,2)</f>
        <v>0</v>
      </c>
      <c r="BL117" s="17" t="s">
        <v>159</v>
      </c>
      <c r="BM117" s="203" t="s">
        <v>918</v>
      </c>
    </row>
    <row r="118" spans="1:65" s="2" customFormat="1" ht="19.2">
      <c r="A118" s="34"/>
      <c r="B118" s="35"/>
      <c r="C118" s="36"/>
      <c r="D118" s="205" t="s">
        <v>161</v>
      </c>
      <c r="E118" s="36"/>
      <c r="F118" s="206" t="s">
        <v>219</v>
      </c>
      <c r="G118" s="36"/>
      <c r="H118" s="36"/>
      <c r="I118" s="115"/>
      <c r="J118" s="36"/>
      <c r="K118" s="36"/>
      <c r="L118" s="39"/>
      <c r="M118" s="207"/>
      <c r="N118" s="208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161</v>
      </c>
      <c r="AU118" s="17" t="s">
        <v>80</v>
      </c>
    </row>
    <row r="119" spans="1:65" s="13" customFormat="1" ht="10.199999999999999">
      <c r="B119" s="210"/>
      <c r="C119" s="211"/>
      <c r="D119" s="205" t="s">
        <v>165</v>
      </c>
      <c r="E119" s="212" t="s">
        <v>19</v>
      </c>
      <c r="F119" s="213" t="s">
        <v>919</v>
      </c>
      <c r="G119" s="211"/>
      <c r="H119" s="214">
        <v>11.25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165</v>
      </c>
      <c r="AU119" s="220" t="s">
        <v>80</v>
      </c>
      <c r="AV119" s="13" t="s">
        <v>80</v>
      </c>
      <c r="AW119" s="13" t="s">
        <v>33</v>
      </c>
      <c r="AX119" s="13" t="s">
        <v>71</v>
      </c>
      <c r="AY119" s="220" t="s">
        <v>152</v>
      </c>
    </row>
    <row r="120" spans="1:65" s="13" customFormat="1" ht="10.199999999999999">
      <c r="B120" s="210"/>
      <c r="C120" s="211"/>
      <c r="D120" s="205" t="s">
        <v>165</v>
      </c>
      <c r="E120" s="212" t="s">
        <v>19</v>
      </c>
      <c r="F120" s="213" t="s">
        <v>920</v>
      </c>
      <c r="G120" s="211"/>
      <c r="H120" s="214">
        <v>10.48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165</v>
      </c>
      <c r="AU120" s="220" t="s">
        <v>80</v>
      </c>
      <c r="AV120" s="13" t="s">
        <v>80</v>
      </c>
      <c r="AW120" s="13" t="s">
        <v>33</v>
      </c>
      <c r="AX120" s="13" t="s">
        <v>71</v>
      </c>
      <c r="AY120" s="220" t="s">
        <v>152</v>
      </c>
    </row>
    <row r="121" spans="1:65" s="13" customFormat="1" ht="10.199999999999999">
      <c r="B121" s="210"/>
      <c r="C121" s="211"/>
      <c r="D121" s="205" t="s">
        <v>165</v>
      </c>
      <c r="E121" s="212" t="s">
        <v>19</v>
      </c>
      <c r="F121" s="213" t="s">
        <v>921</v>
      </c>
      <c r="G121" s="211"/>
      <c r="H121" s="214">
        <v>17.28</v>
      </c>
      <c r="I121" s="215"/>
      <c r="J121" s="211"/>
      <c r="K121" s="211"/>
      <c r="L121" s="216"/>
      <c r="M121" s="217"/>
      <c r="N121" s="218"/>
      <c r="O121" s="218"/>
      <c r="P121" s="218"/>
      <c r="Q121" s="218"/>
      <c r="R121" s="218"/>
      <c r="S121" s="218"/>
      <c r="T121" s="219"/>
      <c r="AT121" s="220" t="s">
        <v>165</v>
      </c>
      <c r="AU121" s="220" t="s">
        <v>80</v>
      </c>
      <c r="AV121" s="13" t="s">
        <v>80</v>
      </c>
      <c r="AW121" s="13" t="s">
        <v>33</v>
      </c>
      <c r="AX121" s="13" t="s">
        <v>71</v>
      </c>
      <c r="AY121" s="220" t="s">
        <v>152</v>
      </c>
    </row>
    <row r="122" spans="1:65" s="2" customFormat="1" ht="14.4" customHeight="1">
      <c r="A122" s="34"/>
      <c r="B122" s="35"/>
      <c r="C122" s="192" t="s">
        <v>192</v>
      </c>
      <c r="D122" s="192" t="s">
        <v>154</v>
      </c>
      <c r="E122" s="193" t="s">
        <v>223</v>
      </c>
      <c r="F122" s="194" t="s">
        <v>224</v>
      </c>
      <c r="G122" s="195" t="s">
        <v>157</v>
      </c>
      <c r="H122" s="196">
        <v>11.7</v>
      </c>
      <c r="I122" s="197"/>
      <c r="J122" s="198">
        <f>ROUND(I122*H122,2)</f>
        <v>0</v>
      </c>
      <c r="K122" s="194" t="s">
        <v>158</v>
      </c>
      <c r="L122" s="39"/>
      <c r="M122" s="199" t="s">
        <v>19</v>
      </c>
      <c r="N122" s="200" t="s">
        <v>42</v>
      </c>
      <c r="O122" s="64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03" t="s">
        <v>159</v>
      </c>
      <c r="AT122" s="203" t="s">
        <v>154</v>
      </c>
      <c r="AU122" s="203" t="s">
        <v>80</v>
      </c>
      <c r="AY122" s="17" t="s">
        <v>152</v>
      </c>
      <c r="BE122" s="204">
        <f>IF(N122="základní",J122,0)</f>
        <v>0</v>
      </c>
      <c r="BF122" s="204">
        <f>IF(N122="snížená",J122,0)</f>
        <v>0</v>
      </c>
      <c r="BG122" s="204">
        <f>IF(N122="zákl. přenesená",J122,0)</f>
        <v>0</v>
      </c>
      <c r="BH122" s="204">
        <f>IF(N122="sníž. přenesená",J122,0)</f>
        <v>0</v>
      </c>
      <c r="BI122" s="204">
        <f>IF(N122="nulová",J122,0)</f>
        <v>0</v>
      </c>
      <c r="BJ122" s="17" t="s">
        <v>78</v>
      </c>
      <c r="BK122" s="204">
        <f>ROUND(I122*H122,2)</f>
        <v>0</v>
      </c>
      <c r="BL122" s="17" t="s">
        <v>159</v>
      </c>
      <c r="BM122" s="203" t="s">
        <v>922</v>
      </c>
    </row>
    <row r="123" spans="1:65" s="2" customFormat="1" ht="19.2">
      <c r="A123" s="34"/>
      <c r="B123" s="35"/>
      <c r="C123" s="36"/>
      <c r="D123" s="205" t="s">
        <v>161</v>
      </c>
      <c r="E123" s="36"/>
      <c r="F123" s="206" t="s">
        <v>226</v>
      </c>
      <c r="G123" s="36"/>
      <c r="H123" s="36"/>
      <c r="I123" s="115"/>
      <c r="J123" s="36"/>
      <c r="K123" s="36"/>
      <c r="L123" s="39"/>
      <c r="M123" s="207"/>
      <c r="N123" s="208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161</v>
      </c>
      <c r="AU123" s="17" t="s">
        <v>80</v>
      </c>
    </row>
    <row r="124" spans="1:65" s="13" customFormat="1" ht="10.199999999999999">
      <c r="B124" s="210"/>
      <c r="C124" s="211"/>
      <c r="D124" s="205" t="s">
        <v>165</v>
      </c>
      <c r="E124" s="212" t="s">
        <v>19</v>
      </c>
      <c r="F124" s="213" t="s">
        <v>923</v>
      </c>
      <c r="G124" s="211"/>
      <c r="H124" s="214">
        <v>11.7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165</v>
      </c>
      <c r="AU124" s="220" t="s">
        <v>80</v>
      </c>
      <c r="AV124" s="13" t="s">
        <v>80</v>
      </c>
      <c r="AW124" s="13" t="s">
        <v>33</v>
      </c>
      <c r="AX124" s="13" t="s">
        <v>78</v>
      </c>
      <c r="AY124" s="220" t="s">
        <v>152</v>
      </c>
    </row>
    <row r="125" spans="1:65" s="2" customFormat="1" ht="14.4" customHeight="1">
      <c r="A125" s="34"/>
      <c r="B125" s="35"/>
      <c r="C125" s="192" t="s">
        <v>196</v>
      </c>
      <c r="D125" s="192" t="s">
        <v>154</v>
      </c>
      <c r="E125" s="193" t="s">
        <v>924</v>
      </c>
      <c r="F125" s="194" t="s">
        <v>925</v>
      </c>
      <c r="G125" s="195" t="s">
        <v>314</v>
      </c>
      <c r="H125" s="196">
        <v>23.04</v>
      </c>
      <c r="I125" s="197"/>
      <c r="J125" s="198">
        <f>ROUND(I125*H125,2)</f>
        <v>0</v>
      </c>
      <c r="K125" s="194" t="s">
        <v>158</v>
      </c>
      <c r="L125" s="39"/>
      <c r="M125" s="199" t="s">
        <v>19</v>
      </c>
      <c r="N125" s="200" t="s">
        <v>42</v>
      </c>
      <c r="O125" s="64"/>
      <c r="P125" s="201">
        <f>O125*H125</f>
        <v>0</v>
      </c>
      <c r="Q125" s="201">
        <v>8.4000000000000003E-4</v>
      </c>
      <c r="R125" s="201">
        <f>Q125*H125</f>
        <v>1.9353599999999999E-2</v>
      </c>
      <c r="S125" s="201">
        <v>0</v>
      </c>
      <c r="T125" s="20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03" t="s">
        <v>159</v>
      </c>
      <c r="AT125" s="203" t="s">
        <v>154</v>
      </c>
      <c r="AU125" s="203" t="s">
        <v>80</v>
      </c>
      <c r="AY125" s="17" t="s">
        <v>152</v>
      </c>
      <c r="BE125" s="204">
        <f>IF(N125="základní",J125,0)</f>
        <v>0</v>
      </c>
      <c r="BF125" s="204">
        <f>IF(N125="snížená",J125,0)</f>
        <v>0</v>
      </c>
      <c r="BG125" s="204">
        <f>IF(N125="zákl. přenesená",J125,0)</f>
        <v>0</v>
      </c>
      <c r="BH125" s="204">
        <f>IF(N125="sníž. přenesená",J125,0)</f>
        <v>0</v>
      </c>
      <c r="BI125" s="204">
        <f>IF(N125="nulová",J125,0)</f>
        <v>0</v>
      </c>
      <c r="BJ125" s="17" t="s">
        <v>78</v>
      </c>
      <c r="BK125" s="204">
        <f>ROUND(I125*H125,2)</f>
        <v>0</v>
      </c>
      <c r="BL125" s="17" t="s">
        <v>159</v>
      </c>
      <c r="BM125" s="203" t="s">
        <v>926</v>
      </c>
    </row>
    <row r="126" spans="1:65" s="2" customFormat="1" ht="19.2">
      <c r="A126" s="34"/>
      <c r="B126" s="35"/>
      <c r="C126" s="36"/>
      <c r="D126" s="205" t="s">
        <v>161</v>
      </c>
      <c r="E126" s="36"/>
      <c r="F126" s="206" t="s">
        <v>927</v>
      </c>
      <c r="G126" s="36"/>
      <c r="H126" s="36"/>
      <c r="I126" s="115"/>
      <c r="J126" s="36"/>
      <c r="K126" s="36"/>
      <c r="L126" s="39"/>
      <c r="M126" s="207"/>
      <c r="N126" s="208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161</v>
      </c>
      <c r="AU126" s="17" t="s">
        <v>80</v>
      </c>
    </row>
    <row r="127" spans="1:65" s="13" customFormat="1" ht="10.199999999999999">
      <c r="B127" s="210"/>
      <c r="C127" s="211"/>
      <c r="D127" s="205" t="s">
        <v>165</v>
      </c>
      <c r="E127" s="212" t="s">
        <v>19</v>
      </c>
      <c r="F127" s="213" t="s">
        <v>928</v>
      </c>
      <c r="G127" s="211"/>
      <c r="H127" s="214">
        <v>23.04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165</v>
      </c>
      <c r="AU127" s="220" t="s">
        <v>80</v>
      </c>
      <c r="AV127" s="13" t="s">
        <v>80</v>
      </c>
      <c r="AW127" s="13" t="s">
        <v>33</v>
      </c>
      <c r="AX127" s="13" t="s">
        <v>78</v>
      </c>
      <c r="AY127" s="220" t="s">
        <v>152</v>
      </c>
    </row>
    <row r="128" spans="1:65" s="2" customFormat="1" ht="14.4" customHeight="1">
      <c r="A128" s="34"/>
      <c r="B128" s="35"/>
      <c r="C128" s="192" t="s">
        <v>202</v>
      </c>
      <c r="D128" s="192" t="s">
        <v>154</v>
      </c>
      <c r="E128" s="193" t="s">
        <v>929</v>
      </c>
      <c r="F128" s="194" t="s">
        <v>930</v>
      </c>
      <c r="G128" s="195" t="s">
        <v>314</v>
      </c>
      <c r="H128" s="196">
        <v>23.04</v>
      </c>
      <c r="I128" s="197"/>
      <c r="J128" s="198">
        <f>ROUND(I128*H128,2)</f>
        <v>0</v>
      </c>
      <c r="K128" s="194" t="s">
        <v>158</v>
      </c>
      <c r="L128" s="39"/>
      <c r="M128" s="199" t="s">
        <v>19</v>
      </c>
      <c r="N128" s="200" t="s">
        <v>42</v>
      </c>
      <c r="O128" s="64"/>
      <c r="P128" s="201">
        <f>O128*H128</f>
        <v>0</v>
      </c>
      <c r="Q128" s="201">
        <v>0</v>
      </c>
      <c r="R128" s="201">
        <f>Q128*H128</f>
        <v>0</v>
      </c>
      <c r="S128" s="201">
        <v>0</v>
      </c>
      <c r="T128" s="20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03" t="s">
        <v>159</v>
      </c>
      <c r="AT128" s="203" t="s">
        <v>154</v>
      </c>
      <c r="AU128" s="203" t="s">
        <v>80</v>
      </c>
      <c r="AY128" s="17" t="s">
        <v>152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17" t="s">
        <v>78</v>
      </c>
      <c r="BK128" s="204">
        <f>ROUND(I128*H128,2)</f>
        <v>0</v>
      </c>
      <c r="BL128" s="17" t="s">
        <v>159</v>
      </c>
      <c r="BM128" s="203" t="s">
        <v>931</v>
      </c>
    </row>
    <row r="129" spans="1:65" s="2" customFormat="1" ht="19.2">
      <c r="A129" s="34"/>
      <c r="B129" s="35"/>
      <c r="C129" s="36"/>
      <c r="D129" s="205" t="s">
        <v>161</v>
      </c>
      <c r="E129" s="36"/>
      <c r="F129" s="206" t="s">
        <v>932</v>
      </c>
      <c r="G129" s="36"/>
      <c r="H129" s="36"/>
      <c r="I129" s="115"/>
      <c r="J129" s="36"/>
      <c r="K129" s="36"/>
      <c r="L129" s="39"/>
      <c r="M129" s="207"/>
      <c r="N129" s="208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161</v>
      </c>
      <c r="AU129" s="17" t="s">
        <v>80</v>
      </c>
    </row>
    <row r="130" spans="1:65" s="2" customFormat="1" ht="14.4" customHeight="1">
      <c r="A130" s="34"/>
      <c r="B130" s="35"/>
      <c r="C130" s="192" t="s">
        <v>209</v>
      </c>
      <c r="D130" s="192" t="s">
        <v>154</v>
      </c>
      <c r="E130" s="193" t="s">
        <v>933</v>
      </c>
      <c r="F130" s="194" t="s">
        <v>934</v>
      </c>
      <c r="G130" s="195" t="s">
        <v>157</v>
      </c>
      <c r="H130" s="196">
        <v>17.28</v>
      </c>
      <c r="I130" s="197"/>
      <c r="J130" s="198">
        <f>ROUND(I130*H130,2)</f>
        <v>0</v>
      </c>
      <c r="K130" s="194" t="s">
        <v>158</v>
      </c>
      <c r="L130" s="39"/>
      <c r="M130" s="199" t="s">
        <v>19</v>
      </c>
      <c r="N130" s="200" t="s">
        <v>42</v>
      </c>
      <c r="O130" s="64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03" t="s">
        <v>159</v>
      </c>
      <c r="AT130" s="203" t="s">
        <v>154</v>
      </c>
      <c r="AU130" s="203" t="s">
        <v>80</v>
      </c>
      <c r="AY130" s="17" t="s">
        <v>152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7" t="s">
        <v>78</v>
      </c>
      <c r="BK130" s="204">
        <f>ROUND(I130*H130,2)</f>
        <v>0</v>
      </c>
      <c r="BL130" s="17" t="s">
        <v>159</v>
      </c>
      <c r="BM130" s="203" t="s">
        <v>935</v>
      </c>
    </row>
    <row r="131" spans="1:65" s="2" customFormat="1" ht="19.2">
      <c r="A131" s="34"/>
      <c r="B131" s="35"/>
      <c r="C131" s="36"/>
      <c r="D131" s="205" t="s">
        <v>161</v>
      </c>
      <c r="E131" s="36"/>
      <c r="F131" s="206" t="s">
        <v>936</v>
      </c>
      <c r="G131" s="36"/>
      <c r="H131" s="36"/>
      <c r="I131" s="115"/>
      <c r="J131" s="36"/>
      <c r="K131" s="36"/>
      <c r="L131" s="39"/>
      <c r="M131" s="207"/>
      <c r="N131" s="208"/>
      <c r="O131" s="64"/>
      <c r="P131" s="64"/>
      <c r="Q131" s="64"/>
      <c r="R131" s="64"/>
      <c r="S131" s="64"/>
      <c r="T131" s="65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161</v>
      </c>
      <c r="AU131" s="17" t="s">
        <v>80</v>
      </c>
    </row>
    <row r="132" spans="1:65" s="13" customFormat="1" ht="10.199999999999999">
      <c r="B132" s="210"/>
      <c r="C132" s="211"/>
      <c r="D132" s="205" t="s">
        <v>165</v>
      </c>
      <c r="E132" s="212" t="s">
        <v>19</v>
      </c>
      <c r="F132" s="213" t="s">
        <v>921</v>
      </c>
      <c r="G132" s="211"/>
      <c r="H132" s="214">
        <v>17.28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165</v>
      </c>
      <c r="AU132" s="220" t="s">
        <v>80</v>
      </c>
      <c r="AV132" s="13" t="s">
        <v>80</v>
      </c>
      <c r="AW132" s="13" t="s">
        <v>33</v>
      </c>
      <c r="AX132" s="13" t="s">
        <v>78</v>
      </c>
      <c r="AY132" s="220" t="s">
        <v>152</v>
      </c>
    </row>
    <row r="133" spans="1:65" s="2" customFormat="1" ht="14.4" customHeight="1">
      <c r="A133" s="34"/>
      <c r="B133" s="35"/>
      <c r="C133" s="192" t="s">
        <v>215</v>
      </c>
      <c r="D133" s="192" t="s">
        <v>154</v>
      </c>
      <c r="E133" s="193" t="s">
        <v>266</v>
      </c>
      <c r="F133" s="194" t="s">
        <v>267</v>
      </c>
      <c r="G133" s="195" t="s">
        <v>157</v>
      </c>
      <c r="H133" s="196">
        <v>67.3</v>
      </c>
      <c r="I133" s="197"/>
      <c r="J133" s="198">
        <f>ROUND(I133*H133,2)</f>
        <v>0</v>
      </c>
      <c r="K133" s="194" t="s">
        <v>158</v>
      </c>
      <c r="L133" s="39"/>
      <c r="M133" s="199" t="s">
        <v>19</v>
      </c>
      <c r="N133" s="200" t="s">
        <v>42</v>
      </c>
      <c r="O133" s="64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3" t="s">
        <v>159</v>
      </c>
      <c r="AT133" s="203" t="s">
        <v>154</v>
      </c>
      <c r="AU133" s="203" t="s">
        <v>80</v>
      </c>
      <c r="AY133" s="17" t="s">
        <v>152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7" t="s">
        <v>78</v>
      </c>
      <c r="BK133" s="204">
        <f>ROUND(I133*H133,2)</f>
        <v>0</v>
      </c>
      <c r="BL133" s="17" t="s">
        <v>159</v>
      </c>
      <c r="BM133" s="203" t="s">
        <v>937</v>
      </c>
    </row>
    <row r="134" spans="1:65" s="2" customFormat="1" ht="19.2">
      <c r="A134" s="34"/>
      <c r="B134" s="35"/>
      <c r="C134" s="36"/>
      <c r="D134" s="205" t="s">
        <v>161</v>
      </c>
      <c r="E134" s="36"/>
      <c r="F134" s="206" t="s">
        <v>269</v>
      </c>
      <c r="G134" s="36"/>
      <c r="H134" s="36"/>
      <c r="I134" s="115"/>
      <c r="J134" s="36"/>
      <c r="K134" s="36"/>
      <c r="L134" s="39"/>
      <c r="M134" s="207"/>
      <c r="N134" s="208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161</v>
      </c>
      <c r="AU134" s="17" t="s">
        <v>80</v>
      </c>
    </row>
    <row r="135" spans="1:65" s="13" customFormat="1" ht="10.199999999999999">
      <c r="B135" s="210"/>
      <c r="C135" s="211"/>
      <c r="D135" s="205" t="s">
        <v>165</v>
      </c>
      <c r="E135" s="212" t="s">
        <v>19</v>
      </c>
      <c r="F135" s="213" t="s">
        <v>938</v>
      </c>
      <c r="G135" s="211"/>
      <c r="H135" s="214">
        <v>67.3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165</v>
      </c>
      <c r="AU135" s="220" t="s">
        <v>80</v>
      </c>
      <c r="AV135" s="13" t="s">
        <v>80</v>
      </c>
      <c r="AW135" s="13" t="s">
        <v>33</v>
      </c>
      <c r="AX135" s="13" t="s">
        <v>78</v>
      </c>
      <c r="AY135" s="220" t="s">
        <v>152</v>
      </c>
    </row>
    <row r="136" spans="1:65" s="2" customFormat="1" ht="14.4" customHeight="1">
      <c r="A136" s="34"/>
      <c r="B136" s="35"/>
      <c r="C136" s="192" t="s">
        <v>222</v>
      </c>
      <c r="D136" s="192" t="s">
        <v>154</v>
      </c>
      <c r="E136" s="193" t="s">
        <v>271</v>
      </c>
      <c r="F136" s="194" t="s">
        <v>272</v>
      </c>
      <c r="G136" s="195" t="s">
        <v>157</v>
      </c>
      <c r="H136" s="196">
        <v>57.3</v>
      </c>
      <c r="I136" s="197"/>
      <c r="J136" s="198">
        <f>ROUND(I136*H136,2)</f>
        <v>0</v>
      </c>
      <c r="K136" s="194" t="s">
        <v>158</v>
      </c>
      <c r="L136" s="39"/>
      <c r="M136" s="199" t="s">
        <v>19</v>
      </c>
      <c r="N136" s="200" t="s">
        <v>42</v>
      </c>
      <c r="O136" s="64"/>
      <c r="P136" s="201">
        <f>O136*H136</f>
        <v>0</v>
      </c>
      <c r="Q136" s="201">
        <v>0</v>
      </c>
      <c r="R136" s="201">
        <f>Q136*H136</f>
        <v>0</v>
      </c>
      <c r="S136" s="201">
        <v>0</v>
      </c>
      <c r="T136" s="20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3" t="s">
        <v>159</v>
      </c>
      <c r="AT136" s="203" t="s">
        <v>154</v>
      </c>
      <c r="AU136" s="203" t="s">
        <v>80</v>
      </c>
      <c r="AY136" s="17" t="s">
        <v>152</v>
      </c>
      <c r="BE136" s="204">
        <f>IF(N136="základní",J136,0)</f>
        <v>0</v>
      </c>
      <c r="BF136" s="204">
        <f>IF(N136="snížená",J136,0)</f>
        <v>0</v>
      </c>
      <c r="BG136" s="204">
        <f>IF(N136="zákl. přenesená",J136,0)</f>
        <v>0</v>
      </c>
      <c r="BH136" s="204">
        <f>IF(N136="sníž. přenesená",J136,0)</f>
        <v>0</v>
      </c>
      <c r="BI136" s="204">
        <f>IF(N136="nulová",J136,0)</f>
        <v>0</v>
      </c>
      <c r="BJ136" s="17" t="s">
        <v>78</v>
      </c>
      <c r="BK136" s="204">
        <f>ROUND(I136*H136,2)</f>
        <v>0</v>
      </c>
      <c r="BL136" s="17" t="s">
        <v>159</v>
      </c>
      <c r="BM136" s="203" t="s">
        <v>939</v>
      </c>
    </row>
    <row r="137" spans="1:65" s="2" customFormat="1" ht="19.2">
      <c r="A137" s="34"/>
      <c r="B137" s="35"/>
      <c r="C137" s="36"/>
      <c r="D137" s="205" t="s">
        <v>161</v>
      </c>
      <c r="E137" s="36"/>
      <c r="F137" s="206" t="s">
        <v>274</v>
      </c>
      <c r="G137" s="36"/>
      <c r="H137" s="36"/>
      <c r="I137" s="115"/>
      <c r="J137" s="36"/>
      <c r="K137" s="36"/>
      <c r="L137" s="39"/>
      <c r="M137" s="207"/>
      <c r="N137" s="208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161</v>
      </c>
      <c r="AU137" s="17" t="s">
        <v>80</v>
      </c>
    </row>
    <row r="138" spans="1:65" s="13" customFormat="1" ht="10.199999999999999">
      <c r="B138" s="210"/>
      <c r="C138" s="211"/>
      <c r="D138" s="205" t="s">
        <v>165</v>
      </c>
      <c r="E138" s="212" t="s">
        <v>19</v>
      </c>
      <c r="F138" s="213" t="s">
        <v>940</v>
      </c>
      <c r="G138" s="211"/>
      <c r="H138" s="214">
        <v>57.3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165</v>
      </c>
      <c r="AU138" s="220" t="s">
        <v>80</v>
      </c>
      <c r="AV138" s="13" t="s">
        <v>80</v>
      </c>
      <c r="AW138" s="13" t="s">
        <v>33</v>
      </c>
      <c r="AX138" s="13" t="s">
        <v>78</v>
      </c>
      <c r="AY138" s="220" t="s">
        <v>152</v>
      </c>
    </row>
    <row r="139" spans="1:65" s="2" customFormat="1" ht="14.4" customHeight="1">
      <c r="A139" s="34"/>
      <c r="B139" s="35"/>
      <c r="C139" s="192" t="s">
        <v>228</v>
      </c>
      <c r="D139" s="192" t="s">
        <v>154</v>
      </c>
      <c r="E139" s="193" t="s">
        <v>282</v>
      </c>
      <c r="F139" s="194" t="s">
        <v>283</v>
      </c>
      <c r="G139" s="195" t="s">
        <v>157</v>
      </c>
      <c r="H139" s="196">
        <v>67.3</v>
      </c>
      <c r="I139" s="197"/>
      <c r="J139" s="198">
        <f>ROUND(I139*H139,2)</f>
        <v>0</v>
      </c>
      <c r="K139" s="194" t="s">
        <v>158</v>
      </c>
      <c r="L139" s="39"/>
      <c r="M139" s="199" t="s">
        <v>19</v>
      </c>
      <c r="N139" s="200" t="s">
        <v>42</v>
      </c>
      <c r="O139" s="64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159</v>
      </c>
      <c r="AT139" s="203" t="s">
        <v>154</v>
      </c>
      <c r="AU139" s="203" t="s">
        <v>80</v>
      </c>
      <c r="AY139" s="17" t="s">
        <v>152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78</v>
      </c>
      <c r="BK139" s="204">
        <f>ROUND(I139*H139,2)</f>
        <v>0</v>
      </c>
      <c r="BL139" s="17" t="s">
        <v>159</v>
      </c>
      <c r="BM139" s="203" t="s">
        <v>941</v>
      </c>
    </row>
    <row r="140" spans="1:65" s="2" customFormat="1" ht="19.2">
      <c r="A140" s="34"/>
      <c r="B140" s="35"/>
      <c r="C140" s="36"/>
      <c r="D140" s="205" t="s">
        <v>161</v>
      </c>
      <c r="E140" s="36"/>
      <c r="F140" s="206" t="s">
        <v>285</v>
      </c>
      <c r="G140" s="36"/>
      <c r="H140" s="36"/>
      <c r="I140" s="115"/>
      <c r="J140" s="36"/>
      <c r="K140" s="36"/>
      <c r="L140" s="39"/>
      <c r="M140" s="207"/>
      <c r="N140" s="208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161</v>
      </c>
      <c r="AU140" s="17" t="s">
        <v>80</v>
      </c>
    </row>
    <row r="141" spans="1:65" s="13" customFormat="1" ht="10.199999999999999">
      <c r="B141" s="210"/>
      <c r="C141" s="211"/>
      <c r="D141" s="205" t="s">
        <v>165</v>
      </c>
      <c r="E141" s="212" t="s">
        <v>19</v>
      </c>
      <c r="F141" s="213" t="s">
        <v>942</v>
      </c>
      <c r="G141" s="211"/>
      <c r="H141" s="214">
        <v>67.3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165</v>
      </c>
      <c r="AU141" s="220" t="s">
        <v>80</v>
      </c>
      <c r="AV141" s="13" t="s">
        <v>80</v>
      </c>
      <c r="AW141" s="13" t="s">
        <v>33</v>
      </c>
      <c r="AX141" s="13" t="s">
        <v>71</v>
      </c>
      <c r="AY141" s="220" t="s">
        <v>152</v>
      </c>
    </row>
    <row r="142" spans="1:65" s="2" customFormat="1" ht="14.4" customHeight="1">
      <c r="A142" s="34"/>
      <c r="B142" s="35"/>
      <c r="C142" s="192" t="s">
        <v>234</v>
      </c>
      <c r="D142" s="192" t="s">
        <v>154</v>
      </c>
      <c r="E142" s="193" t="s">
        <v>301</v>
      </c>
      <c r="F142" s="194" t="s">
        <v>302</v>
      </c>
      <c r="G142" s="195" t="s">
        <v>297</v>
      </c>
      <c r="H142" s="196">
        <v>121.14</v>
      </c>
      <c r="I142" s="197"/>
      <c r="J142" s="198">
        <f>ROUND(I142*H142,2)</f>
        <v>0</v>
      </c>
      <c r="K142" s="194" t="s">
        <v>19</v>
      </c>
      <c r="L142" s="39"/>
      <c r="M142" s="199" t="s">
        <v>19</v>
      </c>
      <c r="N142" s="200" t="s">
        <v>42</v>
      </c>
      <c r="O142" s="64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159</v>
      </c>
      <c r="AT142" s="203" t="s">
        <v>154</v>
      </c>
      <c r="AU142" s="203" t="s">
        <v>80</v>
      </c>
      <c r="AY142" s="17" t="s">
        <v>152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78</v>
      </c>
      <c r="BK142" s="204">
        <f>ROUND(I142*H142,2)</f>
        <v>0</v>
      </c>
      <c r="BL142" s="17" t="s">
        <v>159</v>
      </c>
      <c r="BM142" s="203" t="s">
        <v>943</v>
      </c>
    </row>
    <row r="143" spans="1:65" s="2" customFormat="1" ht="10.199999999999999">
      <c r="A143" s="34"/>
      <c r="B143" s="35"/>
      <c r="C143" s="36"/>
      <c r="D143" s="205" t="s">
        <v>161</v>
      </c>
      <c r="E143" s="36"/>
      <c r="F143" s="206" t="s">
        <v>302</v>
      </c>
      <c r="G143" s="36"/>
      <c r="H143" s="36"/>
      <c r="I143" s="115"/>
      <c r="J143" s="36"/>
      <c r="K143" s="36"/>
      <c r="L143" s="39"/>
      <c r="M143" s="207"/>
      <c r="N143" s="208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161</v>
      </c>
      <c r="AU143" s="17" t="s">
        <v>80</v>
      </c>
    </row>
    <row r="144" spans="1:65" s="13" customFormat="1" ht="10.199999999999999">
      <c r="B144" s="210"/>
      <c r="C144" s="211"/>
      <c r="D144" s="205" t="s">
        <v>165</v>
      </c>
      <c r="E144" s="212" t="s">
        <v>19</v>
      </c>
      <c r="F144" s="213" t="s">
        <v>944</v>
      </c>
      <c r="G144" s="211"/>
      <c r="H144" s="214">
        <v>121.14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165</v>
      </c>
      <c r="AU144" s="220" t="s">
        <v>80</v>
      </c>
      <c r="AV144" s="13" t="s">
        <v>80</v>
      </c>
      <c r="AW144" s="13" t="s">
        <v>33</v>
      </c>
      <c r="AX144" s="13" t="s">
        <v>78</v>
      </c>
      <c r="AY144" s="220" t="s">
        <v>152</v>
      </c>
    </row>
    <row r="145" spans="1:65" s="2" customFormat="1" ht="14.4" customHeight="1">
      <c r="A145" s="34"/>
      <c r="B145" s="35"/>
      <c r="C145" s="192" t="s">
        <v>8</v>
      </c>
      <c r="D145" s="192" t="s">
        <v>154</v>
      </c>
      <c r="E145" s="193" t="s">
        <v>306</v>
      </c>
      <c r="F145" s="194" t="s">
        <v>307</v>
      </c>
      <c r="G145" s="195" t="s">
        <v>157</v>
      </c>
      <c r="H145" s="196">
        <v>42.902999999999999</v>
      </c>
      <c r="I145" s="197"/>
      <c r="J145" s="198">
        <f>ROUND(I145*H145,2)</f>
        <v>0</v>
      </c>
      <c r="K145" s="194" t="s">
        <v>158</v>
      </c>
      <c r="L145" s="39"/>
      <c r="M145" s="199" t="s">
        <v>19</v>
      </c>
      <c r="N145" s="200" t="s">
        <v>42</v>
      </c>
      <c r="O145" s="64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159</v>
      </c>
      <c r="AT145" s="203" t="s">
        <v>154</v>
      </c>
      <c r="AU145" s="203" t="s">
        <v>80</v>
      </c>
      <c r="AY145" s="17" t="s">
        <v>152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78</v>
      </c>
      <c r="BK145" s="204">
        <f>ROUND(I145*H145,2)</f>
        <v>0</v>
      </c>
      <c r="BL145" s="17" t="s">
        <v>159</v>
      </c>
      <c r="BM145" s="203" t="s">
        <v>945</v>
      </c>
    </row>
    <row r="146" spans="1:65" s="2" customFormat="1" ht="19.2">
      <c r="A146" s="34"/>
      <c r="B146" s="35"/>
      <c r="C146" s="36"/>
      <c r="D146" s="205" t="s">
        <v>161</v>
      </c>
      <c r="E146" s="36"/>
      <c r="F146" s="206" t="s">
        <v>309</v>
      </c>
      <c r="G146" s="36"/>
      <c r="H146" s="36"/>
      <c r="I146" s="115"/>
      <c r="J146" s="36"/>
      <c r="K146" s="36"/>
      <c r="L146" s="39"/>
      <c r="M146" s="207"/>
      <c r="N146" s="208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161</v>
      </c>
      <c r="AU146" s="17" t="s">
        <v>80</v>
      </c>
    </row>
    <row r="147" spans="1:65" s="13" customFormat="1" ht="10.199999999999999">
      <c r="B147" s="210"/>
      <c r="C147" s="211"/>
      <c r="D147" s="205" t="s">
        <v>165</v>
      </c>
      <c r="E147" s="212" t="s">
        <v>19</v>
      </c>
      <c r="F147" s="213" t="s">
        <v>946</v>
      </c>
      <c r="G147" s="211"/>
      <c r="H147" s="214">
        <v>2.2799999999999998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165</v>
      </c>
      <c r="AU147" s="220" t="s">
        <v>80</v>
      </c>
      <c r="AV147" s="13" t="s">
        <v>80</v>
      </c>
      <c r="AW147" s="13" t="s">
        <v>33</v>
      </c>
      <c r="AX147" s="13" t="s">
        <v>71</v>
      </c>
      <c r="AY147" s="220" t="s">
        <v>152</v>
      </c>
    </row>
    <row r="148" spans="1:65" s="13" customFormat="1" ht="10.199999999999999">
      <c r="B148" s="210"/>
      <c r="C148" s="211"/>
      <c r="D148" s="205" t="s">
        <v>165</v>
      </c>
      <c r="E148" s="212" t="s">
        <v>19</v>
      </c>
      <c r="F148" s="213" t="s">
        <v>947</v>
      </c>
      <c r="G148" s="211"/>
      <c r="H148" s="214">
        <v>7.4080000000000004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165</v>
      </c>
      <c r="AU148" s="220" t="s">
        <v>80</v>
      </c>
      <c r="AV148" s="13" t="s">
        <v>80</v>
      </c>
      <c r="AW148" s="13" t="s">
        <v>33</v>
      </c>
      <c r="AX148" s="13" t="s">
        <v>71</v>
      </c>
      <c r="AY148" s="220" t="s">
        <v>152</v>
      </c>
    </row>
    <row r="149" spans="1:65" s="13" customFormat="1" ht="10.199999999999999">
      <c r="B149" s="210"/>
      <c r="C149" s="211"/>
      <c r="D149" s="205" t="s">
        <v>165</v>
      </c>
      <c r="E149" s="212" t="s">
        <v>19</v>
      </c>
      <c r="F149" s="213" t="s">
        <v>948</v>
      </c>
      <c r="G149" s="211"/>
      <c r="H149" s="214">
        <v>11.82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165</v>
      </c>
      <c r="AU149" s="220" t="s">
        <v>80</v>
      </c>
      <c r="AV149" s="13" t="s">
        <v>80</v>
      </c>
      <c r="AW149" s="13" t="s">
        <v>33</v>
      </c>
      <c r="AX149" s="13" t="s">
        <v>71</v>
      </c>
      <c r="AY149" s="220" t="s">
        <v>152</v>
      </c>
    </row>
    <row r="150" spans="1:65" s="13" customFormat="1" ht="10.199999999999999">
      <c r="B150" s="210"/>
      <c r="C150" s="211"/>
      <c r="D150" s="205" t="s">
        <v>165</v>
      </c>
      <c r="E150" s="212" t="s">
        <v>19</v>
      </c>
      <c r="F150" s="213" t="s">
        <v>949</v>
      </c>
      <c r="G150" s="211"/>
      <c r="H150" s="214">
        <v>3.056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165</v>
      </c>
      <c r="AU150" s="220" t="s">
        <v>80</v>
      </c>
      <c r="AV150" s="13" t="s">
        <v>80</v>
      </c>
      <c r="AW150" s="13" t="s">
        <v>33</v>
      </c>
      <c r="AX150" s="13" t="s">
        <v>71</v>
      </c>
      <c r="AY150" s="220" t="s">
        <v>152</v>
      </c>
    </row>
    <row r="151" spans="1:65" s="13" customFormat="1" ht="10.199999999999999">
      <c r="B151" s="210"/>
      <c r="C151" s="211"/>
      <c r="D151" s="205" t="s">
        <v>165</v>
      </c>
      <c r="E151" s="212" t="s">
        <v>19</v>
      </c>
      <c r="F151" s="213" t="s">
        <v>950</v>
      </c>
      <c r="G151" s="211"/>
      <c r="H151" s="214">
        <v>6.2880000000000003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165</v>
      </c>
      <c r="AU151" s="220" t="s">
        <v>80</v>
      </c>
      <c r="AV151" s="13" t="s">
        <v>80</v>
      </c>
      <c r="AW151" s="13" t="s">
        <v>33</v>
      </c>
      <c r="AX151" s="13" t="s">
        <v>71</v>
      </c>
      <c r="AY151" s="220" t="s">
        <v>152</v>
      </c>
    </row>
    <row r="152" spans="1:65" s="13" customFormat="1" ht="10.199999999999999">
      <c r="B152" s="210"/>
      <c r="C152" s="211"/>
      <c r="D152" s="205" t="s">
        <v>165</v>
      </c>
      <c r="E152" s="212" t="s">
        <v>19</v>
      </c>
      <c r="F152" s="213" t="s">
        <v>951</v>
      </c>
      <c r="G152" s="211"/>
      <c r="H152" s="214">
        <v>12.051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165</v>
      </c>
      <c r="AU152" s="220" t="s">
        <v>80</v>
      </c>
      <c r="AV152" s="13" t="s">
        <v>80</v>
      </c>
      <c r="AW152" s="13" t="s">
        <v>33</v>
      </c>
      <c r="AX152" s="13" t="s">
        <v>71</v>
      </c>
      <c r="AY152" s="220" t="s">
        <v>152</v>
      </c>
    </row>
    <row r="153" spans="1:65" s="2" customFormat="1" ht="14.4" customHeight="1">
      <c r="A153" s="34"/>
      <c r="B153" s="35"/>
      <c r="C153" s="192" t="s">
        <v>243</v>
      </c>
      <c r="D153" s="192" t="s">
        <v>154</v>
      </c>
      <c r="E153" s="193" t="s">
        <v>692</v>
      </c>
      <c r="F153" s="194" t="s">
        <v>693</v>
      </c>
      <c r="G153" s="195" t="s">
        <v>314</v>
      </c>
      <c r="H153" s="196">
        <v>26</v>
      </c>
      <c r="I153" s="197"/>
      <c r="J153" s="198">
        <f>ROUND(I153*H153,2)</f>
        <v>0</v>
      </c>
      <c r="K153" s="194" t="s">
        <v>158</v>
      </c>
      <c r="L153" s="39"/>
      <c r="M153" s="199" t="s">
        <v>19</v>
      </c>
      <c r="N153" s="200" t="s">
        <v>42</v>
      </c>
      <c r="O153" s="64"/>
      <c r="P153" s="201">
        <f>O153*H153</f>
        <v>0</v>
      </c>
      <c r="Q153" s="201">
        <v>0</v>
      </c>
      <c r="R153" s="201">
        <f>Q153*H153</f>
        <v>0</v>
      </c>
      <c r="S153" s="201">
        <v>0</v>
      </c>
      <c r="T153" s="20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3" t="s">
        <v>159</v>
      </c>
      <c r="AT153" s="203" t="s">
        <v>154</v>
      </c>
      <c r="AU153" s="203" t="s">
        <v>80</v>
      </c>
      <c r="AY153" s="17" t="s">
        <v>152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17" t="s">
        <v>78</v>
      </c>
      <c r="BK153" s="204">
        <f>ROUND(I153*H153,2)</f>
        <v>0</v>
      </c>
      <c r="BL153" s="17" t="s">
        <v>159</v>
      </c>
      <c r="BM153" s="203" t="s">
        <v>952</v>
      </c>
    </row>
    <row r="154" spans="1:65" s="2" customFormat="1" ht="19.2">
      <c r="A154" s="34"/>
      <c r="B154" s="35"/>
      <c r="C154" s="36"/>
      <c r="D154" s="205" t="s">
        <v>161</v>
      </c>
      <c r="E154" s="36"/>
      <c r="F154" s="206" t="s">
        <v>695</v>
      </c>
      <c r="G154" s="36"/>
      <c r="H154" s="36"/>
      <c r="I154" s="115"/>
      <c r="J154" s="36"/>
      <c r="K154" s="36"/>
      <c r="L154" s="39"/>
      <c r="M154" s="207"/>
      <c r="N154" s="208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161</v>
      </c>
      <c r="AU154" s="17" t="s">
        <v>80</v>
      </c>
    </row>
    <row r="155" spans="1:65" s="13" customFormat="1" ht="10.199999999999999">
      <c r="B155" s="210"/>
      <c r="C155" s="211"/>
      <c r="D155" s="205" t="s">
        <v>165</v>
      </c>
      <c r="E155" s="212" t="s">
        <v>19</v>
      </c>
      <c r="F155" s="213" t="s">
        <v>953</v>
      </c>
      <c r="G155" s="211"/>
      <c r="H155" s="214">
        <v>26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165</v>
      </c>
      <c r="AU155" s="220" t="s">
        <v>80</v>
      </c>
      <c r="AV155" s="13" t="s">
        <v>80</v>
      </c>
      <c r="AW155" s="13" t="s">
        <v>33</v>
      </c>
      <c r="AX155" s="13" t="s">
        <v>78</v>
      </c>
      <c r="AY155" s="220" t="s">
        <v>152</v>
      </c>
    </row>
    <row r="156" spans="1:65" s="12" customFormat="1" ht="22.8" customHeight="1">
      <c r="B156" s="176"/>
      <c r="C156" s="177"/>
      <c r="D156" s="178" t="s">
        <v>70</v>
      </c>
      <c r="E156" s="190" t="s">
        <v>80</v>
      </c>
      <c r="F156" s="190" t="s">
        <v>358</v>
      </c>
      <c r="G156" s="177"/>
      <c r="H156" s="177"/>
      <c r="I156" s="180"/>
      <c r="J156" s="191">
        <f>BK156</f>
        <v>0</v>
      </c>
      <c r="K156" s="177"/>
      <c r="L156" s="182"/>
      <c r="M156" s="183"/>
      <c r="N156" s="184"/>
      <c r="O156" s="184"/>
      <c r="P156" s="185">
        <f>SUM(P157:P196)</f>
        <v>0</v>
      </c>
      <c r="Q156" s="184"/>
      <c r="R156" s="185">
        <f>SUM(R157:R196)</f>
        <v>94.750786219999981</v>
      </c>
      <c r="S156" s="184"/>
      <c r="T156" s="186">
        <f>SUM(T157:T196)</f>
        <v>0</v>
      </c>
      <c r="AR156" s="187" t="s">
        <v>78</v>
      </c>
      <c r="AT156" s="188" t="s">
        <v>70</v>
      </c>
      <c r="AU156" s="188" t="s">
        <v>78</v>
      </c>
      <c r="AY156" s="187" t="s">
        <v>152</v>
      </c>
      <c r="BK156" s="189">
        <f>SUM(BK157:BK196)</f>
        <v>0</v>
      </c>
    </row>
    <row r="157" spans="1:65" s="2" customFormat="1" ht="14.4" customHeight="1">
      <c r="A157" s="34"/>
      <c r="B157" s="35"/>
      <c r="C157" s="192" t="s">
        <v>248</v>
      </c>
      <c r="D157" s="192" t="s">
        <v>154</v>
      </c>
      <c r="E157" s="193" t="s">
        <v>492</v>
      </c>
      <c r="F157" s="194" t="s">
        <v>493</v>
      </c>
      <c r="G157" s="195" t="s">
        <v>157</v>
      </c>
      <c r="H157" s="196">
        <v>0.19700000000000001</v>
      </c>
      <c r="I157" s="197"/>
      <c r="J157" s="198">
        <f>ROUND(I157*H157,2)</f>
        <v>0</v>
      </c>
      <c r="K157" s="194" t="s">
        <v>158</v>
      </c>
      <c r="L157" s="39"/>
      <c r="M157" s="199" t="s">
        <v>19</v>
      </c>
      <c r="N157" s="200" t="s">
        <v>42</v>
      </c>
      <c r="O157" s="64"/>
      <c r="P157" s="201">
        <f>O157*H157</f>
        <v>0</v>
      </c>
      <c r="Q157" s="201">
        <v>2.16</v>
      </c>
      <c r="R157" s="201">
        <f>Q157*H157</f>
        <v>0.42552000000000006</v>
      </c>
      <c r="S157" s="201">
        <v>0</v>
      </c>
      <c r="T157" s="20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3" t="s">
        <v>159</v>
      </c>
      <c r="AT157" s="203" t="s">
        <v>154</v>
      </c>
      <c r="AU157" s="203" t="s">
        <v>80</v>
      </c>
      <c r="AY157" s="17" t="s">
        <v>152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7" t="s">
        <v>78</v>
      </c>
      <c r="BK157" s="204">
        <f>ROUND(I157*H157,2)</f>
        <v>0</v>
      </c>
      <c r="BL157" s="17" t="s">
        <v>159</v>
      </c>
      <c r="BM157" s="203" t="s">
        <v>954</v>
      </c>
    </row>
    <row r="158" spans="1:65" s="2" customFormat="1" ht="10.199999999999999">
      <c r="A158" s="34"/>
      <c r="B158" s="35"/>
      <c r="C158" s="36"/>
      <c r="D158" s="205" t="s">
        <v>161</v>
      </c>
      <c r="E158" s="36"/>
      <c r="F158" s="206" t="s">
        <v>493</v>
      </c>
      <c r="G158" s="36"/>
      <c r="H158" s="36"/>
      <c r="I158" s="115"/>
      <c r="J158" s="36"/>
      <c r="K158" s="36"/>
      <c r="L158" s="39"/>
      <c r="M158" s="207"/>
      <c r="N158" s="208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161</v>
      </c>
      <c r="AU158" s="17" t="s">
        <v>80</v>
      </c>
    </row>
    <row r="159" spans="1:65" s="13" customFormat="1" ht="10.199999999999999">
      <c r="B159" s="210"/>
      <c r="C159" s="211"/>
      <c r="D159" s="205" t="s">
        <v>165</v>
      </c>
      <c r="E159" s="212" t="s">
        <v>19</v>
      </c>
      <c r="F159" s="213" t="s">
        <v>955</v>
      </c>
      <c r="G159" s="211"/>
      <c r="H159" s="214">
        <v>0.19700000000000001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165</v>
      </c>
      <c r="AU159" s="220" t="s">
        <v>80</v>
      </c>
      <c r="AV159" s="13" t="s">
        <v>80</v>
      </c>
      <c r="AW159" s="13" t="s">
        <v>33</v>
      </c>
      <c r="AX159" s="13" t="s">
        <v>78</v>
      </c>
      <c r="AY159" s="220" t="s">
        <v>152</v>
      </c>
    </row>
    <row r="160" spans="1:65" s="2" customFormat="1" ht="14.4" customHeight="1">
      <c r="A160" s="34"/>
      <c r="B160" s="35"/>
      <c r="C160" s="192" t="s">
        <v>253</v>
      </c>
      <c r="D160" s="192" t="s">
        <v>154</v>
      </c>
      <c r="E160" s="193" t="s">
        <v>496</v>
      </c>
      <c r="F160" s="194" t="s">
        <v>497</v>
      </c>
      <c r="G160" s="195" t="s">
        <v>157</v>
      </c>
      <c r="H160" s="196">
        <v>9.7230000000000008</v>
      </c>
      <c r="I160" s="197"/>
      <c r="J160" s="198">
        <f>ROUND(I160*H160,2)</f>
        <v>0</v>
      </c>
      <c r="K160" s="194" t="s">
        <v>158</v>
      </c>
      <c r="L160" s="39"/>
      <c r="M160" s="199" t="s">
        <v>19</v>
      </c>
      <c r="N160" s="200" t="s">
        <v>42</v>
      </c>
      <c r="O160" s="64"/>
      <c r="P160" s="201">
        <f>O160*H160</f>
        <v>0</v>
      </c>
      <c r="Q160" s="201">
        <v>2.2563399999999998</v>
      </c>
      <c r="R160" s="201">
        <f>Q160*H160</f>
        <v>21.938393819999998</v>
      </c>
      <c r="S160" s="201">
        <v>0</v>
      </c>
      <c r="T160" s="20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3" t="s">
        <v>159</v>
      </c>
      <c r="AT160" s="203" t="s">
        <v>154</v>
      </c>
      <c r="AU160" s="203" t="s">
        <v>80</v>
      </c>
      <c r="AY160" s="17" t="s">
        <v>152</v>
      </c>
      <c r="BE160" s="204">
        <f>IF(N160="základní",J160,0)</f>
        <v>0</v>
      </c>
      <c r="BF160" s="204">
        <f>IF(N160="snížená",J160,0)</f>
        <v>0</v>
      </c>
      <c r="BG160" s="204">
        <f>IF(N160="zákl. přenesená",J160,0)</f>
        <v>0</v>
      </c>
      <c r="BH160" s="204">
        <f>IF(N160="sníž. přenesená",J160,0)</f>
        <v>0</v>
      </c>
      <c r="BI160" s="204">
        <f>IF(N160="nulová",J160,0)</f>
        <v>0</v>
      </c>
      <c r="BJ160" s="17" t="s">
        <v>78</v>
      </c>
      <c r="BK160" s="204">
        <f>ROUND(I160*H160,2)</f>
        <v>0</v>
      </c>
      <c r="BL160" s="17" t="s">
        <v>159</v>
      </c>
      <c r="BM160" s="203" t="s">
        <v>956</v>
      </c>
    </row>
    <row r="161" spans="1:65" s="2" customFormat="1" ht="10.199999999999999">
      <c r="A161" s="34"/>
      <c r="B161" s="35"/>
      <c r="C161" s="36"/>
      <c r="D161" s="205" t="s">
        <v>161</v>
      </c>
      <c r="E161" s="36"/>
      <c r="F161" s="206" t="s">
        <v>499</v>
      </c>
      <c r="G161" s="36"/>
      <c r="H161" s="36"/>
      <c r="I161" s="115"/>
      <c r="J161" s="36"/>
      <c r="K161" s="36"/>
      <c r="L161" s="39"/>
      <c r="M161" s="207"/>
      <c r="N161" s="208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161</v>
      </c>
      <c r="AU161" s="17" t="s">
        <v>80</v>
      </c>
    </row>
    <row r="162" spans="1:65" s="14" customFormat="1" ht="10.199999999999999">
      <c r="B162" s="235"/>
      <c r="C162" s="236"/>
      <c r="D162" s="205" t="s">
        <v>165</v>
      </c>
      <c r="E162" s="237" t="s">
        <v>19</v>
      </c>
      <c r="F162" s="238" t="s">
        <v>910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165</v>
      </c>
      <c r="AU162" s="244" t="s">
        <v>80</v>
      </c>
      <c r="AV162" s="14" t="s">
        <v>78</v>
      </c>
      <c r="AW162" s="14" t="s">
        <v>33</v>
      </c>
      <c r="AX162" s="14" t="s">
        <v>71</v>
      </c>
      <c r="AY162" s="244" t="s">
        <v>152</v>
      </c>
    </row>
    <row r="163" spans="1:65" s="13" customFormat="1" ht="10.199999999999999">
      <c r="B163" s="210"/>
      <c r="C163" s="211"/>
      <c r="D163" s="205" t="s">
        <v>165</v>
      </c>
      <c r="E163" s="212" t="s">
        <v>19</v>
      </c>
      <c r="F163" s="213" t="s">
        <v>957</v>
      </c>
      <c r="G163" s="211"/>
      <c r="H163" s="214">
        <v>1.6319999999999999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165</v>
      </c>
      <c r="AU163" s="220" t="s">
        <v>80</v>
      </c>
      <c r="AV163" s="13" t="s">
        <v>80</v>
      </c>
      <c r="AW163" s="13" t="s">
        <v>33</v>
      </c>
      <c r="AX163" s="13" t="s">
        <v>71</v>
      </c>
      <c r="AY163" s="220" t="s">
        <v>152</v>
      </c>
    </row>
    <row r="164" spans="1:65" s="13" customFormat="1" ht="10.199999999999999">
      <c r="B164" s="210"/>
      <c r="C164" s="211"/>
      <c r="D164" s="205" t="s">
        <v>165</v>
      </c>
      <c r="E164" s="212" t="s">
        <v>19</v>
      </c>
      <c r="F164" s="213" t="s">
        <v>958</v>
      </c>
      <c r="G164" s="211"/>
      <c r="H164" s="214">
        <v>1.242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165</v>
      </c>
      <c r="AU164" s="220" t="s">
        <v>80</v>
      </c>
      <c r="AV164" s="13" t="s">
        <v>80</v>
      </c>
      <c r="AW164" s="13" t="s">
        <v>33</v>
      </c>
      <c r="AX164" s="13" t="s">
        <v>71</v>
      </c>
      <c r="AY164" s="220" t="s">
        <v>152</v>
      </c>
    </row>
    <row r="165" spans="1:65" s="13" customFormat="1" ht="10.199999999999999">
      <c r="B165" s="210"/>
      <c r="C165" s="211"/>
      <c r="D165" s="205" t="s">
        <v>165</v>
      </c>
      <c r="E165" s="212" t="s">
        <v>19</v>
      </c>
      <c r="F165" s="213" t="s">
        <v>959</v>
      </c>
      <c r="G165" s="211"/>
      <c r="H165" s="214">
        <v>5.7880000000000003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165</v>
      </c>
      <c r="AU165" s="220" t="s">
        <v>80</v>
      </c>
      <c r="AV165" s="13" t="s">
        <v>80</v>
      </c>
      <c r="AW165" s="13" t="s">
        <v>33</v>
      </c>
      <c r="AX165" s="13" t="s">
        <v>71</v>
      </c>
      <c r="AY165" s="220" t="s">
        <v>152</v>
      </c>
    </row>
    <row r="166" spans="1:65" s="13" customFormat="1" ht="10.199999999999999">
      <c r="B166" s="210"/>
      <c r="C166" s="211"/>
      <c r="D166" s="205" t="s">
        <v>165</v>
      </c>
      <c r="E166" s="212" t="s">
        <v>19</v>
      </c>
      <c r="F166" s="213" t="s">
        <v>960</v>
      </c>
      <c r="G166" s="211"/>
      <c r="H166" s="214">
        <v>0.60899999999999999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165</v>
      </c>
      <c r="AU166" s="220" t="s">
        <v>80</v>
      </c>
      <c r="AV166" s="13" t="s">
        <v>80</v>
      </c>
      <c r="AW166" s="13" t="s">
        <v>33</v>
      </c>
      <c r="AX166" s="13" t="s">
        <v>71</v>
      </c>
      <c r="AY166" s="220" t="s">
        <v>152</v>
      </c>
    </row>
    <row r="167" spans="1:65" s="13" customFormat="1" ht="10.199999999999999">
      <c r="B167" s="210"/>
      <c r="C167" s="211"/>
      <c r="D167" s="205" t="s">
        <v>165</v>
      </c>
      <c r="E167" s="212" t="s">
        <v>19</v>
      </c>
      <c r="F167" s="213" t="s">
        <v>961</v>
      </c>
      <c r="G167" s="211"/>
      <c r="H167" s="214">
        <v>0.45200000000000001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165</v>
      </c>
      <c r="AU167" s="220" t="s">
        <v>80</v>
      </c>
      <c r="AV167" s="13" t="s">
        <v>80</v>
      </c>
      <c r="AW167" s="13" t="s">
        <v>33</v>
      </c>
      <c r="AX167" s="13" t="s">
        <v>71</v>
      </c>
      <c r="AY167" s="220" t="s">
        <v>152</v>
      </c>
    </row>
    <row r="168" spans="1:65" s="2" customFormat="1" ht="14.4" customHeight="1">
      <c r="A168" s="34"/>
      <c r="B168" s="35"/>
      <c r="C168" s="192" t="s">
        <v>259</v>
      </c>
      <c r="D168" s="192" t="s">
        <v>154</v>
      </c>
      <c r="E168" s="193" t="s">
        <v>505</v>
      </c>
      <c r="F168" s="194" t="s">
        <v>506</v>
      </c>
      <c r="G168" s="195" t="s">
        <v>314</v>
      </c>
      <c r="H168" s="196">
        <v>15.24</v>
      </c>
      <c r="I168" s="197"/>
      <c r="J168" s="198">
        <f>ROUND(I168*H168,2)</f>
        <v>0</v>
      </c>
      <c r="K168" s="194" t="s">
        <v>158</v>
      </c>
      <c r="L168" s="39"/>
      <c r="M168" s="199" t="s">
        <v>19</v>
      </c>
      <c r="N168" s="200" t="s">
        <v>42</v>
      </c>
      <c r="O168" s="64"/>
      <c r="P168" s="201">
        <f>O168*H168</f>
        <v>0</v>
      </c>
      <c r="Q168" s="201">
        <v>2.47E-3</v>
      </c>
      <c r="R168" s="201">
        <f>Q168*H168</f>
        <v>3.7642799999999997E-2</v>
      </c>
      <c r="S168" s="201">
        <v>0</v>
      </c>
      <c r="T168" s="20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3" t="s">
        <v>159</v>
      </c>
      <c r="AT168" s="203" t="s">
        <v>154</v>
      </c>
      <c r="AU168" s="203" t="s">
        <v>80</v>
      </c>
      <c r="AY168" s="17" t="s">
        <v>152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7" t="s">
        <v>78</v>
      </c>
      <c r="BK168" s="204">
        <f>ROUND(I168*H168,2)</f>
        <v>0</v>
      </c>
      <c r="BL168" s="17" t="s">
        <v>159</v>
      </c>
      <c r="BM168" s="203" t="s">
        <v>962</v>
      </c>
    </row>
    <row r="169" spans="1:65" s="2" customFormat="1" ht="10.199999999999999">
      <c r="A169" s="34"/>
      <c r="B169" s="35"/>
      <c r="C169" s="36"/>
      <c r="D169" s="205" t="s">
        <v>161</v>
      </c>
      <c r="E169" s="36"/>
      <c r="F169" s="206" t="s">
        <v>508</v>
      </c>
      <c r="G169" s="36"/>
      <c r="H169" s="36"/>
      <c r="I169" s="115"/>
      <c r="J169" s="36"/>
      <c r="K169" s="36"/>
      <c r="L169" s="39"/>
      <c r="M169" s="207"/>
      <c r="N169" s="208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161</v>
      </c>
      <c r="AU169" s="17" t="s">
        <v>80</v>
      </c>
    </row>
    <row r="170" spans="1:65" s="13" customFormat="1" ht="10.199999999999999">
      <c r="B170" s="210"/>
      <c r="C170" s="211"/>
      <c r="D170" s="205" t="s">
        <v>165</v>
      </c>
      <c r="E170" s="212" t="s">
        <v>19</v>
      </c>
      <c r="F170" s="213" t="s">
        <v>963</v>
      </c>
      <c r="G170" s="211"/>
      <c r="H170" s="214">
        <v>5.0599999999999996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165</v>
      </c>
      <c r="AU170" s="220" t="s">
        <v>80</v>
      </c>
      <c r="AV170" s="13" t="s">
        <v>80</v>
      </c>
      <c r="AW170" s="13" t="s">
        <v>33</v>
      </c>
      <c r="AX170" s="13" t="s">
        <v>71</v>
      </c>
      <c r="AY170" s="220" t="s">
        <v>152</v>
      </c>
    </row>
    <row r="171" spans="1:65" s="13" customFormat="1" ht="10.199999999999999">
      <c r="B171" s="210"/>
      <c r="C171" s="211"/>
      <c r="D171" s="205" t="s">
        <v>165</v>
      </c>
      <c r="E171" s="212" t="s">
        <v>19</v>
      </c>
      <c r="F171" s="213" t="s">
        <v>964</v>
      </c>
      <c r="G171" s="211"/>
      <c r="H171" s="214">
        <v>6.73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165</v>
      </c>
      <c r="AU171" s="220" t="s">
        <v>80</v>
      </c>
      <c r="AV171" s="13" t="s">
        <v>80</v>
      </c>
      <c r="AW171" s="13" t="s">
        <v>33</v>
      </c>
      <c r="AX171" s="13" t="s">
        <v>71</v>
      </c>
      <c r="AY171" s="220" t="s">
        <v>152</v>
      </c>
    </row>
    <row r="172" spans="1:65" s="13" customFormat="1" ht="10.199999999999999">
      <c r="B172" s="210"/>
      <c r="C172" s="211"/>
      <c r="D172" s="205" t="s">
        <v>165</v>
      </c>
      <c r="E172" s="212" t="s">
        <v>19</v>
      </c>
      <c r="F172" s="213" t="s">
        <v>965</v>
      </c>
      <c r="G172" s="211"/>
      <c r="H172" s="214">
        <v>1.95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165</v>
      </c>
      <c r="AU172" s="220" t="s">
        <v>80</v>
      </c>
      <c r="AV172" s="13" t="s">
        <v>80</v>
      </c>
      <c r="AW172" s="13" t="s">
        <v>33</v>
      </c>
      <c r="AX172" s="13" t="s">
        <v>71</v>
      </c>
      <c r="AY172" s="220" t="s">
        <v>152</v>
      </c>
    </row>
    <row r="173" spans="1:65" s="13" customFormat="1" ht="10.199999999999999">
      <c r="B173" s="210"/>
      <c r="C173" s="211"/>
      <c r="D173" s="205" t="s">
        <v>165</v>
      </c>
      <c r="E173" s="212" t="s">
        <v>19</v>
      </c>
      <c r="F173" s="213" t="s">
        <v>966</v>
      </c>
      <c r="G173" s="211"/>
      <c r="H173" s="214">
        <v>1.5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165</v>
      </c>
      <c r="AU173" s="220" t="s">
        <v>80</v>
      </c>
      <c r="AV173" s="13" t="s">
        <v>80</v>
      </c>
      <c r="AW173" s="13" t="s">
        <v>33</v>
      </c>
      <c r="AX173" s="13" t="s">
        <v>71</v>
      </c>
      <c r="AY173" s="220" t="s">
        <v>152</v>
      </c>
    </row>
    <row r="174" spans="1:65" s="2" customFormat="1" ht="14.4" customHeight="1">
      <c r="A174" s="34"/>
      <c r="B174" s="35"/>
      <c r="C174" s="192" t="s">
        <v>265</v>
      </c>
      <c r="D174" s="192" t="s">
        <v>154</v>
      </c>
      <c r="E174" s="193" t="s">
        <v>513</v>
      </c>
      <c r="F174" s="194" t="s">
        <v>514</v>
      </c>
      <c r="G174" s="195" t="s">
        <v>314</v>
      </c>
      <c r="H174" s="196">
        <v>15.24</v>
      </c>
      <c r="I174" s="197"/>
      <c r="J174" s="198">
        <f>ROUND(I174*H174,2)</f>
        <v>0</v>
      </c>
      <c r="K174" s="194" t="s">
        <v>158</v>
      </c>
      <c r="L174" s="39"/>
      <c r="M174" s="199" t="s">
        <v>19</v>
      </c>
      <c r="N174" s="200" t="s">
        <v>42</v>
      </c>
      <c r="O174" s="64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3" t="s">
        <v>159</v>
      </c>
      <c r="AT174" s="203" t="s">
        <v>154</v>
      </c>
      <c r="AU174" s="203" t="s">
        <v>80</v>
      </c>
      <c r="AY174" s="17" t="s">
        <v>152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7" t="s">
        <v>78</v>
      </c>
      <c r="BK174" s="204">
        <f>ROUND(I174*H174,2)</f>
        <v>0</v>
      </c>
      <c r="BL174" s="17" t="s">
        <v>159</v>
      </c>
      <c r="BM174" s="203" t="s">
        <v>967</v>
      </c>
    </row>
    <row r="175" spans="1:65" s="2" customFormat="1" ht="10.199999999999999">
      <c r="A175" s="34"/>
      <c r="B175" s="35"/>
      <c r="C175" s="36"/>
      <c r="D175" s="205" t="s">
        <v>161</v>
      </c>
      <c r="E175" s="36"/>
      <c r="F175" s="206" t="s">
        <v>516</v>
      </c>
      <c r="G175" s="36"/>
      <c r="H175" s="36"/>
      <c r="I175" s="115"/>
      <c r="J175" s="36"/>
      <c r="K175" s="36"/>
      <c r="L175" s="39"/>
      <c r="M175" s="207"/>
      <c r="N175" s="208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161</v>
      </c>
      <c r="AU175" s="17" t="s">
        <v>80</v>
      </c>
    </row>
    <row r="176" spans="1:65" s="2" customFormat="1" ht="14.4" customHeight="1">
      <c r="A176" s="34"/>
      <c r="B176" s="35"/>
      <c r="C176" s="192" t="s">
        <v>7</v>
      </c>
      <c r="D176" s="192" t="s">
        <v>154</v>
      </c>
      <c r="E176" s="193" t="s">
        <v>374</v>
      </c>
      <c r="F176" s="194" t="s">
        <v>375</v>
      </c>
      <c r="G176" s="195" t="s">
        <v>157</v>
      </c>
      <c r="H176" s="196">
        <v>28.846</v>
      </c>
      <c r="I176" s="197"/>
      <c r="J176" s="198">
        <f>ROUND(I176*H176,2)</f>
        <v>0</v>
      </c>
      <c r="K176" s="194" t="s">
        <v>158</v>
      </c>
      <c r="L176" s="39"/>
      <c r="M176" s="199" t="s">
        <v>19</v>
      </c>
      <c r="N176" s="200" t="s">
        <v>42</v>
      </c>
      <c r="O176" s="64"/>
      <c r="P176" s="201">
        <f>O176*H176</f>
        <v>0</v>
      </c>
      <c r="Q176" s="201">
        <v>2.45329</v>
      </c>
      <c r="R176" s="201">
        <f>Q176*H176</f>
        <v>70.767603339999994</v>
      </c>
      <c r="S176" s="201">
        <v>0</v>
      </c>
      <c r="T176" s="20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3" t="s">
        <v>159</v>
      </c>
      <c r="AT176" s="203" t="s">
        <v>154</v>
      </c>
      <c r="AU176" s="203" t="s">
        <v>80</v>
      </c>
      <c r="AY176" s="17" t="s">
        <v>152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17" t="s">
        <v>78</v>
      </c>
      <c r="BK176" s="204">
        <f>ROUND(I176*H176,2)</f>
        <v>0</v>
      </c>
      <c r="BL176" s="17" t="s">
        <v>159</v>
      </c>
      <c r="BM176" s="203" t="s">
        <v>968</v>
      </c>
    </row>
    <row r="177" spans="1:65" s="2" customFormat="1" ht="19.2">
      <c r="A177" s="34"/>
      <c r="B177" s="35"/>
      <c r="C177" s="36"/>
      <c r="D177" s="205" t="s">
        <v>161</v>
      </c>
      <c r="E177" s="36"/>
      <c r="F177" s="206" t="s">
        <v>377</v>
      </c>
      <c r="G177" s="36"/>
      <c r="H177" s="36"/>
      <c r="I177" s="115"/>
      <c r="J177" s="36"/>
      <c r="K177" s="36"/>
      <c r="L177" s="39"/>
      <c r="M177" s="207"/>
      <c r="N177" s="208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161</v>
      </c>
      <c r="AU177" s="17" t="s">
        <v>80</v>
      </c>
    </row>
    <row r="178" spans="1:65" s="13" customFormat="1" ht="10.199999999999999">
      <c r="B178" s="210"/>
      <c r="C178" s="211"/>
      <c r="D178" s="205" t="s">
        <v>165</v>
      </c>
      <c r="E178" s="212" t="s">
        <v>19</v>
      </c>
      <c r="F178" s="213" t="s">
        <v>969</v>
      </c>
      <c r="G178" s="211"/>
      <c r="H178" s="214">
        <v>14.88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165</v>
      </c>
      <c r="AU178" s="220" t="s">
        <v>80</v>
      </c>
      <c r="AV178" s="13" t="s">
        <v>80</v>
      </c>
      <c r="AW178" s="13" t="s">
        <v>33</v>
      </c>
      <c r="AX178" s="13" t="s">
        <v>71</v>
      </c>
      <c r="AY178" s="220" t="s">
        <v>152</v>
      </c>
    </row>
    <row r="179" spans="1:65" s="13" customFormat="1" ht="10.199999999999999">
      <c r="B179" s="210"/>
      <c r="C179" s="211"/>
      <c r="D179" s="205" t="s">
        <v>165</v>
      </c>
      <c r="E179" s="212" t="s">
        <v>19</v>
      </c>
      <c r="F179" s="213" t="s">
        <v>970</v>
      </c>
      <c r="G179" s="211"/>
      <c r="H179" s="214">
        <v>3.7989999999999999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165</v>
      </c>
      <c r="AU179" s="220" t="s">
        <v>80</v>
      </c>
      <c r="AV179" s="13" t="s">
        <v>80</v>
      </c>
      <c r="AW179" s="13" t="s">
        <v>33</v>
      </c>
      <c r="AX179" s="13" t="s">
        <v>71</v>
      </c>
      <c r="AY179" s="220" t="s">
        <v>152</v>
      </c>
    </row>
    <row r="180" spans="1:65" s="13" customFormat="1" ht="10.199999999999999">
      <c r="B180" s="210"/>
      <c r="C180" s="211"/>
      <c r="D180" s="205" t="s">
        <v>165</v>
      </c>
      <c r="E180" s="212" t="s">
        <v>19</v>
      </c>
      <c r="F180" s="213" t="s">
        <v>971</v>
      </c>
      <c r="G180" s="211"/>
      <c r="H180" s="214">
        <v>7.1820000000000004</v>
      </c>
      <c r="I180" s="215"/>
      <c r="J180" s="211"/>
      <c r="K180" s="211"/>
      <c r="L180" s="216"/>
      <c r="M180" s="217"/>
      <c r="N180" s="218"/>
      <c r="O180" s="218"/>
      <c r="P180" s="218"/>
      <c r="Q180" s="218"/>
      <c r="R180" s="218"/>
      <c r="S180" s="218"/>
      <c r="T180" s="219"/>
      <c r="AT180" s="220" t="s">
        <v>165</v>
      </c>
      <c r="AU180" s="220" t="s">
        <v>80</v>
      </c>
      <c r="AV180" s="13" t="s">
        <v>80</v>
      </c>
      <c r="AW180" s="13" t="s">
        <v>33</v>
      </c>
      <c r="AX180" s="13" t="s">
        <v>71</v>
      </c>
      <c r="AY180" s="220" t="s">
        <v>152</v>
      </c>
    </row>
    <row r="181" spans="1:65" s="13" customFormat="1" ht="10.199999999999999">
      <c r="B181" s="210"/>
      <c r="C181" s="211"/>
      <c r="D181" s="205" t="s">
        <v>165</v>
      </c>
      <c r="E181" s="212" t="s">
        <v>19</v>
      </c>
      <c r="F181" s="213" t="s">
        <v>972</v>
      </c>
      <c r="G181" s="211"/>
      <c r="H181" s="214">
        <v>2.9849999999999999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165</v>
      </c>
      <c r="AU181" s="220" t="s">
        <v>80</v>
      </c>
      <c r="AV181" s="13" t="s">
        <v>80</v>
      </c>
      <c r="AW181" s="13" t="s">
        <v>33</v>
      </c>
      <c r="AX181" s="13" t="s">
        <v>71</v>
      </c>
      <c r="AY181" s="220" t="s">
        <v>152</v>
      </c>
    </row>
    <row r="182" spans="1:65" s="2" customFormat="1" ht="14.4" customHeight="1">
      <c r="A182" s="34"/>
      <c r="B182" s="35"/>
      <c r="C182" s="192" t="s">
        <v>276</v>
      </c>
      <c r="D182" s="192" t="s">
        <v>154</v>
      </c>
      <c r="E182" s="193" t="s">
        <v>380</v>
      </c>
      <c r="F182" s="194" t="s">
        <v>381</v>
      </c>
      <c r="G182" s="195" t="s">
        <v>314</v>
      </c>
      <c r="H182" s="196">
        <v>123.40600000000001</v>
      </c>
      <c r="I182" s="197"/>
      <c r="J182" s="198">
        <f>ROUND(I182*H182,2)</f>
        <v>0</v>
      </c>
      <c r="K182" s="194" t="s">
        <v>158</v>
      </c>
      <c r="L182" s="39"/>
      <c r="M182" s="199" t="s">
        <v>19</v>
      </c>
      <c r="N182" s="200" t="s">
        <v>42</v>
      </c>
      <c r="O182" s="64"/>
      <c r="P182" s="201">
        <f>O182*H182</f>
        <v>0</v>
      </c>
      <c r="Q182" s="201">
        <v>2.6900000000000001E-3</v>
      </c>
      <c r="R182" s="201">
        <f>Q182*H182</f>
        <v>0.33196214000000002</v>
      </c>
      <c r="S182" s="201">
        <v>0</v>
      </c>
      <c r="T182" s="20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3" t="s">
        <v>159</v>
      </c>
      <c r="AT182" s="203" t="s">
        <v>154</v>
      </c>
      <c r="AU182" s="203" t="s">
        <v>80</v>
      </c>
      <c r="AY182" s="17" t="s">
        <v>152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7" t="s">
        <v>78</v>
      </c>
      <c r="BK182" s="204">
        <f>ROUND(I182*H182,2)</f>
        <v>0</v>
      </c>
      <c r="BL182" s="17" t="s">
        <v>159</v>
      </c>
      <c r="BM182" s="203" t="s">
        <v>973</v>
      </c>
    </row>
    <row r="183" spans="1:65" s="2" customFormat="1" ht="10.199999999999999">
      <c r="A183" s="34"/>
      <c r="B183" s="35"/>
      <c r="C183" s="36"/>
      <c r="D183" s="205" t="s">
        <v>161</v>
      </c>
      <c r="E183" s="36"/>
      <c r="F183" s="206" t="s">
        <v>383</v>
      </c>
      <c r="G183" s="36"/>
      <c r="H183" s="36"/>
      <c r="I183" s="115"/>
      <c r="J183" s="36"/>
      <c r="K183" s="36"/>
      <c r="L183" s="39"/>
      <c r="M183" s="207"/>
      <c r="N183" s="208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161</v>
      </c>
      <c r="AU183" s="17" t="s">
        <v>80</v>
      </c>
    </row>
    <row r="184" spans="1:65" s="13" customFormat="1" ht="10.199999999999999">
      <c r="B184" s="210"/>
      <c r="C184" s="211"/>
      <c r="D184" s="205" t="s">
        <v>165</v>
      </c>
      <c r="E184" s="212" t="s">
        <v>19</v>
      </c>
      <c r="F184" s="213" t="s">
        <v>974</v>
      </c>
      <c r="G184" s="211"/>
      <c r="H184" s="214">
        <v>49.46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165</v>
      </c>
      <c r="AU184" s="220" t="s">
        <v>80</v>
      </c>
      <c r="AV184" s="13" t="s">
        <v>80</v>
      </c>
      <c r="AW184" s="13" t="s">
        <v>33</v>
      </c>
      <c r="AX184" s="13" t="s">
        <v>71</v>
      </c>
      <c r="AY184" s="220" t="s">
        <v>152</v>
      </c>
    </row>
    <row r="185" spans="1:65" s="13" customFormat="1" ht="10.199999999999999">
      <c r="B185" s="210"/>
      <c r="C185" s="211"/>
      <c r="D185" s="205" t="s">
        <v>165</v>
      </c>
      <c r="E185" s="212" t="s">
        <v>19</v>
      </c>
      <c r="F185" s="213" t="s">
        <v>975</v>
      </c>
      <c r="G185" s="211"/>
      <c r="H185" s="214">
        <v>28.385999999999999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165</v>
      </c>
      <c r="AU185" s="220" t="s">
        <v>80</v>
      </c>
      <c r="AV185" s="13" t="s">
        <v>80</v>
      </c>
      <c r="AW185" s="13" t="s">
        <v>33</v>
      </c>
      <c r="AX185" s="13" t="s">
        <v>71</v>
      </c>
      <c r="AY185" s="220" t="s">
        <v>152</v>
      </c>
    </row>
    <row r="186" spans="1:65" s="13" customFormat="1" ht="10.199999999999999">
      <c r="B186" s="210"/>
      <c r="C186" s="211"/>
      <c r="D186" s="205" t="s">
        <v>165</v>
      </c>
      <c r="E186" s="212" t="s">
        <v>19</v>
      </c>
      <c r="F186" s="213" t="s">
        <v>976</v>
      </c>
      <c r="G186" s="211"/>
      <c r="H186" s="214">
        <v>31.72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165</v>
      </c>
      <c r="AU186" s="220" t="s">
        <v>80</v>
      </c>
      <c r="AV186" s="13" t="s">
        <v>80</v>
      </c>
      <c r="AW186" s="13" t="s">
        <v>33</v>
      </c>
      <c r="AX186" s="13" t="s">
        <v>71</v>
      </c>
      <c r="AY186" s="220" t="s">
        <v>152</v>
      </c>
    </row>
    <row r="187" spans="1:65" s="13" customFormat="1" ht="10.199999999999999">
      <c r="B187" s="210"/>
      <c r="C187" s="211"/>
      <c r="D187" s="205" t="s">
        <v>165</v>
      </c>
      <c r="E187" s="212" t="s">
        <v>19</v>
      </c>
      <c r="F187" s="213" t="s">
        <v>977</v>
      </c>
      <c r="G187" s="211"/>
      <c r="H187" s="214">
        <v>13.84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165</v>
      </c>
      <c r="AU187" s="220" t="s">
        <v>80</v>
      </c>
      <c r="AV187" s="13" t="s">
        <v>80</v>
      </c>
      <c r="AW187" s="13" t="s">
        <v>33</v>
      </c>
      <c r="AX187" s="13" t="s">
        <v>71</v>
      </c>
      <c r="AY187" s="220" t="s">
        <v>152</v>
      </c>
    </row>
    <row r="188" spans="1:65" s="2" customFormat="1" ht="14.4" customHeight="1">
      <c r="A188" s="34"/>
      <c r="B188" s="35"/>
      <c r="C188" s="192" t="s">
        <v>281</v>
      </c>
      <c r="D188" s="192" t="s">
        <v>154</v>
      </c>
      <c r="E188" s="193" t="s">
        <v>386</v>
      </c>
      <c r="F188" s="194" t="s">
        <v>387</v>
      </c>
      <c r="G188" s="195" t="s">
        <v>314</v>
      </c>
      <c r="H188" s="196">
        <v>123.40600000000001</v>
      </c>
      <c r="I188" s="197"/>
      <c r="J188" s="198">
        <f>ROUND(I188*H188,2)</f>
        <v>0</v>
      </c>
      <c r="K188" s="194" t="s">
        <v>158</v>
      </c>
      <c r="L188" s="39"/>
      <c r="M188" s="199" t="s">
        <v>19</v>
      </c>
      <c r="N188" s="200" t="s">
        <v>42</v>
      </c>
      <c r="O188" s="64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3" t="s">
        <v>159</v>
      </c>
      <c r="AT188" s="203" t="s">
        <v>154</v>
      </c>
      <c r="AU188" s="203" t="s">
        <v>80</v>
      </c>
      <c r="AY188" s="17" t="s">
        <v>152</v>
      </c>
      <c r="BE188" s="204">
        <f>IF(N188="základní",J188,0)</f>
        <v>0</v>
      </c>
      <c r="BF188" s="204">
        <f>IF(N188="snížená",J188,0)</f>
        <v>0</v>
      </c>
      <c r="BG188" s="204">
        <f>IF(N188="zákl. přenesená",J188,0)</f>
        <v>0</v>
      </c>
      <c r="BH188" s="204">
        <f>IF(N188="sníž. přenesená",J188,0)</f>
        <v>0</v>
      </c>
      <c r="BI188" s="204">
        <f>IF(N188="nulová",J188,0)</f>
        <v>0</v>
      </c>
      <c r="BJ188" s="17" t="s">
        <v>78</v>
      </c>
      <c r="BK188" s="204">
        <f>ROUND(I188*H188,2)</f>
        <v>0</v>
      </c>
      <c r="BL188" s="17" t="s">
        <v>159</v>
      </c>
      <c r="BM188" s="203" t="s">
        <v>978</v>
      </c>
    </row>
    <row r="189" spans="1:65" s="2" customFormat="1" ht="10.199999999999999">
      <c r="A189" s="34"/>
      <c r="B189" s="35"/>
      <c r="C189" s="36"/>
      <c r="D189" s="205" t="s">
        <v>161</v>
      </c>
      <c r="E189" s="36"/>
      <c r="F189" s="206" t="s">
        <v>389</v>
      </c>
      <c r="G189" s="36"/>
      <c r="H189" s="36"/>
      <c r="I189" s="115"/>
      <c r="J189" s="36"/>
      <c r="K189" s="36"/>
      <c r="L189" s="39"/>
      <c r="M189" s="207"/>
      <c r="N189" s="208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161</v>
      </c>
      <c r="AU189" s="17" t="s">
        <v>80</v>
      </c>
    </row>
    <row r="190" spans="1:65" s="2" customFormat="1" ht="14.4" customHeight="1">
      <c r="A190" s="34"/>
      <c r="B190" s="35"/>
      <c r="C190" s="192" t="s">
        <v>287</v>
      </c>
      <c r="D190" s="192" t="s">
        <v>154</v>
      </c>
      <c r="E190" s="193" t="s">
        <v>391</v>
      </c>
      <c r="F190" s="194" t="s">
        <v>392</v>
      </c>
      <c r="G190" s="195" t="s">
        <v>297</v>
      </c>
      <c r="H190" s="196">
        <v>5.8999999999999997E-2</v>
      </c>
      <c r="I190" s="197"/>
      <c r="J190" s="198">
        <f>ROUND(I190*H190,2)</f>
        <v>0</v>
      </c>
      <c r="K190" s="194" t="s">
        <v>158</v>
      </c>
      <c r="L190" s="39"/>
      <c r="M190" s="199" t="s">
        <v>19</v>
      </c>
      <c r="N190" s="200" t="s">
        <v>42</v>
      </c>
      <c r="O190" s="64"/>
      <c r="P190" s="201">
        <f>O190*H190</f>
        <v>0</v>
      </c>
      <c r="Q190" s="201">
        <v>1.0601700000000001</v>
      </c>
      <c r="R190" s="201">
        <f>Q190*H190</f>
        <v>6.2550030000000006E-2</v>
      </c>
      <c r="S190" s="201">
        <v>0</v>
      </c>
      <c r="T190" s="20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3" t="s">
        <v>159</v>
      </c>
      <c r="AT190" s="203" t="s">
        <v>154</v>
      </c>
      <c r="AU190" s="203" t="s">
        <v>80</v>
      </c>
      <c r="AY190" s="17" t="s">
        <v>152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17" t="s">
        <v>78</v>
      </c>
      <c r="BK190" s="204">
        <f>ROUND(I190*H190,2)</f>
        <v>0</v>
      </c>
      <c r="BL190" s="17" t="s">
        <v>159</v>
      </c>
      <c r="BM190" s="203" t="s">
        <v>979</v>
      </c>
    </row>
    <row r="191" spans="1:65" s="2" customFormat="1" ht="10.199999999999999">
      <c r="A191" s="34"/>
      <c r="B191" s="35"/>
      <c r="C191" s="36"/>
      <c r="D191" s="205" t="s">
        <v>161</v>
      </c>
      <c r="E191" s="36"/>
      <c r="F191" s="206" t="s">
        <v>394</v>
      </c>
      <c r="G191" s="36"/>
      <c r="H191" s="36"/>
      <c r="I191" s="115"/>
      <c r="J191" s="36"/>
      <c r="K191" s="36"/>
      <c r="L191" s="39"/>
      <c r="M191" s="207"/>
      <c r="N191" s="208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161</v>
      </c>
      <c r="AU191" s="17" t="s">
        <v>80</v>
      </c>
    </row>
    <row r="192" spans="1:65" s="13" customFormat="1" ht="10.199999999999999">
      <c r="B192" s="210"/>
      <c r="C192" s="211"/>
      <c r="D192" s="205" t="s">
        <v>165</v>
      </c>
      <c r="E192" s="212" t="s">
        <v>19</v>
      </c>
      <c r="F192" s="213" t="s">
        <v>980</v>
      </c>
      <c r="G192" s="211"/>
      <c r="H192" s="214">
        <v>5.8999999999999997E-2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165</v>
      </c>
      <c r="AU192" s="220" t="s">
        <v>80</v>
      </c>
      <c r="AV192" s="13" t="s">
        <v>80</v>
      </c>
      <c r="AW192" s="13" t="s">
        <v>33</v>
      </c>
      <c r="AX192" s="13" t="s">
        <v>78</v>
      </c>
      <c r="AY192" s="220" t="s">
        <v>152</v>
      </c>
    </row>
    <row r="193" spans="1:65" s="2" customFormat="1" ht="14.4" customHeight="1">
      <c r="A193" s="34"/>
      <c r="B193" s="35"/>
      <c r="C193" s="192" t="s">
        <v>294</v>
      </c>
      <c r="D193" s="192" t="s">
        <v>154</v>
      </c>
      <c r="E193" s="193" t="s">
        <v>397</v>
      </c>
      <c r="F193" s="194" t="s">
        <v>398</v>
      </c>
      <c r="G193" s="195" t="s">
        <v>297</v>
      </c>
      <c r="H193" s="196">
        <v>1.117</v>
      </c>
      <c r="I193" s="197"/>
      <c r="J193" s="198">
        <f>ROUND(I193*H193,2)</f>
        <v>0</v>
      </c>
      <c r="K193" s="194" t="s">
        <v>158</v>
      </c>
      <c r="L193" s="39"/>
      <c r="M193" s="199" t="s">
        <v>19</v>
      </c>
      <c r="N193" s="200" t="s">
        <v>42</v>
      </c>
      <c r="O193" s="64"/>
      <c r="P193" s="201">
        <f>O193*H193</f>
        <v>0</v>
      </c>
      <c r="Q193" s="201">
        <v>1.06277</v>
      </c>
      <c r="R193" s="201">
        <f>Q193*H193</f>
        <v>1.1871140899999999</v>
      </c>
      <c r="S193" s="201">
        <v>0</v>
      </c>
      <c r="T193" s="20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3" t="s">
        <v>159</v>
      </c>
      <c r="AT193" s="203" t="s">
        <v>154</v>
      </c>
      <c r="AU193" s="203" t="s">
        <v>80</v>
      </c>
      <c r="AY193" s="17" t="s">
        <v>152</v>
      </c>
      <c r="BE193" s="204">
        <f>IF(N193="základní",J193,0)</f>
        <v>0</v>
      </c>
      <c r="BF193" s="204">
        <f>IF(N193="snížená",J193,0)</f>
        <v>0</v>
      </c>
      <c r="BG193" s="204">
        <f>IF(N193="zákl. přenesená",J193,0)</f>
        <v>0</v>
      </c>
      <c r="BH193" s="204">
        <f>IF(N193="sníž. přenesená",J193,0)</f>
        <v>0</v>
      </c>
      <c r="BI193" s="204">
        <f>IF(N193="nulová",J193,0)</f>
        <v>0</v>
      </c>
      <c r="BJ193" s="17" t="s">
        <v>78</v>
      </c>
      <c r="BK193" s="204">
        <f>ROUND(I193*H193,2)</f>
        <v>0</v>
      </c>
      <c r="BL193" s="17" t="s">
        <v>159</v>
      </c>
      <c r="BM193" s="203" t="s">
        <v>981</v>
      </c>
    </row>
    <row r="194" spans="1:65" s="2" customFormat="1" ht="10.199999999999999">
      <c r="A194" s="34"/>
      <c r="B194" s="35"/>
      <c r="C194" s="36"/>
      <c r="D194" s="205" t="s">
        <v>161</v>
      </c>
      <c r="E194" s="36"/>
      <c r="F194" s="206" t="s">
        <v>400</v>
      </c>
      <c r="G194" s="36"/>
      <c r="H194" s="36"/>
      <c r="I194" s="115"/>
      <c r="J194" s="36"/>
      <c r="K194" s="36"/>
      <c r="L194" s="39"/>
      <c r="M194" s="207"/>
      <c r="N194" s="208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161</v>
      </c>
      <c r="AU194" s="17" t="s">
        <v>80</v>
      </c>
    </row>
    <row r="195" spans="1:65" s="13" customFormat="1" ht="10.199999999999999">
      <c r="B195" s="210"/>
      <c r="C195" s="211"/>
      <c r="D195" s="205" t="s">
        <v>165</v>
      </c>
      <c r="E195" s="212" t="s">
        <v>19</v>
      </c>
      <c r="F195" s="213" t="s">
        <v>982</v>
      </c>
      <c r="G195" s="211"/>
      <c r="H195" s="214">
        <v>0.14699999999999999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165</v>
      </c>
      <c r="AU195" s="220" t="s">
        <v>80</v>
      </c>
      <c r="AV195" s="13" t="s">
        <v>80</v>
      </c>
      <c r="AW195" s="13" t="s">
        <v>33</v>
      </c>
      <c r="AX195" s="13" t="s">
        <v>71</v>
      </c>
      <c r="AY195" s="220" t="s">
        <v>152</v>
      </c>
    </row>
    <row r="196" spans="1:65" s="13" customFormat="1" ht="10.199999999999999">
      <c r="B196" s="210"/>
      <c r="C196" s="211"/>
      <c r="D196" s="205" t="s">
        <v>165</v>
      </c>
      <c r="E196" s="212" t="s">
        <v>19</v>
      </c>
      <c r="F196" s="213" t="s">
        <v>983</v>
      </c>
      <c r="G196" s="211"/>
      <c r="H196" s="214">
        <v>0.97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165</v>
      </c>
      <c r="AU196" s="220" t="s">
        <v>80</v>
      </c>
      <c r="AV196" s="13" t="s">
        <v>80</v>
      </c>
      <c r="AW196" s="13" t="s">
        <v>33</v>
      </c>
      <c r="AX196" s="13" t="s">
        <v>71</v>
      </c>
      <c r="AY196" s="220" t="s">
        <v>152</v>
      </c>
    </row>
    <row r="197" spans="1:65" s="12" customFormat="1" ht="22.8" customHeight="1">
      <c r="B197" s="176"/>
      <c r="C197" s="177"/>
      <c r="D197" s="178" t="s">
        <v>70</v>
      </c>
      <c r="E197" s="190" t="s">
        <v>159</v>
      </c>
      <c r="F197" s="190" t="s">
        <v>402</v>
      </c>
      <c r="G197" s="177"/>
      <c r="H197" s="177"/>
      <c r="I197" s="180"/>
      <c r="J197" s="191">
        <f>BK197</f>
        <v>0</v>
      </c>
      <c r="K197" s="177"/>
      <c r="L197" s="182"/>
      <c r="M197" s="183"/>
      <c r="N197" s="184"/>
      <c r="O197" s="184"/>
      <c r="P197" s="185">
        <f>SUM(P198:P203)</f>
        <v>0</v>
      </c>
      <c r="Q197" s="184"/>
      <c r="R197" s="185">
        <f>SUM(R198:R203)</f>
        <v>36.940799999999996</v>
      </c>
      <c r="S197" s="184"/>
      <c r="T197" s="186">
        <f>SUM(T198:T203)</f>
        <v>0</v>
      </c>
      <c r="AR197" s="187" t="s">
        <v>78</v>
      </c>
      <c r="AT197" s="188" t="s">
        <v>70</v>
      </c>
      <c r="AU197" s="188" t="s">
        <v>78</v>
      </c>
      <c r="AY197" s="187" t="s">
        <v>152</v>
      </c>
      <c r="BK197" s="189">
        <f>SUM(BK198:BK203)</f>
        <v>0</v>
      </c>
    </row>
    <row r="198" spans="1:65" s="2" customFormat="1" ht="14.4" customHeight="1">
      <c r="A198" s="34"/>
      <c r="B198" s="35"/>
      <c r="C198" s="192" t="s">
        <v>300</v>
      </c>
      <c r="D198" s="192" t="s">
        <v>154</v>
      </c>
      <c r="E198" s="193" t="s">
        <v>404</v>
      </c>
      <c r="F198" s="194" t="s">
        <v>405</v>
      </c>
      <c r="G198" s="195" t="s">
        <v>157</v>
      </c>
      <c r="H198" s="196">
        <v>18.5</v>
      </c>
      <c r="I198" s="197"/>
      <c r="J198" s="198">
        <f>ROUND(I198*H198,2)</f>
        <v>0</v>
      </c>
      <c r="K198" s="194" t="s">
        <v>158</v>
      </c>
      <c r="L198" s="39"/>
      <c r="M198" s="199" t="s">
        <v>19</v>
      </c>
      <c r="N198" s="200" t="s">
        <v>42</v>
      </c>
      <c r="O198" s="64"/>
      <c r="P198" s="201">
        <f>O198*H198</f>
        <v>0</v>
      </c>
      <c r="Q198" s="201">
        <v>1.9967999999999999</v>
      </c>
      <c r="R198" s="201">
        <f>Q198*H198</f>
        <v>36.940799999999996</v>
      </c>
      <c r="S198" s="201">
        <v>0</v>
      </c>
      <c r="T198" s="20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3" t="s">
        <v>159</v>
      </c>
      <c r="AT198" s="203" t="s">
        <v>154</v>
      </c>
      <c r="AU198" s="203" t="s">
        <v>80</v>
      </c>
      <c r="AY198" s="17" t="s">
        <v>152</v>
      </c>
      <c r="BE198" s="204">
        <f>IF(N198="základní",J198,0)</f>
        <v>0</v>
      </c>
      <c r="BF198" s="204">
        <f>IF(N198="snížená",J198,0)</f>
        <v>0</v>
      </c>
      <c r="BG198" s="204">
        <f>IF(N198="zákl. přenesená",J198,0)</f>
        <v>0</v>
      </c>
      <c r="BH198" s="204">
        <f>IF(N198="sníž. přenesená",J198,0)</f>
        <v>0</v>
      </c>
      <c r="BI198" s="204">
        <f>IF(N198="nulová",J198,0)</f>
        <v>0</v>
      </c>
      <c r="BJ198" s="17" t="s">
        <v>78</v>
      </c>
      <c r="BK198" s="204">
        <f>ROUND(I198*H198,2)</f>
        <v>0</v>
      </c>
      <c r="BL198" s="17" t="s">
        <v>159</v>
      </c>
      <c r="BM198" s="203" t="s">
        <v>984</v>
      </c>
    </row>
    <row r="199" spans="1:65" s="2" customFormat="1" ht="19.2">
      <c r="A199" s="34"/>
      <c r="B199" s="35"/>
      <c r="C199" s="36"/>
      <c r="D199" s="205" t="s">
        <v>161</v>
      </c>
      <c r="E199" s="36"/>
      <c r="F199" s="206" t="s">
        <v>407</v>
      </c>
      <c r="G199" s="36"/>
      <c r="H199" s="36"/>
      <c r="I199" s="115"/>
      <c r="J199" s="36"/>
      <c r="K199" s="36"/>
      <c r="L199" s="39"/>
      <c r="M199" s="207"/>
      <c r="N199" s="208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161</v>
      </c>
      <c r="AU199" s="17" t="s">
        <v>80</v>
      </c>
    </row>
    <row r="200" spans="1:65" s="14" customFormat="1" ht="10.199999999999999">
      <c r="B200" s="235"/>
      <c r="C200" s="236"/>
      <c r="D200" s="205" t="s">
        <v>165</v>
      </c>
      <c r="E200" s="237" t="s">
        <v>19</v>
      </c>
      <c r="F200" s="238" t="s">
        <v>910</v>
      </c>
      <c r="G200" s="236"/>
      <c r="H200" s="237" t="s">
        <v>19</v>
      </c>
      <c r="I200" s="239"/>
      <c r="J200" s="236"/>
      <c r="K200" s="236"/>
      <c r="L200" s="240"/>
      <c r="M200" s="241"/>
      <c r="N200" s="242"/>
      <c r="O200" s="242"/>
      <c r="P200" s="242"/>
      <c r="Q200" s="242"/>
      <c r="R200" s="242"/>
      <c r="S200" s="242"/>
      <c r="T200" s="243"/>
      <c r="AT200" s="244" t="s">
        <v>165</v>
      </c>
      <c r="AU200" s="244" t="s">
        <v>80</v>
      </c>
      <c r="AV200" s="14" t="s">
        <v>78</v>
      </c>
      <c r="AW200" s="14" t="s">
        <v>33</v>
      </c>
      <c r="AX200" s="14" t="s">
        <v>71</v>
      </c>
      <c r="AY200" s="244" t="s">
        <v>152</v>
      </c>
    </row>
    <row r="201" spans="1:65" s="13" customFormat="1" ht="10.199999999999999">
      <c r="B201" s="210"/>
      <c r="C201" s="211"/>
      <c r="D201" s="205" t="s">
        <v>165</v>
      </c>
      <c r="E201" s="212" t="s">
        <v>19</v>
      </c>
      <c r="F201" s="213" t="s">
        <v>911</v>
      </c>
      <c r="G201" s="211"/>
      <c r="H201" s="214">
        <v>2.16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165</v>
      </c>
      <c r="AU201" s="220" t="s">
        <v>80</v>
      </c>
      <c r="AV201" s="13" t="s">
        <v>80</v>
      </c>
      <c r="AW201" s="13" t="s">
        <v>33</v>
      </c>
      <c r="AX201" s="13" t="s">
        <v>71</v>
      </c>
      <c r="AY201" s="220" t="s">
        <v>152</v>
      </c>
    </row>
    <row r="202" spans="1:65" s="13" customFormat="1" ht="10.199999999999999">
      <c r="B202" s="210"/>
      <c r="C202" s="211"/>
      <c r="D202" s="205" t="s">
        <v>165</v>
      </c>
      <c r="E202" s="212" t="s">
        <v>19</v>
      </c>
      <c r="F202" s="213" t="s">
        <v>985</v>
      </c>
      <c r="G202" s="211"/>
      <c r="H202" s="214">
        <v>4.92</v>
      </c>
      <c r="I202" s="215"/>
      <c r="J202" s="211"/>
      <c r="K202" s="211"/>
      <c r="L202" s="216"/>
      <c r="M202" s="217"/>
      <c r="N202" s="218"/>
      <c r="O202" s="218"/>
      <c r="P202" s="218"/>
      <c r="Q202" s="218"/>
      <c r="R202" s="218"/>
      <c r="S202" s="218"/>
      <c r="T202" s="219"/>
      <c r="AT202" s="220" t="s">
        <v>165</v>
      </c>
      <c r="AU202" s="220" t="s">
        <v>80</v>
      </c>
      <c r="AV202" s="13" t="s">
        <v>80</v>
      </c>
      <c r="AW202" s="13" t="s">
        <v>33</v>
      </c>
      <c r="AX202" s="13" t="s">
        <v>71</v>
      </c>
      <c r="AY202" s="220" t="s">
        <v>152</v>
      </c>
    </row>
    <row r="203" spans="1:65" s="13" customFormat="1" ht="10.199999999999999">
      <c r="B203" s="210"/>
      <c r="C203" s="211"/>
      <c r="D203" s="205" t="s">
        <v>165</v>
      </c>
      <c r="E203" s="212" t="s">
        <v>19</v>
      </c>
      <c r="F203" s="213" t="s">
        <v>986</v>
      </c>
      <c r="G203" s="211"/>
      <c r="H203" s="214">
        <v>11.42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165</v>
      </c>
      <c r="AU203" s="220" t="s">
        <v>80</v>
      </c>
      <c r="AV203" s="13" t="s">
        <v>80</v>
      </c>
      <c r="AW203" s="13" t="s">
        <v>33</v>
      </c>
      <c r="AX203" s="13" t="s">
        <v>71</v>
      </c>
      <c r="AY203" s="220" t="s">
        <v>152</v>
      </c>
    </row>
    <row r="204" spans="1:65" s="12" customFormat="1" ht="22.8" customHeight="1">
      <c r="B204" s="176"/>
      <c r="C204" s="177"/>
      <c r="D204" s="178" t="s">
        <v>70</v>
      </c>
      <c r="E204" s="190" t="s">
        <v>188</v>
      </c>
      <c r="F204" s="190" t="s">
        <v>535</v>
      </c>
      <c r="G204" s="177"/>
      <c r="H204" s="177"/>
      <c r="I204" s="180"/>
      <c r="J204" s="191">
        <f>BK204</f>
        <v>0</v>
      </c>
      <c r="K204" s="177"/>
      <c r="L204" s="182"/>
      <c r="M204" s="183"/>
      <c r="N204" s="184"/>
      <c r="O204" s="184"/>
      <c r="P204" s="185">
        <f>SUM(P205:P207)</f>
        <v>0</v>
      </c>
      <c r="Q204" s="184"/>
      <c r="R204" s="185">
        <f>SUM(R205:R207)</f>
        <v>0</v>
      </c>
      <c r="S204" s="184"/>
      <c r="T204" s="186">
        <f>SUM(T205:T207)</f>
        <v>0</v>
      </c>
      <c r="AR204" s="187" t="s">
        <v>78</v>
      </c>
      <c r="AT204" s="188" t="s">
        <v>70</v>
      </c>
      <c r="AU204" s="188" t="s">
        <v>78</v>
      </c>
      <c r="AY204" s="187" t="s">
        <v>152</v>
      </c>
      <c r="BK204" s="189">
        <f>SUM(BK205:BK207)</f>
        <v>0</v>
      </c>
    </row>
    <row r="205" spans="1:65" s="2" customFormat="1" ht="14.4" customHeight="1">
      <c r="A205" s="34"/>
      <c r="B205" s="35"/>
      <c r="C205" s="192" t="s">
        <v>305</v>
      </c>
      <c r="D205" s="192" t="s">
        <v>154</v>
      </c>
      <c r="E205" s="193" t="s">
        <v>536</v>
      </c>
      <c r="F205" s="194" t="s">
        <v>537</v>
      </c>
      <c r="G205" s="195" t="s">
        <v>314</v>
      </c>
      <c r="H205" s="196">
        <v>33</v>
      </c>
      <c r="I205" s="197"/>
      <c r="J205" s="198">
        <f>ROUND(I205*H205,2)</f>
        <v>0</v>
      </c>
      <c r="K205" s="194" t="s">
        <v>19</v>
      </c>
      <c r="L205" s="39"/>
      <c r="M205" s="199" t="s">
        <v>19</v>
      </c>
      <c r="N205" s="200" t="s">
        <v>42</v>
      </c>
      <c r="O205" s="64"/>
      <c r="P205" s="201">
        <f>O205*H205</f>
        <v>0</v>
      </c>
      <c r="Q205" s="201">
        <v>0</v>
      </c>
      <c r="R205" s="201">
        <f>Q205*H205</f>
        <v>0</v>
      </c>
      <c r="S205" s="201">
        <v>0</v>
      </c>
      <c r="T205" s="20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3" t="s">
        <v>159</v>
      </c>
      <c r="AT205" s="203" t="s">
        <v>154</v>
      </c>
      <c r="AU205" s="203" t="s">
        <v>80</v>
      </c>
      <c r="AY205" s="17" t="s">
        <v>152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17" t="s">
        <v>78</v>
      </c>
      <c r="BK205" s="204">
        <f>ROUND(I205*H205,2)</f>
        <v>0</v>
      </c>
      <c r="BL205" s="17" t="s">
        <v>159</v>
      </c>
      <c r="BM205" s="203" t="s">
        <v>987</v>
      </c>
    </row>
    <row r="206" spans="1:65" s="2" customFormat="1" ht="10.199999999999999">
      <c r="A206" s="34"/>
      <c r="B206" s="35"/>
      <c r="C206" s="36"/>
      <c r="D206" s="205" t="s">
        <v>161</v>
      </c>
      <c r="E206" s="36"/>
      <c r="F206" s="206" t="s">
        <v>537</v>
      </c>
      <c r="G206" s="36"/>
      <c r="H206" s="36"/>
      <c r="I206" s="115"/>
      <c r="J206" s="36"/>
      <c r="K206" s="36"/>
      <c r="L206" s="39"/>
      <c r="M206" s="207"/>
      <c r="N206" s="208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161</v>
      </c>
      <c r="AU206" s="17" t="s">
        <v>80</v>
      </c>
    </row>
    <row r="207" spans="1:65" s="13" customFormat="1" ht="10.199999999999999">
      <c r="B207" s="210"/>
      <c r="C207" s="211"/>
      <c r="D207" s="205" t="s">
        <v>165</v>
      </c>
      <c r="E207" s="212" t="s">
        <v>19</v>
      </c>
      <c r="F207" s="213" t="s">
        <v>988</v>
      </c>
      <c r="G207" s="211"/>
      <c r="H207" s="214">
        <v>33</v>
      </c>
      <c r="I207" s="215"/>
      <c r="J207" s="211"/>
      <c r="K207" s="211"/>
      <c r="L207" s="216"/>
      <c r="M207" s="217"/>
      <c r="N207" s="218"/>
      <c r="O207" s="218"/>
      <c r="P207" s="218"/>
      <c r="Q207" s="218"/>
      <c r="R207" s="218"/>
      <c r="S207" s="218"/>
      <c r="T207" s="219"/>
      <c r="AT207" s="220" t="s">
        <v>165</v>
      </c>
      <c r="AU207" s="220" t="s">
        <v>80</v>
      </c>
      <c r="AV207" s="13" t="s">
        <v>80</v>
      </c>
      <c r="AW207" s="13" t="s">
        <v>33</v>
      </c>
      <c r="AX207" s="13" t="s">
        <v>78</v>
      </c>
      <c r="AY207" s="220" t="s">
        <v>152</v>
      </c>
    </row>
    <row r="208" spans="1:65" s="12" customFormat="1" ht="22.8" customHeight="1">
      <c r="B208" s="176"/>
      <c r="C208" s="177"/>
      <c r="D208" s="178" t="s">
        <v>70</v>
      </c>
      <c r="E208" s="190" t="s">
        <v>196</v>
      </c>
      <c r="F208" s="190" t="s">
        <v>540</v>
      </c>
      <c r="G208" s="177"/>
      <c r="H208" s="177"/>
      <c r="I208" s="180"/>
      <c r="J208" s="191">
        <f>BK208</f>
        <v>0</v>
      </c>
      <c r="K208" s="177"/>
      <c r="L208" s="182"/>
      <c r="M208" s="183"/>
      <c r="N208" s="184"/>
      <c r="O208" s="184"/>
      <c r="P208" s="185">
        <f>SUM(P209:P217)</f>
        <v>0</v>
      </c>
      <c r="Q208" s="184"/>
      <c r="R208" s="185">
        <f>SUM(R209:R217)</f>
        <v>40.472702060000003</v>
      </c>
      <c r="S208" s="184"/>
      <c r="T208" s="186">
        <f>SUM(T209:T217)</f>
        <v>0</v>
      </c>
      <c r="AR208" s="187" t="s">
        <v>78</v>
      </c>
      <c r="AT208" s="188" t="s">
        <v>70</v>
      </c>
      <c r="AU208" s="188" t="s">
        <v>78</v>
      </c>
      <c r="AY208" s="187" t="s">
        <v>152</v>
      </c>
      <c r="BK208" s="189">
        <f>SUM(BK209:BK217)</f>
        <v>0</v>
      </c>
    </row>
    <row r="209" spans="1:65" s="2" customFormat="1" ht="14.4" customHeight="1">
      <c r="A209" s="34"/>
      <c r="B209" s="35"/>
      <c r="C209" s="192" t="s">
        <v>311</v>
      </c>
      <c r="D209" s="192" t="s">
        <v>154</v>
      </c>
      <c r="E209" s="193" t="s">
        <v>541</v>
      </c>
      <c r="F209" s="194" t="s">
        <v>542</v>
      </c>
      <c r="G209" s="195" t="s">
        <v>169</v>
      </c>
      <c r="H209" s="196">
        <v>3</v>
      </c>
      <c r="I209" s="197"/>
      <c r="J209" s="198">
        <f>ROUND(I209*H209,2)</f>
        <v>0</v>
      </c>
      <c r="K209" s="194" t="s">
        <v>158</v>
      </c>
      <c r="L209" s="39"/>
      <c r="M209" s="199" t="s">
        <v>19</v>
      </c>
      <c r="N209" s="200" t="s">
        <v>42</v>
      </c>
      <c r="O209" s="64"/>
      <c r="P209" s="201">
        <f>O209*H209</f>
        <v>0</v>
      </c>
      <c r="Q209" s="201">
        <v>6.8999999999999997E-4</v>
      </c>
      <c r="R209" s="201">
        <f>Q209*H209</f>
        <v>2.0699999999999998E-3</v>
      </c>
      <c r="S209" s="201">
        <v>0</v>
      </c>
      <c r="T209" s="20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3" t="s">
        <v>159</v>
      </c>
      <c r="AT209" s="203" t="s">
        <v>154</v>
      </c>
      <c r="AU209" s="203" t="s">
        <v>80</v>
      </c>
      <c r="AY209" s="17" t="s">
        <v>152</v>
      </c>
      <c r="BE209" s="204">
        <f>IF(N209="základní",J209,0)</f>
        <v>0</v>
      </c>
      <c r="BF209" s="204">
        <f>IF(N209="snížená",J209,0)</f>
        <v>0</v>
      </c>
      <c r="BG209" s="204">
        <f>IF(N209="zákl. přenesená",J209,0)</f>
        <v>0</v>
      </c>
      <c r="BH209" s="204">
        <f>IF(N209="sníž. přenesená",J209,0)</f>
        <v>0</v>
      </c>
      <c r="BI209" s="204">
        <f>IF(N209="nulová",J209,0)</f>
        <v>0</v>
      </c>
      <c r="BJ209" s="17" t="s">
        <v>78</v>
      </c>
      <c r="BK209" s="204">
        <f>ROUND(I209*H209,2)</f>
        <v>0</v>
      </c>
      <c r="BL209" s="17" t="s">
        <v>159</v>
      </c>
      <c r="BM209" s="203" t="s">
        <v>989</v>
      </c>
    </row>
    <row r="210" spans="1:65" s="2" customFormat="1" ht="19.2">
      <c r="A210" s="34"/>
      <c r="B210" s="35"/>
      <c r="C210" s="36"/>
      <c r="D210" s="205" t="s">
        <v>161</v>
      </c>
      <c r="E210" s="36"/>
      <c r="F210" s="206" t="s">
        <v>544</v>
      </c>
      <c r="G210" s="36"/>
      <c r="H210" s="36"/>
      <c r="I210" s="115"/>
      <c r="J210" s="36"/>
      <c r="K210" s="36"/>
      <c r="L210" s="39"/>
      <c r="M210" s="207"/>
      <c r="N210" s="208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161</v>
      </c>
      <c r="AU210" s="17" t="s">
        <v>80</v>
      </c>
    </row>
    <row r="211" spans="1:65" s="13" customFormat="1" ht="10.199999999999999">
      <c r="B211" s="210"/>
      <c r="C211" s="211"/>
      <c r="D211" s="205" t="s">
        <v>165</v>
      </c>
      <c r="E211" s="212" t="s">
        <v>19</v>
      </c>
      <c r="F211" s="213" t="s">
        <v>990</v>
      </c>
      <c r="G211" s="211"/>
      <c r="H211" s="214">
        <v>3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165</v>
      </c>
      <c r="AU211" s="220" t="s">
        <v>80</v>
      </c>
      <c r="AV211" s="13" t="s">
        <v>80</v>
      </c>
      <c r="AW211" s="13" t="s">
        <v>33</v>
      </c>
      <c r="AX211" s="13" t="s">
        <v>78</v>
      </c>
      <c r="AY211" s="220" t="s">
        <v>152</v>
      </c>
    </row>
    <row r="212" spans="1:65" s="2" customFormat="1" ht="21.6" customHeight="1">
      <c r="A212" s="34"/>
      <c r="B212" s="35"/>
      <c r="C212" s="192" t="s">
        <v>317</v>
      </c>
      <c r="D212" s="192" t="s">
        <v>154</v>
      </c>
      <c r="E212" s="193" t="s">
        <v>546</v>
      </c>
      <c r="F212" s="194" t="s">
        <v>547</v>
      </c>
      <c r="G212" s="195" t="s">
        <v>157</v>
      </c>
      <c r="H212" s="196">
        <v>16.454000000000001</v>
      </c>
      <c r="I212" s="197"/>
      <c r="J212" s="198">
        <f>ROUND(I212*H212,2)</f>
        <v>0</v>
      </c>
      <c r="K212" s="194" t="s">
        <v>158</v>
      </c>
      <c r="L212" s="39"/>
      <c r="M212" s="199" t="s">
        <v>19</v>
      </c>
      <c r="N212" s="200" t="s">
        <v>42</v>
      </c>
      <c r="O212" s="64"/>
      <c r="P212" s="201">
        <f>O212*H212</f>
        <v>0</v>
      </c>
      <c r="Q212" s="201">
        <v>2.45329</v>
      </c>
      <c r="R212" s="201">
        <f>Q212*H212</f>
        <v>40.366433659999998</v>
      </c>
      <c r="S212" s="201">
        <v>0</v>
      </c>
      <c r="T212" s="20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3" t="s">
        <v>159</v>
      </c>
      <c r="AT212" s="203" t="s">
        <v>154</v>
      </c>
      <c r="AU212" s="203" t="s">
        <v>80</v>
      </c>
      <c r="AY212" s="17" t="s">
        <v>152</v>
      </c>
      <c r="BE212" s="204">
        <f>IF(N212="základní",J212,0)</f>
        <v>0</v>
      </c>
      <c r="BF212" s="204">
        <f>IF(N212="snížená",J212,0)</f>
        <v>0</v>
      </c>
      <c r="BG212" s="204">
        <f>IF(N212="zákl. přenesená",J212,0)</f>
        <v>0</v>
      </c>
      <c r="BH212" s="204">
        <f>IF(N212="sníž. přenesená",J212,0)</f>
        <v>0</v>
      </c>
      <c r="BI212" s="204">
        <f>IF(N212="nulová",J212,0)</f>
        <v>0</v>
      </c>
      <c r="BJ212" s="17" t="s">
        <v>78</v>
      </c>
      <c r="BK212" s="204">
        <f>ROUND(I212*H212,2)</f>
        <v>0</v>
      </c>
      <c r="BL212" s="17" t="s">
        <v>159</v>
      </c>
      <c r="BM212" s="203" t="s">
        <v>991</v>
      </c>
    </row>
    <row r="213" spans="1:65" s="2" customFormat="1" ht="19.2">
      <c r="A213" s="34"/>
      <c r="B213" s="35"/>
      <c r="C213" s="36"/>
      <c r="D213" s="205" t="s">
        <v>161</v>
      </c>
      <c r="E213" s="36"/>
      <c r="F213" s="206" t="s">
        <v>549</v>
      </c>
      <c r="G213" s="36"/>
      <c r="H213" s="36"/>
      <c r="I213" s="115"/>
      <c r="J213" s="36"/>
      <c r="K213" s="36"/>
      <c r="L213" s="39"/>
      <c r="M213" s="207"/>
      <c r="N213" s="208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161</v>
      </c>
      <c r="AU213" s="17" t="s">
        <v>80</v>
      </c>
    </row>
    <row r="214" spans="1:65" s="13" customFormat="1" ht="10.199999999999999">
      <c r="B214" s="210"/>
      <c r="C214" s="211"/>
      <c r="D214" s="205" t="s">
        <v>165</v>
      </c>
      <c r="E214" s="212" t="s">
        <v>19</v>
      </c>
      <c r="F214" s="213" t="s">
        <v>992</v>
      </c>
      <c r="G214" s="211"/>
      <c r="H214" s="214">
        <v>16.454000000000001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165</v>
      </c>
      <c r="AU214" s="220" t="s">
        <v>80</v>
      </c>
      <c r="AV214" s="13" t="s">
        <v>80</v>
      </c>
      <c r="AW214" s="13" t="s">
        <v>33</v>
      </c>
      <c r="AX214" s="13" t="s">
        <v>78</v>
      </c>
      <c r="AY214" s="220" t="s">
        <v>152</v>
      </c>
    </row>
    <row r="215" spans="1:65" s="2" customFormat="1" ht="14.4" customHeight="1">
      <c r="A215" s="34"/>
      <c r="B215" s="35"/>
      <c r="C215" s="192" t="s">
        <v>322</v>
      </c>
      <c r="D215" s="192" t="s">
        <v>154</v>
      </c>
      <c r="E215" s="193" t="s">
        <v>551</v>
      </c>
      <c r="F215" s="194" t="s">
        <v>552</v>
      </c>
      <c r="G215" s="195" t="s">
        <v>314</v>
      </c>
      <c r="H215" s="196">
        <v>25.92</v>
      </c>
      <c r="I215" s="197"/>
      <c r="J215" s="198">
        <f>ROUND(I215*H215,2)</f>
        <v>0</v>
      </c>
      <c r="K215" s="194" t="s">
        <v>158</v>
      </c>
      <c r="L215" s="39"/>
      <c r="M215" s="199" t="s">
        <v>19</v>
      </c>
      <c r="N215" s="200" t="s">
        <v>42</v>
      </c>
      <c r="O215" s="64"/>
      <c r="P215" s="201">
        <f>O215*H215</f>
        <v>0</v>
      </c>
      <c r="Q215" s="201">
        <v>4.0200000000000001E-3</v>
      </c>
      <c r="R215" s="201">
        <f>Q215*H215</f>
        <v>0.10419840000000001</v>
      </c>
      <c r="S215" s="201">
        <v>0</v>
      </c>
      <c r="T215" s="202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3" t="s">
        <v>159</v>
      </c>
      <c r="AT215" s="203" t="s">
        <v>154</v>
      </c>
      <c r="AU215" s="203" t="s">
        <v>80</v>
      </c>
      <c r="AY215" s="17" t="s">
        <v>152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17" t="s">
        <v>78</v>
      </c>
      <c r="BK215" s="204">
        <f>ROUND(I215*H215,2)</f>
        <v>0</v>
      </c>
      <c r="BL215" s="17" t="s">
        <v>159</v>
      </c>
      <c r="BM215" s="203" t="s">
        <v>993</v>
      </c>
    </row>
    <row r="216" spans="1:65" s="2" customFormat="1" ht="10.199999999999999">
      <c r="A216" s="34"/>
      <c r="B216" s="35"/>
      <c r="C216" s="36"/>
      <c r="D216" s="205" t="s">
        <v>161</v>
      </c>
      <c r="E216" s="36"/>
      <c r="F216" s="206" t="s">
        <v>554</v>
      </c>
      <c r="G216" s="36"/>
      <c r="H216" s="36"/>
      <c r="I216" s="115"/>
      <c r="J216" s="36"/>
      <c r="K216" s="36"/>
      <c r="L216" s="39"/>
      <c r="M216" s="207"/>
      <c r="N216" s="208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161</v>
      </c>
      <c r="AU216" s="17" t="s">
        <v>80</v>
      </c>
    </row>
    <row r="217" spans="1:65" s="13" customFormat="1" ht="10.199999999999999">
      <c r="B217" s="210"/>
      <c r="C217" s="211"/>
      <c r="D217" s="205" t="s">
        <v>165</v>
      </c>
      <c r="E217" s="212" t="s">
        <v>19</v>
      </c>
      <c r="F217" s="213" t="s">
        <v>994</v>
      </c>
      <c r="G217" s="211"/>
      <c r="H217" s="214">
        <v>25.92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165</v>
      </c>
      <c r="AU217" s="220" t="s">
        <v>80</v>
      </c>
      <c r="AV217" s="13" t="s">
        <v>80</v>
      </c>
      <c r="AW217" s="13" t="s">
        <v>33</v>
      </c>
      <c r="AX217" s="13" t="s">
        <v>78</v>
      </c>
      <c r="AY217" s="220" t="s">
        <v>152</v>
      </c>
    </row>
    <row r="218" spans="1:65" s="12" customFormat="1" ht="22.8" customHeight="1">
      <c r="B218" s="176"/>
      <c r="C218" s="177"/>
      <c r="D218" s="178" t="s">
        <v>70</v>
      </c>
      <c r="E218" s="190" t="s">
        <v>202</v>
      </c>
      <c r="F218" s="190" t="s">
        <v>409</v>
      </c>
      <c r="G218" s="177"/>
      <c r="H218" s="177"/>
      <c r="I218" s="180"/>
      <c r="J218" s="191">
        <f>BK218</f>
        <v>0</v>
      </c>
      <c r="K218" s="177"/>
      <c r="L218" s="182"/>
      <c r="M218" s="183"/>
      <c r="N218" s="184"/>
      <c r="O218" s="184"/>
      <c r="P218" s="185">
        <f>SUM(P219:P235)</f>
        <v>0</v>
      </c>
      <c r="Q218" s="184"/>
      <c r="R218" s="185">
        <f>SUM(R219:R235)</f>
        <v>2.5714747199999999</v>
      </c>
      <c r="S218" s="184"/>
      <c r="T218" s="186">
        <f>SUM(T219:T235)</f>
        <v>0</v>
      </c>
      <c r="AR218" s="187" t="s">
        <v>78</v>
      </c>
      <c r="AT218" s="188" t="s">
        <v>70</v>
      </c>
      <c r="AU218" s="188" t="s">
        <v>78</v>
      </c>
      <c r="AY218" s="187" t="s">
        <v>152</v>
      </c>
      <c r="BK218" s="189">
        <f>SUM(BK219:BK235)</f>
        <v>0</v>
      </c>
    </row>
    <row r="219" spans="1:65" s="2" customFormat="1" ht="14.4" customHeight="1">
      <c r="A219" s="34"/>
      <c r="B219" s="35"/>
      <c r="C219" s="192" t="s">
        <v>329</v>
      </c>
      <c r="D219" s="192" t="s">
        <v>154</v>
      </c>
      <c r="E219" s="193" t="s">
        <v>995</v>
      </c>
      <c r="F219" s="194" t="s">
        <v>996</v>
      </c>
      <c r="G219" s="195" t="s">
        <v>369</v>
      </c>
      <c r="H219" s="196">
        <v>17.2</v>
      </c>
      <c r="I219" s="197"/>
      <c r="J219" s="198">
        <f>ROUND(I219*H219,2)</f>
        <v>0</v>
      </c>
      <c r="K219" s="194" t="s">
        <v>158</v>
      </c>
      <c r="L219" s="39"/>
      <c r="M219" s="199" t="s">
        <v>19</v>
      </c>
      <c r="N219" s="200" t="s">
        <v>42</v>
      </c>
      <c r="O219" s="64"/>
      <c r="P219" s="201">
        <f>O219*H219</f>
        <v>0</v>
      </c>
      <c r="Q219" s="201">
        <v>0</v>
      </c>
      <c r="R219" s="201">
        <f>Q219*H219</f>
        <v>0</v>
      </c>
      <c r="S219" s="201">
        <v>0</v>
      </c>
      <c r="T219" s="20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3" t="s">
        <v>159</v>
      </c>
      <c r="AT219" s="203" t="s">
        <v>154</v>
      </c>
      <c r="AU219" s="203" t="s">
        <v>80</v>
      </c>
      <c r="AY219" s="17" t="s">
        <v>152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17" t="s">
        <v>78</v>
      </c>
      <c r="BK219" s="204">
        <f>ROUND(I219*H219,2)</f>
        <v>0</v>
      </c>
      <c r="BL219" s="17" t="s">
        <v>159</v>
      </c>
      <c r="BM219" s="203" t="s">
        <v>997</v>
      </c>
    </row>
    <row r="220" spans="1:65" s="2" customFormat="1" ht="10.199999999999999">
      <c r="A220" s="34"/>
      <c r="B220" s="35"/>
      <c r="C220" s="36"/>
      <c r="D220" s="205" t="s">
        <v>161</v>
      </c>
      <c r="E220" s="36"/>
      <c r="F220" s="206" t="s">
        <v>998</v>
      </c>
      <c r="G220" s="36"/>
      <c r="H220" s="36"/>
      <c r="I220" s="115"/>
      <c r="J220" s="36"/>
      <c r="K220" s="36"/>
      <c r="L220" s="39"/>
      <c r="M220" s="207"/>
      <c r="N220" s="208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161</v>
      </c>
      <c r="AU220" s="17" t="s">
        <v>80</v>
      </c>
    </row>
    <row r="221" spans="1:65" s="13" customFormat="1" ht="10.199999999999999">
      <c r="B221" s="210"/>
      <c r="C221" s="211"/>
      <c r="D221" s="205" t="s">
        <v>165</v>
      </c>
      <c r="E221" s="212" t="s">
        <v>19</v>
      </c>
      <c r="F221" s="213" t="s">
        <v>999</v>
      </c>
      <c r="G221" s="211"/>
      <c r="H221" s="214">
        <v>17.2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165</v>
      </c>
      <c r="AU221" s="220" t="s">
        <v>80</v>
      </c>
      <c r="AV221" s="13" t="s">
        <v>80</v>
      </c>
      <c r="AW221" s="13" t="s">
        <v>33</v>
      </c>
      <c r="AX221" s="13" t="s">
        <v>78</v>
      </c>
      <c r="AY221" s="220" t="s">
        <v>152</v>
      </c>
    </row>
    <row r="222" spans="1:65" s="2" customFormat="1" ht="21.6" customHeight="1">
      <c r="A222" s="34"/>
      <c r="B222" s="35"/>
      <c r="C222" s="221" t="s">
        <v>337</v>
      </c>
      <c r="D222" s="221" t="s">
        <v>330</v>
      </c>
      <c r="E222" s="222" t="s">
        <v>1000</v>
      </c>
      <c r="F222" s="223" t="s">
        <v>1001</v>
      </c>
      <c r="G222" s="224" t="s">
        <v>369</v>
      </c>
      <c r="H222" s="225">
        <v>17.2</v>
      </c>
      <c r="I222" s="226"/>
      <c r="J222" s="227">
        <f>ROUND(I222*H222,2)</f>
        <v>0</v>
      </c>
      <c r="K222" s="223" t="s">
        <v>19</v>
      </c>
      <c r="L222" s="228"/>
      <c r="M222" s="229" t="s">
        <v>19</v>
      </c>
      <c r="N222" s="230" t="s">
        <v>42</v>
      </c>
      <c r="O222" s="64"/>
      <c r="P222" s="201">
        <f>O222*H222</f>
        <v>0</v>
      </c>
      <c r="Q222" s="201">
        <v>0.123</v>
      </c>
      <c r="R222" s="201">
        <f>Q222*H222</f>
        <v>2.1155999999999997</v>
      </c>
      <c r="S222" s="201">
        <v>0</v>
      </c>
      <c r="T222" s="20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3" t="s">
        <v>196</v>
      </c>
      <c r="AT222" s="203" t="s">
        <v>330</v>
      </c>
      <c r="AU222" s="203" t="s">
        <v>80</v>
      </c>
      <c r="AY222" s="17" t="s">
        <v>152</v>
      </c>
      <c r="BE222" s="204">
        <f>IF(N222="základní",J222,0)</f>
        <v>0</v>
      </c>
      <c r="BF222" s="204">
        <f>IF(N222="snížená",J222,0)</f>
        <v>0</v>
      </c>
      <c r="BG222" s="204">
        <f>IF(N222="zákl. přenesená",J222,0)</f>
        <v>0</v>
      </c>
      <c r="BH222" s="204">
        <f>IF(N222="sníž. přenesená",J222,0)</f>
        <v>0</v>
      </c>
      <c r="BI222" s="204">
        <f>IF(N222="nulová",J222,0)</f>
        <v>0</v>
      </c>
      <c r="BJ222" s="17" t="s">
        <v>78</v>
      </c>
      <c r="BK222" s="204">
        <f>ROUND(I222*H222,2)</f>
        <v>0</v>
      </c>
      <c r="BL222" s="17" t="s">
        <v>159</v>
      </c>
      <c r="BM222" s="203" t="s">
        <v>1002</v>
      </c>
    </row>
    <row r="223" spans="1:65" s="2" customFormat="1" ht="10.199999999999999">
      <c r="A223" s="34"/>
      <c r="B223" s="35"/>
      <c r="C223" s="36"/>
      <c r="D223" s="205" t="s">
        <v>161</v>
      </c>
      <c r="E223" s="36"/>
      <c r="F223" s="206" t="s">
        <v>1001</v>
      </c>
      <c r="G223" s="36"/>
      <c r="H223" s="36"/>
      <c r="I223" s="115"/>
      <c r="J223" s="36"/>
      <c r="K223" s="36"/>
      <c r="L223" s="39"/>
      <c r="M223" s="207"/>
      <c r="N223" s="208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161</v>
      </c>
      <c r="AU223" s="17" t="s">
        <v>80</v>
      </c>
    </row>
    <row r="224" spans="1:65" s="2" customFormat="1" ht="14.4" customHeight="1">
      <c r="A224" s="34"/>
      <c r="B224" s="35"/>
      <c r="C224" s="192" t="s">
        <v>342</v>
      </c>
      <c r="D224" s="192" t="s">
        <v>154</v>
      </c>
      <c r="E224" s="193" t="s">
        <v>564</v>
      </c>
      <c r="F224" s="194" t="s">
        <v>565</v>
      </c>
      <c r="G224" s="195" t="s">
        <v>314</v>
      </c>
      <c r="H224" s="196">
        <v>1.22</v>
      </c>
      <c r="I224" s="197"/>
      <c r="J224" s="198">
        <f>ROUND(I224*H224,2)</f>
        <v>0</v>
      </c>
      <c r="K224" s="194" t="s">
        <v>158</v>
      </c>
      <c r="L224" s="39"/>
      <c r="M224" s="199" t="s">
        <v>19</v>
      </c>
      <c r="N224" s="200" t="s">
        <v>42</v>
      </c>
      <c r="O224" s="64"/>
      <c r="P224" s="201">
        <f>O224*H224</f>
        <v>0</v>
      </c>
      <c r="Q224" s="201">
        <v>5.4000000000000003E-3</v>
      </c>
      <c r="R224" s="201">
        <f>Q224*H224</f>
        <v>6.5880000000000001E-3</v>
      </c>
      <c r="S224" s="201">
        <v>0</v>
      </c>
      <c r="T224" s="20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3" t="s">
        <v>159</v>
      </c>
      <c r="AT224" s="203" t="s">
        <v>154</v>
      </c>
      <c r="AU224" s="203" t="s">
        <v>80</v>
      </c>
      <c r="AY224" s="17" t="s">
        <v>152</v>
      </c>
      <c r="BE224" s="204">
        <f>IF(N224="základní",J224,0)</f>
        <v>0</v>
      </c>
      <c r="BF224" s="204">
        <f>IF(N224="snížená",J224,0)</f>
        <v>0</v>
      </c>
      <c r="BG224" s="204">
        <f>IF(N224="zákl. přenesená",J224,0)</f>
        <v>0</v>
      </c>
      <c r="BH224" s="204">
        <f>IF(N224="sníž. přenesená",J224,0)</f>
        <v>0</v>
      </c>
      <c r="BI224" s="204">
        <f>IF(N224="nulová",J224,0)</f>
        <v>0</v>
      </c>
      <c r="BJ224" s="17" t="s">
        <v>78</v>
      </c>
      <c r="BK224" s="204">
        <f>ROUND(I224*H224,2)</f>
        <v>0</v>
      </c>
      <c r="BL224" s="17" t="s">
        <v>159</v>
      </c>
      <c r="BM224" s="203" t="s">
        <v>1003</v>
      </c>
    </row>
    <row r="225" spans="1:65" s="2" customFormat="1" ht="19.2">
      <c r="A225" s="34"/>
      <c r="B225" s="35"/>
      <c r="C225" s="36"/>
      <c r="D225" s="205" t="s">
        <v>161</v>
      </c>
      <c r="E225" s="36"/>
      <c r="F225" s="206" t="s">
        <v>567</v>
      </c>
      <c r="G225" s="36"/>
      <c r="H225" s="36"/>
      <c r="I225" s="115"/>
      <c r="J225" s="36"/>
      <c r="K225" s="36"/>
      <c r="L225" s="39"/>
      <c r="M225" s="207"/>
      <c r="N225" s="208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161</v>
      </c>
      <c r="AU225" s="17" t="s">
        <v>80</v>
      </c>
    </row>
    <row r="226" spans="1:65" s="13" customFormat="1" ht="10.199999999999999">
      <c r="B226" s="210"/>
      <c r="C226" s="211"/>
      <c r="D226" s="205" t="s">
        <v>165</v>
      </c>
      <c r="E226" s="212" t="s">
        <v>19</v>
      </c>
      <c r="F226" s="213" t="s">
        <v>1004</v>
      </c>
      <c r="G226" s="211"/>
      <c r="H226" s="214">
        <v>1.22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165</v>
      </c>
      <c r="AU226" s="220" t="s">
        <v>80</v>
      </c>
      <c r="AV226" s="13" t="s">
        <v>80</v>
      </c>
      <c r="AW226" s="13" t="s">
        <v>33</v>
      </c>
      <c r="AX226" s="13" t="s">
        <v>78</v>
      </c>
      <c r="AY226" s="220" t="s">
        <v>152</v>
      </c>
    </row>
    <row r="227" spans="1:65" s="2" customFormat="1" ht="14.4" customHeight="1">
      <c r="A227" s="34"/>
      <c r="B227" s="35"/>
      <c r="C227" s="192" t="s">
        <v>348</v>
      </c>
      <c r="D227" s="192" t="s">
        <v>154</v>
      </c>
      <c r="E227" s="193" t="s">
        <v>574</v>
      </c>
      <c r="F227" s="194" t="s">
        <v>575</v>
      </c>
      <c r="G227" s="195" t="s">
        <v>413</v>
      </c>
      <c r="H227" s="196">
        <v>2</v>
      </c>
      <c r="I227" s="197"/>
      <c r="J227" s="198">
        <f>ROUND(I227*H227,2)</f>
        <v>0</v>
      </c>
      <c r="K227" s="194" t="s">
        <v>19</v>
      </c>
      <c r="L227" s="39"/>
      <c r="M227" s="199" t="s">
        <v>19</v>
      </c>
      <c r="N227" s="200" t="s">
        <v>42</v>
      </c>
      <c r="O227" s="64"/>
      <c r="P227" s="201">
        <f>O227*H227</f>
        <v>0</v>
      </c>
      <c r="Q227" s="201">
        <v>0</v>
      </c>
      <c r="R227" s="201">
        <f>Q227*H227</f>
        <v>0</v>
      </c>
      <c r="S227" s="201">
        <v>0</v>
      </c>
      <c r="T227" s="20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3" t="s">
        <v>159</v>
      </c>
      <c r="AT227" s="203" t="s">
        <v>154</v>
      </c>
      <c r="AU227" s="203" t="s">
        <v>80</v>
      </c>
      <c r="AY227" s="17" t="s">
        <v>152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17" t="s">
        <v>78</v>
      </c>
      <c r="BK227" s="204">
        <f>ROUND(I227*H227,2)</f>
        <v>0</v>
      </c>
      <c r="BL227" s="17" t="s">
        <v>159</v>
      </c>
      <c r="BM227" s="203" t="s">
        <v>1005</v>
      </c>
    </row>
    <row r="228" spans="1:65" s="2" customFormat="1" ht="10.199999999999999">
      <c r="A228" s="34"/>
      <c r="B228" s="35"/>
      <c r="C228" s="36"/>
      <c r="D228" s="205" t="s">
        <v>161</v>
      </c>
      <c r="E228" s="36"/>
      <c r="F228" s="206" t="s">
        <v>575</v>
      </c>
      <c r="G228" s="36"/>
      <c r="H228" s="36"/>
      <c r="I228" s="115"/>
      <c r="J228" s="36"/>
      <c r="K228" s="36"/>
      <c r="L228" s="39"/>
      <c r="M228" s="207"/>
      <c r="N228" s="208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161</v>
      </c>
      <c r="AU228" s="17" t="s">
        <v>80</v>
      </c>
    </row>
    <row r="229" spans="1:65" s="13" customFormat="1" ht="10.199999999999999">
      <c r="B229" s="210"/>
      <c r="C229" s="211"/>
      <c r="D229" s="205" t="s">
        <v>165</v>
      </c>
      <c r="E229" s="212" t="s">
        <v>19</v>
      </c>
      <c r="F229" s="213" t="s">
        <v>1006</v>
      </c>
      <c r="G229" s="211"/>
      <c r="H229" s="214">
        <v>2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165</v>
      </c>
      <c r="AU229" s="220" t="s">
        <v>80</v>
      </c>
      <c r="AV229" s="13" t="s">
        <v>80</v>
      </c>
      <c r="AW229" s="13" t="s">
        <v>33</v>
      </c>
      <c r="AX229" s="13" t="s">
        <v>78</v>
      </c>
      <c r="AY229" s="220" t="s">
        <v>152</v>
      </c>
    </row>
    <row r="230" spans="1:65" s="2" customFormat="1" ht="14.4" customHeight="1">
      <c r="A230" s="34"/>
      <c r="B230" s="35"/>
      <c r="C230" s="192" t="s">
        <v>353</v>
      </c>
      <c r="D230" s="192" t="s">
        <v>154</v>
      </c>
      <c r="E230" s="193" t="s">
        <v>577</v>
      </c>
      <c r="F230" s="194" t="s">
        <v>578</v>
      </c>
      <c r="G230" s="195" t="s">
        <v>369</v>
      </c>
      <c r="H230" s="196">
        <v>6</v>
      </c>
      <c r="I230" s="197"/>
      <c r="J230" s="198">
        <f>ROUND(I230*H230,2)</f>
        <v>0</v>
      </c>
      <c r="K230" s="194" t="s">
        <v>158</v>
      </c>
      <c r="L230" s="39"/>
      <c r="M230" s="199" t="s">
        <v>19</v>
      </c>
      <c r="N230" s="200" t="s">
        <v>42</v>
      </c>
      <c r="O230" s="64"/>
      <c r="P230" s="201">
        <f>O230*H230</f>
        <v>0</v>
      </c>
      <c r="Q230" s="201">
        <v>6.9250000000000006E-2</v>
      </c>
      <c r="R230" s="201">
        <f>Q230*H230</f>
        <v>0.41550000000000004</v>
      </c>
      <c r="S230" s="201">
        <v>0</v>
      </c>
      <c r="T230" s="20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3" t="s">
        <v>159</v>
      </c>
      <c r="AT230" s="203" t="s">
        <v>154</v>
      </c>
      <c r="AU230" s="203" t="s">
        <v>80</v>
      </c>
      <c r="AY230" s="17" t="s">
        <v>152</v>
      </c>
      <c r="BE230" s="204">
        <f>IF(N230="základní",J230,0)</f>
        <v>0</v>
      </c>
      <c r="BF230" s="204">
        <f>IF(N230="snížená",J230,0)</f>
        <v>0</v>
      </c>
      <c r="BG230" s="204">
        <f>IF(N230="zákl. přenesená",J230,0)</f>
        <v>0</v>
      </c>
      <c r="BH230" s="204">
        <f>IF(N230="sníž. přenesená",J230,0)</f>
        <v>0</v>
      </c>
      <c r="BI230" s="204">
        <f>IF(N230="nulová",J230,0)</f>
        <v>0</v>
      </c>
      <c r="BJ230" s="17" t="s">
        <v>78</v>
      </c>
      <c r="BK230" s="204">
        <f>ROUND(I230*H230,2)</f>
        <v>0</v>
      </c>
      <c r="BL230" s="17" t="s">
        <v>159</v>
      </c>
      <c r="BM230" s="203" t="s">
        <v>1007</v>
      </c>
    </row>
    <row r="231" spans="1:65" s="2" customFormat="1" ht="10.199999999999999">
      <c r="A231" s="34"/>
      <c r="B231" s="35"/>
      <c r="C231" s="36"/>
      <c r="D231" s="205" t="s">
        <v>161</v>
      </c>
      <c r="E231" s="36"/>
      <c r="F231" s="206" t="s">
        <v>580</v>
      </c>
      <c r="G231" s="36"/>
      <c r="H231" s="36"/>
      <c r="I231" s="115"/>
      <c r="J231" s="36"/>
      <c r="K231" s="36"/>
      <c r="L231" s="39"/>
      <c r="M231" s="207"/>
      <c r="N231" s="208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161</v>
      </c>
      <c r="AU231" s="17" t="s">
        <v>80</v>
      </c>
    </row>
    <row r="232" spans="1:65" s="13" customFormat="1" ht="10.199999999999999">
      <c r="B232" s="210"/>
      <c r="C232" s="211"/>
      <c r="D232" s="205" t="s">
        <v>165</v>
      </c>
      <c r="E232" s="212" t="s">
        <v>19</v>
      </c>
      <c r="F232" s="213" t="s">
        <v>1008</v>
      </c>
      <c r="G232" s="211"/>
      <c r="H232" s="214">
        <v>6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165</v>
      </c>
      <c r="AU232" s="220" t="s">
        <v>80</v>
      </c>
      <c r="AV232" s="13" t="s">
        <v>80</v>
      </c>
      <c r="AW232" s="13" t="s">
        <v>33</v>
      </c>
      <c r="AX232" s="13" t="s">
        <v>78</v>
      </c>
      <c r="AY232" s="220" t="s">
        <v>152</v>
      </c>
    </row>
    <row r="233" spans="1:65" s="2" customFormat="1" ht="14.4" customHeight="1">
      <c r="A233" s="34"/>
      <c r="B233" s="35"/>
      <c r="C233" s="192" t="s">
        <v>359</v>
      </c>
      <c r="D233" s="192" t="s">
        <v>154</v>
      </c>
      <c r="E233" s="193" t="s">
        <v>582</v>
      </c>
      <c r="F233" s="194" t="s">
        <v>583</v>
      </c>
      <c r="G233" s="195" t="s">
        <v>314</v>
      </c>
      <c r="H233" s="196">
        <v>21.384</v>
      </c>
      <c r="I233" s="197"/>
      <c r="J233" s="198">
        <f>ROUND(I233*H233,2)</f>
        <v>0</v>
      </c>
      <c r="K233" s="194" t="s">
        <v>158</v>
      </c>
      <c r="L233" s="39"/>
      <c r="M233" s="199" t="s">
        <v>19</v>
      </c>
      <c r="N233" s="200" t="s">
        <v>42</v>
      </c>
      <c r="O233" s="64"/>
      <c r="P233" s="201">
        <f>O233*H233</f>
        <v>0</v>
      </c>
      <c r="Q233" s="201">
        <v>1.58E-3</v>
      </c>
      <c r="R233" s="201">
        <f>Q233*H233</f>
        <v>3.3786719999999999E-2</v>
      </c>
      <c r="S233" s="201">
        <v>0</v>
      </c>
      <c r="T233" s="202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3" t="s">
        <v>159</v>
      </c>
      <c r="AT233" s="203" t="s">
        <v>154</v>
      </c>
      <c r="AU233" s="203" t="s">
        <v>80</v>
      </c>
      <c r="AY233" s="17" t="s">
        <v>152</v>
      </c>
      <c r="BE233" s="204">
        <f>IF(N233="základní",J233,0)</f>
        <v>0</v>
      </c>
      <c r="BF233" s="204">
        <f>IF(N233="snížená",J233,0)</f>
        <v>0</v>
      </c>
      <c r="BG233" s="204">
        <f>IF(N233="zákl. přenesená",J233,0)</f>
        <v>0</v>
      </c>
      <c r="BH233" s="204">
        <f>IF(N233="sníž. přenesená",J233,0)</f>
        <v>0</v>
      </c>
      <c r="BI233" s="204">
        <f>IF(N233="nulová",J233,0)</f>
        <v>0</v>
      </c>
      <c r="BJ233" s="17" t="s">
        <v>78</v>
      </c>
      <c r="BK233" s="204">
        <f>ROUND(I233*H233,2)</f>
        <v>0</v>
      </c>
      <c r="BL233" s="17" t="s">
        <v>159</v>
      </c>
      <c r="BM233" s="203" t="s">
        <v>1009</v>
      </c>
    </row>
    <row r="234" spans="1:65" s="2" customFormat="1" ht="10.199999999999999">
      <c r="A234" s="34"/>
      <c r="B234" s="35"/>
      <c r="C234" s="36"/>
      <c r="D234" s="205" t="s">
        <v>161</v>
      </c>
      <c r="E234" s="36"/>
      <c r="F234" s="206" t="s">
        <v>585</v>
      </c>
      <c r="G234" s="36"/>
      <c r="H234" s="36"/>
      <c r="I234" s="115"/>
      <c r="J234" s="36"/>
      <c r="K234" s="36"/>
      <c r="L234" s="39"/>
      <c r="M234" s="207"/>
      <c r="N234" s="208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161</v>
      </c>
      <c r="AU234" s="17" t="s">
        <v>80</v>
      </c>
    </row>
    <row r="235" spans="1:65" s="13" customFormat="1" ht="10.199999999999999">
      <c r="B235" s="210"/>
      <c r="C235" s="211"/>
      <c r="D235" s="205" t="s">
        <v>165</v>
      </c>
      <c r="E235" s="212" t="s">
        <v>19</v>
      </c>
      <c r="F235" s="213" t="s">
        <v>1010</v>
      </c>
      <c r="G235" s="211"/>
      <c r="H235" s="214">
        <v>21.384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165</v>
      </c>
      <c r="AU235" s="220" t="s">
        <v>80</v>
      </c>
      <c r="AV235" s="13" t="s">
        <v>80</v>
      </c>
      <c r="AW235" s="13" t="s">
        <v>33</v>
      </c>
      <c r="AX235" s="13" t="s">
        <v>78</v>
      </c>
      <c r="AY235" s="220" t="s">
        <v>152</v>
      </c>
    </row>
    <row r="236" spans="1:65" s="12" customFormat="1" ht="22.8" customHeight="1">
      <c r="B236" s="176"/>
      <c r="C236" s="177"/>
      <c r="D236" s="178" t="s">
        <v>70</v>
      </c>
      <c r="E236" s="190" t="s">
        <v>416</v>
      </c>
      <c r="F236" s="190" t="s">
        <v>417</v>
      </c>
      <c r="G236" s="177"/>
      <c r="H236" s="177"/>
      <c r="I236" s="180"/>
      <c r="J236" s="191">
        <f>BK236</f>
        <v>0</v>
      </c>
      <c r="K236" s="177"/>
      <c r="L236" s="182"/>
      <c r="M236" s="183"/>
      <c r="N236" s="184"/>
      <c r="O236" s="184"/>
      <c r="P236" s="185">
        <f>SUM(P237:P238)</f>
        <v>0</v>
      </c>
      <c r="Q236" s="184"/>
      <c r="R236" s="185">
        <f>SUM(R237:R238)</f>
        <v>0</v>
      </c>
      <c r="S236" s="184"/>
      <c r="T236" s="186">
        <f>SUM(T237:T238)</f>
        <v>0</v>
      </c>
      <c r="AR236" s="187" t="s">
        <v>78</v>
      </c>
      <c r="AT236" s="188" t="s">
        <v>70</v>
      </c>
      <c r="AU236" s="188" t="s">
        <v>78</v>
      </c>
      <c r="AY236" s="187" t="s">
        <v>152</v>
      </c>
      <c r="BK236" s="189">
        <f>SUM(BK237:BK238)</f>
        <v>0</v>
      </c>
    </row>
    <row r="237" spans="1:65" s="2" customFormat="1" ht="14.4" customHeight="1">
      <c r="A237" s="34"/>
      <c r="B237" s="35"/>
      <c r="C237" s="192" t="s">
        <v>366</v>
      </c>
      <c r="D237" s="192" t="s">
        <v>154</v>
      </c>
      <c r="E237" s="193" t="s">
        <v>587</v>
      </c>
      <c r="F237" s="194" t="s">
        <v>588</v>
      </c>
      <c r="G237" s="195" t="s">
        <v>297</v>
      </c>
      <c r="H237" s="196">
        <v>175.47399999999999</v>
      </c>
      <c r="I237" s="197"/>
      <c r="J237" s="198">
        <f>ROUND(I237*H237,2)</f>
        <v>0</v>
      </c>
      <c r="K237" s="194" t="s">
        <v>158</v>
      </c>
      <c r="L237" s="39"/>
      <c r="M237" s="199" t="s">
        <v>19</v>
      </c>
      <c r="N237" s="200" t="s">
        <v>42</v>
      </c>
      <c r="O237" s="64"/>
      <c r="P237" s="201">
        <f>O237*H237</f>
        <v>0</v>
      </c>
      <c r="Q237" s="201">
        <v>0</v>
      </c>
      <c r="R237" s="201">
        <f>Q237*H237</f>
        <v>0</v>
      </c>
      <c r="S237" s="201">
        <v>0</v>
      </c>
      <c r="T237" s="202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03" t="s">
        <v>159</v>
      </c>
      <c r="AT237" s="203" t="s">
        <v>154</v>
      </c>
      <c r="AU237" s="203" t="s">
        <v>80</v>
      </c>
      <c r="AY237" s="17" t="s">
        <v>152</v>
      </c>
      <c r="BE237" s="204">
        <f>IF(N237="základní",J237,0)</f>
        <v>0</v>
      </c>
      <c r="BF237" s="204">
        <f>IF(N237="snížená",J237,0)</f>
        <v>0</v>
      </c>
      <c r="BG237" s="204">
        <f>IF(N237="zákl. přenesená",J237,0)</f>
        <v>0</v>
      </c>
      <c r="BH237" s="204">
        <f>IF(N237="sníž. přenesená",J237,0)</f>
        <v>0</v>
      </c>
      <c r="BI237" s="204">
        <f>IF(N237="nulová",J237,0)</f>
        <v>0</v>
      </c>
      <c r="BJ237" s="17" t="s">
        <v>78</v>
      </c>
      <c r="BK237" s="204">
        <f>ROUND(I237*H237,2)</f>
        <v>0</v>
      </c>
      <c r="BL237" s="17" t="s">
        <v>159</v>
      </c>
      <c r="BM237" s="203" t="s">
        <v>1011</v>
      </c>
    </row>
    <row r="238" spans="1:65" s="2" customFormat="1" ht="19.2">
      <c r="A238" s="34"/>
      <c r="B238" s="35"/>
      <c r="C238" s="36"/>
      <c r="D238" s="205" t="s">
        <v>161</v>
      </c>
      <c r="E238" s="36"/>
      <c r="F238" s="206" t="s">
        <v>590</v>
      </c>
      <c r="G238" s="36"/>
      <c r="H238" s="36"/>
      <c r="I238" s="115"/>
      <c r="J238" s="36"/>
      <c r="K238" s="36"/>
      <c r="L238" s="39"/>
      <c r="M238" s="207"/>
      <c r="N238" s="208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161</v>
      </c>
      <c r="AU238" s="17" t="s">
        <v>80</v>
      </c>
    </row>
    <row r="239" spans="1:65" s="12" customFormat="1" ht="25.95" customHeight="1">
      <c r="B239" s="176"/>
      <c r="C239" s="177"/>
      <c r="D239" s="178" t="s">
        <v>70</v>
      </c>
      <c r="E239" s="179" t="s">
        <v>591</v>
      </c>
      <c r="F239" s="179" t="s">
        <v>592</v>
      </c>
      <c r="G239" s="177"/>
      <c r="H239" s="177"/>
      <c r="I239" s="180"/>
      <c r="J239" s="181">
        <f>BK239</f>
        <v>0</v>
      </c>
      <c r="K239" s="177"/>
      <c r="L239" s="182"/>
      <c r="M239" s="183"/>
      <c r="N239" s="184"/>
      <c r="O239" s="184"/>
      <c r="P239" s="185">
        <f>P240+P258</f>
        <v>0</v>
      </c>
      <c r="Q239" s="184"/>
      <c r="R239" s="185">
        <f>R240+R258</f>
        <v>0.18312</v>
      </c>
      <c r="S239" s="184"/>
      <c r="T239" s="186">
        <f>T240+T258</f>
        <v>0</v>
      </c>
      <c r="AR239" s="187" t="s">
        <v>80</v>
      </c>
      <c r="AT239" s="188" t="s">
        <v>70</v>
      </c>
      <c r="AU239" s="188" t="s">
        <v>71</v>
      </c>
      <c r="AY239" s="187" t="s">
        <v>152</v>
      </c>
      <c r="BK239" s="189">
        <f>BK240+BK258</f>
        <v>0</v>
      </c>
    </row>
    <row r="240" spans="1:65" s="12" customFormat="1" ht="22.8" customHeight="1">
      <c r="B240" s="176"/>
      <c r="C240" s="177"/>
      <c r="D240" s="178" t="s">
        <v>70</v>
      </c>
      <c r="E240" s="190" t="s">
        <v>593</v>
      </c>
      <c r="F240" s="190" t="s">
        <v>594</v>
      </c>
      <c r="G240" s="177"/>
      <c r="H240" s="177"/>
      <c r="I240" s="180"/>
      <c r="J240" s="191">
        <f>BK240</f>
        <v>0</v>
      </c>
      <c r="K240" s="177"/>
      <c r="L240" s="182"/>
      <c r="M240" s="183"/>
      <c r="N240" s="184"/>
      <c r="O240" s="184"/>
      <c r="P240" s="185">
        <f>SUM(P241:P257)</f>
        <v>0</v>
      </c>
      <c r="Q240" s="184"/>
      <c r="R240" s="185">
        <f>SUM(R241:R257)</f>
        <v>0.18312</v>
      </c>
      <c r="S240" s="184"/>
      <c r="T240" s="186">
        <f>SUM(T241:T257)</f>
        <v>0</v>
      </c>
      <c r="AR240" s="187" t="s">
        <v>80</v>
      </c>
      <c r="AT240" s="188" t="s">
        <v>70</v>
      </c>
      <c r="AU240" s="188" t="s">
        <v>78</v>
      </c>
      <c r="AY240" s="187" t="s">
        <v>152</v>
      </c>
      <c r="BK240" s="189">
        <f>SUM(BK241:BK257)</f>
        <v>0</v>
      </c>
    </row>
    <row r="241" spans="1:65" s="2" customFormat="1" ht="14.4" customHeight="1">
      <c r="A241" s="34"/>
      <c r="B241" s="35"/>
      <c r="C241" s="192" t="s">
        <v>373</v>
      </c>
      <c r="D241" s="192" t="s">
        <v>154</v>
      </c>
      <c r="E241" s="193" t="s">
        <v>1012</v>
      </c>
      <c r="F241" s="194" t="s">
        <v>1013</v>
      </c>
      <c r="G241" s="195" t="s">
        <v>333</v>
      </c>
      <c r="H241" s="196">
        <v>70.3</v>
      </c>
      <c r="I241" s="197"/>
      <c r="J241" s="198">
        <f>ROUND(I241*H241,2)</f>
        <v>0</v>
      </c>
      <c r="K241" s="194" t="s">
        <v>158</v>
      </c>
      <c r="L241" s="39"/>
      <c r="M241" s="199" t="s">
        <v>19</v>
      </c>
      <c r="N241" s="200" t="s">
        <v>42</v>
      </c>
      <c r="O241" s="64"/>
      <c r="P241" s="201">
        <f>O241*H241</f>
        <v>0</v>
      </c>
      <c r="Q241" s="201">
        <v>5.0000000000000002E-5</v>
      </c>
      <c r="R241" s="201">
        <f>Q241*H241</f>
        <v>3.5149999999999999E-3</v>
      </c>
      <c r="S241" s="201">
        <v>0</v>
      </c>
      <c r="T241" s="20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03" t="s">
        <v>243</v>
      </c>
      <c r="AT241" s="203" t="s">
        <v>154</v>
      </c>
      <c r="AU241" s="203" t="s">
        <v>80</v>
      </c>
      <c r="AY241" s="17" t="s">
        <v>152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17" t="s">
        <v>78</v>
      </c>
      <c r="BK241" s="204">
        <f>ROUND(I241*H241,2)</f>
        <v>0</v>
      </c>
      <c r="BL241" s="17" t="s">
        <v>243</v>
      </c>
      <c r="BM241" s="203" t="s">
        <v>1014</v>
      </c>
    </row>
    <row r="242" spans="1:65" s="2" customFormat="1" ht="10.199999999999999">
      <c r="A242" s="34"/>
      <c r="B242" s="35"/>
      <c r="C242" s="36"/>
      <c r="D242" s="205" t="s">
        <v>161</v>
      </c>
      <c r="E242" s="36"/>
      <c r="F242" s="206" t="s">
        <v>1015</v>
      </c>
      <c r="G242" s="36"/>
      <c r="H242" s="36"/>
      <c r="I242" s="115"/>
      <c r="J242" s="36"/>
      <c r="K242" s="36"/>
      <c r="L242" s="39"/>
      <c r="M242" s="207"/>
      <c r="N242" s="208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161</v>
      </c>
      <c r="AU242" s="17" t="s">
        <v>80</v>
      </c>
    </row>
    <row r="243" spans="1:65" s="13" customFormat="1" ht="10.199999999999999">
      <c r="B243" s="210"/>
      <c r="C243" s="211"/>
      <c r="D243" s="205" t="s">
        <v>165</v>
      </c>
      <c r="E243" s="212" t="s">
        <v>19</v>
      </c>
      <c r="F243" s="213" t="s">
        <v>1016</v>
      </c>
      <c r="G243" s="211"/>
      <c r="H243" s="214">
        <v>49.6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165</v>
      </c>
      <c r="AU243" s="220" t="s">
        <v>80</v>
      </c>
      <c r="AV243" s="13" t="s">
        <v>80</v>
      </c>
      <c r="AW243" s="13" t="s">
        <v>33</v>
      </c>
      <c r="AX243" s="13" t="s">
        <v>71</v>
      </c>
      <c r="AY243" s="220" t="s">
        <v>152</v>
      </c>
    </row>
    <row r="244" spans="1:65" s="13" customFormat="1" ht="10.199999999999999">
      <c r="B244" s="210"/>
      <c r="C244" s="211"/>
      <c r="D244" s="205" t="s">
        <v>165</v>
      </c>
      <c r="E244" s="212" t="s">
        <v>19</v>
      </c>
      <c r="F244" s="213" t="s">
        <v>1017</v>
      </c>
      <c r="G244" s="211"/>
      <c r="H244" s="214">
        <v>20.7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165</v>
      </c>
      <c r="AU244" s="220" t="s">
        <v>80</v>
      </c>
      <c r="AV244" s="13" t="s">
        <v>80</v>
      </c>
      <c r="AW244" s="13" t="s">
        <v>33</v>
      </c>
      <c r="AX244" s="13" t="s">
        <v>71</v>
      </c>
      <c r="AY244" s="220" t="s">
        <v>152</v>
      </c>
    </row>
    <row r="245" spans="1:65" s="2" customFormat="1" ht="14.4" customHeight="1">
      <c r="A245" s="34"/>
      <c r="B245" s="35"/>
      <c r="C245" s="221" t="s">
        <v>379</v>
      </c>
      <c r="D245" s="221" t="s">
        <v>330</v>
      </c>
      <c r="E245" s="222" t="s">
        <v>1018</v>
      </c>
      <c r="F245" s="223" t="s">
        <v>1019</v>
      </c>
      <c r="G245" s="224" t="s">
        <v>169</v>
      </c>
      <c r="H245" s="225">
        <v>1</v>
      </c>
      <c r="I245" s="226"/>
      <c r="J245" s="227">
        <f>ROUND(I245*H245,2)</f>
        <v>0</v>
      </c>
      <c r="K245" s="223" t="s">
        <v>19</v>
      </c>
      <c r="L245" s="228"/>
      <c r="M245" s="229" t="s">
        <v>19</v>
      </c>
      <c r="N245" s="230" t="s">
        <v>42</v>
      </c>
      <c r="O245" s="64"/>
      <c r="P245" s="201">
        <f>O245*H245</f>
        <v>0</v>
      </c>
      <c r="Q245" s="201">
        <v>4.9599999999999998E-2</v>
      </c>
      <c r="R245" s="201">
        <f>Q245*H245</f>
        <v>4.9599999999999998E-2</v>
      </c>
      <c r="S245" s="201">
        <v>0</v>
      </c>
      <c r="T245" s="20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03" t="s">
        <v>337</v>
      </c>
      <c r="AT245" s="203" t="s">
        <v>330</v>
      </c>
      <c r="AU245" s="203" t="s">
        <v>80</v>
      </c>
      <c r="AY245" s="17" t="s">
        <v>152</v>
      </c>
      <c r="BE245" s="204">
        <f>IF(N245="základní",J245,0)</f>
        <v>0</v>
      </c>
      <c r="BF245" s="204">
        <f>IF(N245="snížená",J245,0)</f>
        <v>0</v>
      </c>
      <c r="BG245" s="204">
        <f>IF(N245="zákl. přenesená",J245,0)</f>
        <v>0</v>
      </c>
      <c r="BH245" s="204">
        <f>IF(N245="sníž. přenesená",J245,0)</f>
        <v>0</v>
      </c>
      <c r="BI245" s="204">
        <f>IF(N245="nulová",J245,0)</f>
        <v>0</v>
      </c>
      <c r="BJ245" s="17" t="s">
        <v>78</v>
      </c>
      <c r="BK245" s="204">
        <f>ROUND(I245*H245,2)</f>
        <v>0</v>
      </c>
      <c r="BL245" s="17" t="s">
        <v>243</v>
      </c>
      <c r="BM245" s="203" t="s">
        <v>1020</v>
      </c>
    </row>
    <row r="246" spans="1:65" s="2" customFormat="1" ht="10.199999999999999">
      <c r="A246" s="34"/>
      <c r="B246" s="35"/>
      <c r="C246" s="36"/>
      <c r="D246" s="205" t="s">
        <v>161</v>
      </c>
      <c r="E246" s="36"/>
      <c r="F246" s="206" t="s">
        <v>1019</v>
      </c>
      <c r="G246" s="36"/>
      <c r="H246" s="36"/>
      <c r="I246" s="115"/>
      <c r="J246" s="36"/>
      <c r="K246" s="36"/>
      <c r="L246" s="39"/>
      <c r="M246" s="207"/>
      <c r="N246" s="208"/>
      <c r="O246" s="64"/>
      <c r="P246" s="64"/>
      <c r="Q246" s="64"/>
      <c r="R246" s="64"/>
      <c r="S246" s="64"/>
      <c r="T246" s="65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7" t="s">
        <v>161</v>
      </c>
      <c r="AU246" s="17" t="s">
        <v>80</v>
      </c>
    </row>
    <row r="247" spans="1:65" s="2" customFormat="1" ht="19.2">
      <c r="A247" s="34"/>
      <c r="B247" s="35"/>
      <c r="C247" s="36"/>
      <c r="D247" s="205" t="s">
        <v>163</v>
      </c>
      <c r="E247" s="36"/>
      <c r="F247" s="209" t="s">
        <v>626</v>
      </c>
      <c r="G247" s="36"/>
      <c r="H247" s="36"/>
      <c r="I247" s="115"/>
      <c r="J247" s="36"/>
      <c r="K247" s="36"/>
      <c r="L247" s="39"/>
      <c r="M247" s="207"/>
      <c r="N247" s="208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163</v>
      </c>
      <c r="AU247" s="17" t="s">
        <v>80</v>
      </c>
    </row>
    <row r="248" spans="1:65" s="2" customFormat="1" ht="21.6" customHeight="1">
      <c r="A248" s="34"/>
      <c r="B248" s="35"/>
      <c r="C248" s="221" t="s">
        <v>385</v>
      </c>
      <c r="D248" s="221" t="s">
        <v>330</v>
      </c>
      <c r="E248" s="222" t="s">
        <v>1021</v>
      </c>
      <c r="F248" s="223" t="s">
        <v>1022</v>
      </c>
      <c r="G248" s="224" t="s">
        <v>369</v>
      </c>
      <c r="H248" s="225">
        <v>0.5</v>
      </c>
      <c r="I248" s="226"/>
      <c r="J248" s="227">
        <f>ROUND(I248*H248,2)</f>
        <v>0</v>
      </c>
      <c r="K248" s="223" t="s">
        <v>19</v>
      </c>
      <c r="L248" s="228"/>
      <c r="M248" s="229" t="s">
        <v>19</v>
      </c>
      <c r="N248" s="230" t="s">
        <v>42</v>
      </c>
      <c r="O248" s="64"/>
      <c r="P248" s="201">
        <f>O248*H248</f>
        <v>0</v>
      </c>
      <c r="Q248" s="201">
        <v>4.1399999999999999E-2</v>
      </c>
      <c r="R248" s="201">
        <f>Q248*H248</f>
        <v>2.07E-2</v>
      </c>
      <c r="S248" s="201">
        <v>0</v>
      </c>
      <c r="T248" s="202">
        <f>S248*H248</f>
        <v>0</v>
      </c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R248" s="203" t="s">
        <v>337</v>
      </c>
      <c r="AT248" s="203" t="s">
        <v>330</v>
      </c>
      <c r="AU248" s="203" t="s">
        <v>80</v>
      </c>
      <c r="AY248" s="17" t="s">
        <v>152</v>
      </c>
      <c r="BE248" s="204">
        <f>IF(N248="základní",J248,0)</f>
        <v>0</v>
      </c>
      <c r="BF248" s="204">
        <f>IF(N248="snížená",J248,0)</f>
        <v>0</v>
      </c>
      <c r="BG248" s="204">
        <f>IF(N248="zákl. přenesená",J248,0)</f>
        <v>0</v>
      </c>
      <c r="BH248" s="204">
        <f>IF(N248="sníž. přenesená",J248,0)</f>
        <v>0</v>
      </c>
      <c r="BI248" s="204">
        <f>IF(N248="nulová",J248,0)</f>
        <v>0</v>
      </c>
      <c r="BJ248" s="17" t="s">
        <v>78</v>
      </c>
      <c r="BK248" s="204">
        <f>ROUND(I248*H248,2)</f>
        <v>0</v>
      </c>
      <c r="BL248" s="17" t="s">
        <v>243</v>
      </c>
      <c r="BM248" s="203" t="s">
        <v>1023</v>
      </c>
    </row>
    <row r="249" spans="1:65" s="2" customFormat="1" ht="19.2">
      <c r="A249" s="34"/>
      <c r="B249" s="35"/>
      <c r="C249" s="36"/>
      <c r="D249" s="205" t="s">
        <v>161</v>
      </c>
      <c r="E249" s="36"/>
      <c r="F249" s="206" t="s">
        <v>1022</v>
      </c>
      <c r="G249" s="36"/>
      <c r="H249" s="36"/>
      <c r="I249" s="115"/>
      <c r="J249" s="36"/>
      <c r="K249" s="36"/>
      <c r="L249" s="39"/>
      <c r="M249" s="207"/>
      <c r="N249" s="208"/>
      <c r="O249" s="64"/>
      <c r="P249" s="64"/>
      <c r="Q249" s="64"/>
      <c r="R249" s="64"/>
      <c r="S249" s="64"/>
      <c r="T249" s="65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7" t="s">
        <v>161</v>
      </c>
      <c r="AU249" s="17" t="s">
        <v>80</v>
      </c>
    </row>
    <row r="250" spans="1:65" s="2" customFormat="1" ht="14.4" customHeight="1">
      <c r="A250" s="34"/>
      <c r="B250" s="35"/>
      <c r="C250" s="192" t="s">
        <v>390</v>
      </c>
      <c r="D250" s="192" t="s">
        <v>154</v>
      </c>
      <c r="E250" s="193" t="s">
        <v>618</v>
      </c>
      <c r="F250" s="194" t="s">
        <v>619</v>
      </c>
      <c r="G250" s="195" t="s">
        <v>333</v>
      </c>
      <c r="H250" s="196">
        <v>104.1</v>
      </c>
      <c r="I250" s="197"/>
      <c r="J250" s="198">
        <f>ROUND(I250*H250,2)</f>
        <v>0</v>
      </c>
      <c r="K250" s="194" t="s">
        <v>158</v>
      </c>
      <c r="L250" s="39"/>
      <c r="M250" s="199" t="s">
        <v>19</v>
      </c>
      <c r="N250" s="200" t="s">
        <v>42</v>
      </c>
      <c r="O250" s="64"/>
      <c r="P250" s="201">
        <f>O250*H250</f>
        <v>0</v>
      </c>
      <c r="Q250" s="201">
        <v>5.0000000000000002E-5</v>
      </c>
      <c r="R250" s="201">
        <f>Q250*H250</f>
        <v>5.2049999999999996E-3</v>
      </c>
      <c r="S250" s="201">
        <v>0</v>
      </c>
      <c r="T250" s="20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03" t="s">
        <v>243</v>
      </c>
      <c r="AT250" s="203" t="s">
        <v>154</v>
      </c>
      <c r="AU250" s="203" t="s">
        <v>80</v>
      </c>
      <c r="AY250" s="17" t="s">
        <v>152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7" t="s">
        <v>78</v>
      </c>
      <c r="BK250" s="204">
        <f>ROUND(I250*H250,2)</f>
        <v>0</v>
      </c>
      <c r="BL250" s="17" t="s">
        <v>243</v>
      </c>
      <c r="BM250" s="203" t="s">
        <v>1024</v>
      </c>
    </row>
    <row r="251" spans="1:65" s="2" customFormat="1" ht="10.199999999999999">
      <c r="A251" s="34"/>
      <c r="B251" s="35"/>
      <c r="C251" s="36"/>
      <c r="D251" s="205" t="s">
        <v>161</v>
      </c>
      <c r="E251" s="36"/>
      <c r="F251" s="206" t="s">
        <v>621</v>
      </c>
      <c r="G251" s="36"/>
      <c r="H251" s="36"/>
      <c r="I251" s="115"/>
      <c r="J251" s="36"/>
      <c r="K251" s="36"/>
      <c r="L251" s="39"/>
      <c r="M251" s="207"/>
      <c r="N251" s="208"/>
      <c r="O251" s="64"/>
      <c r="P251" s="64"/>
      <c r="Q251" s="64"/>
      <c r="R251" s="64"/>
      <c r="S251" s="64"/>
      <c r="T251" s="65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7" t="s">
        <v>161</v>
      </c>
      <c r="AU251" s="17" t="s">
        <v>80</v>
      </c>
    </row>
    <row r="252" spans="1:65" s="13" customFormat="1" ht="10.199999999999999">
      <c r="B252" s="210"/>
      <c r="C252" s="211"/>
      <c r="D252" s="205" t="s">
        <v>165</v>
      </c>
      <c r="E252" s="212" t="s">
        <v>19</v>
      </c>
      <c r="F252" s="213" t="s">
        <v>1025</v>
      </c>
      <c r="G252" s="211"/>
      <c r="H252" s="214">
        <v>104.1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165</v>
      </c>
      <c r="AU252" s="220" t="s">
        <v>80</v>
      </c>
      <c r="AV252" s="13" t="s">
        <v>80</v>
      </c>
      <c r="AW252" s="13" t="s">
        <v>33</v>
      </c>
      <c r="AX252" s="13" t="s">
        <v>78</v>
      </c>
      <c r="AY252" s="220" t="s">
        <v>152</v>
      </c>
    </row>
    <row r="253" spans="1:65" s="2" customFormat="1" ht="21.6" customHeight="1">
      <c r="A253" s="34"/>
      <c r="B253" s="35"/>
      <c r="C253" s="221" t="s">
        <v>396</v>
      </c>
      <c r="D253" s="221" t="s">
        <v>330</v>
      </c>
      <c r="E253" s="222" t="s">
        <v>623</v>
      </c>
      <c r="F253" s="223" t="s">
        <v>624</v>
      </c>
      <c r="G253" s="224" t="s">
        <v>169</v>
      </c>
      <c r="H253" s="225">
        <v>1</v>
      </c>
      <c r="I253" s="226"/>
      <c r="J253" s="227">
        <f>ROUND(I253*H253,2)</f>
        <v>0</v>
      </c>
      <c r="K253" s="223" t="s">
        <v>19</v>
      </c>
      <c r="L253" s="228"/>
      <c r="M253" s="229" t="s">
        <v>19</v>
      </c>
      <c r="N253" s="230" t="s">
        <v>42</v>
      </c>
      <c r="O253" s="64"/>
      <c r="P253" s="201">
        <f>O253*H253</f>
        <v>0</v>
      </c>
      <c r="Q253" s="201">
        <v>0.1041</v>
      </c>
      <c r="R253" s="201">
        <f>Q253*H253</f>
        <v>0.1041</v>
      </c>
      <c r="S253" s="201">
        <v>0</v>
      </c>
      <c r="T253" s="20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03" t="s">
        <v>337</v>
      </c>
      <c r="AT253" s="203" t="s">
        <v>330</v>
      </c>
      <c r="AU253" s="203" t="s">
        <v>80</v>
      </c>
      <c r="AY253" s="17" t="s">
        <v>152</v>
      </c>
      <c r="BE253" s="204">
        <f>IF(N253="základní",J253,0)</f>
        <v>0</v>
      </c>
      <c r="BF253" s="204">
        <f>IF(N253="snížená",J253,0)</f>
        <v>0</v>
      </c>
      <c r="BG253" s="204">
        <f>IF(N253="zákl. přenesená",J253,0)</f>
        <v>0</v>
      </c>
      <c r="BH253" s="204">
        <f>IF(N253="sníž. přenesená",J253,0)</f>
        <v>0</v>
      </c>
      <c r="BI253" s="204">
        <f>IF(N253="nulová",J253,0)</f>
        <v>0</v>
      </c>
      <c r="BJ253" s="17" t="s">
        <v>78</v>
      </c>
      <c r="BK253" s="204">
        <f>ROUND(I253*H253,2)</f>
        <v>0</v>
      </c>
      <c r="BL253" s="17" t="s">
        <v>243</v>
      </c>
      <c r="BM253" s="203" t="s">
        <v>1026</v>
      </c>
    </row>
    <row r="254" spans="1:65" s="2" customFormat="1" ht="10.199999999999999">
      <c r="A254" s="34"/>
      <c r="B254" s="35"/>
      <c r="C254" s="36"/>
      <c r="D254" s="205" t="s">
        <v>161</v>
      </c>
      <c r="E254" s="36"/>
      <c r="F254" s="206" t="s">
        <v>624</v>
      </c>
      <c r="G254" s="36"/>
      <c r="H254" s="36"/>
      <c r="I254" s="115"/>
      <c r="J254" s="36"/>
      <c r="K254" s="36"/>
      <c r="L254" s="39"/>
      <c r="M254" s="207"/>
      <c r="N254" s="208"/>
      <c r="O254" s="64"/>
      <c r="P254" s="64"/>
      <c r="Q254" s="64"/>
      <c r="R254" s="64"/>
      <c r="S254" s="64"/>
      <c r="T254" s="65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7" t="s">
        <v>161</v>
      </c>
      <c r="AU254" s="17" t="s">
        <v>80</v>
      </c>
    </row>
    <row r="255" spans="1:65" s="2" customFormat="1" ht="19.2">
      <c r="A255" s="34"/>
      <c r="B255" s="35"/>
      <c r="C255" s="36"/>
      <c r="D255" s="205" t="s">
        <v>163</v>
      </c>
      <c r="E255" s="36"/>
      <c r="F255" s="209" t="s">
        <v>626</v>
      </c>
      <c r="G255" s="36"/>
      <c r="H255" s="36"/>
      <c r="I255" s="115"/>
      <c r="J255" s="36"/>
      <c r="K255" s="36"/>
      <c r="L255" s="39"/>
      <c r="M255" s="207"/>
      <c r="N255" s="208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163</v>
      </c>
      <c r="AU255" s="17" t="s">
        <v>80</v>
      </c>
    </row>
    <row r="256" spans="1:65" s="2" customFormat="1" ht="14.4" customHeight="1">
      <c r="A256" s="34"/>
      <c r="B256" s="35"/>
      <c r="C256" s="192" t="s">
        <v>403</v>
      </c>
      <c r="D256" s="192" t="s">
        <v>154</v>
      </c>
      <c r="E256" s="193" t="s">
        <v>631</v>
      </c>
      <c r="F256" s="194" t="s">
        <v>632</v>
      </c>
      <c r="G256" s="195" t="s">
        <v>297</v>
      </c>
      <c r="H256" s="196">
        <v>0.183</v>
      </c>
      <c r="I256" s="197"/>
      <c r="J256" s="198">
        <f>ROUND(I256*H256,2)</f>
        <v>0</v>
      </c>
      <c r="K256" s="194" t="s">
        <v>158</v>
      </c>
      <c r="L256" s="39"/>
      <c r="M256" s="199" t="s">
        <v>19</v>
      </c>
      <c r="N256" s="200" t="s">
        <v>42</v>
      </c>
      <c r="O256" s="64"/>
      <c r="P256" s="201">
        <f>O256*H256</f>
        <v>0</v>
      </c>
      <c r="Q256" s="201">
        <v>0</v>
      </c>
      <c r="R256" s="201">
        <f>Q256*H256</f>
        <v>0</v>
      </c>
      <c r="S256" s="201">
        <v>0</v>
      </c>
      <c r="T256" s="20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03" t="s">
        <v>243</v>
      </c>
      <c r="AT256" s="203" t="s">
        <v>154</v>
      </c>
      <c r="AU256" s="203" t="s">
        <v>80</v>
      </c>
      <c r="AY256" s="17" t="s">
        <v>152</v>
      </c>
      <c r="BE256" s="204">
        <f>IF(N256="základní",J256,0)</f>
        <v>0</v>
      </c>
      <c r="BF256" s="204">
        <f>IF(N256="snížená",J256,0)</f>
        <v>0</v>
      </c>
      <c r="BG256" s="204">
        <f>IF(N256="zákl. přenesená",J256,0)</f>
        <v>0</v>
      </c>
      <c r="BH256" s="204">
        <f>IF(N256="sníž. přenesená",J256,0)</f>
        <v>0</v>
      </c>
      <c r="BI256" s="204">
        <f>IF(N256="nulová",J256,0)</f>
        <v>0</v>
      </c>
      <c r="BJ256" s="17" t="s">
        <v>78</v>
      </c>
      <c r="BK256" s="204">
        <f>ROUND(I256*H256,2)</f>
        <v>0</v>
      </c>
      <c r="BL256" s="17" t="s">
        <v>243</v>
      </c>
      <c r="BM256" s="203" t="s">
        <v>1027</v>
      </c>
    </row>
    <row r="257" spans="1:65" s="2" customFormat="1" ht="19.2">
      <c r="A257" s="34"/>
      <c r="B257" s="35"/>
      <c r="C257" s="36"/>
      <c r="D257" s="205" t="s">
        <v>161</v>
      </c>
      <c r="E257" s="36"/>
      <c r="F257" s="206" t="s">
        <v>634</v>
      </c>
      <c r="G257" s="36"/>
      <c r="H257" s="36"/>
      <c r="I257" s="115"/>
      <c r="J257" s="36"/>
      <c r="K257" s="36"/>
      <c r="L257" s="39"/>
      <c r="M257" s="207"/>
      <c r="N257" s="208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161</v>
      </c>
      <c r="AU257" s="17" t="s">
        <v>80</v>
      </c>
    </row>
    <row r="258" spans="1:65" s="12" customFormat="1" ht="22.8" customHeight="1">
      <c r="B258" s="176"/>
      <c r="C258" s="177"/>
      <c r="D258" s="178" t="s">
        <v>70</v>
      </c>
      <c r="E258" s="190" t="s">
        <v>635</v>
      </c>
      <c r="F258" s="190" t="s">
        <v>636</v>
      </c>
      <c r="G258" s="177"/>
      <c r="H258" s="177"/>
      <c r="I258" s="180"/>
      <c r="J258" s="191">
        <f>BK258</f>
        <v>0</v>
      </c>
      <c r="K258" s="177"/>
      <c r="L258" s="182"/>
      <c r="M258" s="183"/>
      <c r="N258" s="184"/>
      <c r="O258" s="184"/>
      <c r="P258" s="185">
        <f>SUM(P259:P261)</f>
        <v>0</v>
      </c>
      <c r="Q258" s="184"/>
      <c r="R258" s="185">
        <f>SUM(R259:R261)</f>
        <v>0</v>
      </c>
      <c r="S258" s="184"/>
      <c r="T258" s="186">
        <f>SUM(T259:T261)</f>
        <v>0</v>
      </c>
      <c r="AR258" s="187" t="s">
        <v>80</v>
      </c>
      <c r="AT258" s="188" t="s">
        <v>70</v>
      </c>
      <c r="AU258" s="188" t="s">
        <v>78</v>
      </c>
      <c r="AY258" s="187" t="s">
        <v>152</v>
      </c>
      <c r="BK258" s="189">
        <f>SUM(BK259:BK261)</f>
        <v>0</v>
      </c>
    </row>
    <row r="259" spans="1:65" s="2" customFormat="1" ht="14.4" customHeight="1">
      <c r="A259" s="34"/>
      <c r="B259" s="35"/>
      <c r="C259" s="192" t="s">
        <v>410</v>
      </c>
      <c r="D259" s="192" t="s">
        <v>154</v>
      </c>
      <c r="E259" s="193" t="s">
        <v>644</v>
      </c>
      <c r="F259" s="194" t="s">
        <v>645</v>
      </c>
      <c r="G259" s="195" t="s">
        <v>314</v>
      </c>
      <c r="H259" s="196">
        <v>111</v>
      </c>
      <c r="I259" s="197"/>
      <c r="J259" s="198">
        <f>ROUND(I259*H259,2)</f>
        <v>0</v>
      </c>
      <c r="K259" s="194" t="s">
        <v>19</v>
      </c>
      <c r="L259" s="39"/>
      <c r="M259" s="199" t="s">
        <v>19</v>
      </c>
      <c r="N259" s="200" t="s">
        <v>42</v>
      </c>
      <c r="O259" s="64"/>
      <c r="P259" s="201">
        <f>O259*H259</f>
        <v>0</v>
      </c>
      <c r="Q259" s="201">
        <v>0</v>
      </c>
      <c r="R259" s="201">
        <f>Q259*H259</f>
        <v>0</v>
      </c>
      <c r="S259" s="201">
        <v>0</v>
      </c>
      <c r="T259" s="20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03" t="s">
        <v>243</v>
      </c>
      <c r="AT259" s="203" t="s">
        <v>154</v>
      </c>
      <c r="AU259" s="203" t="s">
        <v>80</v>
      </c>
      <c r="AY259" s="17" t="s">
        <v>152</v>
      </c>
      <c r="BE259" s="204">
        <f>IF(N259="základní",J259,0)</f>
        <v>0</v>
      </c>
      <c r="BF259" s="204">
        <f>IF(N259="snížená",J259,0)</f>
        <v>0</v>
      </c>
      <c r="BG259" s="204">
        <f>IF(N259="zákl. přenesená",J259,0)</f>
        <v>0</v>
      </c>
      <c r="BH259" s="204">
        <f>IF(N259="sníž. přenesená",J259,0)</f>
        <v>0</v>
      </c>
      <c r="BI259" s="204">
        <f>IF(N259="nulová",J259,0)</f>
        <v>0</v>
      </c>
      <c r="BJ259" s="17" t="s">
        <v>78</v>
      </c>
      <c r="BK259" s="204">
        <f>ROUND(I259*H259,2)</f>
        <v>0</v>
      </c>
      <c r="BL259" s="17" t="s">
        <v>243</v>
      </c>
      <c r="BM259" s="203" t="s">
        <v>1028</v>
      </c>
    </row>
    <row r="260" spans="1:65" s="2" customFormat="1" ht="10.199999999999999">
      <c r="A260" s="34"/>
      <c r="B260" s="35"/>
      <c r="C260" s="36"/>
      <c r="D260" s="205" t="s">
        <v>161</v>
      </c>
      <c r="E260" s="36"/>
      <c r="F260" s="206" t="s">
        <v>645</v>
      </c>
      <c r="G260" s="36"/>
      <c r="H260" s="36"/>
      <c r="I260" s="115"/>
      <c r="J260" s="36"/>
      <c r="K260" s="36"/>
      <c r="L260" s="39"/>
      <c r="M260" s="207"/>
      <c r="N260" s="208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161</v>
      </c>
      <c r="AU260" s="17" t="s">
        <v>80</v>
      </c>
    </row>
    <row r="261" spans="1:65" s="13" customFormat="1" ht="10.199999999999999">
      <c r="B261" s="210"/>
      <c r="C261" s="211"/>
      <c r="D261" s="205" t="s">
        <v>165</v>
      </c>
      <c r="E261" s="212" t="s">
        <v>19</v>
      </c>
      <c r="F261" s="213" t="s">
        <v>1029</v>
      </c>
      <c r="G261" s="211"/>
      <c r="H261" s="214">
        <v>111</v>
      </c>
      <c r="I261" s="215"/>
      <c r="J261" s="211"/>
      <c r="K261" s="211"/>
      <c r="L261" s="216"/>
      <c r="M261" s="245"/>
      <c r="N261" s="246"/>
      <c r="O261" s="246"/>
      <c r="P261" s="246"/>
      <c r="Q261" s="246"/>
      <c r="R261" s="246"/>
      <c r="S261" s="246"/>
      <c r="T261" s="247"/>
      <c r="AT261" s="220" t="s">
        <v>165</v>
      </c>
      <c r="AU261" s="220" t="s">
        <v>80</v>
      </c>
      <c r="AV261" s="13" t="s">
        <v>80</v>
      </c>
      <c r="AW261" s="13" t="s">
        <v>33</v>
      </c>
      <c r="AX261" s="13" t="s">
        <v>78</v>
      </c>
      <c r="AY261" s="220" t="s">
        <v>152</v>
      </c>
    </row>
    <row r="262" spans="1:65" s="2" customFormat="1" ht="6.9" customHeight="1">
      <c r="A262" s="34"/>
      <c r="B262" s="47"/>
      <c r="C262" s="48"/>
      <c r="D262" s="48"/>
      <c r="E262" s="48"/>
      <c r="F262" s="48"/>
      <c r="G262" s="48"/>
      <c r="H262" s="48"/>
      <c r="I262" s="142"/>
      <c r="J262" s="48"/>
      <c r="K262" s="48"/>
      <c r="L262" s="39"/>
      <c r="M262" s="34"/>
      <c r="O262" s="34"/>
      <c r="P262" s="34"/>
      <c r="Q262" s="34"/>
      <c r="R262" s="34"/>
      <c r="S262" s="34"/>
      <c r="T262" s="34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</row>
  </sheetData>
  <sheetProtection algorithmName="SHA-512" hashValue="ZYj00rrPa2OG1ThjTj50YJz+NP+KslCBcU7nXXcNg79ltY3euZtTV5AEB+qj61OIfj6JrW27Thn4p/A6Rc0iWg==" saltValue="imgCRgV5JaWlUzsOD4egMw15qNjH7SJe8Bg0fwQNEmLSrrqF4FO7h09wzYDskyPI1l/yuegtBS7Wrbo9UgkduQ==" spinCount="100000" sheet="1" objects="1" scenarios="1" formatColumns="0" formatRows="0" autoFilter="0"/>
  <autoFilter ref="C95:K261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1"/>
  <sheetViews>
    <sheetView showGridLines="0" workbookViewId="0"/>
  </sheetViews>
  <sheetFormatPr defaultRowHeight="14.4"/>
  <cols>
    <col min="1" max="1" width="7.140625" style="1" customWidth="1"/>
    <col min="2" max="2" width="1.42578125" style="1" customWidth="1"/>
    <col min="3" max="3" width="3.5703125" style="1" customWidth="1"/>
    <col min="4" max="4" width="3.7109375" style="1" customWidth="1"/>
    <col min="5" max="5" width="14.7109375" style="1" customWidth="1"/>
    <col min="6" max="6" width="86.42578125" style="1" customWidth="1"/>
    <col min="7" max="7" width="6" style="1" customWidth="1"/>
    <col min="8" max="8" width="9.85546875" style="1" customWidth="1"/>
    <col min="9" max="9" width="17.28515625" style="108" customWidth="1"/>
    <col min="10" max="11" width="17.28515625" style="1" customWidth="1"/>
    <col min="12" max="12" width="8" style="1" customWidth="1"/>
    <col min="13" max="13" width="9.28515625" style="1" hidden="1" customWidth="1"/>
    <col min="14" max="14" width="9.140625" style="1" hidden="1"/>
    <col min="15" max="20" width="12.140625" style="1" hidden="1" customWidth="1"/>
    <col min="21" max="21" width="14" style="1" hidden="1" customWidth="1"/>
    <col min="22" max="22" width="10.5703125" style="1" customWidth="1"/>
    <col min="23" max="23" width="14" style="1" customWidth="1"/>
    <col min="24" max="24" width="10.5703125" style="1" customWidth="1"/>
    <col min="25" max="25" width="12.85546875" style="1" customWidth="1"/>
    <col min="26" max="26" width="9.42578125" style="1" customWidth="1"/>
    <col min="27" max="27" width="12.85546875" style="1" customWidth="1"/>
    <col min="28" max="28" width="14" style="1" customWidth="1"/>
    <col min="29" max="29" width="9.42578125" style="1" customWidth="1"/>
    <col min="30" max="30" width="12.85546875" style="1" customWidth="1"/>
    <col min="31" max="31" width="14" style="1" customWidth="1"/>
    <col min="44" max="65" width="9.140625" style="1" hidden="1"/>
  </cols>
  <sheetData>
    <row r="2" spans="1:46" s="1" customFormat="1" ht="36.9" customHeight="1">
      <c r="I2" s="108"/>
      <c r="L2" s="337"/>
      <c r="M2" s="337"/>
      <c r="N2" s="337"/>
      <c r="O2" s="337"/>
      <c r="P2" s="337"/>
      <c r="Q2" s="337"/>
      <c r="R2" s="337"/>
      <c r="S2" s="337"/>
      <c r="T2" s="337"/>
      <c r="U2" s="337"/>
      <c r="V2" s="337"/>
      <c r="AT2" s="17" t="s">
        <v>110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1"/>
      <c r="J3" s="110"/>
      <c r="K3" s="110"/>
      <c r="L3" s="20"/>
      <c r="AT3" s="17" t="s">
        <v>80</v>
      </c>
    </row>
    <row r="4" spans="1:46" s="1" customFormat="1" ht="24.9" customHeight="1">
      <c r="B4" s="20"/>
      <c r="D4" s="112" t="s">
        <v>121</v>
      </c>
      <c r="I4" s="108"/>
      <c r="L4" s="20"/>
      <c r="M4" s="113" t="s">
        <v>10</v>
      </c>
      <c r="AT4" s="17" t="s">
        <v>4</v>
      </c>
    </row>
    <row r="5" spans="1:46" s="1" customFormat="1" ht="6.9" customHeight="1">
      <c r="B5" s="20"/>
      <c r="I5" s="108"/>
      <c r="L5" s="20"/>
    </row>
    <row r="6" spans="1:46" s="1" customFormat="1" ht="12" customHeight="1">
      <c r="B6" s="20"/>
      <c r="D6" s="114" t="s">
        <v>16</v>
      </c>
      <c r="I6" s="108"/>
      <c r="L6" s="20"/>
    </row>
    <row r="7" spans="1:46" s="1" customFormat="1" ht="14.4" customHeight="1">
      <c r="B7" s="20"/>
      <c r="E7" s="370" t="str">
        <f>'Rekapitulace stavby'!K6</f>
        <v>Společná zařízení v k.ú. Dolní Čermná - Poldr č.2 a č.3, Polní cesty C53 a C54</v>
      </c>
      <c r="F7" s="371"/>
      <c r="G7" s="371"/>
      <c r="H7" s="371"/>
      <c r="I7" s="108"/>
      <c r="L7" s="20"/>
    </row>
    <row r="8" spans="1:46" s="1" customFormat="1" ht="12" customHeight="1">
      <c r="B8" s="20"/>
      <c r="D8" s="114" t="s">
        <v>122</v>
      </c>
      <c r="I8" s="108"/>
      <c r="L8" s="20"/>
    </row>
    <row r="9" spans="1:46" s="2" customFormat="1" ht="14.4" customHeight="1">
      <c r="A9" s="34"/>
      <c r="B9" s="39"/>
      <c r="C9" s="34"/>
      <c r="D9" s="34"/>
      <c r="E9" s="370" t="s">
        <v>805</v>
      </c>
      <c r="F9" s="372"/>
      <c r="G9" s="372"/>
      <c r="H9" s="372"/>
      <c r="I9" s="115"/>
      <c r="J9" s="34"/>
      <c r="K9" s="34"/>
      <c r="L9" s="11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4" t="s">
        <v>124</v>
      </c>
      <c r="E10" s="34"/>
      <c r="F10" s="34"/>
      <c r="G10" s="34"/>
      <c r="H10" s="34"/>
      <c r="I10" s="115"/>
      <c r="J10" s="34"/>
      <c r="K10" s="34"/>
      <c r="L10" s="11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4.4" customHeight="1">
      <c r="A11" s="34"/>
      <c r="B11" s="39"/>
      <c r="C11" s="34"/>
      <c r="D11" s="34"/>
      <c r="E11" s="373" t="s">
        <v>1030</v>
      </c>
      <c r="F11" s="372"/>
      <c r="G11" s="372"/>
      <c r="H11" s="372"/>
      <c r="I11" s="115"/>
      <c r="J11" s="34"/>
      <c r="K11" s="34"/>
      <c r="L11" s="11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0.199999999999999">
      <c r="A12" s="34"/>
      <c r="B12" s="39"/>
      <c r="C12" s="34"/>
      <c r="D12" s="34"/>
      <c r="E12" s="34"/>
      <c r="F12" s="34"/>
      <c r="G12" s="34"/>
      <c r="H12" s="34"/>
      <c r="I12" s="115"/>
      <c r="J12" s="34"/>
      <c r="K12" s="34"/>
      <c r="L12" s="11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4" t="s">
        <v>18</v>
      </c>
      <c r="E13" s="34"/>
      <c r="F13" s="103" t="s">
        <v>98</v>
      </c>
      <c r="G13" s="34"/>
      <c r="H13" s="34"/>
      <c r="I13" s="117" t="s">
        <v>20</v>
      </c>
      <c r="J13" s="103" t="s">
        <v>19</v>
      </c>
      <c r="K13" s="34"/>
      <c r="L13" s="11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4" t="s">
        <v>21</v>
      </c>
      <c r="E14" s="34"/>
      <c r="F14" s="103" t="s">
        <v>22</v>
      </c>
      <c r="G14" s="34"/>
      <c r="H14" s="34"/>
      <c r="I14" s="117" t="s">
        <v>23</v>
      </c>
      <c r="J14" s="118" t="str">
        <f>'Rekapitulace stavby'!AN8</f>
        <v>13. 9. 2018</v>
      </c>
      <c r="K14" s="34"/>
      <c r="L14" s="11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8" customHeight="1">
      <c r="A15" s="34"/>
      <c r="B15" s="39"/>
      <c r="C15" s="34"/>
      <c r="D15" s="34"/>
      <c r="E15" s="34"/>
      <c r="F15" s="34"/>
      <c r="G15" s="34"/>
      <c r="H15" s="34"/>
      <c r="I15" s="115"/>
      <c r="J15" s="34"/>
      <c r="K15" s="34"/>
      <c r="L15" s="11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4" t="s">
        <v>25</v>
      </c>
      <c r="E16" s="34"/>
      <c r="F16" s="34"/>
      <c r="G16" s="34"/>
      <c r="H16" s="34"/>
      <c r="I16" s="117" t="s">
        <v>26</v>
      </c>
      <c r="J16" s="103" t="s">
        <v>19</v>
      </c>
      <c r="K16" s="34"/>
      <c r="L16" s="11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27</v>
      </c>
      <c r="F17" s="34"/>
      <c r="G17" s="34"/>
      <c r="H17" s="34"/>
      <c r="I17" s="117" t="s">
        <v>28</v>
      </c>
      <c r="J17" s="103" t="s">
        <v>19</v>
      </c>
      <c r="K17" s="34"/>
      <c r="L17" s="11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" customHeight="1">
      <c r="A18" s="34"/>
      <c r="B18" s="39"/>
      <c r="C18" s="34"/>
      <c r="D18" s="34"/>
      <c r="E18" s="34"/>
      <c r="F18" s="34"/>
      <c r="G18" s="34"/>
      <c r="H18" s="34"/>
      <c r="I18" s="115"/>
      <c r="J18" s="34"/>
      <c r="K18" s="34"/>
      <c r="L18" s="11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4" t="s">
        <v>29</v>
      </c>
      <c r="E19" s="34"/>
      <c r="F19" s="34"/>
      <c r="G19" s="34"/>
      <c r="H19" s="34"/>
      <c r="I19" s="117" t="s">
        <v>26</v>
      </c>
      <c r="J19" s="30" t="str">
        <f>'Rekapitulace stavby'!AN13</f>
        <v>Vyplň údaj</v>
      </c>
      <c r="K19" s="34"/>
      <c r="L19" s="11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74" t="str">
        <f>'Rekapitulace stavby'!E14</f>
        <v>Vyplň údaj</v>
      </c>
      <c r="F20" s="375"/>
      <c r="G20" s="375"/>
      <c r="H20" s="375"/>
      <c r="I20" s="117" t="s">
        <v>28</v>
      </c>
      <c r="J20" s="30" t="str">
        <f>'Rekapitulace stavby'!AN14</f>
        <v>Vyplň údaj</v>
      </c>
      <c r="K20" s="34"/>
      <c r="L20" s="11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" customHeight="1">
      <c r="A21" s="34"/>
      <c r="B21" s="39"/>
      <c r="C21" s="34"/>
      <c r="D21" s="34"/>
      <c r="E21" s="34"/>
      <c r="F21" s="34"/>
      <c r="G21" s="34"/>
      <c r="H21" s="34"/>
      <c r="I21" s="115"/>
      <c r="J21" s="34"/>
      <c r="K21" s="34"/>
      <c r="L21" s="11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4" t="s">
        <v>31</v>
      </c>
      <c r="E22" s="34"/>
      <c r="F22" s="34"/>
      <c r="G22" s="34"/>
      <c r="H22" s="34"/>
      <c r="I22" s="117" t="s">
        <v>26</v>
      </c>
      <c r="J22" s="103" t="s">
        <v>19</v>
      </c>
      <c r="K22" s="34"/>
      <c r="L22" s="11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32</v>
      </c>
      <c r="F23" s="34"/>
      <c r="G23" s="34"/>
      <c r="H23" s="34"/>
      <c r="I23" s="117" t="s">
        <v>28</v>
      </c>
      <c r="J23" s="103" t="s">
        <v>19</v>
      </c>
      <c r="K23" s="34"/>
      <c r="L23" s="11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" customHeight="1">
      <c r="A24" s="34"/>
      <c r="B24" s="39"/>
      <c r="C24" s="34"/>
      <c r="D24" s="34"/>
      <c r="E24" s="34"/>
      <c r="F24" s="34"/>
      <c r="G24" s="34"/>
      <c r="H24" s="34"/>
      <c r="I24" s="115"/>
      <c r="J24" s="34"/>
      <c r="K24" s="34"/>
      <c r="L24" s="11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4" t="s">
        <v>34</v>
      </c>
      <c r="E25" s="34"/>
      <c r="F25" s="34"/>
      <c r="G25" s="34"/>
      <c r="H25" s="34"/>
      <c r="I25" s="117" t="s">
        <v>26</v>
      </c>
      <c r="J25" s="103" t="s">
        <v>19</v>
      </c>
      <c r="K25" s="34"/>
      <c r="L25" s="11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126</v>
      </c>
      <c r="F26" s="34"/>
      <c r="G26" s="34"/>
      <c r="H26" s="34"/>
      <c r="I26" s="117" t="s">
        <v>28</v>
      </c>
      <c r="J26" s="103" t="s">
        <v>19</v>
      </c>
      <c r="K26" s="34"/>
      <c r="L26" s="11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" customHeight="1">
      <c r="A27" s="34"/>
      <c r="B27" s="39"/>
      <c r="C27" s="34"/>
      <c r="D27" s="34"/>
      <c r="E27" s="34"/>
      <c r="F27" s="34"/>
      <c r="G27" s="34"/>
      <c r="H27" s="34"/>
      <c r="I27" s="115"/>
      <c r="J27" s="34"/>
      <c r="K27" s="34"/>
      <c r="L27" s="116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4" t="s">
        <v>35</v>
      </c>
      <c r="E28" s="34"/>
      <c r="F28" s="34"/>
      <c r="G28" s="34"/>
      <c r="H28" s="34"/>
      <c r="I28" s="115"/>
      <c r="J28" s="34"/>
      <c r="K28" s="34"/>
      <c r="L28" s="11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4.4" customHeight="1">
      <c r="A29" s="119"/>
      <c r="B29" s="120"/>
      <c r="C29" s="119"/>
      <c r="D29" s="119"/>
      <c r="E29" s="376" t="s">
        <v>19</v>
      </c>
      <c r="F29" s="376"/>
      <c r="G29" s="376"/>
      <c r="H29" s="376"/>
      <c r="I29" s="121"/>
      <c r="J29" s="119"/>
      <c r="K29" s="119"/>
      <c r="L29" s="122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2" customFormat="1" ht="6.9" customHeight="1">
      <c r="A30" s="34"/>
      <c r="B30" s="39"/>
      <c r="C30" s="34"/>
      <c r="D30" s="34"/>
      <c r="E30" s="34"/>
      <c r="F30" s="34"/>
      <c r="G30" s="34"/>
      <c r="H30" s="34"/>
      <c r="I30" s="115"/>
      <c r="J30" s="34"/>
      <c r="K30" s="34"/>
      <c r="L30" s="11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23"/>
      <c r="E31" s="123"/>
      <c r="F31" s="123"/>
      <c r="G31" s="123"/>
      <c r="H31" s="123"/>
      <c r="I31" s="124"/>
      <c r="J31" s="123"/>
      <c r="K31" s="123"/>
      <c r="L31" s="11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25" t="s">
        <v>37</v>
      </c>
      <c r="E32" s="34"/>
      <c r="F32" s="34"/>
      <c r="G32" s="34"/>
      <c r="H32" s="34"/>
      <c r="I32" s="115"/>
      <c r="J32" s="126">
        <f>ROUND(J88, 2)</f>
        <v>0</v>
      </c>
      <c r="K32" s="34"/>
      <c r="L32" s="11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" customHeight="1">
      <c r="A33" s="34"/>
      <c r="B33" s="39"/>
      <c r="C33" s="34"/>
      <c r="D33" s="123"/>
      <c r="E33" s="123"/>
      <c r="F33" s="123"/>
      <c r="G33" s="123"/>
      <c r="H33" s="123"/>
      <c r="I33" s="124"/>
      <c r="J33" s="123"/>
      <c r="K33" s="123"/>
      <c r="L33" s="11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34"/>
      <c r="F34" s="127" t="s">
        <v>39</v>
      </c>
      <c r="G34" s="34"/>
      <c r="H34" s="34"/>
      <c r="I34" s="128" t="s">
        <v>38</v>
      </c>
      <c r="J34" s="127" t="s">
        <v>40</v>
      </c>
      <c r="K34" s="34"/>
      <c r="L34" s="11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29" t="s">
        <v>41</v>
      </c>
      <c r="E35" s="114" t="s">
        <v>42</v>
      </c>
      <c r="F35" s="130">
        <f>ROUND((SUM(BE88:BE150)),  2)</f>
        <v>0</v>
      </c>
      <c r="G35" s="34"/>
      <c r="H35" s="34"/>
      <c r="I35" s="131">
        <v>0.21</v>
      </c>
      <c r="J35" s="130">
        <f>ROUND(((SUM(BE88:BE150))*I35),  2)</f>
        <v>0</v>
      </c>
      <c r="K35" s="34"/>
      <c r="L35" s="11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14" t="s">
        <v>43</v>
      </c>
      <c r="F36" s="130">
        <f>ROUND((SUM(BF88:BF150)),  2)</f>
        <v>0</v>
      </c>
      <c r="G36" s="34"/>
      <c r="H36" s="34"/>
      <c r="I36" s="131">
        <v>0.15</v>
      </c>
      <c r="J36" s="130">
        <f>ROUND(((SUM(BF88:BF150))*I36),  2)</f>
        <v>0</v>
      </c>
      <c r="K36" s="34"/>
      <c r="L36" s="11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14" t="s">
        <v>44</v>
      </c>
      <c r="F37" s="130">
        <f>ROUND((SUM(BG88:BG150)),  2)</f>
        <v>0</v>
      </c>
      <c r="G37" s="34"/>
      <c r="H37" s="34"/>
      <c r="I37" s="131">
        <v>0.21</v>
      </c>
      <c r="J37" s="130">
        <f>0</f>
        <v>0</v>
      </c>
      <c r="K37" s="34"/>
      <c r="L37" s="11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" hidden="1" customHeight="1">
      <c r="A38" s="34"/>
      <c r="B38" s="39"/>
      <c r="C38" s="34"/>
      <c r="D38" s="34"/>
      <c r="E38" s="114" t="s">
        <v>45</v>
      </c>
      <c r="F38" s="130">
        <f>ROUND((SUM(BH88:BH150)),  2)</f>
        <v>0</v>
      </c>
      <c r="G38" s="34"/>
      <c r="H38" s="34"/>
      <c r="I38" s="131">
        <v>0.15</v>
      </c>
      <c r="J38" s="130">
        <f>0</f>
        <v>0</v>
      </c>
      <c r="K38" s="34"/>
      <c r="L38" s="11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" hidden="1" customHeight="1">
      <c r="A39" s="34"/>
      <c r="B39" s="39"/>
      <c r="C39" s="34"/>
      <c r="D39" s="34"/>
      <c r="E39" s="114" t="s">
        <v>46</v>
      </c>
      <c r="F39" s="130">
        <f>ROUND((SUM(BI88:BI150)),  2)</f>
        <v>0</v>
      </c>
      <c r="G39" s="34"/>
      <c r="H39" s="34"/>
      <c r="I39" s="131">
        <v>0</v>
      </c>
      <c r="J39" s="130">
        <f>0</f>
        <v>0</v>
      </c>
      <c r="K39" s="34"/>
      <c r="L39" s="11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" customHeight="1">
      <c r="A40" s="34"/>
      <c r="B40" s="39"/>
      <c r="C40" s="34"/>
      <c r="D40" s="34"/>
      <c r="E40" s="34"/>
      <c r="F40" s="34"/>
      <c r="G40" s="34"/>
      <c r="H40" s="34"/>
      <c r="I40" s="115"/>
      <c r="J40" s="34"/>
      <c r="K40" s="34"/>
      <c r="L40" s="11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32"/>
      <c r="D41" s="133" t="s">
        <v>47</v>
      </c>
      <c r="E41" s="134"/>
      <c r="F41" s="134"/>
      <c r="G41" s="135" t="s">
        <v>48</v>
      </c>
      <c r="H41" s="136" t="s">
        <v>49</v>
      </c>
      <c r="I41" s="137"/>
      <c r="J41" s="138">
        <f>SUM(J32:J39)</f>
        <v>0</v>
      </c>
      <c r="K41" s="139"/>
      <c r="L41" s="11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" customHeight="1">
      <c r="A42" s="34"/>
      <c r="B42" s="140"/>
      <c r="C42" s="141"/>
      <c r="D42" s="141"/>
      <c r="E42" s="141"/>
      <c r="F42" s="141"/>
      <c r="G42" s="141"/>
      <c r="H42" s="141"/>
      <c r="I42" s="142"/>
      <c r="J42" s="141"/>
      <c r="K42" s="141"/>
      <c r="L42" s="11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" customHeight="1">
      <c r="A46" s="34"/>
      <c r="B46" s="143"/>
      <c r="C46" s="144"/>
      <c r="D46" s="144"/>
      <c r="E46" s="144"/>
      <c r="F46" s="144"/>
      <c r="G46" s="144"/>
      <c r="H46" s="144"/>
      <c r="I46" s="145"/>
      <c r="J46" s="144"/>
      <c r="K46" s="144"/>
      <c r="L46" s="11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" customHeight="1">
      <c r="A47" s="34"/>
      <c r="B47" s="35"/>
      <c r="C47" s="23" t="s">
        <v>127</v>
      </c>
      <c r="D47" s="36"/>
      <c r="E47" s="36"/>
      <c r="F47" s="36"/>
      <c r="G47" s="36"/>
      <c r="H47" s="36"/>
      <c r="I47" s="115"/>
      <c r="J47" s="36"/>
      <c r="K47" s="36"/>
      <c r="L47" s="11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115"/>
      <c r="J48" s="36"/>
      <c r="K48" s="36"/>
      <c r="L48" s="11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115"/>
      <c r="J49" s="36"/>
      <c r="K49" s="36"/>
      <c r="L49" s="11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4.4" customHeight="1">
      <c r="A50" s="34"/>
      <c r="B50" s="35"/>
      <c r="C50" s="36"/>
      <c r="D50" s="36"/>
      <c r="E50" s="377" t="str">
        <f>E7</f>
        <v>Společná zařízení v k.ú. Dolní Čermná - Poldr č.2 a č.3, Polní cesty C53 a C54</v>
      </c>
      <c r="F50" s="378"/>
      <c r="G50" s="378"/>
      <c r="H50" s="378"/>
      <c r="I50" s="115"/>
      <c r="J50" s="36"/>
      <c r="K50" s="36"/>
      <c r="L50" s="11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122</v>
      </c>
      <c r="D51" s="22"/>
      <c r="E51" s="22"/>
      <c r="F51" s="22"/>
      <c r="G51" s="22"/>
      <c r="H51" s="22"/>
      <c r="I51" s="108"/>
      <c r="J51" s="22"/>
      <c r="K51" s="22"/>
      <c r="L51" s="20"/>
    </row>
    <row r="52" spans="1:47" s="2" customFormat="1" ht="14.4" customHeight="1">
      <c r="A52" s="34"/>
      <c r="B52" s="35"/>
      <c r="C52" s="36"/>
      <c r="D52" s="36"/>
      <c r="E52" s="377" t="s">
        <v>805</v>
      </c>
      <c r="F52" s="379"/>
      <c r="G52" s="379"/>
      <c r="H52" s="379"/>
      <c r="I52" s="115"/>
      <c r="J52" s="36"/>
      <c r="K52" s="36"/>
      <c r="L52" s="11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124</v>
      </c>
      <c r="D53" s="36"/>
      <c r="E53" s="36"/>
      <c r="F53" s="36"/>
      <c r="G53" s="36"/>
      <c r="H53" s="36"/>
      <c r="I53" s="115"/>
      <c r="J53" s="36"/>
      <c r="K53" s="36"/>
      <c r="L53" s="11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4.4" customHeight="1">
      <c r="A54" s="34"/>
      <c r="B54" s="35"/>
      <c r="C54" s="36"/>
      <c r="D54" s="36"/>
      <c r="E54" s="346" t="str">
        <f>E11</f>
        <v>SO-02-3 - Zátopa</v>
      </c>
      <c r="F54" s="379"/>
      <c r="G54" s="379"/>
      <c r="H54" s="379"/>
      <c r="I54" s="115"/>
      <c r="J54" s="36"/>
      <c r="K54" s="36"/>
      <c r="L54" s="11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" customHeight="1">
      <c r="A55" s="34"/>
      <c r="B55" s="35"/>
      <c r="C55" s="36"/>
      <c r="D55" s="36"/>
      <c r="E55" s="36"/>
      <c r="F55" s="36"/>
      <c r="G55" s="36"/>
      <c r="H55" s="36"/>
      <c r="I55" s="115"/>
      <c r="J55" s="36"/>
      <c r="K55" s="36"/>
      <c r="L55" s="11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 xml:space="preserve"> </v>
      </c>
      <c r="G56" s="36"/>
      <c r="H56" s="36"/>
      <c r="I56" s="117" t="s">
        <v>23</v>
      </c>
      <c r="J56" s="59" t="str">
        <f>IF(J14="","",J14)</f>
        <v>13. 9. 2018</v>
      </c>
      <c r="K56" s="36"/>
      <c r="L56" s="11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" customHeight="1">
      <c r="A57" s="34"/>
      <c r="B57" s="35"/>
      <c r="C57" s="36"/>
      <c r="D57" s="36"/>
      <c r="E57" s="36"/>
      <c r="F57" s="36"/>
      <c r="G57" s="36"/>
      <c r="H57" s="36"/>
      <c r="I57" s="115"/>
      <c r="J57" s="36"/>
      <c r="K57" s="36"/>
      <c r="L57" s="11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6.4" customHeight="1">
      <c r="A58" s="34"/>
      <c r="B58" s="35"/>
      <c r="C58" s="29" t="s">
        <v>25</v>
      </c>
      <c r="D58" s="36"/>
      <c r="E58" s="36"/>
      <c r="F58" s="27" t="str">
        <f>E17</f>
        <v>ČR-SPÚ, Pobočka Ústí nad Orlicí</v>
      </c>
      <c r="G58" s="36"/>
      <c r="H58" s="36"/>
      <c r="I58" s="117" t="s">
        <v>31</v>
      </c>
      <c r="J58" s="32" t="str">
        <f>E23</f>
        <v>Agroprojekce Litomyšl, s.r.o.</v>
      </c>
      <c r="K58" s="36"/>
      <c r="L58" s="11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15.6" customHeight="1">
      <c r="A59" s="34"/>
      <c r="B59" s="35"/>
      <c r="C59" s="29" t="s">
        <v>29</v>
      </c>
      <c r="D59" s="36"/>
      <c r="E59" s="36"/>
      <c r="F59" s="27" t="str">
        <f>IF(E20="","",E20)</f>
        <v>Vyplň údaj</v>
      </c>
      <c r="G59" s="36"/>
      <c r="H59" s="36"/>
      <c r="I59" s="117" t="s">
        <v>34</v>
      </c>
      <c r="J59" s="32" t="str">
        <f>E26</f>
        <v>poldr</v>
      </c>
      <c r="K59" s="36"/>
      <c r="L59" s="11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115"/>
      <c r="J60" s="36"/>
      <c r="K60" s="36"/>
      <c r="L60" s="116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46" t="s">
        <v>128</v>
      </c>
      <c r="D61" s="147"/>
      <c r="E61" s="147"/>
      <c r="F61" s="147"/>
      <c r="G61" s="147"/>
      <c r="H61" s="147"/>
      <c r="I61" s="148"/>
      <c r="J61" s="149" t="s">
        <v>129</v>
      </c>
      <c r="K61" s="147"/>
      <c r="L61" s="11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115"/>
      <c r="J62" s="36"/>
      <c r="K62" s="36"/>
      <c r="L62" s="11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8" customHeight="1">
      <c r="A63" s="34"/>
      <c r="B63" s="35"/>
      <c r="C63" s="150" t="s">
        <v>69</v>
      </c>
      <c r="D63" s="36"/>
      <c r="E63" s="36"/>
      <c r="F63" s="36"/>
      <c r="G63" s="36"/>
      <c r="H63" s="36"/>
      <c r="I63" s="115"/>
      <c r="J63" s="77">
        <f>J88</f>
        <v>0</v>
      </c>
      <c r="K63" s="36"/>
      <c r="L63" s="11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130</v>
      </c>
    </row>
    <row r="64" spans="1:47" s="9" customFormat="1" ht="24.9" customHeight="1">
      <c r="B64" s="151"/>
      <c r="C64" s="152"/>
      <c r="D64" s="153" t="s">
        <v>131</v>
      </c>
      <c r="E64" s="154"/>
      <c r="F64" s="154"/>
      <c r="G64" s="154"/>
      <c r="H64" s="154"/>
      <c r="I64" s="155"/>
      <c r="J64" s="156">
        <f>J89</f>
        <v>0</v>
      </c>
      <c r="K64" s="152"/>
      <c r="L64" s="157"/>
    </row>
    <row r="65" spans="1:31" s="10" customFormat="1" ht="19.95" customHeight="1">
      <c r="B65" s="158"/>
      <c r="C65" s="97"/>
      <c r="D65" s="159" t="s">
        <v>132</v>
      </c>
      <c r="E65" s="160"/>
      <c r="F65" s="160"/>
      <c r="G65" s="160"/>
      <c r="H65" s="160"/>
      <c r="I65" s="161"/>
      <c r="J65" s="162">
        <f>J90</f>
        <v>0</v>
      </c>
      <c r="K65" s="97"/>
      <c r="L65" s="163"/>
    </row>
    <row r="66" spans="1:31" s="10" customFormat="1" ht="19.95" customHeight="1">
      <c r="B66" s="158"/>
      <c r="C66" s="97"/>
      <c r="D66" s="159" t="s">
        <v>136</v>
      </c>
      <c r="E66" s="160"/>
      <c r="F66" s="160"/>
      <c r="G66" s="160"/>
      <c r="H66" s="160"/>
      <c r="I66" s="161"/>
      <c r="J66" s="162">
        <f>J148</f>
        <v>0</v>
      </c>
      <c r="K66" s="97"/>
      <c r="L66" s="163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15"/>
      <c r="J67" s="36"/>
      <c r="K67" s="36"/>
      <c r="L67" s="11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" customHeight="1">
      <c r="A68" s="34"/>
      <c r="B68" s="47"/>
      <c r="C68" s="48"/>
      <c r="D68" s="48"/>
      <c r="E68" s="48"/>
      <c r="F68" s="48"/>
      <c r="G68" s="48"/>
      <c r="H68" s="48"/>
      <c r="I68" s="142"/>
      <c r="J68" s="48"/>
      <c r="K68" s="48"/>
      <c r="L68" s="11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" customHeight="1">
      <c r="A72" s="34"/>
      <c r="B72" s="49"/>
      <c r="C72" s="50"/>
      <c r="D72" s="50"/>
      <c r="E72" s="50"/>
      <c r="F72" s="50"/>
      <c r="G72" s="50"/>
      <c r="H72" s="50"/>
      <c r="I72" s="145"/>
      <c r="J72" s="50"/>
      <c r="K72" s="50"/>
      <c r="L72" s="11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" customHeight="1">
      <c r="A73" s="34"/>
      <c r="B73" s="35"/>
      <c r="C73" s="23" t="s">
        <v>137</v>
      </c>
      <c r="D73" s="36"/>
      <c r="E73" s="36"/>
      <c r="F73" s="36"/>
      <c r="G73" s="36"/>
      <c r="H73" s="36"/>
      <c r="I73" s="115"/>
      <c r="J73" s="36"/>
      <c r="K73" s="36"/>
      <c r="L73" s="11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115"/>
      <c r="J74" s="36"/>
      <c r="K74" s="36"/>
      <c r="L74" s="11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15"/>
      <c r="J75" s="36"/>
      <c r="K75" s="36"/>
      <c r="L75" s="11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4.4" customHeight="1">
      <c r="A76" s="34"/>
      <c r="B76" s="35"/>
      <c r="C76" s="36"/>
      <c r="D76" s="36"/>
      <c r="E76" s="377" t="str">
        <f>E7</f>
        <v>Společná zařízení v k.ú. Dolní Čermná - Poldr č.2 a č.3, Polní cesty C53 a C54</v>
      </c>
      <c r="F76" s="378"/>
      <c r="G76" s="378"/>
      <c r="H76" s="378"/>
      <c r="I76" s="115"/>
      <c r="J76" s="36"/>
      <c r="K76" s="36"/>
      <c r="L76" s="11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122</v>
      </c>
      <c r="D77" s="22"/>
      <c r="E77" s="22"/>
      <c r="F77" s="22"/>
      <c r="G77" s="22"/>
      <c r="H77" s="22"/>
      <c r="I77" s="108"/>
      <c r="J77" s="22"/>
      <c r="K77" s="22"/>
      <c r="L77" s="20"/>
    </row>
    <row r="78" spans="1:31" s="2" customFormat="1" ht="14.4" customHeight="1">
      <c r="A78" s="34"/>
      <c r="B78" s="35"/>
      <c r="C78" s="36"/>
      <c r="D78" s="36"/>
      <c r="E78" s="377" t="s">
        <v>805</v>
      </c>
      <c r="F78" s="379"/>
      <c r="G78" s="379"/>
      <c r="H78" s="379"/>
      <c r="I78" s="115"/>
      <c r="J78" s="36"/>
      <c r="K78" s="36"/>
      <c r="L78" s="11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124</v>
      </c>
      <c r="D79" s="36"/>
      <c r="E79" s="36"/>
      <c r="F79" s="36"/>
      <c r="G79" s="36"/>
      <c r="H79" s="36"/>
      <c r="I79" s="115"/>
      <c r="J79" s="36"/>
      <c r="K79" s="36"/>
      <c r="L79" s="11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4.4" customHeight="1">
      <c r="A80" s="34"/>
      <c r="B80" s="35"/>
      <c r="C80" s="36"/>
      <c r="D80" s="36"/>
      <c r="E80" s="346" t="str">
        <f>E11</f>
        <v>SO-02-3 - Zátopa</v>
      </c>
      <c r="F80" s="379"/>
      <c r="G80" s="379"/>
      <c r="H80" s="379"/>
      <c r="I80" s="115"/>
      <c r="J80" s="36"/>
      <c r="K80" s="36"/>
      <c r="L80" s="11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" customHeight="1">
      <c r="A81" s="34"/>
      <c r="B81" s="35"/>
      <c r="C81" s="36"/>
      <c r="D81" s="36"/>
      <c r="E81" s="36"/>
      <c r="F81" s="36"/>
      <c r="G81" s="36"/>
      <c r="H81" s="36"/>
      <c r="I81" s="115"/>
      <c r="J81" s="36"/>
      <c r="K81" s="36"/>
      <c r="L81" s="11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 xml:space="preserve"> </v>
      </c>
      <c r="G82" s="36"/>
      <c r="H82" s="36"/>
      <c r="I82" s="117" t="s">
        <v>23</v>
      </c>
      <c r="J82" s="59" t="str">
        <f>IF(J14="","",J14)</f>
        <v>13. 9. 2018</v>
      </c>
      <c r="K82" s="36"/>
      <c r="L82" s="11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" customHeight="1">
      <c r="A83" s="34"/>
      <c r="B83" s="35"/>
      <c r="C83" s="36"/>
      <c r="D83" s="36"/>
      <c r="E83" s="36"/>
      <c r="F83" s="36"/>
      <c r="G83" s="36"/>
      <c r="H83" s="36"/>
      <c r="I83" s="115"/>
      <c r="J83" s="36"/>
      <c r="K83" s="36"/>
      <c r="L83" s="11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6.4" customHeight="1">
      <c r="A84" s="34"/>
      <c r="B84" s="35"/>
      <c r="C84" s="29" t="s">
        <v>25</v>
      </c>
      <c r="D84" s="36"/>
      <c r="E84" s="36"/>
      <c r="F84" s="27" t="str">
        <f>E17</f>
        <v>ČR-SPÚ, Pobočka Ústí nad Orlicí</v>
      </c>
      <c r="G84" s="36"/>
      <c r="H84" s="36"/>
      <c r="I84" s="117" t="s">
        <v>31</v>
      </c>
      <c r="J84" s="32" t="str">
        <f>E23</f>
        <v>Agroprojekce Litomyšl, s.r.o.</v>
      </c>
      <c r="K84" s="36"/>
      <c r="L84" s="11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5.6" customHeight="1">
      <c r="A85" s="34"/>
      <c r="B85" s="35"/>
      <c r="C85" s="29" t="s">
        <v>29</v>
      </c>
      <c r="D85" s="36"/>
      <c r="E85" s="36"/>
      <c r="F85" s="27" t="str">
        <f>IF(E20="","",E20)</f>
        <v>Vyplň údaj</v>
      </c>
      <c r="G85" s="36"/>
      <c r="H85" s="36"/>
      <c r="I85" s="117" t="s">
        <v>34</v>
      </c>
      <c r="J85" s="32" t="str">
        <f>E26</f>
        <v>poldr</v>
      </c>
      <c r="K85" s="36"/>
      <c r="L85" s="11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115"/>
      <c r="J86" s="36"/>
      <c r="K86" s="36"/>
      <c r="L86" s="11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64"/>
      <c r="B87" s="165"/>
      <c r="C87" s="166" t="s">
        <v>138</v>
      </c>
      <c r="D87" s="167" t="s">
        <v>56</v>
      </c>
      <c r="E87" s="167" t="s">
        <v>52</v>
      </c>
      <c r="F87" s="167" t="s">
        <v>53</v>
      </c>
      <c r="G87" s="167" t="s">
        <v>139</v>
      </c>
      <c r="H87" s="167" t="s">
        <v>140</v>
      </c>
      <c r="I87" s="168" t="s">
        <v>141</v>
      </c>
      <c r="J87" s="167" t="s">
        <v>129</v>
      </c>
      <c r="K87" s="169" t="s">
        <v>142</v>
      </c>
      <c r="L87" s="170"/>
      <c r="M87" s="68" t="s">
        <v>19</v>
      </c>
      <c r="N87" s="69" t="s">
        <v>41</v>
      </c>
      <c r="O87" s="69" t="s">
        <v>143</v>
      </c>
      <c r="P87" s="69" t="s">
        <v>144</v>
      </c>
      <c r="Q87" s="69" t="s">
        <v>145</v>
      </c>
      <c r="R87" s="69" t="s">
        <v>146</v>
      </c>
      <c r="S87" s="69" t="s">
        <v>147</v>
      </c>
      <c r="T87" s="70" t="s">
        <v>148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/>
    </row>
    <row r="88" spans="1:65" s="2" customFormat="1" ht="22.8" customHeight="1">
      <c r="A88" s="34"/>
      <c r="B88" s="35"/>
      <c r="C88" s="75" t="s">
        <v>149</v>
      </c>
      <c r="D88" s="36"/>
      <c r="E88" s="36"/>
      <c r="F88" s="36"/>
      <c r="G88" s="36"/>
      <c r="H88" s="36"/>
      <c r="I88" s="115"/>
      <c r="J88" s="171">
        <f>BK88</f>
        <v>0</v>
      </c>
      <c r="K88" s="36"/>
      <c r="L88" s="39"/>
      <c r="M88" s="71"/>
      <c r="N88" s="172"/>
      <c r="O88" s="72"/>
      <c r="P88" s="173">
        <f>P89</f>
        <v>0</v>
      </c>
      <c r="Q88" s="72"/>
      <c r="R88" s="173">
        <f>R89</f>
        <v>6.2253000000000003E-2</v>
      </c>
      <c r="S88" s="72"/>
      <c r="T88" s="174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70</v>
      </c>
      <c r="AU88" s="17" t="s">
        <v>130</v>
      </c>
      <c r="BK88" s="175">
        <f>BK89</f>
        <v>0</v>
      </c>
    </row>
    <row r="89" spans="1:65" s="12" customFormat="1" ht="25.95" customHeight="1">
      <c r="B89" s="176"/>
      <c r="C89" s="177"/>
      <c r="D89" s="178" t="s">
        <v>70</v>
      </c>
      <c r="E89" s="179" t="s">
        <v>150</v>
      </c>
      <c r="F89" s="179" t="s">
        <v>151</v>
      </c>
      <c r="G89" s="177"/>
      <c r="H89" s="177"/>
      <c r="I89" s="180"/>
      <c r="J89" s="181">
        <f>BK89</f>
        <v>0</v>
      </c>
      <c r="K89" s="177"/>
      <c r="L89" s="182"/>
      <c r="M89" s="183"/>
      <c r="N89" s="184"/>
      <c r="O89" s="184"/>
      <c r="P89" s="185">
        <f>P90+P148</f>
        <v>0</v>
      </c>
      <c r="Q89" s="184"/>
      <c r="R89" s="185">
        <f>R90+R148</f>
        <v>6.2253000000000003E-2</v>
      </c>
      <c r="S89" s="184"/>
      <c r="T89" s="186">
        <f>T90+T148</f>
        <v>0</v>
      </c>
      <c r="AR89" s="187" t="s">
        <v>78</v>
      </c>
      <c r="AT89" s="188" t="s">
        <v>70</v>
      </c>
      <c r="AU89" s="188" t="s">
        <v>71</v>
      </c>
      <c r="AY89" s="187" t="s">
        <v>152</v>
      </c>
      <c r="BK89" s="189">
        <f>BK90+BK148</f>
        <v>0</v>
      </c>
    </row>
    <row r="90" spans="1:65" s="12" customFormat="1" ht="22.8" customHeight="1">
      <c r="B90" s="176"/>
      <c r="C90" s="177"/>
      <c r="D90" s="178" t="s">
        <v>70</v>
      </c>
      <c r="E90" s="190" t="s">
        <v>78</v>
      </c>
      <c r="F90" s="190" t="s">
        <v>153</v>
      </c>
      <c r="G90" s="177"/>
      <c r="H90" s="177"/>
      <c r="I90" s="180"/>
      <c r="J90" s="191">
        <f>BK90</f>
        <v>0</v>
      </c>
      <c r="K90" s="177"/>
      <c r="L90" s="182"/>
      <c r="M90" s="183"/>
      <c r="N90" s="184"/>
      <c r="O90" s="184"/>
      <c r="P90" s="185">
        <f>SUM(P91:P147)</f>
        <v>0</v>
      </c>
      <c r="Q90" s="184"/>
      <c r="R90" s="185">
        <f>SUM(R91:R147)</f>
        <v>6.2253000000000003E-2</v>
      </c>
      <c r="S90" s="184"/>
      <c r="T90" s="186">
        <f>SUM(T91:T147)</f>
        <v>0</v>
      </c>
      <c r="AR90" s="187" t="s">
        <v>78</v>
      </c>
      <c r="AT90" s="188" t="s">
        <v>70</v>
      </c>
      <c r="AU90" s="188" t="s">
        <v>78</v>
      </c>
      <c r="AY90" s="187" t="s">
        <v>152</v>
      </c>
      <c r="BK90" s="189">
        <f>SUM(BK91:BK147)</f>
        <v>0</v>
      </c>
    </row>
    <row r="91" spans="1:65" s="2" customFormat="1" ht="14.4" customHeight="1">
      <c r="A91" s="34"/>
      <c r="B91" s="35"/>
      <c r="C91" s="192" t="s">
        <v>78</v>
      </c>
      <c r="D91" s="192" t="s">
        <v>154</v>
      </c>
      <c r="E91" s="193" t="s">
        <v>197</v>
      </c>
      <c r="F91" s="194" t="s">
        <v>198</v>
      </c>
      <c r="G91" s="195" t="s">
        <v>157</v>
      </c>
      <c r="H91" s="196">
        <v>689</v>
      </c>
      <c r="I91" s="197"/>
      <c r="J91" s="198">
        <f>ROUND(I91*H91,2)</f>
        <v>0</v>
      </c>
      <c r="K91" s="194" t="s">
        <v>158</v>
      </c>
      <c r="L91" s="39"/>
      <c r="M91" s="199" t="s">
        <v>19</v>
      </c>
      <c r="N91" s="200" t="s">
        <v>42</v>
      </c>
      <c r="O91" s="64"/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203" t="s">
        <v>159</v>
      </c>
      <c r="AT91" s="203" t="s">
        <v>154</v>
      </c>
      <c r="AU91" s="203" t="s">
        <v>80</v>
      </c>
      <c r="AY91" s="17" t="s">
        <v>152</v>
      </c>
      <c r="BE91" s="204">
        <f>IF(N91="základní",J91,0)</f>
        <v>0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17" t="s">
        <v>78</v>
      </c>
      <c r="BK91" s="204">
        <f>ROUND(I91*H91,2)</f>
        <v>0</v>
      </c>
      <c r="BL91" s="17" t="s">
        <v>159</v>
      </c>
      <c r="BM91" s="203" t="s">
        <v>1031</v>
      </c>
    </row>
    <row r="92" spans="1:65" s="2" customFormat="1" ht="19.2">
      <c r="A92" s="34"/>
      <c r="B92" s="35"/>
      <c r="C92" s="36"/>
      <c r="D92" s="205" t="s">
        <v>161</v>
      </c>
      <c r="E92" s="36"/>
      <c r="F92" s="206" t="s">
        <v>200</v>
      </c>
      <c r="G92" s="36"/>
      <c r="H92" s="36"/>
      <c r="I92" s="115"/>
      <c r="J92" s="36"/>
      <c r="K92" s="36"/>
      <c r="L92" s="39"/>
      <c r="M92" s="207"/>
      <c r="N92" s="208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161</v>
      </c>
      <c r="AU92" s="17" t="s">
        <v>80</v>
      </c>
    </row>
    <row r="93" spans="1:65" s="13" customFormat="1" ht="10.199999999999999">
      <c r="B93" s="210"/>
      <c r="C93" s="211"/>
      <c r="D93" s="205" t="s">
        <v>165</v>
      </c>
      <c r="E93" s="212" t="s">
        <v>19</v>
      </c>
      <c r="F93" s="213" t="s">
        <v>1032</v>
      </c>
      <c r="G93" s="211"/>
      <c r="H93" s="214">
        <v>689</v>
      </c>
      <c r="I93" s="215"/>
      <c r="J93" s="211"/>
      <c r="K93" s="211"/>
      <c r="L93" s="216"/>
      <c r="M93" s="217"/>
      <c r="N93" s="218"/>
      <c r="O93" s="218"/>
      <c r="P93" s="218"/>
      <c r="Q93" s="218"/>
      <c r="R93" s="218"/>
      <c r="S93" s="218"/>
      <c r="T93" s="219"/>
      <c r="AT93" s="220" t="s">
        <v>165</v>
      </c>
      <c r="AU93" s="220" t="s">
        <v>80</v>
      </c>
      <c r="AV93" s="13" t="s">
        <v>80</v>
      </c>
      <c r="AW93" s="13" t="s">
        <v>33</v>
      </c>
      <c r="AX93" s="13" t="s">
        <v>78</v>
      </c>
      <c r="AY93" s="220" t="s">
        <v>152</v>
      </c>
    </row>
    <row r="94" spans="1:65" s="2" customFormat="1" ht="14.4" customHeight="1">
      <c r="A94" s="34"/>
      <c r="B94" s="35"/>
      <c r="C94" s="192" t="s">
        <v>80</v>
      </c>
      <c r="D94" s="192" t="s">
        <v>154</v>
      </c>
      <c r="E94" s="193" t="s">
        <v>1033</v>
      </c>
      <c r="F94" s="194" t="s">
        <v>1034</v>
      </c>
      <c r="G94" s="195" t="s">
        <v>157</v>
      </c>
      <c r="H94" s="196">
        <v>3530</v>
      </c>
      <c r="I94" s="197"/>
      <c r="J94" s="198">
        <f>ROUND(I94*H94,2)</f>
        <v>0</v>
      </c>
      <c r="K94" s="194" t="s">
        <v>158</v>
      </c>
      <c r="L94" s="39"/>
      <c r="M94" s="199" t="s">
        <v>19</v>
      </c>
      <c r="N94" s="200" t="s">
        <v>42</v>
      </c>
      <c r="O94" s="64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203" t="s">
        <v>159</v>
      </c>
      <c r="AT94" s="203" t="s">
        <v>154</v>
      </c>
      <c r="AU94" s="203" t="s">
        <v>80</v>
      </c>
      <c r="AY94" s="17" t="s">
        <v>152</v>
      </c>
      <c r="BE94" s="204">
        <f>IF(N94="základní",J94,0)</f>
        <v>0</v>
      </c>
      <c r="BF94" s="204">
        <f>IF(N94="snížená",J94,0)</f>
        <v>0</v>
      </c>
      <c r="BG94" s="204">
        <f>IF(N94="zákl. přenesená",J94,0)</f>
        <v>0</v>
      </c>
      <c r="BH94" s="204">
        <f>IF(N94="sníž. přenesená",J94,0)</f>
        <v>0</v>
      </c>
      <c r="BI94" s="204">
        <f>IF(N94="nulová",J94,0)</f>
        <v>0</v>
      </c>
      <c r="BJ94" s="17" t="s">
        <v>78</v>
      </c>
      <c r="BK94" s="204">
        <f>ROUND(I94*H94,2)</f>
        <v>0</v>
      </c>
      <c r="BL94" s="17" t="s">
        <v>159</v>
      </c>
      <c r="BM94" s="203" t="s">
        <v>1035</v>
      </c>
    </row>
    <row r="95" spans="1:65" s="2" customFormat="1" ht="19.2">
      <c r="A95" s="34"/>
      <c r="B95" s="35"/>
      <c r="C95" s="36"/>
      <c r="D95" s="205" t="s">
        <v>161</v>
      </c>
      <c r="E95" s="36"/>
      <c r="F95" s="206" t="s">
        <v>1036</v>
      </c>
      <c r="G95" s="36"/>
      <c r="H95" s="36"/>
      <c r="I95" s="115"/>
      <c r="J95" s="36"/>
      <c r="K95" s="36"/>
      <c r="L95" s="39"/>
      <c r="M95" s="207"/>
      <c r="N95" s="208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161</v>
      </c>
      <c r="AU95" s="17" t="s">
        <v>80</v>
      </c>
    </row>
    <row r="96" spans="1:65" s="13" customFormat="1" ht="10.199999999999999">
      <c r="B96" s="210"/>
      <c r="C96" s="211"/>
      <c r="D96" s="205" t="s">
        <v>165</v>
      </c>
      <c r="E96" s="212" t="s">
        <v>19</v>
      </c>
      <c r="F96" s="213" t="s">
        <v>1037</v>
      </c>
      <c r="G96" s="211"/>
      <c r="H96" s="214">
        <v>3530</v>
      </c>
      <c r="I96" s="215"/>
      <c r="J96" s="211"/>
      <c r="K96" s="211"/>
      <c r="L96" s="216"/>
      <c r="M96" s="217"/>
      <c r="N96" s="218"/>
      <c r="O96" s="218"/>
      <c r="P96" s="218"/>
      <c r="Q96" s="218"/>
      <c r="R96" s="218"/>
      <c r="S96" s="218"/>
      <c r="T96" s="219"/>
      <c r="AT96" s="220" t="s">
        <v>165</v>
      </c>
      <c r="AU96" s="220" t="s">
        <v>80</v>
      </c>
      <c r="AV96" s="13" t="s">
        <v>80</v>
      </c>
      <c r="AW96" s="13" t="s">
        <v>33</v>
      </c>
      <c r="AX96" s="13" t="s">
        <v>78</v>
      </c>
      <c r="AY96" s="220" t="s">
        <v>152</v>
      </c>
    </row>
    <row r="97" spans="1:65" s="2" customFormat="1" ht="14.4" customHeight="1">
      <c r="A97" s="34"/>
      <c r="B97" s="35"/>
      <c r="C97" s="192" t="s">
        <v>173</v>
      </c>
      <c r="D97" s="192" t="s">
        <v>154</v>
      </c>
      <c r="E97" s="193" t="s">
        <v>713</v>
      </c>
      <c r="F97" s="194" t="s">
        <v>714</v>
      </c>
      <c r="G97" s="195" t="s">
        <v>157</v>
      </c>
      <c r="H97" s="196">
        <v>1059</v>
      </c>
      <c r="I97" s="197"/>
      <c r="J97" s="198">
        <f>ROUND(I97*H97,2)</f>
        <v>0</v>
      </c>
      <c r="K97" s="194" t="s">
        <v>158</v>
      </c>
      <c r="L97" s="39"/>
      <c r="M97" s="199" t="s">
        <v>19</v>
      </c>
      <c r="N97" s="200" t="s">
        <v>42</v>
      </c>
      <c r="O97" s="64"/>
      <c r="P97" s="201">
        <f>O97*H97</f>
        <v>0</v>
      </c>
      <c r="Q97" s="201">
        <v>0</v>
      </c>
      <c r="R97" s="201">
        <f>Q97*H97</f>
        <v>0</v>
      </c>
      <c r="S97" s="201">
        <v>0</v>
      </c>
      <c r="T97" s="202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203" t="s">
        <v>159</v>
      </c>
      <c r="AT97" s="203" t="s">
        <v>154</v>
      </c>
      <c r="AU97" s="203" t="s">
        <v>80</v>
      </c>
      <c r="AY97" s="17" t="s">
        <v>152</v>
      </c>
      <c r="BE97" s="204">
        <f>IF(N97="základní",J97,0)</f>
        <v>0</v>
      </c>
      <c r="BF97" s="204">
        <f>IF(N97="snížená",J97,0)</f>
        <v>0</v>
      </c>
      <c r="BG97" s="204">
        <f>IF(N97="zákl. přenesená",J97,0)</f>
        <v>0</v>
      </c>
      <c r="BH97" s="204">
        <f>IF(N97="sníž. přenesená",J97,0)</f>
        <v>0</v>
      </c>
      <c r="BI97" s="204">
        <f>IF(N97="nulová",J97,0)</f>
        <v>0</v>
      </c>
      <c r="BJ97" s="17" t="s">
        <v>78</v>
      </c>
      <c r="BK97" s="204">
        <f>ROUND(I97*H97,2)</f>
        <v>0</v>
      </c>
      <c r="BL97" s="17" t="s">
        <v>159</v>
      </c>
      <c r="BM97" s="203" t="s">
        <v>1038</v>
      </c>
    </row>
    <row r="98" spans="1:65" s="2" customFormat="1" ht="19.2">
      <c r="A98" s="34"/>
      <c r="B98" s="35"/>
      <c r="C98" s="36"/>
      <c r="D98" s="205" t="s">
        <v>161</v>
      </c>
      <c r="E98" s="36"/>
      <c r="F98" s="206" t="s">
        <v>716</v>
      </c>
      <c r="G98" s="36"/>
      <c r="H98" s="36"/>
      <c r="I98" s="115"/>
      <c r="J98" s="36"/>
      <c r="K98" s="36"/>
      <c r="L98" s="39"/>
      <c r="M98" s="207"/>
      <c r="N98" s="208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161</v>
      </c>
      <c r="AU98" s="17" t="s">
        <v>80</v>
      </c>
    </row>
    <row r="99" spans="1:65" s="13" customFormat="1" ht="10.199999999999999">
      <c r="B99" s="210"/>
      <c r="C99" s="211"/>
      <c r="D99" s="205" t="s">
        <v>165</v>
      </c>
      <c r="E99" s="212" t="s">
        <v>19</v>
      </c>
      <c r="F99" s="213" t="s">
        <v>1039</v>
      </c>
      <c r="G99" s="211"/>
      <c r="H99" s="214">
        <v>1059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165</v>
      </c>
      <c r="AU99" s="220" t="s">
        <v>80</v>
      </c>
      <c r="AV99" s="13" t="s">
        <v>80</v>
      </c>
      <c r="AW99" s="13" t="s">
        <v>33</v>
      </c>
      <c r="AX99" s="13" t="s">
        <v>78</v>
      </c>
      <c r="AY99" s="220" t="s">
        <v>152</v>
      </c>
    </row>
    <row r="100" spans="1:65" s="2" customFormat="1" ht="14.4" customHeight="1">
      <c r="A100" s="34"/>
      <c r="B100" s="35"/>
      <c r="C100" s="192" t="s">
        <v>159</v>
      </c>
      <c r="D100" s="192" t="s">
        <v>154</v>
      </c>
      <c r="E100" s="193" t="s">
        <v>229</v>
      </c>
      <c r="F100" s="194" t="s">
        <v>230</v>
      </c>
      <c r="G100" s="195" t="s">
        <v>157</v>
      </c>
      <c r="H100" s="196">
        <v>2542.4</v>
      </c>
      <c r="I100" s="197"/>
      <c r="J100" s="198">
        <f>ROUND(I100*H100,2)</f>
        <v>0</v>
      </c>
      <c r="K100" s="194" t="s">
        <v>158</v>
      </c>
      <c r="L100" s="39"/>
      <c r="M100" s="199" t="s">
        <v>19</v>
      </c>
      <c r="N100" s="200" t="s">
        <v>42</v>
      </c>
      <c r="O100" s="64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203" t="s">
        <v>159</v>
      </c>
      <c r="AT100" s="203" t="s">
        <v>154</v>
      </c>
      <c r="AU100" s="203" t="s">
        <v>80</v>
      </c>
      <c r="AY100" s="17" t="s">
        <v>152</v>
      </c>
      <c r="BE100" s="204">
        <f>IF(N100="základní",J100,0)</f>
        <v>0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7" t="s">
        <v>78</v>
      </c>
      <c r="BK100" s="204">
        <f>ROUND(I100*H100,2)</f>
        <v>0</v>
      </c>
      <c r="BL100" s="17" t="s">
        <v>159</v>
      </c>
      <c r="BM100" s="203" t="s">
        <v>1040</v>
      </c>
    </row>
    <row r="101" spans="1:65" s="2" customFormat="1" ht="19.2">
      <c r="A101" s="34"/>
      <c r="B101" s="35"/>
      <c r="C101" s="36"/>
      <c r="D101" s="205" t="s">
        <v>161</v>
      </c>
      <c r="E101" s="36"/>
      <c r="F101" s="206" t="s">
        <v>232</v>
      </c>
      <c r="G101" s="36"/>
      <c r="H101" s="36"/>
      <c r="I101" s="115"/>
      <c r="J101" s="36"/>
      <c r="K101" s="36"/>
      <c r="L101" s="39"/>
      <c r="M101" s="207"/>
      <c r="N101" s="208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161</v>
      </c>
      <c r="AU101" s="17" t="s">
        <v>80</v>
      </c>
    </row>
    <row r="102" spans="1:65" s="13" customFormat="1" ht="10.199999999999999">
      <c r="B102" s="210"/>
      <c r="C102" s="211"/>
      <c r="D102" s="205" t="s">
        <v>165</v>
      </c>
      <c r="E102" s="212" t="s">
        <v>19</v>
      </c>
      <c r="F102" s="213" t="s">
        <v>1041</v>
      </c>
      <c r="G102" s="211"/>
      <c r="H102" s="214">
        <v>604.4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165</v>
      </c>
      <c r="AU102" s="220" t="s">
        <v>80</v>
      </c>
      <c r="AV102" s="13" t="s">
        <v>80</v>
      </c>
      <c r="AW102" s="13" t="s">
        <v>33</v>
      </c>
      <c r="AX102" s="13" t="s">
        <v>71</v>
      </c>
      <c r="AY102" s="220" t="s">
        <v>152</v>
      </c>
    </row>
    <row r="103" spans="1:65" s="13" customFormat="1" ht="10.199999999999999">
      <c r="B103" s="210"/>
      <c r="C103" s="211"/>
      <c r="D103" s="205" t="s">
        <v>165</v>
      </c>
      <c r="E103" s="212" t="s">
        <v>19</v>
      </c>
      <c r="F103" s="213" t="s">
        <v>1042</v>
      </c>
      <c r="G103" s="211"/>
      <c r="H103" s="214">
        <v>1938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165</v>
      </c>
      <c r="AU103" s="220" t="s">
        <v>80</v>
      </c>
      <c r="AV103" s="13" t="s">
        <v>80</v>
      </c>
      <c r="AW103" s="13" t="s">
        <v>33</v>
      </c>
      <c r="AX103" s="13" t="s">
        <v>71</v>
      </c>
      <c r="AY103" s="220" t="s">
        <v>152</v>
      </c>
    </row>
    <row r="104" spans="1:65" s="2" customFormat="1" ht="14.4" customHeight="1">
      <c r="A104" s="34"/>
      <c r="B104" s="35"/>
      <c r="C104" s="192" t="s">
        <v>183</v>
      </c>
      <c r="D104" s="192" t="s">
        <v>154</v>
      </c>
      <c r="E104" s="193" t="s">
        <v>266</v>
      </c>
      <c r="F104" s="194" t="s">
        <v>267</v>
      </c>
      <c r="G104" s="195" t="s">
        <v>157</v>
      </c>
      <c r="H104" s="196">
        <v>1676.6</v>
      </c>
      <c r="I104" s="197"/>
      <c r="J104" s="198">
        <f>ROUND(I104*H104,2)</f>
        <v>0</v>
      </c>
      <c r="K104" s="194" t="s">
        <v>158</v>
      </c>
      <c r="L104" s="39"/>
      <c r="M104" s="199" t="s">
        <v>19</v>
      </c>
      <c r="N104" s="200" t="s">
        <v>42</v>
      </c>
      <c r="O104" s="64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203" t="s">
        <v>159</v>
      </c>
      <c r="AT104" s="203" t="s">
        <v>154</v>
      </c>
      <c r="AU104" s="203" t="s">
        <v>80</v>
      </c>
      <c r="AY104" s="17" t="s">
        <v>152</v>
      </c>
      <c r="BE104" s="204">
        <f>IF(N104="základní",J104,0)</f>
        <v>0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7" t="s">
        <v>78</v>
      </c>
      <c r="BK104" s="204">
        <f>ROUND(I104*H104,2)</f>
        <v>0</v>
      </c>
      <c r="BL104" s="17" t="s">
        <v>159</v>
      </c>
      <c r="BM104" s="203" t="s">
        <v>1043</v>
      </c>
    </row>
    <row r="105" spans="1:65" s="2" customFormat="1" ht="19.2">
      <c r="A105" s="34"/>
      <c r="B105" s="35"/>
      <c r="C105" s="36"/>
      <c r="D105" s="205" t="s">
        <v>161</v>
      </c>
      <c r="E105" s="36"/>
      <c r="F105" s="206" t="s">
        <v>269</v>
      </c>
      <c r="G105" s="36"/>
      <c r="H105" s="36"/>
      <c r="I105" s="115"/>
      <c r="J105" s="36"/>
      <c r="K105" s="36"/>
      <c r="L105" s="39"/>
      <c r="M105" s="207"/>
      <c r="N105" s="208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161</v>
      </c>
      <c r="AU105" s="17" t="s">
        <v>80</v>
      </c>
    </row>
    <row r="106" spans="1:65" s="13" customFormat="1" ht="10.199999999999999">
      <c r="B106" s="210"/>
      <c r="C106" s="211"/>
      <c r="D106" s="205" t="s">
        <v>165</v>
      </c>
      <c r="E106" s="212" t="s">
        <v>19</v>
      </c>
      <c r="F106" s="213" t="s">
        <v>1044</v>
      </c>
      <c r="G106" s="211"/>
      <c r="H106" s="214">
        <v>84.6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165</v>
      </c>
      <c r="AU106" s="220" t="s">
        <v>80</v>
      </c>
      <c r="AV106" s="13" t="s">
        <v>80</v>
      </c>
      <c r="AW106" s="13" t="s">
        <v>33</v>
      </c>
      <c r="AX106" s="13" t="s">
        <v>71</v>
      </c>
      <c r="AY106" s="220" t="s">
        <v>152</v>
      </c>
    </row>
    <row r="107" spans="1:65" s="13" customFormat="1" ht="10.199999999999999">
      <c r="B107" s="210"/>
      <c r="C107" s="211"/>
      <c r="D107" s="205" t="s">
        <v>165</v>
      </c>
      <c r="E107" s="212" t="s">
        <v>19</v>
      </c>
      <c r="F107" s="213" t="s">
        <v>1045</v>
      </c>
      <c r="G107" s="211"/>
      <c r="H107" s="214">
        <v>1592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165</v>
      </c>
      <c r="AU107" s="220" t="s">
        <v>80</v>
      </c>
      <c r="AV107" s="13" t="s">
        <v>80</v>
      </c>
      <c r="AW107" s="13" t="s">
        <v>33</v>
      </c>
      <c r="AX107" s="13" t="s">
        <v>71</v>
      </c>
      <c r="AY107" s="220" t="s">
        <v>152</v>
      </c>
    </row>
    <row r="108" spans="1:65" s="2" customFormat="1" ht="14.4" customHeight="1">
      <c r="A108" s="34"/>
      <c r="B108" s="35"/>
      <c r="C108" s="192" t="s">
        <v>188</v>
      </c>
      <c r="D108" s="192" t="s">
        <v>154</v>
      </c>
      <c r="E108" s="193" t="s">
        <v>271</v>
      </c>
      <c r="F108" s="194" t="s">
        <v>272</v>
      </c>
      <c r="G108" s="195" t="s">
        <v>157</v>
      </c>
      <c r="H108" s="196">
        <v>84.6</v>
      </c>
      <c r="I108" s="197"/>
      <c r="J108" s="198">
        <f>ROUND(I108*H108,2)</f>
        <v>0</v>
      </c>
      <c r="K108" s="194" t="s">
        <v>158</v>
      </c>
      <c r="L108" s="39"/>
      <c r="M108" s="199" t="s">
        <v>19</v>
      </c>
      <c r="N108" s="200" t="s">
        <v>42</v>
      </c>
      <c r="O108" s="64"/>
      <c r="P108" s="201">
        <f>O108*H108</f>
        <v>0</v>
      </c>
      <c r="Q108" s="201">
        <v>0</v>
      </c>
      <c r="R108" s="201">
        <f>Q108*H108</f>
        <v>0</v>
      </c>
      <c r="S108" s="201">
        <v>0</v>
      </c>
      <c r="T108" s="202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203" t="s">
        <v>159</v>
      </c>
      <c r="AT108" s="203" t="s">
        <v>154</v>
      </c>
      <c r="AU108" s="203" t="s">
        <v>80</v>
      </c>
      <c r="AY108" s="17" t="s">
        <v>152</v>
      </c>
      <c r="BE108" s="204">
        <f>IF(N108="základní",J108,0)</f>
        <v>0</v>
      </c>
      <c r="BF108" s="204">
        <f>IF(N108="snížená",J108,0)</f>
        <v>0</v>
      </c>
      <c r="BG108" s="204">
        <f>IF(N108="zákl. přenesená",J108,0)</f>
        <v>0</v>
      </c>
      <c r="BH108" s="204">
        <f>IF(N108="sníž. přenesená",J108,0)</f>
        <v>0</v>
      </c>
      <c r="BI108" s="204">
        <f>IF(N108="nulová",J108,0)</f>
        <v>0</v>
      </c>
      <c r="BJ108" s="17" t="s">
        <v>78</v>
      </c>
      <c r="BK108" s="204">
        <f>ROUND(I108*H108,2)</f>
        <v>0</v>
      </c>
      <c r="BL108" s="17" t="s">
        <v>159</v>
      </c>
      <c r="BM108" s="203" t="s">
        <v>1046</v>
      </c>
    </row>
    <row r="109" spans="1:65" s="2" customFormat="1" ht="19.2">
      <c r="A109" s="34"/>
      <c r="B109" s="35"/>
      <c r="C109" s="36"/>
      <c r="D109" s="205" t="s">
        <v>161</v>
      </c>
      <c r="E109" s="36"/>
      <c r="F109" s="206" t="s">
        <v>274</v>
      </c>
      <c r="G109" s="36"/>
      <c r="H109" s="36"/>
      <c r="I109" s="115"/>
      <c r="J109" s="36"/>
      <c r="K109" s="36"/>
      <c r="L109" s="39"/>
      <c r="M109" s="207"/>
      <c r="N109" s="208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161</v>
      </c>
      <c r="AU109" s="17" t="s">
        <v>80</v>
      </c>
    </row>
    <row r="110" spans="1:65" s="13" customFormat="1" ht="10.199999999999999">
      <c r="B110" s="210"/>
      <c r="C110" s="211"/>
      <c r="D110" s="205" t="s">
        <v>165</v>
      </c>
      <c r="E110" s="212" t="s">
        <v>19</v>
      </c>
      <c r="F110" s="213" t="s">
        <v>1044</v>
      </c>
      <c r="G110" s="211"/>
      <c r="H110" s="214">
        <v>84.6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165</v>
      </c>
      <c r="AU110" s="220" t="s">
        <v>80</v>
      </c>
      <c r="AV110" s="13" t="s">
        <v>80</v>
      </c>
      <c r="AW110" s="13" t="s">
        <v>33</v>
      </c>
      <c r="AX110" s="13" t="s">
        <v>78</v>
      </c>
      <c r="AY110" s="220" t="s">
        <v>152</v>
      </c>
    </row>
    <row r="111" spans="1:65" s="2" customFormat="1" ht="14.4" customHeight="1">
      <c r="A111" s="34"/>
      <c r="B111" s="35"/>
      <c r="C111" s="192" t="s">
        <v>192</v>
      </c>
      <c r="D111" s="192" t="s">
        <v>154</v>
      </c>
      <c r="E111" s="193" t="s">
        <v>277</v>
      </c>
      <c r="F111" s="194" t="s">
        <v>278</v>
      </c>
      <c r="G111" s="195" t="s">
        <v>157</v>
      </c>
      <c r="H111" s="196">
        <v>604.4</v>
      </c>
      <c r="I111" s="197"/>
      <c r="J111" s="198">
        <f>ROUND(I111*H111,2)</f>
        <v>0</v>
      </c>
      <c r="K111" s="194" t="s">
        <v>158</v>
      </c>
      <c r="L111" s="39"/>
      <c r="M111" s="199" t="s">
        <v>19</v>
      </c>
      <c r="N111" s="200" t="s">
        <v>42</v>
      </c>
      <c r="O111" s="64"/>
      <c r="P111" s="201">
        <f>O111*H111</f>
        <v>0</v>
      </c>
      <c r="Q111" s="201">
        <v>0</v>
      </c>
      <c r="R111" s="201">
        <f>Q111*H111</f>
        <v>0</v>
      </c>
      <c r="S111" s="201">
        <v>0</v>
      </c>
      <c r="T111" s="202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203" t="s">
        <v>159</v>
      </c>
      <c r="AT111" s="203" t="s">
        <v>154</v>
      </c>
      <c r="AU111" s="203" t="s">
        <v>80</v>
      </c>
      <c r="AY111" s="17" t="s">
        <v>152</v>
      </c>
      <c r="BE111" s="204">
        <f>IF(N111="základní",J111,0)</f>
        <v>0</v>
      </c>
      <c r="BF111" s="204">
        <f>IF(N111="snížená",J111,0)</f>
        <v>0</v>
      </c>
      <c r="BG111" s="204">
        <f>IF(N111="zákl. přenesená",J111,0)</f>
        <v>0</v>
      </c>
      <c r="BH111" s="204">
        <f>IF(N111="sníž. přenesená",J111,0)</f>
        <v>0</v>
      </c>
      <c r="BI111" s="204">
        <f>IF(N111="nulová",J111,0)</f>
        <v>0</v>
      </c>
      <c r="BJ111" s="17" t="s">
        <v>78</v>
      </c>
      <c r="BK111" s="204">
        <f>ROUND(I111*H111,2)</f>
        <v>0</v>
      </c>
      <c r="BL111" s="17" t="s">
        <v>159</v>
      </c>
      <c r="BM111" s="203" t="s">
        <v>1047</v>
      </c>
    </row>
    <row r="112" spans="1:65" s="2" customFormat="1" ht="19.2">
      <c r="A112" s="34"/>
      <c r="B112" s="35"/>
      <c r="C112" s="36"/>
      <c r="D112" s="205" t="s">
        <v>161</v>
      </c>
      <c r="E112" s="36"/>
      <c r="F112" s="206" t="s">
        <v>280</v>
      </c>
      <c r="G112" s="36"/>
      <c r="H112" s="36"/>
      <c r="I112" s="115"/>
      <c r="J112" s="36"/>
      <c r="K112" s="36"/>
      <c r="L112" s="39"/>
      <c r="M112" s="207"/>
      <c r="N112" s="208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161</v>
      </c>
      <c r="AU112" s="17" t="s">
        <v>80</v>
      </c>
    </row>
    <row r="113" spans="1:65" s="13" customFormat="1" ht="10.199999999999999">
      <c r="B113" s="210"/>
      <c r="C113" s="211"/>
      <c r="D113" s="205" t="s">
        <v>165</v>
      </c>
      <c r="E113" s="212" t="s">
        <v>19</v>
      </c>
      <c r="F113" s="213" t="s">
        <v>1041</v>
      </c>
      <c r="G113" s="211"/>
      <c r="H113" s="214">
        <v>604.4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165</v>
      </c>
      <c r="AU113" s="220" t="s">
        <v>80</v>
      </c>
      <c r="AV113" s="13" t="s">
        <v>80</v>
      </c>
      <c r="AW113" s="13" t="s">
        <v>33</v>
      </c>
      <c r="AX113" s="13" t="s">
        <v>78</v>
      </c>
      <c r="AY113" s="220" t="s">
        <v>152</v>
      </c>
    </row>
    <row r="114" spans="1:65" s="2" customFormat="1" ht="14.4" customHeight="1">
      <c r="A114" s="34"/>
      <c r="B114" s="35"/>
      <c r="C114" s="192" t="s">
        <v>196</v>
      </c>
      <c r="D114" s="192" t="s">
        <v>154</v>
      </c>
      <c r="E114" s="193" t="s">
        <v>282</v>
      </c>
      <c r="F114" s="194" t="s">
        <v>283</v>
      </c>
      <c r="G114" s="195" t="s">
        <v>157</v>
      </c>
      <c r="H114" s="196">
        <v>1592</v>
      </c>
      <c r="I114" s="197"/>
      <c r="J114" s="198">
        <f>ROUND(I114*H114,2)</f>
        <v>0</v>
      </c>
      <c r="K114" s="194" t="s">
        <v>158</v>
      </c>
      <c r="L114" s="39"/>
      <c r="M114" s="199" t="s">
        <v>19</v>
      </c>
      <c r="N114" s="200" t="s">
        <v>42</v>
      </c>
      <c r="O114" s="64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203" t="s">
        <v>159</v>
      </c>
      <c r="AT114" s="203" t="s">
        <v>154</v>
      </c>
      <c r="AU114" s="203" t="s">
        <v>80</v>
      </c>
      <c r="AY114" s="17" t="s">
        <v>152</v>
      </c>
      <c r="BE114" s="204">
        <f>IF(N114="základní",J114,0)</f>
        <v>0</v>
      </c>
      <c r="BF114" s="204">
        <f>IF(N114="snížená",J114,0)</f>
        <v>0</v>
      </c>
      <c r="BG114" s="204">
        <f>IF(N114="zákl. přenesená",J114,0)</f>
        <v>0</v>
      </c>
      <c r="BH114" s="204">
        <f>IF(N114="sníž. přenesená",J114,0)</f>
        <v>0</v>
      </c>
      <c r="BI114" s="204">
        <f>IF(N114="nulová",J114,0)</f>
        <v>0</v>
      </c>
      <c r="BJ114" s="17" t="s">
        <v>78</v>
      </c>
      <c r="BK114" s="204">
        <f>ROUND(I114*H114,2)</f>
        <v>0</v>
      </c>
      <c r="BL114" s="17" t="s">
        <v>159</v>
      </c>
      <c r="BM114" s="203" t="s">
        <v>1048</v>
      </c>
    </row>
    <row r="115" spans="1:65" s="2" customFormat="1" ht="19.2">
      <c r="A115" s="34"/>
      <c r="B115" s="35"/>
      <c r="C115" s="36"/>
      <c r="D115" s="205" t="s">
        <v>161</v>
      </c>
      <c r="E115" s="36"/>
      <c r="F115" s="206" t="s">
        <v>285</v>
      </c>
      <c r="G115" s="36"/>
      <c r="H115" s="36"/>
      <c r="I115" s="115"/>
      <c r="J115" s="36"/>
      <c r="K115" s="36"/>
      <c r="L115" s="39"/>
      <c r="M115" s="207"/>
      <c r="N115" s="208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161</v>
      </c>
      <c r="AU115" s="17" t="s">
        <v>80</v>
      </c>
    </row>
    <row r="116" spans="1:65" s="13" customFormat="1" ht="10.199999999999999">
      <c r="B116" s="210"/>
      <c r="C116" s="211"/>
      <c r="D116" s="205" t="s">
        <v>165</v>
      </c>
      <c r="E116" s="212" t="s">
        <v>19</v>
      </c>
      <c r="F116" s="213" t="s">
        <v>1049</v>
      </c>
      <c r="G116" s="211"/>
      <c r="H116" s="214">
        <v>1592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165</v>
      </c>
      <c r="AU116" s="220" t="s">
        <v>80</v>
      </c>
      <c r="AV116" s="13" t="s">
        <v>80</v>
      </c>
      <c r="AW116" s="13" t="s">
        <v>33</v>
      </c>
      <c r="AX116" s="13" t="s">
        <v>71</v>
      </c>
      <c r="AY116" s="220" t="s">
        <v>152</v>
      </c>
    </row>
    <row r="117" spans="1:65" s="2" customFormat="1" ht="14.4" customHeight="1">
      <c r="A117" s="34"/>
      <c r="B117" s="35"/>
      <c r="C117" s="192" t="s">
        <v>202</v>
      </c>
      <c r="D117" s="192" t="s">
        <v>154</v>
      </c>
      <c r="E117" s="193" t="s">
        <v>734</v>
      </c>
      <c r="F117" s="194" t="s">
        <v>735</v>
      </c>
      <c r="G117" s="195" t="s">
        <v>157</v>
      </c>
      <c r="H117" s="196">
        <v>1938</v>
      </c>
      <c r="I117" s="197"/>
      <c r="J117" s="198">
        <f>ROUND(I117*H117,2)</f>
        <v>0</v>
      </c>
      <c r="K117" s="194" t="s">
        <v>19</v>
      </c>
      <c r="L117" s="39"/>
      <c r="M117" s="199" t="s">
        <v>19</v>
      </c>
      <c r="N117" s="200" t="s">
        <v>42</v>
      </c>
      <c r="O117" s="64"/>
      <c r="P117" s="201">
        <f>O117*H117</f>
        <v>0</v>
      </c>
      <c r="Q117" s="201">
        <v>0</v>
      </c>
      <c r="R117" s="201">
        <f>Q117*H117</f>
        <v>0</v>
      </c>
      <c r="S117" s="201">
        <v>0</v>
      </c>
      <c r="T117" s="202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03" t="s">
        <v>159</v>
      </c>
      <c r="AT117" s="203" t="s">
        <v>154</v>
      </c>
      <c r="AU117" s="203" t="s">
        <v>80</v>
      </c>
      <c r="AY117" s="17" t="s">
        <v>152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17" t="s">
        <v>78</v>
      </c>
      <c r="BK117" s="204">
        <f>ROUND(I117*H117,2)</f>
        <v>0</v>
      </c>
      <c r="BL117" s="17" t="s">
        <v>159</v>
      </c>
      <c r="BM117" s="203" t="s">
        <v>1050</v>
      </c>
    </row>
    <row r="118" spans="1:65" s="2" customFormat="1" ht="10.199999999999999">
      <c r="A118" s="34"/>
      <c r="B118" s="35"/>
      <c r="C118" s="36"/>
      <c r="D118" s="205" t="s">
        <v>161</v>
      </c>
      <c r="E118" s="36"/>
      <c r="F118" s="206" t="s">
        <v>735</v>
      </c>
      <c r="G118" s="36"/>
      <c r="H118" s="36"/>
      <c r="I118" s="115"/>
      <c r="J118" s="36"/>
      <c r="K118" s="36"/>
      <c r="L118" s="39"/>
      <c r="M118" s="207"/>
      <c r="N118" s="208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161</v>
      </c>
      <c r="AU118" s="17" t="s">
        <v>80</v>
      </c>
    </row>
    <row r="119" spans="1:65" s="13" customFormat="1" ht="10.199999999999999">
      <c r="B119" s="210"/>
      <c r="C119" s="211"/>
      <c r="D119" s="205" t="s">
        <v>165</v>
      </c>
      <c r="E119" s="212" t="s">
        <v>19</v>
      </c>
      <c r="F119" s="213" t="s">
        <v>1042</v>
      </c>
      <c r="G119" s="211"/>
      <c r="H119" s="214">
        <v>1938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165</v>
      </c>
      <c r="AU119" s="220" t="s">
        <v>80</v>
      </c>
      <c r="AV119" s="13" t="s">
        <v>80</v>
      </c>
      <c r="AW119" s="13" t="s">
        <v>33</v>
      </c>
      <c r="AX119" s="13" t="s">
        <v>78</v>
      </c>
      <c r="AY119" s="220" t="s">
        <v>152</v>
      </c>
    </row>
    <row r="120" spans="1:65" s="2" customFormat="1" ht="14.4" customHeight="1">
      <c r="A120" s="34"/>
      <c r="B120" s="35"/>
      <c r="C120" s="192" t="s">
        <v>209</v>
      </c>
      <c r="D120" s="192" t="s">
        <v>154</v>
      </c>
      <c r="E120" s="193" t="s">
        <v>668</v>
      </c>
      <c r="F120" s="194" t="s">
        <v>669</v>
      </c>
      <c r="G120" s="195" t="s">
        <v>157</v>
      </c>
      <c r="H120" s="196">
        <v>84.6</v>
      </c>
      <c r="I120" s="197"/>
      <c r="J120" s="198">
        <f>ROUND(I120*H120,2)</f>
        <v>0</v>
      </c>
      <c r="K120" s="194" t="s">
        <v>158</v>
      </c>
      <c r="L120" s="39"/>
      <c r="M120" s="199" t="s">
        <v>19</v>
      </c>
      <c r="N120" s="200" t="s">
        <v>42</v>
      </c>
      <c r="O120" s="64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03" t="s">
        <v>159</v>
      </c>
      <c r="AT120" s="203" t="s">
        <v>154</v>
      </c>
      <c r="AU120" s="203" t="s">
        <v>80</v>
      </c>
      <c r="AY120" s="17" t="s">
        <v>152</v>
      </c>
      <c r="BE120" s="204">
        <f>IF(N120="základní",J120,0)</f>
        <v>0</v>
      </c>
      <c r="BF120" s="204">
        <f>IF(N120="snížená",J120,0)</f>
        <v>0</v>
      </c>
      <c r="BG120" s="204">
        <f>IF(N120="zákl. přenesená",J120,0)</f>
        <v>0</v>
      </c>
      <c r="BH120" s="204">
        <f>IF(N120="sníž. přenesená",J120,0)</f>
        <v>0</v>
      </c>
      <c r="BI120" s="204">
        <f>IF(N120="nulová",J120,0)</f>
        <v>0</v>
      </c>
      <c r="BJ120" s="17" t="s">
        <v>78</v>
      </c>
      <c r="BK120" s="204">
        <f>ROUND(I120*H120,2)</f>
        <v>0</v>
      </c>
      <c r="BL120" s="17" t="s">
        <v>159</v>
      </c>
      <c r="BM120" s="203" t="s">
        <v>1051</v>
      </c>
    </row>
    <row r="121" spans="1:65" s="2" customFormat="1" ht="19.2">
      <c r="A121" s="34"/>
      <c r="B121" s="35"/>
      <c r="C121" s="36"/>
      <c r="D121" s="205" t="s">
        <v>161</v>
      </c>
      <c r="E121" s="36"/>
      <c r="F121" s="206" t="s">
        <v>671</v>
      </c>
      <c r="G121" s="36"/>
      <c r="H121" s="36"/>
      <c r="I121" s="115"/>
      <c r="J121" s="36"/>
      <c r="K121" s="36"/>
      <c r="L121" s="39"/>
      <c r="M121" s="207"/>
      <c r="N121" s="208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161</v>
      </c>
      <c r="AU121" s="17" t="s">
        <v>80</v>
      </c>
    </row>
    <row r="122" spans="1:65" s="13" customFormat="1" ht="10.199999999999999">
      <c r="B122" s="210"/>
      <c r="C122" s="211"/>
      <c r="D122" s="205" t="s">
        <v>165</v>
      </c>
      <c r="E122" s="212" t="s">
        <v>19</v>
      </c>
      <c r="F122" s="213" t="s">
        <v>1052</v>
      </c>
      <c r="G122" s="211"/>
      <c r="H122" s="214">
        <v>84.6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165</v>
      </c>
      <c r="AU122" s="220" t="s">
        <v>80</v>
      </c>
      <c r="AV122" s="13" t="s">
        <v>80</v>
      </c>
      <c r="AW122" s="13" t="s">
        <v>33</v>
      </c>
      <c r="AX122" s="13" t="s">
        <v>71</v>
      </c>
      <c r="AY122" s="220" t="s">
        <v>152</v>
      </c>
    </row>
    <row r="123" spans="1:65" s="2" customFormat="1" ht="14.4" customHeight="1">
      <c r="A123" s="34"/>
      <c r="B123" s="35"/>
      <c r="C123" s="192" t="s">
        <v>215</v>
      </c>
      <c r="D123" s="192" t="s">
        <v>154</v>
      </c>
      <c r="E123" s="193" t="s">
        <v>301</v>
      </c>
      <c r="F123" s="194" t="s">
        <v>302</v>
      </c>
      <c r="G123" s="195" t="s">
        <v>297</v>
      </c>
      <c r="H123" s="196">
        <v>2865.6</v>
      </c>
      <c r="I123" s="197"/>
      <c r="J123" s="198">
        <f>ROUND(I123*H123,2)</f>
        <v>0</v>
      </c>
      <c r="K123" s="194" t="s">
        <v>19</v>
      </c>
      <c r="L123" s="39"/>
      <c r="M123" s="199" t="s">
        <v>19</v>
      </c>
      <c r="N123" s="200" t="s">
        <v>42</v>
      </c>
      <c r="O123" s="64"/>
      <c r="P123" s="201">
        <f>O123*H123</f>
        <v>0</v>
      </c>
      <c r="Q123" s="201">
        <v>0</v>
      </c>
      <c r="R123" s="201">
        <f>Q123*H123</f>
        <v>0</v>
      </c>
      <c r="S123" s="201">
        <v>0</v>
      </c>
      <c r="T123" s="20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03" t="s">
        <v>159</v>
      </c>
      <c r="AT123" s="203" t="s">
        <v>154</v>
      </c>
      <c r="AU123" s="203" t="s">
        <v>80</v>
      </c>
      <c r="AY123" s="17" t="s">
        <v>152</v>
      </c>
      <c r="BE123" s="204">
        <f>IF(N123="základní",J123,0)</f>
        <v>0</v>
      </c>
      <c r="BF123" s="204">
        <f>IF(N123="snížená",J123,0)</f>
        <v>0</v>
      </c>
      <c r="BG123" s="204">
        <f>IF(N123="zákl. přenesená",J123,0)</f>
        <v>0</v>
      </c>
      <c r="BH123" s="204">
        <f>IF(N123="sníž. přenesená",J123,0)</f>
        <v>0</v>
      </c>
      <c r="BI123" s="204">
        <f>IF(N123="nulová",J123,0)</f>
        <v>0</v>
      </c>
      <c r="BJ123" s="17" t="s">
        <v>78</v>
      </c>
      <c r="BK123" s="204">
        <f>ROUND(I123*H123,2)</f>
        <v>0</v>
      </c>
      <c r="BL123" s="17" t="s">
        <v>159</v>
      </c>
      <c r="BM123" s="203" t="s">
        <v>1053</v>
      </c>
    </row>
    <row r="124" spans="1:65" s="2" customFormat="1" ht="10.199999999999999">
      <c r="A124" s="34"/>
      <c r="B124" s="35"/>
      <c r="C124" s="36"/>
      <c r="D124" s="205" t="s">
        <v>161</v>
      </c>
      <c r="E124" s="36"/>
      <c r="F124" s="206" t="s">
        <v>302</v>
      </c>
      <c r="G124" s="36"/>
      <c r="H124" s="36"/>
      <c r="I124" s="115"/>
      <c r="J124" s="36"/>
      <c r="K124" s="36"/>
      <c r="L124" s="39"/>
      <c r="M124" s="207"/>
      <c r="N124" s="208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161</v>
      </c>
      <c r="AU124" s="17" t="s">
        <v>80</v>
      </c>
    </row>
    <row r="125" spans="1:65" s="13" customFormat="1" ht="10.199999999999999">
      <c r="B125" s="210"/>
      <c r="C125" s="211"/>
      <c r="D125" s="205" t="s">
        <v>165</v>
      </c>
      <c r="E125" s="212" t="s">
        <v>19</v>
      </c>
      <c r="F125" s="213" t="s">
        <v>1054</v>
      </c>
      <c r="G125" s="211"/>
      <c r="H125" s="214">
        <v>2865.6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165</v>
      </c>
      <c r="AU125" s="220" t="s">
        <v>80</v>
      </c>
      <c r="AV125" s="13" t="s">
        <v>80</v>
      </c>
      <c r="AW125" s="13" t="s">
        <v>33</v>
      </c>
      <c r="AX125" s="13" t="s">
        <v>78</v>
      </c>
      <c r="AY125" s="220" t="s">
        <v>152</v>
      </c>
    </row>
    <row r="126" spans="1:65" s="2" customFormat="1" ht="14.4" customHeight="1">
      <c r="A126" s="34"/>
      <c r="B126" s="35"/>
      <c r="C126" s="192" t="s">
        <v>222</v>
      </c>
      <c r="D126" s="192" t="s">
        <v>154</v>
      </c>
      <c r="E126" s="193" t="s">
        <v>740</v>
      </c>
      <c r="F126" s="194" t="s">
        <v>741</v>
      </c>
      <c r="G126" s="195" t="s">
        <v>314</v>
      </c>
      <c r="H126" s="196">
        <v>1813</v>
      </c>
      <c r="I126" s="197"/>
      <c r="J126" s="198">
        <f>ROUND(I126*H126,2)</f>
        <v>0</v>
      </c>
      <c r="K126" s="194" t="s">
        <v>158</v>
      </c>
      <c r="L126" s="39"/>
      <c r="M126" s="199" t="s">
        <v>19</v>
      </c>
      <c r="N126" s="200" t="s">
        <v>42</v>
      </c>
      <c r="O126" s="64"/>
      <c r="P126" s="201">
        <f>O126*H126</f>
        <v>0</v>
      </c>
      <c r="Q126" s="201">
        <v>0</v>
      </c>
      <c r="R126" s="201">
        <f>Q126*H126</f>
        <v>0</v>
      </c>
      <c r="S126" s="201">
        <v>0</v>
      </c>
      <c r="T126" s="20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03" t="s">
        <v>159</v>
      </c>
      <c r="AT126" s="203" t="s">
        <v>154</v>
      </c>
      <c r="AU126" s="203" t="s">
        <v>80</v>
      </c>
      <c r="AY126" s="17" t="s">
        <v>152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17" t="s">
        <v>78</v>
      </c>
      <c r="BK126" s="204">
        <f>ROUND(I126*H126,2)</f>
        <v>0</v>
      </c>
      <c r="BL126" s="17" t="s">
        <v>159</v>
      </c>
      <c r="BM126" s="203" t="s">
        <v>1055</v>
      </c>
    </row>
    <row r="127" spans="1:65" s="2" customFormat="1" ht="19.2">
      <c r="A127" s="34"/>
      <c r="B127" s="35"/>
      <c r="C127" s="36"/>
      <c r="D127" s="205" t="s">
        <v>161</v>
      </c>
      <c r="E127" s="36"/>
      <c r="F127" s="206" t="s">
        <v>743</v>
      </c>
      <c r="G127" s="36"/>
      <c r="H127" s="36"/>
      <c r="I127" s="115"/>
      <c r="J127" s="36"/>
      <c r="K127" s="36"/>
      <c r="L127" s="39"/>
      <c r="M127" s="207"/>
      <c r="N127" s="208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161</v>
      </c>
      <c r="AU127" s="17" t="s">
        <v>80</v>
      </c>
    </row>
    <row r="128" spans="1:65" s="13" customFormat="1" ht="10.199999999999999">
      <c r="B128" s="210"/>
      <c r="C128" s="211"/>
      <c r="D128" s="205" t="s">
        <v>165</v>
      </c>
      <c r="E128" s="212" t="s">
        <v>19</v>
      </c>
      <c r="F128" s="213" t="s">
        <v>1056</v>
      </c>
      <c r="G128" s="211"/>
      <c r="H128" s="214">
        <v>1813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165</v>
      </c>
      <c r="AU128" s="220" t="s">
        <v>80</v>
      </c>
      <c r="AV128" s="13" t="s">
        <v>80</v>
      </c>
      <c r="AW128" s="13" t="s">
        <v>33</v>
      </c>
      <c r="AX128" s="13" t="s">
        <v>78</v>
      </c>
      <c r="AY128" s="220" t="s">
        <v>152</v>
      </c>
    </row>
    <row r="129" spans="1:65" s="2" customFormat="1" ht="14.4" customHeight="1">
      <c r="A129" s="34"/>
      <c r="B129" s="35"/>
      <c r="C129" s="192" t="s">
        <v>228</v>
      </c>
      <c r="D129" s="192" t="s">
        <v>154</v>
      </c>
      <c r="E129" s="193" t="s">
        <v>745</v>
      </c>
      <c r="F129" s="194" t="s">
        <v>746</v>
      </c>
      <c r="G129" s="195" t="s">
        <v>314</v>
      </c>
      <c r="H129" s="196">
        <v>1813</v>
      </c>
      <c r="I129" s="197"/>
      <c r="J129" s="198">
        <f>ROUND(I129*H129,2)</f>
        <v>0</v>
      </c>
      <c r="K129" s="194" t="s">
        <v>158</v>
      </c>
      <c r="L129" s="39"/>
      <c r="M129" s="199" t="s">
        <v>19</v>
      </c>
      <c r="N129" s="200" t="s">
        <v>42</v>
      </c>
      <c r="O129" s="64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03" t="s">
        <v>159</v>
      </c>
      <c r="AT129" s="203" t="s">
        <v>154</v>
      </c>
      <c r="AU129" s="203" t="s">
        <v>80</v>
      </c>
      <c r="AY129" s="17" t="s">
        <v>152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7" t="s">
        <v>78</v>
      </c>
      <c r="BK129" s="204">
        <f>ROUND(I129*H129,2)</f>
        <v>0</v>
      </c>
      <c r="BL129" s="17" t="s">
        <v>159</v>
      </c>
      <c r="BM129" s="203" t="s">
        <v>1057</v>
      </c>
    </row>
    <row r="130" spans="1:65" s="2" customFormat="1" ht="19.2">
      <c r="A130" s="34"/>
      <c r="B130" s="35"/>
      <c r="C130" s="36"/>
      <c r="D130" s="205" t="s">
        <v>161</v>
      </c>
      <c r="E130" s="36"/>
      <c r="F130" s="206" t="s">
        <v>748</v>
      </c>
      <c r="G130" s="36"/>
      <c r="H130" s="36"/>
      <c r="I130" s="115"/>
      <c r="J130" s="36"/>
      <c r="K130" s="36"/>
      <c r="L130" s="39"/>
      <c r="M130" s="207"/>
      <c r="N130" s="208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161</v>
      </c>
      <c r="AU130" s="17" t="s">
        <v>80</v>
      </c>
    </row>
    <row r="131" spans="1:65" s="13" customFormat="1" ht="10.199999999999999">
      <c r="B131" s="210"/>
      <c r="C131" s="211"/>
      <c r="D131" s="205" t="s">
        <v>165</v>
      </c>
      <c r="E131" s="212" t="s">
        <v>19</v>
      </c>
      <c r="F131" s="213" t="s">
        <v>1056</v>
      </c>
      <c r="G131" s="211"/>
      <c r="H131" s="214">
        <v>1813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165</v>
      </c>
      <c r="AU131" s="220" t="s">
        <v>80</v>
      </c>
      <c r="AV131" s="13" t="s">
        <v>80</v>
      </c>
      <c r="AW131" s="13" t="s">
        <v>33</v>
      </c>
      <c r="AX131" s="13" t="s">
        <v>78</v>
      </c>
      <c r="AY131" s="220" t="s">
        <v>152</v>
      </c>
    </row>
    <row r="132" spans="1:65" s="2" customFormat="1" ht="14.4" customHeight="1">
      <c r="A132" s="34"/>
      <c r="B132" s="35"/>
      <c r="C132" s="192" t="s">
        <v>234</v>
      </c>
      <c r="D132" s="192" t="s">
        <v>154</v>
      </c>
      <c r="E132" s="193" t="s">
        <v>323</v>
      </c>
      <c r="F132" s="194" t="s">
        <v>324</v>
      </c>
      <c r="G132" s="195" t="s">
        <v>314</v>
      </c>
      <c r="H132" s="196">
        <v>1209</v>
      </c>
      <c r="I132" s="197"/>
      <c r="J132" s="198">
        <f>ROUND(I132*H132,2)</f>
        <v>0</v>
      </c>
      <c r="K132" s="194" t="s">
        <v>158</v>
      </c>
      <c r="L132" s="39"/>
      <c r="M132" s="199" t="s">
        <v>19</v>
      </c>
      <c r="N132" s="200" t="s">
        <v>42</v>
      </c>
      <c r="O132" s="64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3" t="s">
        <v>159</v>
      </c>
      <c r="AT132" s="203" t="s">
        <v>154</v>
      </c>
      <c r="AU132" s="203" t="s">
        <v>80</v>
      </c>
      <c r="AY132" s="17" t="s">
        <v>152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7" t="s">
        <v>78</v>
      </c>
      <c r="BK132" s="204">
        <f>ROUND(I132*H132,2)</f>
        <v>0</v>
      </c>
      <c r="BL132" s="17" t="s">
        <v>159</v>
      </c>
      <c r="BM132" s="203" t="s">
        <v>1058</v>
      </c>
    </row>
    <row r="133" spans="1:65" s="2" customFormat="1" ht="19.2">
      <c r="A133" s="34"/>
      <c r="B133" s="35"/>
      <c r="C133" s="36"/>
      <c r="D133" s="205" t="s">
        <v>161</v>
      </c>
      <c r="E133" s="36"/>
      <c r="F133" s="206" t="s">
        <v>326</v>
      </c>
      <c r="G133" s="36"/>
      <c r="H133" s="36"/>
      <c r="I133" s="115"/>
      <c r="J133" s="36"/>
      <c r="K133" s="36"/>
      <c r="L133" s="39"/>
      <c r="M133" s="207"/>
      <c r="N133" s="208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161</v>
      </c>
      <c r="AU133" s="17" t="s">
        <v>80</v>
      </c>
    </row>
    <row r="134" spans="1:65" s="13" customFormat="1" ht="10.199999999999999">
      <c r="B134" s="210"/>
      <c r="C134" s="211"/>
      <c r="D134" s="205" t="s">
        <v>165</v>
      </c>
      <c r="E134" s="212" t="s">
        <v>19</v>
      </c>
      <c r="F134" s="213" t="s">
        <v>1059</v>
      </c>
      <c r="G134" s="211"/>
      <c r="H134" s="214">
        <v>1209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165</v>
      </c>
      <c r="AU134" s="220" t="s">
        <v>80</v>
      </c>
      <c r="AV134" s="13" t="s">
        <v>80</v>
      </c>
      <c r="AW134" s="13" t="s">
        <v>33</v>
      </c>
      <c r="AX134" s="13" t="s">
        <v>78</v>
      </c>
      <c r="AY134" s="220" t="s">
        <v>152</v>
      </c>
    </row>
    <row r="135" spans="1:65" s="2" customFormat="1" ht="14.4" customHeight="1">
      <c r="A135" s="34"/>
      <c r="B135" s="35"/>
      <c r="C135" s="221" t="s">
        <v>8</v>
      </c>
      <c r="D135" s="221" t="s">
        <v>330</v>
      </c>
      <c r="E135" s="222" t="s">
        <v>331</v>
      </c>
      <c r="F135" s="223" t="s">
        <v>332</v>
      </c>
      <c r="G135" s="224" t="s">
        <v>333</v>
      </c>
      <c r="H135" s="225">
        <v>62.253</v>
      </c>
      <c r="I135" s="226"/>
      <c r="J135" s="227">
        <f>ROUND(I135*H135,2)</f>
        <v>0</v>
      </c>
      <c r="K135" s="223" t="s">
        <v>158</v>
      </c>
      <c r="L135" s="228"/>
      <c r="M135" s="229" t="s">
        <v>19</v>
      </c>
      <c r="N135" s="230" t="s">
        <v>42</v>
      </c>
      <c r="O135" s="64"/>
      <c r="P135" s="201">
        <f>O135*H135</f>
        <v>0</v>
      </c>
      <c r="Q135" s="201">
        <v>1E-3</v>
      </c>
      <c r="R135" s="201">
        <f>Q135*H135</f>
        <v>6.2253000000000003E-2</v>
      </c>
      <c r="S135" s="201">
        <v>0</v>
      </c>
      <c r="T135" s="20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3" t="s">
        <v>196</v>
      </c>
      <c r="AT135" s="203" t="s">
        <v>330</v>
      </c>
      <c r="AU135" s="203" t="s">
        <v>80</v>
      </c>
      <c r="AY135" s="17" t="s">
        <v>152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7" t="s">
        <v>78</v>
      </c>
      <c r="BK135" s="204">
        <f>ROUND(I135*H135,2)</f>
        <v>0</v>
      </c>
      <c r="BL135" s="17" t="s">
        <v>159</v>
      </c>
      <c r="BM135" s="203" t="s">
        <v>1060</v>
      </c>
    </row>
    <row r="136" spans="1:65" s="2" customFormat="1" ht="10.199999999999999">
      <c r="A136" s="34"/>
      <c r="B136" s="35"/>
      <c r="C136" s="36"/>
      <c r="D136" s="205" t="s">
        <v>161</v>
      </c>
      <c r="E136" s="36"/>
      <c r="F136" s="206" t="s">
        <v>332</v>
      </c>
      <c r="G136" s="36"/>
      <c r="H136" s="36"/>
      <c r="I136" s="115"/>
      <c r="J136" s="36"/>
      <c r="K136" s="36"/>
      <c r="L136" s="39"/>
      <c r="M136" s="207"/>
      <c r="N136" s="208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161</v>
      </c>
      <c r="AU136" s="17" t="s">
        <v>80</v>
      </c>
    </row>
    <row r="137" spans="1:65" s="2" customFormat="1" ht="19.2">
      <c r="A137" s="34"/>
      <c r="B137" s="35"/>
      <c r="C137" s="36"/>
      <c r="D137" s="205" t="s">
        <v>163</v>
      </c>
      <c r="E137" s="36"/>
      <c r="F137" s="209" t="s">
        <v>335</v>
      </c>
      <c r="G137" s="36"/>
      <c r="H137" s="36"/>
      <c r="I137" s="115"/>
      <c r="J137" s="36"/>
      <c r="K137" s="36"/>
      <c r="L137" s="39"/>
      <c r="M137" s="207"/>
      <c r="N137" s="208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163</v>
      </c>
      <c r="AU137" s="17" t="s">
        <v>80</v>
      </c>
    </row>
    <row r="138" spans="1:65" s="13" customFormat="1" ht="10.199999999999999">
      <c r="B138" s="210"/>
      <c r="C138" s="211"/>
      <c r="D138" s="205" t="s">
        <v>165</v>
      </c>
      <c r="E138" s="212" t="s">
        <v>19</v>
      </c>
      <c r="F138" s="213" t="s">
        <v>1061</v>
      </c>
      <c r="G138" s="211"/>
      <c r="H138" s="214">
        <v>62.253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165</v>
      </c>
      <c r="AU138" s="220" t="s">
        <v>80</v>
      </c>
      <c r="AV138" s="13" t="s">
        <v>80</v>
      </c>
      <c r="AW138" s="13" t="s">
        <v>33</v>
      </c>
      <c r="AX138" s="13" t="s">
        <v>78</v>
      </c>
      <c r="AY138" s="220" t="s">
        <v>152</v>
      </c>
    </row>
    <row r="139" spans="1:65" s="2" customFormat="1" ht="14.4" customHeight="1">
      <c r="A139" s="34"/>
      <c r="B139" s="35"/>
      <c r="C139" s="192" t="s">
        <v>243</v>
      </c>
      <c r="D139" s="192" t="s">
        <v>154</v>
      </c>
      <c r="E139" s="193" t="s">
        <v>687</v>
      </c>
      <c r="F139" s="194" t="s">
        <v>688</v>
      </c>
      <c r="G139" s="195" t="s">
        <v>314</v>
      </c>
      <c r="H139" s="196">
        <v>1813</v>
      </c>
      <c r="I139" s="197"/>
      <c r="J139" s="198">
        <f>ROUND(I139*H139,2)</f>
        <v>0</v>
      </c>
      <c r="K139" s="194" t="s">
        <v>158</v>
      </c>
      <c r="L139" s="39"/>
      <c r="M139" s="199" t="s">
        <v>19</v>
      </c>
      <c r="N139" s="200" t="s">
        <v>42</v>
      </c>
      <c r="O139" s="64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3" t="s">
        <v>159</v>
      </c>
      <c r="AT139" s="203" t="s">
        <v>154</v>
      </c>
      <c r="AU139" s="203" t="s">
        <v>80</v>
      </c>
      <c r="AY139" s="17" t="s">
        <v>152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7" t="s">
        <v>78</v>
      </c>
      <c r="BK139" s="204">
        <f>ROUND(I139*H139,2)</f>
        <v>0</v>
      </c>
      <c r="BL139" s="17" t="s">
        <v>159</v>
      </c>
      <c r="BM139" s="203" t="s">
        <v>1062</v>
      </c>
    </row>
    <row r="140" spans="1:65" s="2" customFormat="1" ht="10.199999999999999">
      <c r="A140" s="34"/>
      <c r="B140" s="35"/>
      <c r="C140" s="36"/>
      <c r="D140" s="205" t="s">
        <v>161</v>
      </c>
      <c r="E140" s="36"/>
      <c r="F140" s="206" t="s">
        <v>690</v>
      </c>
      <c r="G140" s="36"/>
      <c r="H140" s="36"/>
      <c r="I140" s="115"/>
      <c r="J140" s="36"/>
      <c r="K140" s="36"/>
      <c r="L140" s="39"/>
      <c r="M140" s="207"/>
      <c r="N140" s="208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161</v>
      </c>
      <c r="AU140" s="17" t="s">
        <v>80</v>
      </c>
    </row>
    <row r="141" spans="1:65" s="13" customFormat="1" ht="10.199999999999999">
      <c r="B141" s="210"/>
      <c r="C141" s="211"/>
      <c r="D141" s="205" t="s">
        <v>165</v>
      </c>
      <c r="E141" s="212" t="s">
        <v>19</v>
      </c>
      <c r="F141" s="213" t="s">
        <v>1056</v>
      </c>
      <c r="G141" s="211"/>
      <c r="H141" s="214">
        <v>1813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165</v>
      </c>
      <c r="AU141" s="220" t="s">
        <v>80</v>
      </c>
      <c r="AV141" s="13" t="s">
        <v>80</v>
      </c>
      <c r="AW141" s="13" t="s">
        <v>33</v>
      </c>
      <c r="AX141" s="13" t="s">
        <v>78</v>
      </c>
      <c r="AY141" s="220" t="s">
        <v>152</v>
      </c>
    </row>
    <row r="142" spans="1:65" s="2" customFormat="1" ht="14.4" customHeight="1">
      <c r="A142" s="34"/>
      <c r="B142" s="35"/>
      <c r="C142" s="192" t="s">
        <v>248</v>
      </c>
      <c r="D142" s="192" t="s">
        <v>154</v>
      </c>
      <c r="E142" s="193" t="s">
        <v>692</v>
      </c>
      <c r="F142" s="194" t="s">
        <v>693</v>
      </c>
      <c r="G142" s="195" t="s">
        <v>314</v>
      </c>
      <c r="H142" s="196">
        <v>1209</v>
      </c>
      <c r="I142" s="197"/>
      <c r="J142" s="198">
        <f>ROUND(I142*H142,2)</f>
        <v>0</v>
      </c>
      <c r="K142" s="194" t="s">
        <v>158</v>
      </c>
      <c r="L142" s="39"/>
      <c r="M142" s="199" t="s">
        <v>19</v>
      </c>
      <c r="N142" s="200" t="s">
        <v>42</v>
      </c>
      <c r="O142" s="64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3" t="s">
        <v>159</v>
      </c>
      <c r="AT142" s="203" t="s">
        <v>154</v>
      </c>
      <c r="AU142" s="203" t="s">
        <v>80</v>
      </c>
      <c r="AY142" s="17" t="s">
        <v>152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7" t="s">
        <v>78</v>
      </c>
      <c r="BK142" s="204">
        <f>ROUND(I142*H142,2)</f>
        <v>0</v>
      </c>
      <c r="BL142" s="17" t="s">
        <v>159</v>
      </c>
      <c r="BM142" s="203" t="s">
        <v>1063</v>
      </c>
    </row>
    <row r="143" spans="1:65" s="2" customFormat="1" ht="19.2">
      <c r="A143" s="34"/>
      <c r="B143" s="35"/>
      <c r="C143" s="36"/>
      <c r="D143" s="205" t="s">
        <v>161</v>
      </c>
      <c r="E143" s="36"/>
      <c r="F143" s="206" t="s">
        <v>695</v>
      </c>
      <c r="G143" s="36"/>
      <c r="H143" s="36"/>
      <c r="I143" s="115"/>
      <c r="J143" s="36"/>
      <c r="K143" s="36"/>
      <c r="L143" s="39"/>
      <c r="M143" s="207"/>
      <c r="N143" s="208"/>
      <c r="O143" s="64"/>
      <c r="P143" s="64"/>
      <c r="Q143" s="64"/>
      <c r="R143" s="64"/>
      <c r="S143" s="64"/>
      <c r="T143" s="65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161</v>
      </c>
      <c r="AU143" s="17" t="s">
        <v>80</v>
      </c>
    </row>
    <row r="144" spans="1:65" s="13" customFormat="1" ht="10.199999999999999">
      <c r="B144" s="210"/>
      <c r="C144" s="211"/>
      <c r="D144" s="205" t="s">
        <v>165</v>
      </c>
      <c r="E144" s="212" t="s">
        <v>19</v>
      </c>
      <c r="F144" s="213" t="s">
        <v>1059</v>
      </c>
      <c r="G144" s="211"/>
      <c r="H144" s="214">
        <v>1209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165</v>
      </c>
      <c r="AU144" s="220" t="s">
        <v>80</v>
      </c>
      <c r="AV144" s="13" t="s">
        <v>80</v>
      </c>
      <c r="AW144" s="13" t="s">
        <v>33</v>
      </c>
      <c r="AX144" s="13" t="s">
        <v>78</v>
      </c>
      <c r="AY144" s="220" t="s">
        <v>152</v>
      </c>
    </row>
    <row r="145" spans="1:65" s="2" customFormat="1" ht="14.4" customHeight="1">
      <c r="A145" s="34"/>
      <c r="B145" s="35"/>
      <c r="C145" s="192" t="s">
        <v>253</v>
      </c>
      <c r="D145" s="192" t="s">
        <v>154</v>
      </c>
      <c r="E145" s="193" t="s">
        <v>756</v>
      </c>
      <c r="F145" s="194" t="s">
        <v>757</v>
      </c>
      <c r="G145" s="195" t="s">
        <v>314</v>
      </c>
      <c r="H145" s="196">
        <v>1209</v>
      </c>
      <c r="I145" s="197"/>
      <c r="J145" s="198">
        <f>ROUND(I145*H145,2)</f>
        <v>0</v>
      </c>
      <c r="K145" s="194" t="s">
        <v>158</v>
      </c>
      <c r="L145" s="39"/>
      <c r="M145" s="199" t="s">
        <v>19</v>
      </c>
      <c r="N145" s="200" t="s">
        <v>42</v>
      </c>
      <c r="O145" s="64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3" t="s">
        <v>159</v>
      </c>
      <c r="AT145" s="203" t="s">
        <v>154</v>
      </c>
      <c r="AU145" s="203" t="s">
        <v>80</v>
      </c>
      <c r="AY145" s="17" t="s">
        <v>152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7" t="s">
        <v>78</v>
      </c>
      <c r="BK145" s="204">
        <f>ROUND(I145*H145,2)</f>
        <v>0</v>
      </c>
      <c r="BL145" s="17" t="s">
        <v>159</v>
      </c>
      <c r="BM145" s="203" t="s">
        <v>1064</v>
      </c>
    </row>
    <row r="146" spans="1:65" s="2" customFormat="1" ht="19.2">
      <c r="A146" s="34"/>
      <c r="B146" s="35"/>
      <c r="C146" s="36"/>
      <c r="D146" s="205" t="s">
        <v>161</v>
      </c>
      <c r="E146" s="36"/>
      <c r="F146" s="206" t="s">
        <v>759</v>
      </c>
      <c r="G146" s="36"/>
      <c r="H146" s="36"/>
      <c r="I146" s="115"/>
      <c r="J146" s="36"/>
      <c r="K146" s="36"/>
      <c r="L146" s="39"/>
      <c r="M146" s="207"/>
      <c r="N146" s="208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161</v>
      </c>
      <c r="AU146" s="17" t="s">
        <v>80</v>
      </c>
    </row>
    <row r="147" spans="1:65" s="13" customFormat="1" ht="10.199999999999999">
      <c r="B147" s="210"/>
      <c r="C147" s="211"/>
      <c r="D147" s="205" t="s">
        <v>165</v>
      </c>
      <c r="E147" s="212" t="s">
        <v>19</v>
      </c>
      <c r="F147" s="213" t="s">
        <v>1059</v>
      </c>
      <c r="G147" s="211"/>
      <c r="H147" s="214">
        <v>1209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165</v>
      </c>
      <c r="AU147" s="220" t="s">
        <v>80</v>
      </c>
      <c r="AV147" s="13" t="s">
        <v>80</v>
      </c>
      <c r="AW147" s="13" t="s">
        <v>33</v>
      </c>
      <c r="AX147" s="13" t="s">
        <v>78</v>
      </c>
      <c r="AY147" s="220" t="s">
        <v>152</v>
      </c>
    </row>
    <row r="148" spans="1:65" s="12" customFormat="1" ht="22.8" customHeight="1">
      <c r="B148" s="176"/>
      <c r="C148" s="177"/>
      <c r="D148" s="178" t="s">
        <v>70</v>
      </c>
      <c r="E148" s="190" t="s">
        <v>416</v>
      </c>
      <c r="F148" s="190" t="s">
        <v>417</v>
      </c>
      <c r="G148" s="177"/>
      <c r="H148" s="177"/>
      <c r="I148" s="180"/>
      <c r="J148" s="191">
        <f>BK148</f>
        <v>0</v>
      </c>
      <c r="K148" s="177"/>
      <c r="L148" s="182"/>
      <c r="M148" s="183"/>
      <c r="N148" s="184"/>
      <c r="O148" s="184"/>
      <c r="P148" s="185">
        <f>SUM(P149:P150)</f>
        <v>0</v>
      </c>
      <c r="Q148" s="184"/>
      <c r="R148" s="185">
        <f>SUM(R149:R150)</f>
        <v>0</v>
      </c>
      <c r="S148" s="184"/>
      <c r="T148" s="186">
        <f>SUM(T149:T150)</f>
        <v>0</v>
      </c>
      <c r="AR148" s="187" t="s">
        <v>78</v>
      </c>
      <c r="AT148" s="188" t="s">
        <v>70</v>
      </c>
      <c r="AU148" s="188" t="s">
        <v>78</v>
      </c>
      <c r="AY148" s="187" t="s">
        <v>152</v>
      </c>
      <c r="BK148" s="189">
        <f>SUM(BK149:BK150)</f>
        <v>0</v>
      </c>
    </row>
    <row r="149" spans="1:65" s="2" customFormat="1" ht="14.4" customHeight="1">
      <c r="A149" s="34"/>
      <c r="B149" s="35"/>
      <c r="C149" s="192" t="s">
        <v>259</v>
      </c>
      <c r="D149" s="192" t="s">
        <v>154</v>
      </c>
      <c r="E149" s="193" t="s">
        <v>780</v>
      </c>
      <c r="F149" s="194" t="s">
        <v>781</v>
      </c>
      <c r="G149" s="195" t="s">
        <v>297</v>
      </c>
      <c r="H149" s="196">
        <v>6.2E-2</v>
      </c>
      <c r="I149" s="197"/>
      <c r="J149" s="198">
        <f>ROUND(I149*H149,2)</f>
        <v>0</v>
      </c>
      <c r="K149" s="194" t="s">
        <v>158</v>
      </c>
      <c r="L149" s="39"/>
      <c r="M149" s="199" t="s">
        <v>19</v>
      </c>
      <c r="N149" s="200" t="s">
        <v>42</v>
      </c>
      <c r="O149" s="64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3" t="s">
        <v>159</v>
      </c>
      <c r="AT149" s="203" t="s">
        <v>154</v>
      </c>
      <c r="AU149" s="203" t="s">
        <v>80</v>
      </c>
      <c r="AY149" s="17" t="s">
        <v>152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7" t="s">
        <v>78</v>
      </c>
      <c r="BK149" s="204">
        <f>ROUND(I149*H149,2)</f>
        <v>0</v>
      </c>
      <c r="BL149" s="17" t="s">
        <v>159</v>
      </c>
      <c r="BM149" s="203" t="s">
        <v>1065</v>
      </c>
    </row>
    <row r="150" spans="1:65" s="2" customFormat="1" ht="10.199999999999999">
      <c r="A150" s="34"/>
      <c r="B150" s="35"/>
      <c r="C150" s="36"/>
      <c r="D150" s="205" t="s">
        <v>161</v>
      </c>
      <c r="E150" s="36"/>
      <c r="F150" s="206" t="s">
        <v>783</v>
      </c>
      <c r="G150" s="36"/>
      <c r="H150" s="36"/>
      <c r="I150" s="115"/>
      <c r="J150" s="36"/>
      <c r="K150" s="36"/>
      <c r="L150" s="39"/>
      <c r="M150" s="231"/>
      <c r="N150" s="232"/>
      <c r="O150" s="233"/>
      <c r="P150" s="233"/>
      <c r="Q150" s="233"/>
      <c r="R150" s="233"/>
      <c r="S150" s="233"/>
      <c r="T150" s="2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161</v>
      </c>
      <c r="AU150" s="17" t="s">
        <v>80</v>
      </c>
    </row>
    <row r="151" spans="1:65" s="2" customFormat="1" ht="6.9" customHeight="1">
      <c r="A151" s="34"/>
      <c r="B151" s="47"/>
      <c r="C151" s="48"/>
      <c r="D151" s="48"/>
      <c r="E151" s="48"/>
      <c r="F151" s="48"/>
      <c r="G151" s="48"/>
      <c r="H151" s="48"/>
      <c r="I151" s="142"/>
      <c r="J151" s="48"/>
      <c r="K151" s="48"/>
      <c r="L151" s="39"/>
      <c r="M151" s="34"/>
      <c r="O151" s="34"/>
      <c r="P151" s="34"/>
      <c r="Q151" s="34"/>
      <c r="R151" s="34"/>
      <c r="S151" s="34"/>
      <c r="T151" s="34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</row>
  </sheetData>
  <sheetProtection algorithmName="SHA-512" hashValue="2k2WK7/F9X/sevxoq4L5Mz+pVBybF8B2mABMp+1uGaUxVgDojX47HcBXT+wpHNG+IPgMLCcRpRIhVVPBaYdGgA==" saltValue="8N+imnWEAlrY0xVUi/YLRJPuyouphfzO1DOZYyQJtVNF/rBJNm+PkrFgbFT0oAPNioupGZ16IK9TCTTrzZFd3g==" spinCount="100000" sheet="1" objects="1" scenarios="1" formatColumns="0" formatRows="0" autoFilter="0"/>
  <autoFilter ref="C87:K15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25</vt:i4>
      </vt:variant>
    </vt:vector>
  </HeadingPairs>
  <TitlesOfParts>
    <vt:vector size="38" baseType="lpstr">
      <vt:lpstr>Rekapitulace stavby</vt:lpstr>
      <vt:lpstr>SO-01-1 - Hráz</vt:lpstr>
      <vt:lpstr>SO-01-2 - Objekt</vt:lpstr>
      <vt:lpstr>SO-01-3 - Skluz</vt:lpstr>
      <vt:lpstr>SO-01-4 - Zátopa</vt:lpstr>
      <vt:lpstr>SO-01-5 - Příkop</vt:lpstr>
      <vt:lpstr>SO-02-1 - Hráz</vt:lpstr>
      <vt:lpstr>SO-02-2 - Objekt</vt:lpstr>
      <vt:lpstr>SO-02-3 - Zátopa</vt:lpstr>
      <vt:lpstr>SO-03 - Cesta C53</vt:lpstr>
      <vt:lpstr>SO-04 - Cesta C54</vt:lpstr>
      <vt:lpstr>VON - Vedlejší a ostatní ...</vt:lpstr>
      <vt:lpstr>Pokyny pro vyplnění</vt:lpstr>
      <vt:lpstr>'Rekapitulace stavby'!Názvy_tisku</vt:lpstr>
      <vt:lpstr>'SO-01-1 - Hráz'!Názvy_tisku</vt:lpstr>
      <vt:lpstr>'SO-01-2 - Objekt'!Názvy_tisku</vt:lpstr>
      <vt:lpstr>'SO-01-3 - Skluz'!Názvy_tisku</vt:lpstr>
      <vt:lpstr>'SO-01-4 - Zátopa'!Názvy_tisku</vt:lpstr>
      <vt:lpstr>'SO-01-5 - Příkop'!Názvy_tisku</vt:lpstr>
      <vt:lpstr>'SO-02-1 - Hráz'!Názvy_tisku</vt:lpstr>
      <vt:lpstr>'SO-02-2 - Objekt'!Názvy_tisku</vt:lpstr>
      <vt:lpstr>'SO-02-3 - Zátopa'!Názvy_tisku</vt:lpstr>
      <vt:lpstr>'SO-03 - Cesta C53'!Názvy_tisku</vt:lpstr>
      <vt:lpstr>'SO-04 - Cesta C54'!Názvy_tisku</vt:lpstr>
      <vt:lpstr>'VON - Vedlejší a ostatní ...'!Názvy_tisku</vt:lpstr>
      <vt:lpstr>'Pokyny pro vyplnění'!Oblast_tisku</vt:lpstr>
      <vt:lpstr>'Rekapitulace stavby'!Oblast_tisku</vt:lpstr>
      <vt:lpstr>'SO-01-1 - Hráz'!Oblast_tisku</vt:lpstr>
      <vt:lpstr>'SO-01-2 - Objekt'!Oblast_tisku</vt:lpstr>
      <vt:lpstr>'SO-01-3 - Skluz'!Oblast_tisku</vt:lpstr>
      <vt:lpstr>'SO-01-4 - Zátopa'!Oblast_tisku</vt:lpstr>
      <vt:lpstr>'SO-01-5 - Příkop'!Oblast_tisku</vt:lpstr>
      <vt:lpstr>'SO-02-1 - Hráz'!Oblast_tisku</vt:lpstr>
      <vt:lpstr>'SO-02-2 - Objekt'!Oblast_tisku</vt:lpstr>
      <vt:lpstr>'SO-02-3 - Zátopa'!Oblast_tisku</vt:lpstr>
      <vt:lpstr>'SO-03 - Cesta C53'!Oblast_tisku</vt:lpstr>
      <vt:lpstr>'SO-04 - Cesta C54'!Oblast_tisku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2019-10-03T10:59:18Z</dcterms:created>
  <dcterms:modified xsi:type="dcterms:W3CDTF">2019-10-03T11:03:41Z</dcterms:modified>
</cp:coreProperties>
</file>