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6" yWindow="588" windowWidth="17916" windowHeight="9996"/>
  </bookViews>
  <sheets>
    <sheet name="Rekapitulace stavby" sheetId="1" r:id="rId1"/>
    <sheet name="SO-02-4 - Zavázání hráze" sheetId="2" r:id="rId2"/>
    <sheet name="SO-05 - Cesta C54 (intrav..." sheetId="3" r:id="rId3"/>
    <sheet name="VON - Vedlejší a ostatní ..." sheetId="4" r:id="rId4"/>
    <sheet name="Pokyny pro vyplnění" sheetId="5" r:id="rId5"/>
  </sheets>
  <definedNames>
    <definedName name="_xlnm._FilterDatabase" localSheetId="1" hidden="1">'SO-02-4 - Zavázání hráze'!$C$90:$K$172</definedName>
    <definedName name="_xlnm._FilterDatabase" localSheetId="2" hidden="1">'SO-05 - Cesta C54 (intrav...'!$C$82:$K$151</definedName>
    <definedName name="_xlnm._FilterDatabase" localSheetId="3" hidden="1">'VON - Vedlejší a ostatní ...'!$C$81:$K$105</definedName>
    <definedName name="_xlnm.Print_Titles" localSheetId="0">'Rekapitulace stavby'!$52:$52</definedName>
    <definedName name="_xlnm.Print_Titles" localSheetId="1">'SO-02-4 - Zavázání hráze'!$90:$90</definedName>
    <definedName name="_xlnm.Print_Titles" localSheetId="2">'SO-05 - Cesta C54 (intrav...'!$82:$82</definedName>
    <definedName name="_xlnm.Print_Titles" localSheetId="3">'VON - Vedlejší a ostatní ...'!$81:$81</definedName>
    <definedName name="_xlnm.Print_Area" localSheetId="4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stavby'!$C$42:$AQ$59</definedName>
    <definedName name="_xlnm.Print_Area" localSheetId="1">'SO-02-4 - Zavázání hráze'!$C$4:$J$41,'SO-02-4 - Zavázání hráze'!$C$47:$J$70,'SO-02-4 - Zavázání hráze'!$C$76:$K$172</definedName>
    <definedName name="_xlnm.Print_Area" localSheetId="2">'SO-05 - Cesta C54 (intrav...'!$C$4:$J$39,'SO-05 - Cesta C54 (intrav...'!$C$45:$J$64,'SO-05 - Cesta C54 (intrav...'!$C$70:$K$151</definedName>
    <definedName name="_xlnm.Print_Area" localSheetId="3">'VON - Vedlejší a ostatní ...'!$C$4:$J$39,'VON - Vedlejší a ostatní ...'!$C$45:$J$63,'VON - Vedlejší a ostatní ...'!$C$69:$K$105</definedName>
  </definedNames>
  <calcPr calcId="125725"/>
</workbook>
</file>

<file path=xl/calcChain.xml><?xml version="1.0" encoding="utf-8"?>
<calcChain xmlns="http://schemas.openxmlformats.org/spreadsheetml/2006/main">
  <c r="J37" i="4"/>
  <c r="J36"/>
  <c r="AY58" i="1"/>
  <c r="J35" i="4"/>
  <c r="AX58" i="1"/>
  <c r="BI104" i="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 s="1"/>
  <c r="BI98"/>
  <c r="BH98"/>
  <c r="BG98"/>
  <c r="BF98"/>
  <c r="T98"/>
  <c r="R98"/>
  <c r="P98"/>
  <c r="BK98"/>
  <c r="J98"/>
  <c r="BE98"/>
  <c r="BI95"/>
  <c r="BH95"/>
  <c r="BG95"/>
  <c r="BF95"/>
  <c r="T95"/>
  <c r="R95"/>
  <c r="R88" s="1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T88"/>
  <c r="R89"/>
  <c r="P89"/>
  <c r="P88"/>
  <c r="BK89"/>
  <c r="BK88"/>
  <c r="J88" s="1"/>
  <c r="J62" s="1"/>
  <c r="J89"/>
  <c r="BE89" s="1"/>
  <c r="BI85"/>
  <c r="F37"/>
  <c r="BD58" i="1" s="1"/>
  <c r="BH85" i="4"/>
  <c r="F36" s="1"/>
  <c r="BC58" i="1" s="1"/>
  <c r="BG85" i="4"/>
  <c r="F35"/>
  <c r="BB58" i="1" s="1"/>
  <c r="BF85" i="4"/>
  <c r="F34" s="1"/>
  <c r="BA58" i="1" s="1"/>
  <c r="T85" i="4"/>
  <c r="T84"/>
  <c r="T83" s="1"/>
  <c r="T82" s="1"/>
  <c r="R85"/>
  <c r="R84"/>
  <c r="R83" s="1"/>
  <c r="R82" s="1"/>
  <c r="P85"/>
  <c r="P84"/>
  <c r="P83" s="1"/>
  <c r="P82" s="1"/>
  <c r="AU58" i="1" s="1"/>
  <c r="BK85" i="4"/>
  <c r="BK84" s="1"/>
  <c r="J85"/>
  <c r="BE85" s="1"/>
  <c r="J78"/>
  <c r="F78"/>
  <c r="F76"/>
  <c r="E74"/>
  <c r="J54"/>
  <c r="F54"/>
  <c r="F52"/>
  <c r="E50"/>
  <c r="J24"/>
  <c r="E24"/>
  <c r="J79" s="1"/>
  <c r="J23"/>
  <c r="J18"/>
  <c r="E18"/>
  <c r="F79"/>
  <c r="F55"/>
  <c r="J17"/>
  <c r="J12"/>
  <c r="J76"/>
  <c r="J52"/>
  <c r="E7"/>
  <c r="E72" s="1"/>
  <c r="J37" i="3"/>
  <c r="J36"/>
  <c r="AY57" i="1" s="1"/>
  <c r="J35" i="3"/>
  <c r="AX57" i="1" s="1"/>
  <c r="BI150" i="3"/>
  <c r="BH150"/>
  <c r="BG150"/>
  <c r="BF150"/>
  <c r="T150"/>
  <c r="T149" s="1"/>
  <c r="R150"/>
  <c r="R149" s="1"/>
  <c r="P150"/>
  <c r="P149" s="1"/>
  <c r="BK150"/>
  <c r="BK149" s="1"/>
  <c r="J149" s="1"/>
  <c r="J63" s="1"/>
  <c r="J150"/>
  <c r="BE150"/>
  <c r="BI145"/>
  <c r="BH145"/>
  <c r="BG145"/>
  <c r="BF145"/>
  <c r="T145"/>
  <c r="R145"/>
  <c r="P145"/>
  <c r="BK145"/>
  <c r="J145"/>
  <c r="BE145" s="1"/>
  <c r="BI142"/>
  <c r="BH142"/>
  <c r="BG142"/>
  <c r="BF142"/>
  <c r="T142"/>
  <c r="R142"/>
  <c r="P142"/>
  <c r="BK142"/>
  <c r="J142"/>
  <c r="BE142" s="1"/>
  <c r="BI139"/>
  <c r="BH139"/>
  <c r="BG139"/>
  <c r="BF139"/>
  <c r="T139"/>
  <c r="T138" s="1"/>
  <c r="R139"/>
  <c r="R138" s="1"/>
  <c r="P139"/>
  <c r="P138" s="1"/>
  <c r="BK139"/>
  <c r="BK138" s="1"/>
  <c r="J138" s="1"/>
  <c r="J62" s="1"/>
  <c r="J139"/>
  <c r="BE139"/>
  <c r="BI134"/>
  <c r="BH134"/>
  <c r="BG134"/>
  <c r="BF134"/>
  <c r="T134"/>
  <c r="R134"/>
  <c r="P134"/>
  <c r="BK134"/>
  <c r="J134"/>
  <c r="BE134" s="1"/>
  <c r="BI131"/>
  <c r="BH131"/>
  <c r="BG131"/>
  <c r="BF131"/>
  <c r="T131"/>
  <c r="R131"/>
  <c r="P131"/>
  <c r="BK131"/>
  <c r="J131"/>
  <c r="BE131" s="1"/>
  <c r="BI127"/>
  <c r="BH127"/>
  <c r="BG127"/>
  <c r="BF127"/>
  <c r="T127"/>
  <c r="R127"/>
  <c r="P127"/>
  <c r="BK127"/>
  <c r="J127"/>
  <c r="BE127" s="1"/>
  <c r="BI124"/>
  <c r="BH124"/>
  <c r="BG124"/>
  <c r="BF124"/>
  <c r="T124"/>
  <c r="R124"/>
  <c r="P124"/>
  <c r="BK124"/>
  <c r="J124"/>
  <c r="BE124" s="1"/>
  <c r="BI121"/>
  <c r="BH121"/>
  <c r="BG121"/>
  <c r="BF121"/>
  <c r="T121"/>
  <c r="R121"/>
  <c r="P121"/>
  <c r="BK121"/>
  <c r="J121"/>
  <c r="BE121" s="1"/>
  <c r="BI118"/>
  <c r="BH118"/>
  <c r="BG118"/>
  <c r="BF118"/>
  <c r="T118"/>
  <c r="R118"/>
  <c r="P118"/>
  <c r="BK118"/>
  <c r="J118"/>
  <c r="BE118" s="1"/>
  <c r="BI115"/>
  <c r="BH115"/>
  <c r="BG115"/>
  <c r="BF115"/>
  <c r="T115"/>
  <c r="R115"/>
  <c r="P115"/>
  <c r="BK115"/>
  <c r="J115"/>
  <c r="BE115" s="1"/>
  <c r="BI112"/>
  <c r="BH112"/>
  <c r="BG112"/>
  <c r="BF112"/>
  <c r="T112"/>
  <c r="R112"/>
  <c r="P112"/>
  <c r="BK112"/>
  <c r="J112"/>
  <c r="BE112" s="1"/>
  <c r="BI109"/>
  <c r="BH109"/>
  <c r="BG109"/>
  <c r="BF109"/>
  <c r="T109"/>
  <c r="R109"/>
  <c r="P109"/>
  <c r="BK109"/>
  <c r="J109"/>
  <c r="BE109" s="1"/>
  <c r="BI105"/>
  <c r="BH105"/>
  <c r="BG105"/>
  <c r="BF105"/>
  <c r="T105"/>
  <c r="R105"/>
  <c r="P105"/>
  <c r="BK105"/>
  <c r="J105"/>
  <c r="BE105"/>
  <c r="BI101"/>
  <c r="BH101"/>
  <c r="BG101"/>
  <c r="BF101"/>
  <c r="T101"/>
  <c r="R101"/>
  <c r="P101"/>
  <c r="BK101"/>
  <c r="J101"/>
  <c r="BE101" s="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 s="1"/>
  <c r="BI92"/>
  <c r="BH92"/>
  <c r="BG92"/>
  <c r="BF92"/>
  <c r="T92"/>
  <c r="R92"/>
  <c r="P92"/>
  <c r="BK92"/>
  <c r="J92"/>
  <c r="BE92"/>
  <c r="BI89"/>
  <c r="F37" s="1"/>
  <c r="BD57" i="1" s="1"/>
  <c r="BH89" i="3"/>
  <c r="BG89"/>
  <c r="BF89"/>
  <c r="T89"/>
  <c r="R89"/>
  <c r="P89"/>
  <c r="BK89"/>
  <c r="J89"/>
  <c r="BE89" s="1"/>
  <c r="BI86"/>
  <c r="BH86"/>
  <c r="F36" s="1"/>
  <c r="BC57" i="1" s="1"/>
  <c r="BG86" i="3"/>
  <c r="F35" s="1"/>
  <c r="BB57" i="1" s="1"/>
  <c r="BF86" i="3"/>
  <c r="F34" s="1"/>
  <c r="BA57" i="1" s="1"/>
  <c r="J34" i="3"/>
  <c r="AW57" i="1" s="1"/>
  <c r="T86" i="3"/>
  <c r="T85" s="1"/>
  <c r="T84" s="1"/>
  <c r="T83" s="1"/>
  <c r="R86"/>
  <c r="R85" s="1"/>
  <c r="P86"/>
  <c r="P85" s="1"/>
  <c r="P84" s="1"/>
  <c r="P83" s="1"/>
  <c r="AU57" i="1" s="1"/>
  <c r="BK86" i="3"/>
  <c r="BK85" s="1"/>
  <c r="J86"/>
  <c r="BE86"/>
  <c r="J79"/>
  <c r="F79"/>
  <c r="F77"/>
  <c r="E75"/>
  <c r="J54"/>
  <c r="F54"/>
  <c r="F52"/>
  <c r="E50"/>
  <c r="J24"/>
  <c r="E24"/>
  <c r="J55" s="1"/>
  <c r="J23"/>
  <c r="J18"/>
  <c r="E18"/>
  <c r="F80" s="1"/>
  <c r="F55"/>
  <c r="J17"/>
  <c r="J12"/>
  <c r="J77" s="1"/>
  <c r="J52"/>
  <c r="E7"/>
  <c r="E48" s="1"/>
  <c r="J39" i="2"/>
  <c r="J38"/>
  <c r="AY56" i="1" s="1"/>
  <c r="J37" i="2"/>
  <c r="AX56" i="1"/>
  <c r="BI171" i="2"/>
  <c r="BH171"/>
  <c r="BG171"/>
  <c r="BF171"/>
  <c r="T171"/>
  <c r="T170" s="1"/>
  <c r="R171"/>
  <c r="R170"/>
  <c r="P171"/>
  <c r="P170" s="1"/>
  <c r="BK171"/>
  <c r="BK170"/>
  <c r="J170" s="1"/>
  <c r="J69" s="1"/>
  <c r="J171"/>
  <c r="BE171"/>
  <c r="BI167"/>
  <c r="BH167"/>
  <c r="BG167"/>
  <c r="BF167"/>
  <c r="T167"/>
  <c r="R167"/>
  <c r="P167"/>
  <c r="BK167"/>
  <c r="J167"/>
  <c r="BE167" s="1"/>
  <c r="BI164"/>
  <c r="BH164"/>
  <c r="BG164"/>
  <c r="BF164"/>
  <c r="T164"/>
  <c r="R164"/>
  <c r="P164"/>
  <c r="BK164"/>
  <c r="J164"/>
  <c r="BE164"/>
  <c r="BI161"/>
  <c r="BH161"/>
  <c r="BG161"/>
  <c r="BF161"/>
  <c r="T161"/>
  <c r="T160" s="1"/>
  <c r="R161"/>
  <c r="R160"/>
  <c r="P161"/>
  <c r="P160" s="1"/>
  <c r="BK161"/>
  <c r="BK160"/>
  <c r="J160" s="1"/>
  <c r="J68" s="1"/>
  <c r="J161"/>
  <c r="BE161"/>
  <c r="BI157"/>
  <c r="BH157"/>
  <c r="BG157"/>
  <c r="BF157"/>
  <c r="T157"/>
  <c r="T156" s="1"/>
  <c r="R157"/>
  <c r="R156"/>
  <c r="P157"/>
  <c r="P156" s="1"/>
  <c r="BK157"/>
  <c r="BK156"/>
  <c r="J156" s="1"/>
  <c r="J67" s="1"/>
  <c r="J157"/>
  <c r="BE157"/>
  <c r="BI153"/>
  <c r="BH153"/>
  <c r="BG153"/>
  <c r="BF153"/>
  <c r="T153"/>
  <c r="R153"/>
  <c r="P153"/>
  <c r="BK153"/>
  <c r="J153"/>
  <c r="BE153" s="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 s="1"/>
  <c r="BI145"/>
  <c r="BH145"/>
  <c r="BG145"/>
  <c r="BF145"/>
  <c r="T145"/>
  <c r="R145"/>
  <c r="P145"/>
  <c r="BK145"/>
  <c r="J145"/>
  <c r="BE145"/>
  <c r="BI142"/>
  <c r="BH142"/>
  <c r="BG142"/>
  <c r="BF142"/>
  <c r="T142"/>
  <c r="T141" s="1"/>
  <c r="R142"/>
  <c r="R141"/>
  <c r="P142"/>
  <c r="P141" s="1"/>
  <c r="BK142"/>
  <c r="BK141"/>
  <c r="J141" s="1"/>
  <c r="J66" s="1"/>
  <c r="J142"/>
  <c r="BE142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F39"/>
  <c r="BD56" i="1" s="1"/>
  <c r="BD55" s="1"/>
  <c r="BD54" s="1"/>
  <c r="W33" s="1"/>
  <c r="BH94" i="2"/>
  <c r="F38" s="1"/>
  <c r="BC56" i="1" s="1"/>
  <c r="BC55" s="1"/>
  <c r="BG94" i="2"/>
  <c r="F37"/>
  <c r="BB56" i="1" s="1"/>
  <c r="BB55" s="1"/>
  <c r="BF94" i="2"/>
  <c r="F36" s="1"/>
  <c r="BA56" i="1" s="1"/>
  <c r="BA55" s="1"/>
  <c r="T94" i="2"/>
  <c r="T93"/>
  <c r="T92" s="1"/>
  <c r="T91" s="1"/>
  <c r="R94"/>
  <c r="R93"/>
  <c r="R92" s="1"/>
  <c r="R91" s="1"/>
  <c r="P94"/>
  <c r="P93"/>
  <c r="P92" s="1"/>
  <c r="P91" s="1"/>
  <c r="AU56" i="1" s="1"/>
  <c r="AU55" s="1"/>
  <c r="AU54" s="1"/>
  <c r="BK94" i="2"/>
  <c r="BK93" s="1"/>
  <c r="J94"/>
  <c r="BE94" s="1"/>
  <c r="J87"/>
  <c r="F87"/>
  <c r="F85"/>
  <c r="E83"/>
  <c r="J58"/>
  <c r="F58"/>
  <c r="F56"/>
  <c r="E54"/>
  <c r="J26"/>
  <c r="E26"/>
  <c r="J88" s="1"/>
  <c r="J25"/>
  <c r="J20"/>
  <c r="E20"/>
  <c r="F88"/>
  <c r="F59"/>
  <c r="J19"/>
  <c r="J14"/>
  <c r="J85"/>
  <c r="J56"/>
  <c r="E7"/>
  <c r="E79" s="1"/>
  <c r="AS55" i="1"/>
  <c r="AS54"/>
  <c r="L50"/>
  <c r="AM50"/>
  <c r="AM49"/>
  <c r="L49"/>
  <c r="AM47"/>
  <c r="L47"/>
  <c r="L45"/>
  <c r="L44"/>
  <c r="BK92" i="2" l="1"/>
  <c r="J93"/>
  <c r="J65" s="1"/>
  <c r="AX55" i="1"/>
  <c r="BB54"/>
  <c r="J33" i="3"/>
  <c r="AV57" i="1" s="1"/>
  <c r="AT57" s="1"/>
  <c r="R84" i="3"/>
  <c r="R83" s="1"/>
  <c r="AW55" i="1"/>
  <c r="BA54"/>
  <c r="BK83" i="4"/>
  <c r="J84"/>
  <c r="J61" s="1"/>
  <c r="J35" i="2"/>
  <c r="AV56" i="1" s="1"/>
  <c r="F35" i="2"/>
  <c r="AZ56" i="1" s="1"/>
  <c r="AZ55" s="1"/>
  <c r="AY55"/>
  <c r="BC54"/>
  <c r="BK84" i="3"/>
  <c r="J85"/>
  <c r="J61" s="1"/>
  <c r="J33" i="4"/>
  <c r="AV58" i="1" s="1"/>
  <c r="AT58" s="1"/>
  <c r="F33" i="4"/>
  <c r="AZ58" i="1" s="1"/>
  <c r="E50" i="2"/>
  <c r="J59"/>
  <c r="E73" i="3"/>
  <c r="J80"/>
  <c r="E48" i="4"/>
  <c r="J55"/>
  <c r="J36" i="2"/>
  <c r="AW56" i="1" s="1"/>
  <c r="F33" i="3"/>
  <c r="AZ57" i="1" s="1"/>
  <c r="J34" i="4"/>
  <c r="AW58" i="1" s="1"/>
  <c r="W32" l="1"/>
  <c r="AY54"/>
  <c r="BK91" i="2"/>
  <c r="J91" s="1"/>
  <c r="J92"/>
  <c r="J64" s="1"/>
  <c r="J84" i="3"/>
  <c r="J60" s="1"/>
  <c r="BK83"/>
  <c r="J83" s="1"/>
  <c r="AT56" i="1"/>
  <c r="BK82" i="4"/>
  <c r="J82" s="1"/>
  <c r="J83"/>
  <c r="J60" s="1"/>
  <c r="AZ54" i="1"/>
  <c r="AV55"/>
  <c r="AT55" s="1"/>
  <c r="AW54"/>
  <c r="AK30" s="1"/>
  <c r="W30"/>
  <c r="W31"/>
  <c r="AX54"/>
  <c r="J30" i="3" l="1"/>
  <c r="J59"/>
  <c r="J32" i="2"/>
  <c r="J63"/>
  <c r="W29" i="1"/>
  <c r="AV54"/>
  <c r="J30" i="4"/>
  <c r="J59"/>
  <c r="J39" i="3" l="1"/>
  <c r="AG57" i="1"/>
  <c r="AN57" s="1"/>
  <c r="AG58"/>
  <c r="AN58" s="1"/>
  <c r="J39" i="4"/>
  <c r="AG56" i="1"/>
  <c r="J41" i="2"/>
  <c r="AT54" i="1"/>
  <c r="AK29"/>
  <c r="AG55" l="1"/>
  <c r="AN56"/>
  <c r="AG54" l="1"/>
  <c r="AN55"/>
  <c r="AK26" l="1"/>
  <c r="AK35" s="1"/>
  <c r="AN54"/>
</calcChain>
</file>

<file path=xl/sharedStrings.xml><?xml version="1.0" encoding="utf-8"?>
<sst xmlns="http://schemas.openxmlformats.org/spreadsheetml/2006/main" count="2445" uniqueCount="565">
  <si>
    <t>Export Komplet</t>
  </si>
  <si>
    <t>VZ</t>
  </si>
  <si>
    <t>2.0</t>
  </si>
  <si>
    <t>ZAMOK</t>
  </si>
  <si>
    <t>False</t>
  </si>
  <si>
    <t>{cfa25bdf-f09d-44a7-b501-ce334ea1243b}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</si>
  <si>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</si>
  <si>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</si>
  <si>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</si>
  <si>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</si>
  <si>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</si>
  <si>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</si>
  <si>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</si>
  <si>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</si>
  <si>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</si>
  <si>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</si>
  <si>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</si>
  <si>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v k.ú. Dolní Čermná - Poldr č.2 a č.3, Polní cesty C53 a C54</t>
  </si>
  <si>
    <t>KSO:</t>
  </si>
  <si>
    <t/>
  </si>
  <si>
    <t>CC-CZ:</t>
  </si>
  <si>
    <t>Místo:</t>
  </si>
  <si>
    <t xml:space="preserve"> </t>
  </si>
  <si>
    <t>Datum:</t>
  </si>
  <si>
    <t>13. 9. 2018</t>
  </si>
  <si>
    <t>Zadavatel:</t>
  </si>
  <si>
    <t>IČ:</t>
  </si>
  <si>
    <t>ČR-SPÚ, Pobočka Ústí nad Orlicí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</si>
  <si>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</si>
  <si>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</si>
  <si>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</si>
  <si>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</si>
  <si>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</si>
  <si>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</si>
  <si>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</si>
  <si>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</si>
  <si>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</si>
  <si>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</si>
  <si>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</si>
  <si>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</si>
  <si>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</si>
  <si>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</si>
  <si>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</si>
  <si>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</si>
  <si>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</si>
  <si>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</si>
  <si>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</si>
  <si>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</si>
  <si>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</si>
  <si>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</si>
  <si>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</si>
  <si>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</si>
  <si>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</si>
  <si>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</si>
  <si>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</si>
  <si>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</si>
  <si>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</si>
  <si>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</si>
  <si>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</si>
  <si>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</si>
  <si>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</si>
  <si>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</si>
  <si>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</si>
  <si>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</si>
  <si>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</si>
  <si>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</si>
  <si>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</si>
  <si>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</si>
  <si>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</si>
  <si>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</si>
  <si>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</si>
  <si>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</si>
  <si>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</si>
  <si>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</si>
  <si>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</si>
  <si>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SO-02</t>
  </si>
  <si>
    <t>Poldr č.3</t>
  </si>
  <si>
    <t>STA</t>
  </si>
  <si>
    <t>1</t>
  </si>
  <si>
    <t>{7f4e7643-d9b2-40b6-96ff-6d0164e39c4f}</t>
  </si>
  <si>
    <t>2</t>
  </si>
  <si>
    <t>/</t>
  </si>
  <si>
    <t>SO-02-4</t>
  </si>
  <si>
    <t>Zavázání hráze</t>
  </si>
  <si>
    <t>Soupis</t>
  </si>
  <si>
    <t>{c825a0dd-e00a-43a1-86f5-67646cf7a918}</t>
  </si>
  <si>
    <t>832 1</t>
  </si>
  <si>
    <t>SO-05</t>
  </si>
  <si>
    <t>Cesta C54 (intravilán)</t>
  </si>
  <si>
    <t>{a8835e98-8e50-499a-9af7-01b5321f214f}</t>
  </si>
  <si>
    <t>822 2</t>
  </si>
  <si>
    <t>VON</t>
  </si>
  <si>
    <t>Vedlejší a ostatní náklady</t>
  </si>
  <si>
    <t>{4a149a21-7c0e-491b-ba26-98df1beccdbc}</t>
  </si>
  <si>
    <t>KRYCÍ LIST SOUPISU PRACÍ</t>
  </si>
  <si>
    <t>Objekt:</t>
  </si>
  <si>
    <t>SO-02 - Poldr č.3</t>
  </si>
  <si>
    <t>Soupis:</t>
  </si>
  <si>
    <t>SO-02-4 - Zavázání hráze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</si>
  <si>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</si>
  <si>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</si>
  <si>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</si>
  <si>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</si>
  <si>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</si>
  <si>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</si>
  <si>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</si>
  <si>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</si>
  <si>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</si>
  <si>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</si>
  <si>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</si>
  <si>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</si>
  <si>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</si>
  <si>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</si>
  <si>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</si>
  <si>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</si>
  <si>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</si>
  <si>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</si>
  <si>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</si>
  <si>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</si>
  <si>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</si>
  <si>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</si>
  <si>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</si>
  <si>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</si>
  <si>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</si>
  <si>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</si>
  <si>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</si>
  <si>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</si>
  <si>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132201201</t>
  </si>
  <si>
    <t>Hloubení rýh š do 2000 mm v hornině tř. 3 objemu do 100 m3</t>
  </si>
  <si>
    <t>m3</t>
  </si>
  <si>
    <t>CS ÚRS 2019 02</t>
  </si>
  <si>
    <t>4</t>
  </si>
  <si>
    <t>-1382540934</t>
  </si>
  <si>
    <t>PP</t>
  </si>
  <si>
    <t>Hloubení zapažených i nezapažených rýh šířky přes 600 do 2 000 mm s urovnáním dna do předepsaného profilu a spádu v hornině tř. 3 do 100 m3</t>
  </si>
  <si>
    <t>VV</t>
  </si>
  <si>
    <t>"práh BP - viz. D.1.2.30." 1,7*0,9*0,65</t>
  </si>
  <si>
    <t>132201209</t>
  </si>
  <si>
    <t>Příplatek za lepivost k hloubení rýh š do 2000 mm v hornině tř. 3</t>
  </si>
  <si>
    <t>1687220557</t>
  </si>
  <si>
    <t>Hloubení zapažených i nezapažených rýh šířky přes 600 do 2 000 mm s urovnáním dna do předepsaného profilu a spádu v hornině tř. 3 Příplatek k cenám za lepivost horniny tř. 3</t>
  </si>
  <si>
    <t>"30%" 0,995*0,3</t>
  </si>
  <si>
    <t>3</t>
  </si>
  <si>
    <t>162501102</t>
  </si>
  <si>
    <t>Vodorovné přemístění do 3000 m výkopku/sypaniny z horniny tř. 1 až 4</t>
  </si>
  <si>
    <t>-1170884971</t>
  </si>
  <si>
    <t>Vodorovné přemístění výkopku nebo sypaniny po suchu na obvyklém dopravním prostředku, bez naložení výkopku, avšak se složením bez rozhrnutí z horniny tř. 1 až 4 na vzdálenost přes 2 500 do 3 000 m</t>
  </si>
  <si>
    <t>"přebytečná zemina" 1,0-0,7</t>
  </si>
  <si>
    <t>167101101</t>
  </si>
  <si>
    <t>Nakládání výkopku z hornin tř. 1 až 4 do 100 m3</t>
  </si>
  <si>
    <t>-1874256381</t>
  </si>
  <si>
    <t>Nakládání, skládání a překládání neulehlého výkopku nebo sypaniny nakládání, množství do 100 m3, z hornin tř. 1 až 4</t>
  </si>
  <si>
    <t>5</t>
  </si>
  <si>
    <t>171101131</t>
  </si>
  <si>
    <t>Uložení sypaniny z hornin nesoudržných a soudržných střídavě do násypů zhutněných</t>
  </si>
  <si>
    <t>212569308</t>
  </si>
  <si>
    <t>Uložení sypaniny do násypů s rozprostřením sypaniny ve vrstvách a s hrubým urovnáním zhutněných s uzavřením povrchu násypu z hornin nesoudržných a soudržných střídavě ukládaných</t>
  </si>
  <si>
    <t>"přebytečná zemina" 0,3</t>
  </si>
  <si>
    <t>6</t>
  </si>
  <si>
    <t>171209018-R</t>
  </si>
  <si>
    <t>Skládkovné - zemina</t>
  </si>
  <si>
    <t>t</t>
  </si>
  <si>
    <t>-536190580</t>
  </si>
  <si>
    <t>"přebytečná zemina" 0,3*1,8</t>
  </si>
  <si>
    <t>7</t>
  </si>
  <si>
    <t>174101101</t>
  </si>
  <si>
    <t>Zásyp jam, šachet rýh nebo kolem objektů sypaninou se zhutněním</t>
  </si>
  <si>
    <t>-978603595</t>
  </si>
  <si>
    <t>Zásyp sypaninou z jakékoliv horniny s uložením výkopku ve vrstvách se zhutněním jam, šachet, rýh nebo kolem objektů v těchto vykopávkách</t>
  </si>
  <si>
    <t>"práh BP " 1,7*0,3*(0,5+0,9)</t>
  </si>
  <si>
    <t>8</t>
  </si>
  <si>
    <t>181301101</t>
  </si>
  <si>
    <t>Rozprostření ornice tl vrstvy do 100 mm pl do 500 m2 v rovině nebo ve svahu do 1:5</t>
  </si>
  <si>
    <t>m2</t>
  </si>
  <si>
    <t>1880861542</t>
  </si>
  <si>
    <t>Rozprostření a urovnání ornice v rovině nebo ve svahu sklonu do 1:5 při souvislé ploše do 500 m2, tl. vrstvy do 100 mm</t>
  </si>
  <si>
    <t>"zatravňovací vrstva - viz. vzorové řezy C.2.b (C53)" 1,7*3,0+7,5</t>
  </si>
  <si>
    <t>9</t>
  </si>
  <si>
    <t>181411122</t>
  </si>
  <si>
    <t>Založení lučního trávníku výsevem plochy do 1000 m2 ve svahu do 1:2</t>
  </si>
  <si>
    <t>534216675</t>
  </si>
  <si>
    <t>Založení trávníku na půdě předem připravené plochy do 1000 m2 výsevem včetně utažení lučního na svahu přes 1:5 do 1:2</t>
  </si>
  <si>
    <t>"prosypání rovnaniny" 9,4</t>
  </si>
  <si>
    <t>10</t>
  </si>
  <si>
    <t>M</t>
  </si>
  <si>
    <t>00572470</t>
  </si>
  <si>
    <t>osivo směs travní univerzál</t>
  </si>
  <si>
    <t>kg</t>
  </si>
  <si>
    <t>714994883</t>
  </si>
  <si>
    <t>P</t>
  </si>
  <si>
    <t>Poznámka k položce:_x000D_
- 0,020 kg/m2, ztratné 3%</t>
  </si>
  <si>
    <t>9,4*0,02*1,03</t>
  </si>
  <si>
    <t>11</t>
  </si>
  <si>
    <t>181951102</t>
  </si>
  <si>
    <t>Úprava pláně v hornině tř. 1 až 4 se zhutněním</t>
  </si>
  <si>
    <t>847569898</t>
  </si>
  <si>
    <t>Úprava pláně vyrovnáním výškových rozdílů v hornině tř. 1 až 4 se zhutněním</t>
  </si>
  <si>
    <t>12</t>
  </si>
  <si>
    <t>182301123</t>
  </si>
  <si>
    <t>Rozprostření ornice pl do 500 m2 ve svahu přes 1:5 tl vrstvy do 200 mm</t>
  </si>
  <si>
    <t>-1008561553</t>
  </si>
  <si>
    <t>Rozprostření a urovnání ornice ve svahu sklonu přes 1:5 při souvislé ploše do 500 m2, tl. vrstvy přes 150 do 200 mm</t>
  </si>
  <si>
    <t>13</t>
  </si>
  <si>
    <t>183403161</t>
  </si>
  <si>
    <t>Obdělání půdy válením v rovině a svahu do 1:5</t>
  </si>
  <si>
    <t>-687384414</t>
  </si>
  <si>
    <t>Obdělání půdy válením v rovině nebo na svahu do 1:5</t>
  </si>
  <si>
    <t>"zatravňovací vrstva" 2*12,6</t>
  </si>
  <si>
    <t>14</t>
  </si>
  <si>
    <t>183405211</t>
  </si>
  <si>
    <t>Výsev trávníku hydroosevem na ornici</t>
  </si>
  <si>
    <t>-1120827914</t>
  </si>
  <si>
    <t>00572410</t>
  </si>
  <si>
    <t>osivo směs travní parková</t>
  </si>
  <si>
    <t>701837346</t>
  </si>
  <si>
    <t>Poznámka k položce:_x000D_
Na zatravňovací vrstvu je nutné použít travní směs letištního nebo parkového charakteru odolávající vysokému zatížení (0,025 kg/m2, ztratné 3%).</t>
  </si>
  <si>
    <t>"zatravňovací vrstva" 12,6*0,025*1,03</t>
  </si>
  <si>
    <t>Zakládání</t>
  </si>
  <si>
    <t>16</t>
  </si>
  <si>
    <t>274322611</t>
  </si>
  <si>
    <t>Základové pasy ze ŽB se zvýšenými nároky na prostředí tř. C 30/37 XC4, XF3, XA2</t>
  </si>
  <si>
    <t>-1548702778</t>
  </si>
  <si>
    <t>Základy z betonu železového (bez výztuže) pasy z betonu se zvýšenými nároky na prostředí tř. C 30/37 XC4, XF3, XA2</t>
  </si>
  <si>
    <t>"práh BP - viz. D.1.2.30." 1,7*0,3*1,2</t>
  </si>
  <si>
    <t>17</t>
  </si>
  <si>
    <t>274351121</t>
  </si>
  <si>
    <t>Zřízení bednění základových pasů rovného</t>
  </si>
  <si>
    <t>51428112</t>
  </si>
  <si>
    <t>Bednění základů pasů rovné zřízení</t>
  </si>
  <si>
    <t>"práh BP" (1,7+0,3)*2*1,2+0,3*1,2</t>
  </si>
  <si>
    <t>18</t>
  </si>
  <si>
    <t>274351122</t>
  </si>
  <si>
    <t>Odstranění bednění základových pasů rovného</t>
  </si>
  <si>
    <t>-947306781</t>
  </si>
  <si>
    <t>Bednění základů pasů rovné odstranění</t>
  </si>
  <si>
    <t>19</t>
  </si>
  <si>
    <t>274361821</t>
  </si>
  <si>
    <t>Výztuž základových pásů betonářskou ocelí 10 505 (R)</t>
  </si>
  <si>
    <t>-324843004</t>
  </si>
  <si>
    <t>Výztuž základů pasů z betonářské oceli 10 505 (R) nebo BSt 500</t>
  </si>
  <si>
    <t>"práh BP" 3,19*0,001</t>
  </si>
  <si>
    <t>20</t>
  </si>
  <si>
    <t>274362021</t>
  </si>
  <si>
    <t>Výztuž základových pásů svařovanými sítěmi Kari</t>
  </si>
  <si>
    <t>1167763259</t>
  </si>
  <si>
    <t>Výztuž základů pasů ze svařovaných sítí z drátů typu KARI</t>
  </si>
  <si>
    <t>"práh BP " 33,96*0,001</t>
  </si>
  <si>
    <t>Vodorovné konstrukce</t>
  </si>
  <si>
    <t>463212111</t>
  </si>
  <si>
    <t>Rovnanina z lomového kamene upraveného s vyklínováním spár úlomky kamene</t>
  </si>
  <si>
    <t>-1430320276</t>
  </si>
  <si>
    <t>Rovnanina z lomového kamene upraveného, tříděného jakékoliv tloušťky rovnaniny s vyklínováním spár a dutin úlomky kamene</t>
  </si>
  <si>
    <t>"viz. TZ D.1.2.1." 9,4*0,5</t>
  </si>
  <si>
    <t>Komunikace pozemní</t>
  </si>
  <si>
    <t>22</t>
  </si>
  <si>
    <t>561041111</t>
  </si>
  <si>
    <t>Zřízení podkladu ze zeminy upravené vápnem, cementem, směsnými pojivy tl 300 mm plochy do 1000 m2</t>
  </si>
  <si>
    <t>-982697426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</si>
  <si>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</si>
  <si>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1,7*3,0+7,5</t>
  </si>
  <si>
    <t>23</t>
  </si>
  <si>
    <t>58591002</t>
  </si>
  <si>
    <t>pojivo hydraulické pro stabilizaci zeminy 50% vápna</t>
  </si>
  <si>
    <t>189351258</t>
  </si>
  <si>
    <t>"3% = 15,9 kg/m2" 12,6*15,9*0,001</t>
  </si>
  <si>
    <t>24</t>
  </si>
  <si>
    <t>564871111</t>
  </si>
  <si>
    <t>Podklad ze štěrkodrtě ŠD tl 250 mm</t>
  </si>
  <si>
    <t>973611588</t>
  </si>
  <si>
    <t>Podklad ze štěrkodrti ŠD s rozprostřením a zhutněním, po zhutnění tl. 250 mm</t>
  </si>
  <si>
    <t>Poznámka k položce:_x000D_
ŠDb fr. 0-63 mm</t>
  </si>
  <si>
    <t>998</t>
  </si>
  <si>
    <t>Přesun hmot</t>
  </si>
  <si>
    <t>25</t>
  </si>
  <si>
    <t>998321011</t>
  </si>
  <si>
    <t>Přesun hmot pro hráze přehradní zemní a kamenité</t>
  </si>
  <si>
    <t>-623920451</t>
  </si>
  <si>
    <t>Přesun hmot pro objekty hráze přehradní zemní a kamenité dopravní vzdálenost do 500 m</t>
  </si>
  <si>
    <t>SO-05 - Cesta C54 (intravilán)</t>
  </si>
  <si>
    <t>121101101</t>
  </si>
  <si>
    <t>Sejmutí ornice s přemístěním na vzdálenost do 50 m</t>
  </si>
  <si>
    <t>-1778821153</t>
  </si>
  <si>
    <t>Sejmutí ornice nebo lesní půdy s vodorovným přemístěním na hromady v místě upotřebení nebo na dočasné či trvalé skládky se složením, na vzdálenost do 50 m</t>
  </si>
  <si>
    <t>"viz. Tabulka kubatur D.1.2.42." 26,0</t>
  </si>
  <si>
    <t>122202201</t>
  </si>
  <si>
    <t>Odkopávky a prokopávky nezapažené pro silnice objemu do 100 m3 v hornině tř. 3</t>
  </si>
  <si>
    <t>277152547</t>
  </si>
  <si>
    <t>Odkopávky a prokopávky nezapažené pro silnice s přemístěním výkopku v příčných profilech na vzdálenost do 15 m nebo s naložením na dopravní prostředek v hornině tř. 3 do 100 m3</t>
  </si>
  <si>
    <t>"viz. Tabulka kubatur D.1.2.42." 1,2</t>
  </si>
  <si>
    <t>122202209</t>
  </si>
  <si>
    <t>Příplatek k odkopávkám a prokopávkám pro silnice v hornině tř. 3 za lepivost</t>
  </si>
  <si>
    <t>245320382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</si>
  <si>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</si>
  <si>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"30%" 1,2*0,3</t>
  </si>
  <si>
    <t>162301101</t>
  </si>
  <si>
    <t>Vodorovné přemístění do 500 m výkopku/sypaniny z horniny tř. 1 až 4</t>
  </si>
  <si>
    <t>-1429274595</t>
  </si>
  <si>
    <t>Vodorovné přemístění výkopku nebo sypaniny po suchu na obvyklém dopravním prostředku, bez naložení výkopku, avšak se složením bez rozhrnutí z horniny tř. 1 až 4 na vzdálenost přes 50 do 500 m</t>
  </si>
  <si>
    <t>"ornice na zatravňovací vrstvu na mezideponii a zpět" 135,6*0,05*2</t>
  </si>
  <si>
    <t>-338271978</t>
  </si>
  <si>
    <t>"přebytečná ornice" 26,0-135,6*0,05</t>
  </si>
  <si>
    <t>1664972256</t>
  </si>
  <si>
    <t>1753594815</t>
  </si>
  <si>
    <t xml:space="preserve">Poznámka k položce:_x000D_
Chybějící zemina na násyp bude dovezena z SO-04 Cesta C54: 4,9-1,2=3,7 m3_x000D_
</t>
  </si>
  <si>
    <t>"viz. Tabulka kubatur D.1.2.42." 4,9</t>
  </si>
  <si>
    <t>171201101</t>
  </si>
  <si>
    <t>Uložení sypaniny do násypů nezhutněných</t>
  </si>
  <si>
    <t>-398046641</t>
  </si>
  <si>
    <t>Uložení sypaniny do násypů s rozprostřením sypaniny ve vrstvách a s hrubým urovnáním nezhutněných z jakýchkoliv hornin</t>
  </si>
  <si>
    <t>"přebytečná ornice" 19,22</t>
  </si>
  <si>
    <t>-1064749955</t>
  </si>
  <si>
    <t>"zatravňovací vrstva - viz. vzorové řezy C.2.b" 45,2*3,0</t>
  </si>
  <si>
    <t>2077644585</t>
  </si>
  <si>
    <t>"viz. Tabulka kubatur D.1.2.42." 66,9</t>
  </si>
  <si>
    <t>182201101</t>
  </si>
  <si>
    <t>Svahování násypů</t>
  </si>
  <si>
    <t>7683313</t>
  </si>
  <si>
    <t>Svahování trvalých svahů do projektovaných profilů s potřebným přemístěním výkopku při svahování násypů v jakékoliv hornině</t>
  </si>
  <si>
    <t>"viz. Tabulka kubatur D.1.2.42." 8,3</t>
  </si>
  <si>
    <t>-1937791489</t>
  </si>
  <si>
    <t>"zatravňovací vrstva - viz. vzorové řezy C.2.b" 2*135,6</t>
  </si>
  <si>
    <t>1343978555</t>
  </si>
  <si>
    <t>1881059906</t>
  </si>
  <si>
    <t>"zatravňovací vrstva" 135,6*0,025*1,03</t>
  </si>
  <si>
    <t>183405213</t>
  </si>
  <si>
    <t>Výsev trávníku hydroosevem na písky</t>
  </si>
  <si>
    <t>-423566889</t>
  </si>
  <si>
    <t>-1221856316</t>
  </si>
  <si>
    <t>8,3*0,02*1,03</t>
  </si>
  <si>
    <t>561081111</t>
  </si>
  <si>
    <t>Zřízení podkladu ze zeminy upravené vápnem, cementem, směsnými pojivy tl 500 mm plochy do 1000 m2</t>
  </si>
  <si>
    <t>-1845338076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</si>
  <si>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450 do 500 mm</t>
  </si>
  <si>
    <t>"viz. vzorové řezy C.2.b" 45,2*3,0</t>
  </si>
  <si>
    <t>1719331955</t>
  </si>
  <si>
    <t>"3% = 26,5 kg/m2" 135,6*26,5*0,001</t>
  </si>
  <si>
    <t>-1976606474</t>
  </si>
  <si>
    <t>998225111</t>
  </si>
  <si>
    <t>Přesun hmot pro pozemní komunikace s krytem z kamene, monolitickým betonovým nebo živičným</t>
  </si>
  <si>
    <t>1418208987</t>
  </si>
  <si>
    <t>Přesun hmot pro komunikace s krytem z kameniva, monolitickým betonovým nebo živičným dopravní vzdálenost do 200 m jakékoliv délky objektu</t>
  </si>
  <si>
    <t>VON - Vedlejší a ostatní náklady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</si>
  <si>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</si>
  <si>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</si>
  <si>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</si>
  <si>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</si>
  <si>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</si>
  <si>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</si>
  <si>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</si>
  <si>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031002003</t>
  </si>
  <si>
    <t xml:space="preserve">Provozní vlivy - práce v ochranném pásmu </t>
  </si>
  <si>
    <t>soubor</t>
  </si>
  <si>
    <t>1024</t>
  </si>
  <si>
    <t>-2120094950</t>
  </si>
  <si>
    <t>Poznámka k položce:_x000D_
- komunikace III. třídy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</si>
  <si>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</si>
  <si>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</si>
  <si>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</si>
  <si>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</si>
  <si>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-756545237</t>
  </si>
  <si>
    <t xml:space="preserve">Poznámka k položce:_x000D_
Geodetické vytýčení před zahájením realizace 
stavebních prací - dl. cesty C54 v intravilánu = 45,2 m._x000D_
</t>
  </si>
  <si>
    <t>091003000</t>
  </si>
  <si>
    <t>Geodetické práce po výstavbě</t>
  </si>
  <si>
    <t>-1902243394</t>
  </si>
  <si>
    <t>Poznámka k položce:_x000D_
Geodetické zaměření skutečného provedení díla 
vč. 2 ks geometrických plánů pro kolaudační řízení, případné majetkové vypořádání a zápis díla do KN._x000D_
3x v grafické (tištěné) podobě a 1x v digitálním vyhotovení, GP v patřičných počtech pro zápis do KN.</t>
  </si>
  <si>
    <t>091003001</t>
  </si>
  <si>
    <t>Vytýčení podzemních inženýrských sítí</t>
  </si>
  <si>
    <t>-1119659447</t>
  </si>
  <si>
    <t xml:space="preserve">Poznámka k položce:_x000D_
Zajištění ochrany a vytýčení podzemních inženýrských sítí uvedených v projektové dokumentaci dle podmínek z dokladové části projektu (např. vodovod)._x000D_
</t>
  </si>
  <si>
    <t>091204000</t>
  </si>
  <si>
    <t>Dokumentace skutečného provedení stavby</t>
  </si>
  <si>
    <t>ks</t>
  </si>
  <si>
    <t>-1309848591</t>
  </si>
  <si>
    <t xml:space="preserve">Poznámka k položce:_x000D_
Vypracování projektové dokumentace skutečného provedení díla dle vyhlášky 3x v grafické (tištěné) podobě a 1x v digitálním vyhotovení_x000D_
</t>
  </si>
  <si>
    <t>091404000</t>
  </si>
  <si>
    <t xml:space="preserve">Zkoušky, atesty a revize podle ČSN a případných jiných právních nebo technických předpisů
</t>
  </si>
  <si>
    <t>1388582494</t>
  </si>
  <si>
    <t>Zkoušky, atesty a revize podle ČSN a případných jiných právních nebo technických předpisů</t>
  </si>
  <si>
    <t xml:space="preserve"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cesty:_x000D_
Po skrývce ornice, případně navážky,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
</t>
  </si>
  <si>
    <t>092004002</t>
  </si>
  <si>
    <t xml:space="preserve">Zajištění fotodokumentace veškerých konstrukcí, které budou v průběhu výstavby skryty nebo zakryty_x000D_
</t>
  </si>
  <si>
    <t>-89547320</t>
  </si>
  <si>
    <t>Zajištění fotodokumentace veškerých konstrukcí, které budou v průběhu výstavby skryty nebo zakryty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</si>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</sst>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23" fillId="0" borderId="0" xfId="0" applyFont="1" applyAlignment="1" applyProtection="1">
      <alignment horizontal="left" vertical="center" wrapText="1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0"/>
  <sheetViews>
    <sheetView showGridLines="0" tabSelected="1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43"/>
      <c r="AS2" s="343"/>
      <c r="AT2" s="343"/>
      <c r="AU2" s="343"/>
      <c r="AV2" s="343"/>
      <c r="AW2" s="343"/>
      <c r="AX2" s="343"/>
      <c r="AY2" s="343"/>
      <c r="AZ2" s="343"/>
      <c r="BA2" s="343"/>
      <c r="BB2" s="343"/>
      <c r="BC2" s="343"/>
      <c r="BD2" s="343"/>
      <c r="BE2" s="343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44" t="s">
        <v>14</v>
      </c>
      <c r="L5" s="345"/>
      <c r="M5" s="345"/>
      <c r="N5" s="345"/>
      <c r="O5" s="345"/>
      <c r="P5" s="345"/>
      <c r="Q5" s="345"/>
      <c r="R5" s="345"/>
      <c r="S5" s="345"/>
      <c r="T5" s="345"/>
      <c r="U5" s="345"/>
      <c r="V5" s="345"/>
      <c r="W5" s="345"/>
      <c r="X5" s="345"/>
      <c r="Y5" s="345"/>
      <c r="Z5" s="345"/>
      <c r="AA5" s="345"/>
      <c r="AB5" s="345"/>
      <c r="AC5" s="345"/>
      <c r="AD5" s="345"/>
      <c r="AE5" s="345"/>
      <c r="AF5" s="345"/>
      <c r="AG5" s="345"/>
      <c r="AH5" s="345"/>
      <c r="AI5" s="345"/>
      <c r="AJ5" s="345"/>
      <c r="AK5" s="345"/>
      <c r="AL5" s="345"/>
      <c r="AM5" s="345"/>
      <c r="AN5" s="345"/>
      <c r="AO5" s="345"/>
      <c r="AP5" s="21"/>
      <c r="AQ5" s="21"/>
      <c r="AR5" s="19"/>
      <c r="BE5" s="351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46" t="s">
        <v>17</v>
      </c>
      <c r="L6" s="345"/>
      <c r="M6" s="345"/>
      <c r="N6" s="345"/>
      <c r="O6" s="345"/>
      <c r="P6" s="345"/>
      <c r="Q6" s="345"/>
      <c r="R6" s="345"/>
      <c r="S6" s="345"/>
      <c r="T6" s="345"/>
      <c r="U6" s="345"/>
      <c r="V6" s="345"/>
      <c r="W6" s="345"/>
      <c r="X6" s="345"/>
      <c r="Y6" s="345"/>
      <c r="Z6" s="345"/>
      <c r="AA6" s="345"/>
      <c r="AB6" s="345"/>
      <c r="AC6" s="345"/>
      <c r="AD6" s="345"/>
      <c r="AE6" s="345"/>
      <c r="AF6" s="345"/>
      <c r="AG6" s="345"/>
      <c r="AH6" s="345"/>
      <c r="AI6" s="345"/>
      <c r="AJ6" s="345"/>
      <c r="AK6" s="345"/>
      <c r="AL6" s="345"/>
      <c r="AM6" s="345"/>
      <c r="AN6" s="345"/>
      <c r="AO6" s="345"/>
      <c r="AP6" s="21"/>
      <c r="AQ6" s="21"/>
      <c r="AR6" s="19"/>
      <c r="BE6" s="352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52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52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52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52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52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52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52"/>
      <c r="BS13" s="16" t="s">
        <v>6</v>
      </c>
    </row>
    <row r="14" spans="1:74" ht="13.2">
      <c r="B14" s="20"/>
      <c r="C14" s="21"/>
      <c r="D14" s="21"/>
      <c r="E14" s="347" t="s">
        <v>30</v>
      </c>
      <c r="F14" s="348"/>
      <c r="G14" s="348"/>
      <c r="H14" s="348"/>
      <c r="I14" s="348"/>
      <c r="J14" s="348"/>
      <c r="K14" s="348"/>
      <c r="L14" s="348"/>
      <c r="M14" s="348"/>
      <c r="N14" s="348"/>
      <c r="O14" s="348"/>
      <c r="P14" s="348"/>
      <c r="Q14" s="348"/>
      <c r="R14" s="348"/>
      <c r="S14" s="348"/>
      <c r="T14" s="348"/>
      <c r="U14" s="348"/>
      <c r="V14" s="348"/>
      <c r="W14" s="348"/>
      <c r="X14" s="348"/>
      <c r="Y14" s="348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52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52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52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52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52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52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52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52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52"/>
    </row>
    <row r="23" spans="1:71" s="1" customFormat="1" ht="60" customHeight="1">
      <c r="B23" s="20"/>
      <c r="C23" s="21"/>
      <c r="D23" s="21"/>
      <c r="E23" s="349" t="s">
        <v>36</v>
      </c>
      <c r="F23" s="349"/>
      <c r="G23" s="349"/>
      <c r="H23" s="349"/>
      <c r="I23" s="349"/>
      <c r="J23" s="349"/>
      <c r="K23" s="349"/>
      <c r="L23" s="349"/>
      <c r="M23" s="349"/>
      <c r="N23" s="349"/>
      <c r="O23" s="349"/>
      <c r="P23" s="349"/>
      <c r="Q23" s="349"/>
      <c r="R23" s="349"/>
      <c r="S23" s="349"/>
      <c r="T23" s="349"/>
      <c r="U23" s="349"/>
      <c r="V23" s="349"/>
      <c r="W23" s="349"/>
      <c r="X23" s="349"/>
      <c r="Y23" s="349"/>
      <c r="Z23" s="349"/>
      <c r="AA23" s="349"/>
      <c r="AB23" s="349"/>
      <c r="AC23" s="349"/>
      <c r="AD23" s="349"/>
      <c r="AE23" s="349"/>
      <c r="AF23" s="349"/>
      <c r="AG23" s="349"/>
      <c r="AH23" s="349"/>
      <c r="AI23" s="349"/>
      <c r="AJ23" s="349"/>
      <c r="AK23" s="349"/>
      <c r="AL23" s="349"/>
      <c r="AM23" s="349"/>
      <c r="AN23" s="349"/>
      <c r="AO23" s="21"/>
      <c r="AP23" s="21"/>
      <c r="AQ23" s="21"/>
      <c r="AR23" s="19"/>
      <c r="BE23" s="352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52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52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54">
        <f>ROUND(AG54,2)</f>
        <v>0</v>
      </c>
      <c r="AL26" s="355"/>
      <c r="AM26" s="355"/>
      <c r="AN26" s="355"/>
      <c r="AO26" s="355"/>
      <c r="AP26" s="35"/>
      <c r="AQ26" s="35"/>
      <c r="AR26" s="38"/>
      <c r="BE26" s="352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52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0" t="s">
        <v>38</v>
      </c>
      <c r="M28" s="350"/>
      <c r="N28" s="350"/>
      <c r="O28" s="350"/>
      <c r="P28" s="350"/>
      <c r="Q28" s="35"/>
      <c r="R28" s="35"/>
      <c r="S28" s="35"/>
      <c r="T28" s="35"/>
      <c r="U28" s="35"/>
      <c r="V28" s="35"/>
      <c r="W28" s="350" t="s">
        <v>39</v>
      </c>
      <c r="X28" s="350"/>
      <c r="Y28" s="350"/>
      <c r="Z28" s="350"/>
      <c r="AA28" s="350"/>
      <c r="AB28" s="350"/>
      <c r="AC28" s="350"/>
      <c r="AD28" s="350"/>
      <c r="AE28" s="350"/>
      <c r="AF28" s="35"/>
      <c r="AG28" s="35"/>
      <c r="AH28" s="35"/>
      <c r="AI28" s="35"/>
      <c r="AJ28" s="35"/>
      <c r="AK28" s="350" t="s">
        <v>40</v>
      </c>
      <c r="AL28" s="350"/>
      <c r="AM28" s="350"/>
      <c r="AN28" s="350"/>
      <c r="AO28" s="350"/>
      <c r="AP28" s="35"/>
      <c r="AQ28" s="35"/>
      <c r="AR28" s="38"/>
      <c r="BE28" s="352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21">
        <v>0.21</v>
      </c>
      <c r="M29" s="322"/>
      <c r="N29" s="322"/>
      <c r="O29" s="322"/>
      <c r="P29" s="322"/>
      <c r="Q29" s="40"/>
      <c r="R29" s="40"/>
      <c r="S29" s="40"/>
      <c r="T29" s="40"/>
      <c r="U29" s="40"/>
      <c r="V29" s="40"/>
      <c r="W29" s="338">
        <f>ROUND(AZ54, 2)</f>
        <v>0</v>
      </c>
      <c r="X29" s="322"/>
      <c r="Y29" s="322"/>
      <c r="Z29" s="322"/>
      <c r="AA29" s="322"/>
      <c r="AB29" s="322"/>
      <c r="AC29" s="322"/>
      <c r="AD29" s="322"/>
      <c r="AE29" s="322"/>
      <c r="AF29" s="40"/>
      <c r="AG29" s="40"/>
      <c r="AH29" s="40"/>
      <c r="AI29" s="40"/>
      <c r="AJ29" s="40"/>
      <c r="AK29" s="338">
        <f>ROUND(AV54, 2)</f>
        <v>0</v>
      </c>
      <c r="AL29" s="322"/>
      <c r="AM29" s="322"/>
      <c r="AN29" s="322"/>
      <c r="AO29" s="322"/>
      <c r="AP29" s="40"/>
      <c r="AQ29" s="40"/>
      <c r="AR29" s="41"/>
      <c r="BE29" s="353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21">
        <v>0.15</v>
      </c>
      <c r="M30" s="322"/>
      <c r="N30" s="322"/>
      <c r="O30" s="322"/>
      <c r="P30" s="322"/>
      <c r="Q30" s="40"/>
      <c r="R30" s="40"/>
      <c r="S30" s="40"/>
      <c r="T30" s="40"/>
      <c r="U30" s="40"/>
      <c r="V30" s="40"/>
      <c r="W30" s="338">
        <f>ROUND(BA54, 2)</f>
        <v>0</v>
      </c>
      <c r="X30" s="322"/>
      <c r="Y30" s="322"/>
      <c r="Z30" s="322"/>
      <c r="AA30" s="322"/>
      <c r="AB30" s="322"/>
      <c r="AC30" s="322"/>
      <c r="AD30" s="322"/>
      <c r="AE30" s="322"/>
      <c r="AF30" s="40"/>
      <c r="AG30" s="40"/>
      <c r="AH30" s="40"/>
      <c r="AI30" s="40"/>
      <c r="AJ30" s="40"/>
      <c r="AK30" s="338">
        <f>ROUND(AW54, 2)</f>
        <v>0</v>
      </c>
      <c r="AL30" s="322"/>
      <c r="AM30" s="322"/>
      <c r="AN30" s="322"/>
      <c r="AO30" s="322"/>
      <c r="AP30" s="40"/>
      <c r="AQ30" s="40"/>
      <c r="AR30" s="41"/>
      <c r="BE30" s="353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21">
        <v>0.21</v>
      </c>
      <c r="M31" s="322"/>
      <c r="N31" s="322"/>
      <c r="O31" s="322"/>
      <c r="P31" s="322"/>
      <c r="Q31" s="40"/>
      <c r="R31" s="40"/>
      <c r="S31" s="40"/>
      <c r="T31" s="40"/>
      <c r="U31" s="40"/>
      <c r="V31" s="40"/>
      <c r="W31" s="338">
        <f>ROUND(BB54, 2)</f>
        <v>0</v>
      </c>
      <c r="X31" s="322"/>
      <c r="Y31" s="322"/>
      <c r="Z31" s="322"/>
      <c r="AA31" s="322"/>
      <c r="AB31" s="322"/>
      <c r="AC31" s="322"/>
      <c r="AD31" s="322"/>
      <c r="AE31" s="322"/>
      <c r="AF31" s="40"/>
      <c r="AG31" s="40"/>
      <c r="AH31" s="40"/>
      <c r="AI31" s="40"/>
      <c r="AJ31" s="40"/>
      <c r="AK31" s="338">
        <v>0</v>
      </c>
      <c r="AL31" s="322"/>
      <c r="AM31" s="322"/>
      <c r="AN31" s="322"/>
      <c r="AO31" s="322"/>
      <c r="AP31" s="40"/>
      <c r="AQ31" s="40"/>
      <c r="AR31" s="41"/>
      <c r="BE31" s="353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21">
        <v>0.15</v>
      </c>
      <c r="M32" s="322"/>
      <c r="N32" s="322"/>
      <c r="O32" s="322"/>
      <c r="P32" s="322"/>
      <c r="Q32" s="40"/>
      <c r="R32" s="40"/>
      <c r="S32" s="40"/>
      <c r="T32" s="40"/>
      <c r="U32" s="40"/>
      <c r="V32" s="40"/>
      <c r="W32" s="338">
        <f>ROUND(BC54, 2)</f>
        <v>0</v>
      </c>
      <c r="X32" s="322"/>
      <c r="Y32" s="322"/>
      <c r="Z32" s="322"/>
      <c r="AA32" s="322"/>
      <c r="AB32" s="322"/>
      <c r="AC32" s="322"/>
      <c r="AD32" s="322"/>
      <c r="AE32" s="322"/>
      <c r="AF32" s="40"/>
      <c r="AG32" s="40"/>
      <c r="AH32" s="40"/>
      <c r="AI32" s="40"/>
      <c r="AJ32" s="40"/>
      <c r="AK32" s="338">
        <v>0</v>
      </c>
      <c r="AL32" s="322"/>
      <c r="AM32" s="322"/>
      <c r="AN32" s="322"/>
      <c r="AO32" s="322"/>
      <c r="AP32" s="40"/>
      <c r="AQ32" s="40"/>
      <c r="AR32" s="41"/>
      <c r="BE32" s="353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21">
        <v>0</v>
      </c>
      <c r="M33" s="322"/>
      <c r="N33" s="322"/>
      <c r="O33" s="322"/>
      <c r="P33" s="322"/>
      <c r="Q33" s="40"/>
      <c r="R33" s="40"/>
      <c r="S33" s="40"/>
      <c r="T33" s="40"/>
      <c r="U33" s="40"/>
      <c r="V33" s="40"/>
      <c r="W33" s="338">
        <f>ROUND(BD54, 2)</f>
        <v>0</v>
      </c>
      <c r="X33" s="322"/>
      <c r="Y33" s="322"/>
      <c r="Z33" s="322"/>
      <c r="AA33" s="322"/>
      <c r="AB33" s="322"/>
      <c r="AC33" s="322"/>
      <c r="AD33" s="322"/>
      <c r="AE33" s="322"/>
      <c r="AF33" s="40"/>
      <c r="AG33" s="40"/>
      <c r="AH33" s="40"/>
      <c r="AI33" s="40"/>
      <c r="AJ33" s="40"/>
      <c r="AK33" s="338">
        <v>0</v>
      </c>
      <c r="AL33" s="322"/>
      <c r="AM33" s="322"/>
      <c r="AN33" s="322"/>
      <c r="AO33" s="322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39" t="s">
        <v>49</v>
      </c>
      <c r="Y35" s="340"/>
      <c r="Z35" s="340"/>
      <c r="AA35" s="340"/>
      <c r="AB35" s="340"/>
      <c r="AC35" s="44"/>
      <c r="AD35" s="44"/>
      <c r="AE35" s="44"/>
      <c r="AF35" s="44"/>
      <c r="AG35" s="44"/>
      <c r="AH35" s="44"/>
      <c r="AI35" s="44"/>
      <c r="AJ35" s="44"/>
      <c r="AK35" s="341">
        <f>SUM(AK26:AK33)</f>
        <v>0</v>
      </c>
      <c r="AL35" s="340"/>
      <c r="AM35" s="340"/>
      <c r="AN35" s="340"/>
      <c r="AO35" s="342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HRD4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35" t="str">
        <f>K6</f>
        <v>Společná zařízení v k.ú. Dolní Čermná - Poldr č.2 a č.3, Polní cesty C53 a C54</v>
      </c>
      <c r="M45" s="336"/>
      <c r="N45" s="336"/>
      <c r="O45" s="336"/>
      <c r="P45" s="336"/>
      <c r="Q45" s="336"/>
      <c r="R45" s="336"/>
      <c r="S45" s="336"/>
      <c r="T45" s="336"/>
      <c r="U45" s="336"/>
      <c r="V45" s="336"/>
      <c r="W45" s="336"/>
      <c r="X45" s="336"/>
      <c r="Y45" s="336"/>
      <c r="Z45" s="336"/>
      <c r="AA45" s="336"/>
      <c r="AB45" s="336"/>
      <c r="AC45" s="336"/>
      <c r="AD45" s="336"/>
      <c r="AE45" s="336"/>
      <c r="AF45" s="336"/>
      <c r="AG45" s="336"/>
      <c r="AH45" s="336"/>
      <c r="AI45" s="336"/>
      <c r="AJ45" s="336"/>
      <c r="AK45" s="336"/>
      <c r="AL45" s="336"/>
      <c r="AM45" s="336"/>
      <c r="AN45" s="336"/>
      <c r="AO45" s="336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37" t="str">
        <f>IF(AN8= "","",AN8)</f>
        <v>13. 9. 2018</v>
      </c>
      <c r="AN47" s="337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6.4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Ústí nad Orlicí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33" t="str">
        <f>IF(E17="","",E17)</f>
        <v>Agroprojekce Litomyšl, s.r.o.</v>
      </c>
      <c r="AN49" s="334"/>
      <c r="AO49" s="334"/>
      <c r="AP49" s="334"/>
      <c r="AQ49" s="35"/>
      <c r="AR49" s="38"/>
      <c r="AS49" s="327" t="s">
        <v>51</v>
      </c>
      <c r="AT49" s="328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33" t="str">
        <f>IF(E20="","",E20)</f>
        <v xml:space="preserve"> </v>
      </c>
      <c r="AN50" s="334"/>
      <c r="AO50" s="334"/>
      <c r="AP50" s="334"/>
      <c r="AQ50" s="35"/>
      <c r="AR50" s="38"/>
      <c r="AS50" s="329"/>
      <c r="AT50" s="330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1"/>
      <c r="AT51" s="332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3" t="s">
        <v>52</v>
      </c>
      <c r="D52" s="314"/>
      <c r="E52" s="314"/>
      <c r="F52" s="314"/>
      <c r="G52" s="314"/>
      <c r="H52" s="65"/>
      <c r="I52" s="315" t="s">
        <v>53</v>
      </c>
      <c r="J52" s="314"/>
      <c r="K52" s="314"/>
      <c r="L52" s="314"/>
      <c r="M52" s="314"/>
      <c r="N52" s="314"/>
      <c r="O52" s="314"/>
      <c r="P52" s="314"/>
      <c r="Q52" s="314"/>
      <c r="R52" s="314"/>
      <c r="S52" s="314"/>
      <c r="T52" s="314"/>
      <c r="U52" s="314"/>
      <c r="V52" s="314"/>
      <c r="W52" s="314"/>
      <c r="X52" s="314"/>
      <c r="Y52" s="314"/>
      <c r="Z52" s="314"/>
      <c r="AA52" s="314"/>
      <c r="AB52" s="314"/>
      <c r="AC52" s="314"/>
      <c r="AD52" s="314"/>
      <c r="AE52" s="314"/>
      <c r="AF52" s="314"/>
      <c r="AG52" s="323" t="s">
        <v>54</v>
      </c>
      <c r="AH52" s="314"/>
      <c r="AI52" s="314"/>
      <c r="AJ52" s="314"/>
      <c r="AK52" s="314"/>
      <c r="AL52" s="314"/>
      <c r="AM52" s="314"/>
      <c r="AN52" s="315" t="s">
        <v>55</v>
      </c>
      <c r="AO52" s="314"/>
      <c r="AP52" s="314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5">
        <f>ROUND(AG55+AG57+AG58,2)</f>
        <v>0</v>
      </c>
      <c r="AH54" s="325"/>
      <c r="AI54" s="325"/>
      <c r="AJ54" s="325"/>
      <c r="AK54" s="325"/>
      <c r="AL54" s="325"/>
      <c r="AM54" s="325"/>
      <c r="AN54" s="326">
        <f>SUM(AG54,AT54)</f>
        <v>0</v>
      </c>
      <c r="AO54" s="326"/>
      <c r="AP54" s="326"/>
      <c r="AQ54" s="77" t="s">
        <v>19</v>
      </c>
      <c r="AR54" s="78"/>
      <c r="AS54" s="79">
        <f>ROUND(AS55+AS57+AS58,2)</f>
        <v>0</v>
      </c>
      <c r="AT54" s="80">
        <f>ROUND(SUM(AV54:AW54),2)</f>
        <v>0</v>
      </c>
      <c r="AU54" s="81">
        <f>ROUND(AU55+AU57+AU58,5)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ROUND(AZ55+AZ57+AZ58,2)</f>
        <v>0</v>
      </c>
      <c r="BA54" s="80">
        <f>ROUND(BA55+BA57+BA58,2)</f>
        <v>0</v>
      </c>
      <c r="BB54" s="80">
        <f>ROUND(BB55+BB57+BB58,2)</f>
        <v>0</v>
      </c>
      <c r="BC54" s="80">
        <f>ROUND(BC55+BC57+BC58,2)</f>
        <v>0</v>
      </c>
      <c r="BD54" s="82">
        <f>ROUND(BD55+BD57+BD58,2)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4.4" customHeight="1">
      <c r="B55" s="85"/>
      <c r="C55" s="86"/>
      <c r="D55" s="312" t="s">
        <v>75</v>
      </c>
      <c r="E55" s="312"/>
      <c r="F55" s="312"/>
      <c r="G55" s="312"/>
      <c r="H55" s="312"/>
      <c r="I55" s="87"/>
      <c r="J55" s="312" t="s">
        <v>76</v>
      </c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324">
        <f>ROUND(AG56,2)</f>
        <v>0</v>
      </c>
      <c r="AH55" s="320"/>
      <c r="AI55" s="320"/>
      <c r="AJ55" s="320"/>
      <c r="AK55" s="320"/>
      <c r="AL55" s="320"/>
      <c r="AM55" s="320"/>
      <c r="AN55" s="319">
        <f>SUM(AG55,AT55)</f>
        <v>0</v>
      </c>
      <c r="AO55" s="320"/>
      <c r="AP55" s="320"/>
      <c r="AQ55" s="88" t="s">
        <v>77</v>
      </c>
      <c r="AR55" s="89"/>
      <c r="AS55" s="90">
        <f>ROUND(AS56,2)</f>
        <v>0</v>
      </c>
      <c r="AT55" s="91">
        <f>ROUND(SUM(AV55:AW55),2)</f>
        <v>0</v>
      </c>
      <c r="AU55" s="92">
        <f>ROUND(AU56,5)</f>
        <v>0</v>
      </c>
      <c r="AV55" s="91">
        <f>ROUND(AZ55*L29,2)</f>
        <v>0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>ROUND(AZ56,2)</f>
        <v>0</v>
      </c>
      <c r="BA55" s="91">
        <f>ROUND(BA56,2)</f>
        <v>0</v>
      </c>
      <c r="BB55" s="91">
        <f>ROUND(BB56,2)</f>
        <v>0</v>
      </c>
      <c r="BC55" s="91">
        <f>ROUND(BC56,2)</f>
        <v>0</v>
      </c>
      <c r="BD55" s="93">
        <f>ROUND(BD56,2)</f>
        <v>0</v>
      </c>
      <c r="BS55" s="94" t="s">
        <v>70</v>
      </c>
      <c r="BT55" s="94" t="s">
        <v>78</v>
      </c>
      <c r="BU55" s="94" t="s">
        <v>72</v>
      </c>
      <c r="BV55" s="94" t="s">
        <v>73</v>
      </c>
      <c r="BW55" s="94" t="s">
        <v>79</v>
      </c>
      <c r="BX55" s="94" t="s">
        <v>5</v>
      </c>
      <c r="CL55" s="94" t="s">
        <v>19</v>
      </c>
      <c r="CM55" s="94" t="s">
        <v>80</v>
      </c>
    </row>
    <row r="56" spans="1:91" s="4" customFormat="1" ht="24" customHeight="1">
      <c r="A56" s="95" t="s">
        <v>81</v>
      </c>
      <c r="B56" s="50"/>
      <c r="C56" s="96"/>
      <c r="D56" s="96"/>
      <c r="E56" s="316" t="s">
        <v>82</v>
      </c>
      <c r="F56" s="316"/>
      <c r="G56" s="316"/>
      <c r="H56" s="316"/>
      <c r="I56" s="316"/>
      <c r="J56" s="96"/>
      <c r="K56" s="316" t="s">
        <v>83</v>
      </c>
      <c r="L56" s="316"/>
      <c r="M56" s="316"/>
      <c r="N56" s="316"/>
      <c r="O56" s="316"/>
      <c r="P56" s="316"/>
      <c r="Q56" s="316"/>
      <c r="R56" s="316"/>
      <c r="S56" s="316"/>
      <c r="T56" s="316"/>
      <c r="U56" s="316"/>
      <c r="V56" s="316"/>
      <c r="W56" s="316"/>
      <c r="X56" s="316"/>
      <c r="Y56" s="316"/>
      <c r="Z56" s="316"/>
      <c r="AA56" s="316"/>
      <c r="AB56" s="316"/>
      <c r="AC56" s="316"/>
      <c r="AD56" s="316"/>
      <c r="AE56" s="316"/>
      <c r="AF56" s="316"/>
      <c r="AG56" s="317">
        <f>'SO-02-4 - Zavázání hráze'!J32</f>
        <v>0</v>
      </c>
      <c r="AH56" s="318"/>
      <c r="AI56" s="318"/>
      <c r="AJ56" s="318"/>
      <c r="AK56" s="318"/>
      <c r="AL56" s="318"/>
      <c r="AM56" s="318"/>
      <c r="AN56" s="317">
        <f>SUM(AG56,AT56)</f>
        <v>0</v>
      </c>
      <c r="AO56" s="318"/>
      <c r="AP56" s="318"/>
      <c r="AQ56" s="97" t="s">
        <v>84</v>
      </c>
      <c r="AR56" s="52"/>
      <c r="AS56" s="98">
        <v>0</v>
      </c>
      <c r="AT56" s="99">
        <f>ROUND(SUM(AV56:AW56),2)</f>
        <v>0</v>
      </c>
      <c r="AU56" s="100">
        <f>'SO-02-4 - Zavázání hráze'!P91</f>
        <v>0</v>
      </c>
      <c r="AV56" s="99">
        <f>'SO-02-4 - Zavázání hráze'!J35</f>
        <v>0</v>
      </c>
      <c r="AW56" s="99">
        <f>'SO-02-4 - Zavázání hráze'!J36</f>
        <v>0</v>
      </c>
      <c r="AX56" s="99">
        <f>'SO-02-4 - Zavázání hráze'!J37</f>
        <v>0</v>
      </c>
      <c r="AY56" s="99">
        <f>'SO-02-4 - Zavázání hráze'!J38</f>
        <v>0</v>
      </c>
      <c r="AZ56" s="99">
        <f>'SO-02-4 - Zavázání hráze'!F35</f>
        <v>0</v>
      </c>
      <c r="BA56" s="99">
        <f>'SO-02-4 - Zavázání hráze'!F36</f>
        <v>0</v>
      </c>
      <c r="BB56" s="99">
        <f>'SO-02-4 - Zavázání hráze'!F37</f>
        <v>0</v>
      </c>
      <c r="BC56" s="99">
        <f>'SO-02-4 - Zavázání hráze'!F38</f>
        <v>0</v>
      </c>
      <c r="BD56" s="101">
        <f>'SO-02-4 - Zavázání hráze'!F39</f>
        <v>0</v>
      </c>
      <c r="BT56" s="102" t="s">
        <v>80</v>
      </c>
      <c r="BV56" s="102" t="s">
        <v>73</v>
      </c>
      <c r="BW56" s="102" t="s">
        <v>85</v>
      </c>
      <c r="BX56" s="102" t="s">
        <v>79</v>
      </c>
      <c r="CL56" s="102" t="s">
        <v>86</v>
      </c>
    </row>
    <row r="57" spans="1:91" s="7" customFormat="1" ht="14.4" customHeight="1">
      <c r="A57" s="95" t="s">
        <v>81</v>
      </c>
      <c r="B57" s="85"/>
      <c r="C57" s="86"/>
      <c r="D57" s="312" t="s">
        <v>87</v>
      </c>
      <c r="E57" s="312"/>
      <c r="F57" s="312"/>
      <c r="G57" s="312"/>
      <c r="H57" s="312"/>
      <c r="I57" s="87"/>
      <c r="J57" s="312" t="s">
        <v>88</v>
      </c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319">
        <f>'SO-05 - Cesta C54 (intrav...'!J30</f>
        <v>0</v>
      </c>
      <c r="AH57" s="320"/>
      <c r="AI57" s="320"/>
      <c r="AJ57" s="320"/>
      <c r="AK57" s="320"/>
      <c r="AL57" s="320"/>
      <c r="AM57" s="320"/>
      <c r="AN57" s="319">
        <f>SUM(AG57,AT57)</f>
        <v>0</v>
      </c>
      <c r="AO57" s="320"/>
      <c r="AP57" s="320"/>
      <c r="AQ57" s="88" t="s">
        <v>77</v>
      </c>
      <c r="AR57" s="89"/>
      <c r="AS57" s="90">
        <v>0</v>
      </c>
      <c r="AT57" s="91">
        <f>ROUND(SUM(AV57:AW57),2)</f>
        <v>0</v>
      </c>
      <c r="AU57" s="92">
        <f>'SO-05 - Cesta C54 (intrav...'!P83</f>
        <v>0</v>
      </c>
      <c r="AV57" s="91">
        <f>'SO-05 - Cesta C54 (intrav...'!J33</f>
        <v>0</v>
      </c>
      <c r="AW57" s="91">
        <f>'SO-05 - Cesta C54 (intrav...'!J34</f>
        <v>0</v>
      </c>
      <c r="AX57" s="91">
        <f>'SO-05 - Cesta C54 (intrav...'!J35</f>
        <v>0</v>
      </c>
      <c r="AY57" s="91">
        <f>'SO-05 - Cesta C54 (intrav...'!J36</f>
        <v>0</v>
      </c>
      <c r="AZ57" s="91">
        <f>'SO-05 - Cesta C54 (intrav...'!F33</f>
        <v>0</v>
      </c>
      <c r="BA57" s="91">
        <f>'SO-05 - Cesta C54 (intrav...'!F34</f>
        <v>0</v>
      </c>
      <c r="BB57" s="91">
        <f>'SO-05 - Cesta C54 (intrav...'!F35</f>
        <v>0</v>
      </c>
      <c r="BC57" s="91">
        <f>'SO-05 - Cesta C54 (intrav...'!F36</f>
        <v>0</v>
      </c>
      <c r="BD57" s="93">
        <f>'SO-05 - Cesta C54 (intrav...'!F37</f>
        <v>0</v>
      </c>
      <c r="BT57" s="94" t="s">
        <v>78</v>
      </c>
      <c r="BV57" s="94" t="s">
        <v>73</v>
      </c>
      <c r="BW57" s="94" t="s">
        <v>89</v>
      </c>
      <c r="BX57" s="94" t="s">
        <v>5</v>
      </c>
      <c r="CL57" s="94" t="s">
        <v>90</v>
      </c>
      <c r="CM57" s="94" t="s">
        <v>80</v>
      </c>
    </row>
    <row r="58" spans="1:91" s="7" customFormat="1" ht="14.4" customHeight="1">
      <c r="A58" s="95" t="s">
        <v>81</v>
      </c>
      <c r="B58" s="85"/>
      <c r="C58" s="86"/>
      <c r="D58" s="312" t="s">
        <v>91</v>
      </c>
      <c r="E58" s="312"/>
      <c r="F58" s="312"/>
      <c r="G58" s="312"/>
      <c r="H58" s="312"/>
      <c r="I58" s="87"/>
      <c r="J58" s="312" t="s">
        <v>92</v>
      </c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  <c r="Z58" s="312"/>
      <c r="AA58" s="312"/>
      <c r="AB58" s="312"/>
      <c r="AC58" s="312"/>
      <c r="AD58" s="312"/>
      <c r="AE58" s="312"/>
      <c r="AF58" s="312"/>
      <c r="AG58" s="319">
        <f>'VON - Vedlejší a ostatní ...'!J30</f>
        <v>0</v>
      </c>
      <c r="AH58" s="320"/>
      <c r="AI58" s="320"/>
      <c r="AJ58" s="320"/>
      <c r="AK58" s="320"/>
      <c r="AL58" s="320"/>
      <c r="AM58" s="320"/>
      <c r="AN58" s="319">
        <f>SUM(AG58,AT58)</f>
        <v>0</v>
      </c>
      <c r="AO58" s="320"/>
      <c r="AP58" s="320"/>
      <c r="AQ58" s="88" t="s">
        <v>91</v>
      </c>
      <c r="AR58" s="89"/>
      <c r="AS58" s="103">
        <v>0</v>
      </c>
      <c r="AT58" s="104">
        <f>ROUND(SUM(AV58:AW58),2)</f>
        <v>0</v>
      </c>
      <c r="AU58" s="105">
        <f>'VON - Vedlejší a ostatní ...'!P82</f>
        <v>0</v>
      </c>
      <c r="AV58" s="104">
        <f>'VON - Vedlejší a ostatní ...'!J33</f>
        <v>0</v>
      </c>
      <c r="AW58" s="104">
        <f>'VON - Vedlejší a ostatní ...'!J34</f>
        <v>0</v>
      </c>
      <c r="AX58" s="104">
        <f>'VON - Vedlejší a ostatní ...'!J35</f>
        <v>0</v>
      </c>
      <c r="AY58" s="104">
        <f>'VON - Vedlejší a ostatní ...'!J36</f>
        <v>0</v>
      </c>
      <c r="AZ58" s="104">
        <f>'VON - Vedlejší a ostatní ...'!F33</f>
        <v>0</v>
      </c>
      <c r="BA58" s="104">
        <f>'VON - Vedlejší a ostatní ...'!F34</f>
        <v>0</v>
      </c>
      <c r="BB58" s="104">
        <f>'VON - Vedlejší a ostatní ...'!F35</f>
        <v>0</v>
      </c>
      <c r="BC58" s="104">
        <f>'VON - Vedlejší a ostatní ...'!F36</f>
        <v>0</v>
      </c>
      <c r="BD58" s="106">
        <f>'VON - Vedlejší a ostatní ...'!F37</f>
        <v>0</v>
      </c>
      <c r="BT58" s="94" t="s">
        <v>78</v>
      </c>
      <c r="BV58" s="94" t="s">
        <v>73</v>
      </c>
      <c r="BW58" s="94" t="s">
        <v>93</v>
      </c>
      <c r="BX58" s="94" t="s">
        <v>5</v>
      </c>
      <c r="CL58" s="94" t="s">
        <v>19</v>
      </c>
      <c r="CM58" s="94" t="s">
        <v>80</v>
      </c>
    </row>
    <row r="59" spans="1:91" s="2" customFormat="1" ht="30" customHeight="1">
      <c r="A59" s="33"/>
      <c r="B59" s="34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5"/>
      <c r="Q59" s="35"/>
      <c r="R59" s="35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8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</row>
    <row r="60" spans="1:91" s="2" customFormat="1" ht="6.9" customHeight="1">
      <c r="A60" s="33"/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38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</row>
  </sheetData>
  <sheetProtection algorithmName="SHA-512" hashValue="JUtlIlEHpNpHio0JbWBY4jOtsdWIw78OKxaTIlm6Sk3QHRsg8mPOPi6ulYkcTmJSxP1emfaskQb2JKl+toEFZw==" saltValue="q5H40YYFhKCGufk6d/vJYWsw4xxfqfPiQKX2aE/MPYEVWHCR4llFpAM6+5FDzKFvJmt8MjtS2y9vTg1OOXxsQg==" spinCount="100000" sheet="1" objects="1" scenarios="1" formatColumns="0" formatRows="0"/>
  <mergeCells count="54"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L28:P28"/>
    <mergeCell ref="W28:AE28"/>
    <mergeCell ref="AK28:AO28"/>
    <mergeCell ref="L29:P29"/>
    <mergeCell ref="L30:P30"/>
    <mergeCell ref="AR2:BE2"/>
    <mergeCell ref="K5:AO5"/>
    <mergeCell ref="K6:AO6"/>
    <mergeCell ref="E14:AJ14"/>
    <mergeCell ref="E23:AN23"/>
    <mergeCell ref="AS49:AT51"/>
    <mergeCell ref="AM50:AP50"/>
    <mergeCell ref="L45:AO45"/>
    <mergeCell ref="AM47:AN47"/>
    <mergeCell ref="AM49:AP49"/>
    <mergeCell ref="L33:P33"/>
    <mergeCell ref="AN52:AP52"/>
    <mergeCell ref="AG52:AM52"/>
    <mergeCell ref="AN55:AP55"/>
    <mergeCell ref="AG55:AM55"/>
    <mergeCell ref="AG54:AM54"/>
    <mergeCell ref="AN54:AP54"/>
    <mergeCell ref="W33:AE33"/>
    <mergeCell ref="AK33:AO33"/>
    <mergeCell ref="X35:AB35"/>
    <mergeCell ref="AK35:AO35"/>
    <mergeCell ref="AN56:AP56"/>
    <mergeCell ref="AG56:AM56"/>
    <mergeCell ref="AN57:AP57"/>
    <mergeCell ref="AG57:AM57"/>
    <mergeCell ref="AN58:AP58"/>
    <mergeCell ref="AG58:AM58"/>
    <mergeCell ref="D57:H57"/>
    <mergeCell ref="J57:AF57"/>
    <mergeCell ref="D58:H58"/>
    <mergeCell ref="J58:AF58"/>
    <mergeCell ref="C52:G52"/>
    <mergeCell ref="I52:AF52"/>
    <mergeCell ref="D55:H55"/>
    <mergeCell ref="J55:AF55"/>
    <mergeCell ref="E56:I56"/>
    <mergeCell ref="K56:AF56"/>
  </mergeCells>
  <hyperlinks>
    <hyperlink ref="A56" location="'SO-02-4 - Zavázání hráze'!C2" display="/"/>
    <hyperlink ref="A57" location="'SO-05 - Cesta C54 (intrav...'!C2" display="/"/>
    <hyperlink ref="A58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3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6" t="s">
        <v>85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80</v>
      </c>
    </row>
    <row r="4" spans="1:46" s="1" customFormat="1" ht="24.9" customHeight="1">
      <c r="B4" s="19"/>
      <c r="D4" s="111" t="s">
        <v>94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Společná zařízení v k.ú. Dolní Čermná - Poldr č.2 a č.3, Polní cesty C53 a C54</v>
      </c>
      <c r="F7" s="360"/>
      <c r="G7" s="360"/>
      <c r="H7" s="360"/>
      <c r="I7" s="107"/>
      <c r="L7" s="19"/>
    </row>
    <row r="8" spans="1:46" s="1" customFormat="1" ht="12" customHeight="1">
      <c r="B8" s="19"/>
      <c r="D8" s="113" t="s">
        <v>95</v>
      </c>
      <c r="I8" s="107"/>
      <c r="L8" s="19"/>
    </row>
    <row r="9" spans="1:46" s="2" customFormat="1" ht="14.4" customHeight="1">
      <c r="A9" s="33"/>
      <c r="B9" s="38"/>
      <c r="C9" s="33"/>
      <c r="D9" s="33"/>
      <c r="E9" s="359" t="s">
        <v>96</v>
      </c>
      <c r="F9" s="361"/>
      <c r="G9" s="361"/>
      <c r="H9" s="361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3" t="s">
        <v>97</v>
      </c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4.4" customHeight="1">
      <c r="A11" s="33"/>
      <c r="B11" s="38"/>
      <c r="C11" s="33"/>
      <c r="D11" s="33"/>
      <c r="E11" s="362" t="s">
        <v>98</v>
      </c>
      <c r="F11" s="361"/>
      <c r="G11" s="361"/>
      <c r="H11" s="361"/>
      <c r="I11" s="114"/>
      <c r="J11" s="33"/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14"/>
      <c r="J12" s="33"/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3" t="s">
        <v>18</v>
      </c>
      <c r="E13" s="33"/>
      <c r="F13" s="102" t="s">
        <v>86</v>
      </c>
      <c r="G13" s="33"/>
      <c r="H13" s="33"/>
      <c r="I13" s="116" t="s">
        <v>20</v>
      </c>
      <c r="J13" s="102" t="s">
        <v>19</v>
      </c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21</v>
      </c>
      <c r="E14" s="33"/>
      <c r="F14" s="102" t="s">
        <v>22</v>
      </c>
      <c r="G14" s="33"/>
      <c r="H14" s="33"/>
      <c r="I14" s="116" t="s">
        <v>23</v>
      </c>
      <c r="J14" s="117" t="str">
        <f>'Rekapitulace stavby'!AN8</f>
        <v>13. 9. 2018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8" customHeight="1">
      <c r="A15" s="33"/>
      <c r="B15" s="38"/>
      <c r="C15" s="33"/>
      <c r="D15" s="33"/>
      <c r="E15" s="33"/>
      <c r="F15" s="33"/>
      <c r="G15" s="33"/>
      <c r="H15" s="33"/>
      <c r="I15" s="114"/>
      <c r="J15" s="33"/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3" t="s">
        <v>25</v>
      </c>
      <c r="E16" s="33"/>
      <c r="F16" s="33"/>
      <c r="G16" s="33"/>
      <c r="H16" s="33"/>
      <c r="I16" s="116" t="s">
        <v>26</v>
      </c>
      <c r="J16" s="102" t="s">
        <v>19</v>
      </c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6" t="s">
        <v>28</v>
      </c>
      <c r="J17" s="102" t="s">
        <v>19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" customHeight="1">
      <c r="A18" s="33"/>
      <c r="B18" s="38"/>
      <c r="C18" s="33"/>
      <c r="D18" s="33"/>
      <c r="E18" s="33"/>
      <c r="F18" s="33"/>
      <c r="G18" s="33"/>
      <c r="H18" s="33"/>
      <c r="I18" s="114"/>
      <c r="J18" s="33"/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3" t="s">
        <v>29</v>
      </c>
      <c r="E19" s="33"/>
      <c r="F19" s="33"/>
      <c r="G19" s="33"/>
      <c r="H19" s="33"/>
      <c r="I19" s="116" t="s">
        <v>26</v>
      </c>
      <c r="J19" s="29" t="str">
        <f>'Rekapitulace stavby'!AN13</f>
        <v>Vyplň údaj</v>
      </c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3" t="str">
        <f>'Rekapitulace stavby'!E14</f>
        <v>Vyplň údaj</v>
      </c>
      <c r="F20" s="364"/>
      <c r="G20" s="364"/>
      <c r="H20" s="364"/>
      <c r="I20" s="116" t="s">
        <v>28</v>
      </c>
      <c r="J20" s="29" t="str">
        <f>'Rekapitulace stavby'!AN14</f>
        <v>Vyplň údaj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" customHeight="1">
      <c r="A21" s="33"/>
      <c r="B21" s="38"/>
      <c r="C21" s="33"/>
      <c r="D21" s="33"/>
      <c r="E21" s="33"/>
      <c r="F21" s="33"/>
      <c r="G21" s="33"/>
      <c r="H21" s="33"/>
      <c r="I21" s="114"/>
      <c r="J21" s="33"/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3" t="s">
        <v>31</v>
      </c>
      <c r="E22" s="33"/>
      <c r="F22" s="33"/>
      <c r="G22" s="33"/>
      <c r="H22" s="33"/>
      <c r="I22" s="116" t="s">
        <v>26</v>
      </c>
      <c r="J22" s="102" t="s">
        <v>19</v>
      </c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6" t="s">
        <v>28</v>
      </c>
      <c r="J23" s="102" t="s">
        <v>19</v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" customHeight="1">
      <c r="A24" s="33"/>
      <c r="B24" s="38"/>
      <c r="C24" s="33"/>
      <c r="D24" s="33"/>
      <c r="E24" s="33"/>
      <c r="F24" s="33"/>
      <c r="G24" s="33"/>
      <c r="H24" s="33"/>
      <c r="I24" s="114"/>
      <c r="J24" s="33"/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3" t="s">
        <v>34</v>
      </c>
      <c r="E25" s="33"/>
      <c r="F25" s="33"/>
      <c r="G25" s="33"/>
      <c r="H25" s="33"/>
      <c r="I25" s="116" t="s">
        <v>26</v>
      </c>
      <c r="J25" s="102" t="str">
        <f>IF('Rekapitulace stavby'!AN19="","",'Rekapitulace stavby'!AN19)</f>
        <v/>
      </c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tr">
        <f>IF('Rekapitulace stavby'!E20="","",'Rekapitulace stavby'!E20)</f>
        <v xml:space="preserve"> </v>
      </c>
      <c r="F26" s="33"/>
      <c r="G26" s="33"/>
      <c r="H26" s="33"/>
      <c r="I26" s="116" t="s">
        <v>28</v>
      </c>
      <c r="J26" s="102" t="str">
        <f>IF('Rekapitulace stavby'!AN20="","",'Rekapitulace stavby'!AN20)</f>
        <v/>
      </c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" customHeight="1">
      <c r="A27" s="33"/>
      <c r="B27" s="38"/>
      <c r="C27" s="33"/>
      <c r="D27" s="33"/>
      <c r="E27" s="33"/>
      <c r="F27" s="33"/>
      <c r="G27" s="33"/>
      <c r="H27" s="33"/>
      <c r="I27" s="114"/>
      <c r="J27" s="33"/>
      <c r="K27" s="33"/>
      <c r="L27" s="115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3" t="s">
        <v>35</v>
      </c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4.4" customHeight="1">
      <c r="A29" s="118"/>
      <c r="B29" s="119"/>
      <c r="C29" s="118"/>
      <c r="D29" s="118"/>
      <c r="E29" s="365" t="s">
        <v>19</v>
      </c>
      <c r="F29" s="365"/>
      <c r="G29" s="365"/>
      <c r="H29" s="365"/>
      <c r="I29" s="120"/>
      <c r="J29" s="118"/>
      <c r="K29" s="118"/>
      <c r="L29" s="121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" customHeight="1">
      <c r="A30" s="33"/>
      <c r="B30" s="38"/>
      <c r="C30" s="33"/>
      <c r="D30" s="33"/>
      <c r="E30" s="33"/>
      <c r="F30" s="33"/>
      <c r="G30" s="33"/>
      <c r="H30" s="33"/>
      <c r="I30" s="114"/>
      <c r="J30" s="33"/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37</v>
      </c>
      <c r="E32" s="33"/>
      <c r="F32" s="33"/>
      <c r="G32" s="33"/>
      <c r="H32" s="33"/>
      <c r="I32" s="114"/>
      <c r="J32" s="125">
        <f>ROUND(J91, 2)</f>
        <v>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" customHeight="1">
      <c r="A33" s="33"/>
      <c r="B33" s="38"/>
      <c r="C33" s="33"/>
      <c r="D33" s="122"/>
      <c r="E33" s="122"/>
      <c r="F33" s="122"/>
      <c r="G33" s="122"/>
      <c r="H33" s="122"/>
      <c r="I33" s="123"/>
      <c r="J33" s="122"/>
      <c r="K33" s="122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33"/>
      <c r="F34" s="126" t="s">
        <v>39</v>
      </c>
      <c r="G34" s="33"/>
      <c r="H34" s="33"/>
      <c r="I34" s="127" t="s">
        <v>38</v>
      </c>
      <c r="J34" s="126" t="s">
        <v>40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customHeight="1">
      <c r="A35" s="33"/>
      <c r="B35" s="38"/>
      <c r="C35" s="33"/>
      <c r="D35" s="128" t="s">
        <v>41</v>
      </c>
      <c r="E35" s="113" t="s">
        <v>42</v>
      </c>
      <c r="F35" s="129">
        <f>ROUND((SUM(BE91:BE172)),  2)</f>
        <v>0</v>
      </c>
      <c r="G35" s="33"/>
      <c r="H35" s="33"/>
      <c r="I35" s="130">
        <v>0.21</v>
      </c>
      <c r="J35" s="129">
        <f>ROUND(((SUM(BE91:BE172))*I35),  2)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customHeight="1">
      <c r="A36" s="33"/>
      <c r="B36" s="38"/>
      <c r="C36" s="33"/>
      <c r="D36" s="33"/>
      <c r="E36" s="113" t="s">
        <v>43</v>
      </c>
      <c r="F36" s="129">
        <f>ROUND((SUM(BF91:BF172)),  2)</f>
        <v>0</v>
      </c>
      <c r="G36" s="33"/>
      <c r="H36" s="33"/>
      <c r="I36" s="130">
        <v>0.15</v>
      </c>
      <c r="J36" s="129">
        <f>ROUND(((SUM(BF91:BF172))*I36),  2)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44</v>
      </c>
      <c r="F37" s="129">
        <f>ROUND((SUM(BG91:BG172)),  2)</f>
        <v>0</v>
      </c>
      <c r="G37" s="33"/>
      <c r="H37" s="33"/>
      <c r="I37" s="130">
        <v>0.21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" hidden="1" customHeight="1">
      <c r="A38" s="33"/>
      <c r="B38" s="38"/>
      <c r="C38" s="33"/>
      <c r="D38" s="33"/>
      <c r="E38" s="113" t="s">
        <v>45</v>
      </c>
      <c r="F38" s="129">
        <f>ROUND((SUM(BH91:BH172)),  2)</f>
        <v>0</v>
      </c>
      <c r="G38" s="33"/>
      <c r="H38" s="33"/>
      <c r="I38" s="130">
        <v>0.15</v>
      </c>
      <c r="J38" s="129">
        <f>0</f>
        <v>0</v>
      </c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" hidden="1" customHeight="1">
      <c r="A39" s="33"/>
      <c r="B39" s="38"/>
      <c r="C39" s="33"/>
      <c r="D39" s="33"/>
      <c r="E39" s="113" t="s">
        <v>46</v>
      </c>
      <c r="F39" s="129">
        <f>ROUND((SUM(BI91:BI172)),  2)</f>
        <v>0</v>
      </c>
      <c r="G39" s="33"/>
      <c r="H39" s="33"/>
      <c r="I39" s="130">
        <v>0</v>
      </c>
      <c r="J39" s="129">
        <f>0</f>
        <v>0</v>
      </c>
      <c r="K39" s="33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1"/>
      <c r="D41" s="132" t="s">
        <v>47</v>
      </c>
      <c r="E41" s="133"/>
      <c r="F41" s="133"/>
      <c r="G41" s="134" t="s">
        <v>48</v>
      </c>
      <c r="H41" s="135" t="s">
        <v>49</v>
      </c>
      <c r="I41" s="136"/>
      <c r="J41" s="137">
        <f>SUM(J32:J39)</f>
        <v>0</v>
      </c>
      <c r="K41" s="138"/>
      <c r="L41" s="115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" customHeight="1">
      <c r="A42" s="33"/>
      <c r="B42" s="139"/>
      <c r="C42" s="140"/>
      <c r="D42" s="140"/>
      <c r="E42" s="140"/>
      <c r="F42" s="140"/>
      <c r="G42" s="140"/>
      <c r="H42" s="140"/>
      <c r="I42" s="141"/>
      <c r="J42" s="140"/>
      <c r="K42" s="140"/>
      <c r="L42" s="115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" customHeight="1">
      <c r="A46" s="33"/>
      <c r="B46" s="142"/>
      <c r="C46" s="143"/>
      <c r="D46" s="143"/>
      <c r="E46" s="143"/>
      <c r="F46" s="143"/>
      <c r="G46" s="143"/>
      <c r="H46" s="143"/>
      <c r="I46" s="144"/>
      <c r="J46" s="143"/>
      <c r="K46" s="143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" customHeight="1">
      <c r="A47" s="33"/>
      <c r="B47" s="34"/>
      <c r="C47" s="22" t="s">
        <v>99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57" t="str">
        <f>E7</f>
        <v>Společná zařízení v k.ú. Dolní Čermná - Poldr č.2 a č.3, Polní cesty C53 a C54</v>
      </c>
      <c r="F50" s="358"/>
      <c r="G50" s="358"/>
      <c r="H50" s="358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95</v>
      </c>
      <c r="D51" s="21"/>
      <c r="E51" s="21"/>
      <c r="F51" s="21"/>
      <c r="G51" s="21"/>
      <c r="H51" s="21"/>
      <c r="I51" s="107"/>
      <c r="J51" s="21"/>
      <c r="K51" s="21"/>
      <c r="L51" s="19"/>
    </row>
    <row r="52" spans="1:47" s="2" customFormat="1" ht="14.4" customHeight="1">
      <c r="A52" s="33"/>
      <c r="B52" s="34"/>
      <c r="C52" s="35"/>
      <c r="D52" s="35"/>
      <c r="E52" s="357" t="s">
        <v>96</v>
      </c>
      <c r="F52" s="356"/>
      <c r="G52" s="356"/>
      <c r="H52" s="356"/>
      <c r="I52" s="114"/>
      <c r="J52" s="35"/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97</v>
      </c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4.4" customHeight="1">
      <c r="A54" s="33"/>
      <c r="B54" s="34"/>
      <c r="C54" s="35"/>
      <c r="D54" s="35"/>
      <c r="E54" s="335" t="str">
        <f>E11</f>
        <v>SO-02-4 - Zavázání hráze</v>
      </c>
      <c r="F54" s="356"/>
      <c r="G54" s="356"/>
      <c r="H54" s="356"/>
      <c r="I54" s="114"/>
      <c r="J54" s="35"/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" customHeight="1">
      <c r="A55" s="33"/>
      <c r="B55" s="34"/>
      <c r="C55" s="35"/>
      <c r="D55" s="35"/>
      <c r="E55" s="35"/>
      <c r="F55" s="35"/>
      <c r="G55" s="35"/>
      <c r="H55" s="35"/>
      <c r="I55" s="114"/>
      <c r="J55" s="35"/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116" t="s">
        <v>23</v>
      </c>
      <c r="J56" s="58" t="str">
        <f>IF(J14="","",J14)</f>
        <v>13. 9. 2018</v>
      </c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" customHeight="1">
      <c r="A57" s="33"/>
      <c r="B57" s="34"/>
      <c r="C57" s="35"/>
      <c r="D57" s="35"/>
      <c r="E57" s="35"/>
      <c r="F57" s="35"/>
      <c r="G57" s="35"/>
      <c r="H57" s="35"/>
      <c r="I57" s="114"/>
      <c r="J57" s="35"/>
      <c r="K57" s="35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6.4" customHeight="1">
      <c r="A58" s="33"/>
      <c r="B58" s="34"/>
      <c r="C58" s="28" t="s">
        <v>25</v>
      </c>
      <c r="D58" s="35"/>
      <c r="E58" s="35"/>
      <c r="F58" s="26" t="str">
        <f>E17</f>
        <v>ČR-SPÚ, Pobočka Ústí nad Orlicí</v>
      </c>
      <c r="G58" s="35"/>
      <c r="H58" s="35"/>
      <c r="I58" s="116" t="s">
        <v>31</v>
      </c>
      <c r="J58" s="31" t="str">
        <f>E23</f>
        <v>Agroprojekce Litomyšl, s.r.o.</v>
      </c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6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116" t="s">
        <v>34</v>
      </c>
      <c r="J59" s="31" t="str">
        <f>E26</f>
        <v xml:space="preserve"> 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4"/>
      <c r="J60" s="35"/>
      <c r="K60" s="35"/>
      <c r="L60" s="115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5" t="s">
        <v>100</v>
      </c>
      <c r="D61" s="146"/>
      <c r="E61" s="146"/>
      <c r="F61" s="146"/>
      <c r="G61" s="146"/>
      <c r="H61" s="146"/>
      <c r="I61" s="147"/>
      <c r="J61" s="148" t="s">
        <v>101</v>
      </c>
      <c r="K61" s="146"/>
      <c r="L61" s="115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4"/>
      <c r="J62" s="35"/>
      <c r="K62" s="35"/>
      <c r="L62" s="115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8" customHeight="1">
      <c r="A63" s="33"/>
      <c r="B63" s="34"/>
      <c r="C63" s="149" t="s">
        <v>69</v>
      </c>
      <c r="D63" s="35"/>
      <c r="E63" s="35"/>
      <c r="F63" s="35"/>
      <c r="G63" s="35"/>
      <c r="H63" s="35"/>
      <c r="I63" s="114"/>
      <c r="J63" s="76">
        <f>J91</f>
        <v>0</v>
      </c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102</v>
      </c>
    </row>
    <row r="64" spans="1:47" s="9" customFormat="1" ht="24.9" customHeight="1">
      <c r="B64" s="150"/>
      <c r="C64" s="151"/>
      <c r="D64" s="152" t="s">
        <v>103</v>
      </c>
      <c r="E64" s="153"/>
      <c r="F64" s="153"/>
      <c r="G64" s="153"/>
      <c r="H64" s="153"/>
      <c r="I64" s="154"/>
      <c r="J64" s="155">
        <f>J92</f>
        <v>0</v>
      </c>
      <c r="K64" s="151"/>
      <c r="L64" s="156"/>
    </row>
    <row r="65" spans="1:31" s="10" customFormat="1" ht="19.95" customHeight="1">
      <c r="B65" s="157"/>
      <c r="C65" s="96"/>
      <c r="D65" s="158" t="s">
        <v>104</v>
      </c>
      <c r="E65" s="159"/>
      <c r="F65" s="159"/>
      <c r="G65" s="159"/>
      <c r="H65" s="159"/>
      <c r="I65" s="160"/>
      <c r="J65" s="161">
        <f>J93</f>
        <v>0</v>
      </c>
      <c r="K65" s="96"/>
      <c r="L65" s="162"/>
    </row>
    <row r="66" spans="1:31" s="10" customFormat="1" ht="19.95" customHeight="1">
      <c r="B66" s="157"/>
      <c r="C66" s="96"/>
      <c r="D66" s="158" t="s">
        <v>105</v>
      </c>
      <c r="E66" s="159"/>
      <c r="F66" s="159"/>
      <c r="G66" s="159"/>
      <c r="H66" s="159"/>
      <c r="I66" s="160"/>
      <c r="J66" s="161">
        <f>J141</f>
        <v>0</v>
      </c>
      <c r="K66" s="96"/>
      <c r="L66" s="162"/>
    </row>
    <row r="67" spans="1:31" s="10" customFormat="1" ht="19.95" customHeight="1">
      <c r="B67" s="157"/>
      <c r="C67" s="96"/>
      <c r="D67" s="158" t="s">
        <v>106</v>
      </c>
      <c r="E67" s="159"/>
      <c r="F67" s="159"/>
      <c r="G67" s="159"/>
      <c r="H67" s="159"/>
      <c r="I67" s="160"/>
      <c r="J67" s="161">
        <f>J156</f>
        <v>0</v>
      </c>
      <c r="K67" s="96"/>
      <c r="L67" s="162"/>
    </row>
    <row r="68" spans="1:31" s="10" customFormat="1" ht="19.95" customHeight="1">
      <c r="B68" s="157"/>
      <c r="C68" s="96"/>
      <c r="D68" s="158" t="s">
        <v>107</v>
      </c>
      <c r="E68" s="159"/>
      <c r="F68" s="159"/>
      <c r="G68" s="159"/>
      <c r="H68" s="159"/>
      <c r="I68" s="160"/>
      <c r="J68" s="161">
        <f>J160</f>
        <v>0</v>
      </c>
      <c r="K68" s="96"/>
      <c r="L68" s="162"/>
    </row>
    <row r="69" spans="1:31" s="10" customFormat="1" ht="19.95" customHeight="1">
      <c r="B69" s="157"/>
      <c r="C69" s="96"/>
      <c r="D69" s="158" t="s">
        <v>108</v>
      </c>
      <c r="E69" s="159"/>
      <c r="F69" s="159"/>
      <c r="G69" s="159"/>
      <c r="H69" s="159"/>
      <c r="I69" s="160"/>
      <c r="J69" s="161">
        <f>J170</f>
        <v>0</v>
      </c>
      <c r="K69" s="96"/>
      <c r="L69" s="162"/>
    </row>
    <row r="70" spans="1:31" s="2" customFormat="1" ht="21.75" customHeight="1">
      <c r="A70" s="33"/>
      <c r="B70" s="34"/>
      <c r="C70" s="35"/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46"/>
      <c r="C71" s="47"/>
      <c r="D71" s="47"/>
      <c r="E71" s="47"/>
      <c r="F71" s="47"/>
      <c r="G71" s="47"/>
      <c r="H71" s="47"/>
      <c r="I71" s="141"/>
      <c r="J71" s="47"/>
      <c r="K71" s="47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5" spans="1:31" s="2" customFormat="1" ht="6.9" customHeight="1">
      <c r="A75" s="33"/>
      <c r="B75" s="48"/>
      <c r="C75" s="49"/>
      <c r="D75" s="49"/>
      <c r="E75" s="49"/>
      <c r="F75" s="49"/>
      <c r="G75" s="49"/>
      <c r="H75" s="49"/>
      <c r="I75" s="144"/>
      <c r="J75" s="49"/>
      <c r="K75" s="49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24.9" customHeight="1">
      <c r="A76" s="33"/>
      <c r="B76" s="34"/>
      <c r="C76" s="22" t="s">
        <v>109</v>
      </c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2" customHeight="1">
      <c r="A78" s="33"/>
      <c r="B78" s="34"/>
      <c r="C78" s="28" t="s">
        <v>16</v>
      </c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4.4" customHeight="1">
      <c r="A79" s="33"/>
      <c r="B79" s="34"/>
      <c r="C79" s="35"/>
      <c r="D79" s="35"/>
      <c r="E79" s="357" t="str">
        <f>E7</f>
        <v>Společná zařízení v k.ú. Dolní Čermná - Poldr č.2 a č.3, Polní cesty C53 a C54</v>
      </c>
      <c r="F79" s="358"/>
      <c r="G79" s="358"/>
      <c r="H79" s="358"/>
      <c r="I79" s="114"/>
      <c r="J79" s="35"/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1" customFormat="1" ht="12" customHeight="1">
      <c r="B80" s="20"/>
      <c r="C80" s="28" t="s">
        <v>95</v>
      </c>
      <c r="D80" s="21"/>
      <c r="E80" s="21"/>
      <c r="F80" s="21"/>
      <c r="G80" s="21"/>
      <c r="H80" s="21"/>
      <c r="I80" s="107"/>
      <c r="J80" s="21"/>
      <c r="K80" s="21"/>
      <c r="L80" s="19"/>
    </row>
    <row r="81" spans="1:65" s="2" customFormat="1" ht="14.4" customHeight="1">
      <c r="A81" s="33"/>
      <c r="B81" s="34"/>
      <c r="C81" s="35"/>
      <c r="D81" s="35"/>
      <c r="E81" s="357" t="s">
        <v>96</v>
      </c>
      <c r="F81" s="356"/>
      <c r="G81" s="356"/>
      <c r="H81" s="356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97</v>
      </c>
      <c r="D82" s="35"/>
      <c r="E82" s="35"/>
      <c r="F82" s="35"/>
      <c r="G82" s="35"/>
      <c r="H82" s="35"/>
      <c r="I82" s="114"/>
      <c r="J82" s="35"/>
      <c r="K82" s="35"/>
      <c r="L82" s="11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4.4" customHeight="1">
      <c r="A83" s="33"/>
      <c r="B83" s="34"/>
      <c r="C83" s="35"/>
      <c r="D83" s="35"/>
      <c r="E83" s="335" t="str">
        <f>E11</f>
        <v>SO-02-4 - Zavázání hráze</v>
      </c>
      <c r="F83" s="356"/>
      <c r="G83" s="356"/>
      <c r="H83" s="356"/>
      <c r="I83" s="114"/>
      <c r="J83" s="35"/>
      <c r="K83" s="35"/>
      <c r="L83" s="11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6.9" customHeight="1">
      <c r="A84" s="33"/>
      <c r="B84" s="34"/>
      <c r="C84" s="35"/>
      <c r="D84" s="35"/>
      <c r="E84" s="35"/>
      <c r="F84" s="35"/>
      <c r="G84" s="35"/>
      <c r="H84" s="35"/>
      <c r="I84" s="114"/>
      <c r="J84" s="35"/>
      <c r="K84" s="35"/>
      <c r="L84" s="115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2" customHeight="1">
      <c r="A85" s="33"/>
      <c r="B85" s="34"/>
      <c r="C85" s="28" t="s">
        <v>21</v>
      </c>
      <c r="D85" s="35"/>
      <c r="E85" s="35"/>
      <c r="F85" s="26" t="str">
        <f>F14</f>
        <v xml:space="preserve"> </v>
      </c>
      <c r="G85" s="35"/>
      <c r="H85" s="35"/>
      <c r="I85" s="116" t="s">
        <v>23</v>
      </c>
      <c r="J85" s="58" t="str">
        <f>IF(J14="","",J14)</f>
        <v>13. 9. 2018</v>
      </c>
      <c r="K85" s="35"/>
      <c r="L85" s="115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6.9" customHeight="1">
      <c r="A86" s="33"/>
      <c r="B86" s="34"/>
      <c r="C86" s="35"/>
      <c r="D86" s="35"/>
      <c r="E86" s="35"/>
      <c r="F86" s="35"/>
      <c r="G86" s="35"/>
      <c r="H86" s="35"/>
      <c r="I86" s="114"/>
      <c r="J86" s="35"/>
      <c r="K86" s="35"/>
      <c r="L86" s="115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26.4" customHeight="1">
      <c r="A87" s="33"/>
      <c r="B87" s="34"/>
      <c r="C87" s="28" t="s">
        <v>25</v>
      </c>
      <c r="D87" s="35"/>
      <c r="E87" s="35"/>
      <c r="F87" s="26" t="str">
        <f>E17</f>
        <v>ČR-SPÚ, Pobočka Ústí nad Orlicí</v>
      </c>
      <c r="G87" s="35"/>
      <c r="H87" s="35"/>
      <c r="I87" s="116" t="s">
        <v>31</v>
      </c>
      <c r="J87" s="31" t="str">
        <f>E23</f>
        <v>Agroprojekce Litomyšl, s.r.o.</v>
      </c>
      <c r="K87" s="35"/>
      <c r="L87" s="115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5.6" customHeight="1">
      <c r="A88" s="33"/>
      <c r="B88" s="34"/>
      <c r="C88" s="28" t="s">
        <v>29</v>
      </c>
      <c r="D88" s="35"/>
      <c r="E88" s="35"/>
      <c r="F88" s="26" t="str">
        <f>IF(E20="","",E20)</f>
        <v>Vyplň údaj</v>
      </c>
      <c r="G88" s="35"/>
      <c r="H88" s="35"/>
      <c r="I88" s="116" t="s">
        <v>34</v>
      </c>
      <c r="J88" s="31" t="str">
        <f>E26</f>
        <v xml:space="preserve"> </v>
      </c>
      <c r="K88" s="35"/>
      <c r="L88" s="115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2" customFormat="1" ht="10.35" customHeight="1">
      <c r="A89" s="33"/>
      <c r="B89" s="34"/>
      <c r="C89" s="35"/>
      <c r="D89" s="35"/>
      <c r="E89" s="35"/>
      <c r="F89" s="35"/>
      <c r="G89" s="35"/>
      <c r="H89" s="35"/>
      <c r="I89" s="114"/>
      <c r="J89" s="35"/>
      <c r="K89" s="35"/>
      <c r="L89" s="115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5" s="11" customFormat="1" ht="29.25" customHeight="1">
      <c r="A90" s="163"/>
      <c r="B90" s="164"/>
      <c r="C90" s="165" t="s">
        <v>110</v>
      </c>
      <c r="D90" s="166" t="s">
        <v>56</v>
      </c>
      <c r="E90" s="166" t="s">
        <v>52</v>
      </c>
      <c r="F90" s="166" t="s">
        <v>53</v>
      </c>
      <c r="G90" s="166" t="s">
        <v>111</v>
      </c>
      <c r="H90" s="166" t="s">
        <v>112</v>
      </c>
      <c r="I90" s="167" t="s">
        <v>113</v>
      </c>
      <c r="J90" s="166" t="s">
        <v>101</v>
      </c>
      <c r="K90" s="168" t="s">
        <v>114</v>
      </c>
      <c r="L90" s="169"/>
      <c r="M90" s="67" t="s">
        <v>19</v>
      </c>
      <c r="N90" s="68" t="s">
        <v>41</v>
      </c>
      <c r="O90" s="68" t="s">
        <v>115</v>
      </c>
      <c r="P90" s="68" t="s">
        <v>116</v>
      </c>
      <c r="Q90" s="68" t="s">
        <v>117</v>
      </c>
      <c r="R90" s="68" t="s">
        <v>118</v>
      </c>
      <c r="S90" s="68" t="s">
        <v>119</v>
      </c>
      <c r="T90" s="69" t="s">
        <v>120</v>
      </c>
      <c r="U90" s="163"/>
      <c r="V90" s="163"/>
      <c r="W90" s="163"/>
      <c r="X90" s="163"/>
      <c r="Y90" s="163"/>
      <c r="Z90" s="163"/>
      <c r="AA90" s="163"/>
      <c r="AB90" s="163"/>
      <c r="AC90" s="163"/>
      <c r="AD90" s="163"/>
      <c r="AE90" s="163"/>
    </row>
    <row r="91" spans="1:65" s="2" customFormat="1" ht="22.8" customHeight="1">
      <c r="A91" s="33"/>
      <c r="B91" s="34"/>
      <c r="C91" s="74" t="s">
        <v>121</v>
      </c>
      <c r="D91" s="35"/>
      <c r="E91" s="35"/>
      <c r="F91" s="35"/>
      <c r="G91" s="35"/>
      <c r="H91" s="35"/>
      <c r="I91" s="114"/>
      <c r="J91" s="170">
        <f>BK91</f>
        <v>0</v>
      </c>
      <c r="K91" s="35"/>
      <c r="L91" s="38"/>
      <c r="M91" s="70"/>
      <c r="N91" s="171"/>
      <c r="O91" s="71"/>
      <c r="P91" s="172">
        <f>P92</f>
        <v>0</v>
      </c>
      <c r="Q91" s="71"/>
      <c r="R91" s="172">
        <f>R92</f>
        <v>17.110848569999998</v>
      </c>
      <c r="S91" s="71"/>
      <c r="T91" s="173">
        <f>T92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70</v>
      </c>
      <c r="AU91" s="16" t="s">
        <v>102</v>
      </c>
      <c r="BK91" s="174">
        <f>BK92</f>
        <v>0</v>
      </c>
    </row>
    <row r="92" spans="1:65" s="12" customFormat="1" ht="25.95" customHeight="1">
      <c r="B92" s="175"/>
      <c r="C92" s="176"/>
      <c r="D92" s="177" t="s">
        <v>70</v>
      </c>
      <c r="E92" s="178" t="s">
        <v>122</v>
      </c>
      <c r="F92" s="178" t="s">
        <v>123</v>
      </c>
      <c r="G92" s="176"/>
      <c r="H92" s="176"/>
      <c r="I92" s="179"/>
      <c r="J92" s="180">
        <f>BK92</f>
        <v>0</v>
      </c>
      <c r="K92" s="176"/>
      <c r="L92" s="181"/>
      <c r="M92" s="182"/>
      <c r="N92" s="183"/>
      <c r="O92" s="183"/>
      <c r="P92" s="184">
        <f>P93+P141+P156+P160+P170</f>
        <v>0</v>
      </c>
      <c r="Q92" s="183"/>
      <c r="R92" s="184">
        <f>R93+R141+R156+R160+R170</f>
        <v>17.110848569999998</v>
      </c>
      <c r="S92" s="183"/>
      <c r="T92" s="185">
        <f>T93+T141+T156+T160+T170</f>
        <v>0</v>
      </c>
      <c r="AR92" s="186" t="s">
        <v>78</v>
      </c>
      <c r="AT92" s="187" t="s">
        <v>70</v>
      </c>
      <c r="AU92" s="187" t="s">
        <v>71</v>
      </c>
      <c r="AY92" s="186" t="s">
        <v>124</v>
      </c>
      <c r="BK92" s="188">
        <f>BK93+BK141+BK156+BK160+BK170</f>
        <v>0</v>
      </c>
    </row>
    <row r="93" spans="1:65" s="12" customFormat="1" ht="22.8" customHeight="1">
      <c r="B93" s="175"/>
      <c r="C93" s="176"/>
      <c r="D93" s="177" t="s">
        <v>70</v>
      </c>
      <c r="E93" s="189" t="s">
        <v>78</v>
      </c>
      <c r="F93" s="189" t="s">
        <v>125</v>
      </c>
      <c r="G93" s="176"/>
      <c r="H93" s="176"/>
      <c r="I93" s="179"/>
      <c r="J93" s="190">
        <f>BK93</f>
        <v>0</v>
      </c>
      <c r="K93" s="176"/>
      <c r="L93" s="181"/>
      <c r="M93" s="182"/>
      <c r="N93" s="183"/>
      <c r="O93" s="183"/>
      <c r="P93" s="184">
        <f>SUM(P94:P140)</f>
        <v>0</v>
      </c>
      <c r="Q93" s="183"/>
      <c r="R93" s="184">
        <f>SUM(R94:R140)</f>
        <v>1.652E-2</v>
      </c>
      <c r="S93" s="183"/>
      <c r="T93" s="185">
        <f>SUM(T94:T140)</f>
        <v>0</v>
      </c>
      <c r="AR93" s="186" t="s">
        <v>78</v>
      </c>
      <c r="AT93" s="187" t="s">
        <v>70</v>
      </c>
      <c r="AU93" s="187" t="s">
        <v>78</v>
      </c>
      <c r="AY93" s="186" t="s">
        <v>124</v>
      </c>
      <c r="BK93" s="188">
        <f>SUM(BK94:BK140)</f>
        <v>0</v>
      </c>
    </row>
    <row r="94" spans="1:65" s="2" customFormat="1" ht="14.4" customHeight="1">
      <c r="A94" s="33"/>
      <c r="B94" s="34"/>
      <c r="C94" s="191" t="s">
        <v>78</v>
      </c>
      <c r="D94" s="191" t="s">
        <v>126</v>
      </c>
      <c r="E94" s="192" t="s">
        <v>127</v>
      </c>
      <c r="F94" s="193" t="s">
        <v>128</v>
      </c>
      <c r="G94" s="194" t="s">
        <v>129</v>
      </c>
      <c r="H94" s="195">
        <v>0.995</v>
      </c>
      <c r="I94" s="196"/>
      <c r="J94" s="197">
        <f>ROUND(I94*H94,2)</f>
        <v>0</v>
      </c>
      <c r="K94" s="193" t="s">
        <v>130</v>
      </c>
      <c r="L94" s="38"/>
      <c r="M94" s="198" t="s">
        <v>19</v>
      </c>
      <c r="N94" s="199" t="s">
        <v>42</v>
      </c>
      <c r="O94" s="63"/>
      <c r="P94" s="200">
        <f>O94*H94</f>
        <v>0</v>
      </c>
      <c r="Q94" s="200">
        <v>0</v>
      </c>
      <c r="R94" s="200">
        <f>Q94*H94</f>
        <v>0</v>
      </c>
      <c r="S94" s="200">
        <v>0</v>
      </c>
      <c r="T94" s="201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02" t="s">
        <v>131</v>
      </c>
      <c r="AT94" s="202" t="s">
        <v>126</v>
      </c>
      <c r="AU94" s="202" t="s">
        <v>80</v>
      </c>
      <c r="AY94" s="16" t="s">
        <v>124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16" t="s">
        <v>78</v>
      </c>
      <c r="BK94" s="203">
        <f>ROUND(I94*H94,2)</f>
        <v>0</v>
      </c>
      <c r="BL94" s="16" t="s">
        <v>131</v>
      </c>
      <c r="BM94" s="202" t="s">
        <v>132</v>
      </c>
    </row>
    <row r="95" spans="1:65" s="2" customFormat="1" ht="19.2">
      <c r="A95" s="33"/>
      <c r="B95" s="34"/>
      <c r="C95" s="35"/>
      <c r="D95" s="204" t="s">
        <v>133</v>
      </c>
      <c r="E95" s="35"/>
      <c r="F95" s="205" t="s">
        <v>134</v>
      </c>
      <c r="G95" s="35"/>
      <c r="H95" s="35"/>
      <c r="I95" s="114"/>
      <c r="J95" s="35"/>
      <c r="K95" s="35"/>
      <c r="L95" s="38"/>
      <c r="M95" s="206"/>
      <c r="N95" s="207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133</v>
      </c>
      <c r="AU95" s="16" t="s">
        <v>80</v>
      </c>
    </row>
    <row r="96" spans="1:65" s="13" customFormat="1">
      <c r="B96" s="208"/>
      <c r="C96" s="209"/>
      <c r="D96" s="204" t="s">
        <v>135</v>
      </c>
      <c r="E96" s="210" t="s">
        <v>19</v>
      </c>
      <c r="F96" s="211" t="s">
        <v>136</v>
      </c>
      <c r="G96" s="209"/>
      <c r="H96" s="212">
        <v>0.995</v>
      </c>
      <c r="I96" s="213"/>
      <c r="J96" s="209"/>
      <c r="K96" s="209"/>
      <c r="L96" s="214"/>
      <c r="M96" s="215"/>
      <c r="N96" s="216"/>
      <c r="O96" s="216"/>
      <c r="P96" s="216"/>
      <c r="Q96" s="216"/>
      <c r="R96" s="216"/>
      <c r="S96" s="216"/>
      <c r="T96" s="217"/>
      <c r="AT96" s="218" t="s">
        <v>135</v>
      </c>
      <c r="AU96" s="218" t="s">
        <v>80</v>
      </c>
      <c r="AV96" s="13" t="s">
        <v>80</v>
      </c>
      <c r="AW96" s="13" t="s">
        <v>33</v>
      </c>
      <c r="AX96" s="13" t="s">
        <v>78</v>
      </c>
      <c r="AY96" s="218" t="s">
        <v>124</v>
      </c>
    </row>
    <row r="97" spans="1:65" s="2" customFormat="1" ht="14.4" customHeight="1">
      <c r="A97" s="33"/>
      <c r="B97" s="34"/>
      <c r="C97" s="191" t="s">
        <v>80</v>
      </c>
      <c r="D97" s="191" t="s">
        <v>126</v>
      </c>
      <c r="E97" s="192" t="s">
        <v>137</v>
      </c>
      <c r="F97" s="193" t="s">
        <v>138</v>
      </c>
      <c r="G97" s="194" t="s">
        <v>129</v>
      </c>
      <c r="H97" s="195">
        <v>0.29899999999999999</v>
      </c>
      <c r="I97" s="196"/>
      <c r="J97" s="197">
        <f>ROUND(I97*H97,2)</f>
        <v>0</v>
      </c>
      <c r="K97" s="193" t="s">
        <v>130</v>
      </c>
      <c r="L97" s="38"/>
      <c r="M97" s="198" t="s">
        <v>19</v>
      </c>
      <c r="N97" s="199" t="s">
        <v>42</v>
      </c>
      <c r="O97" s="63"/>
      <c r="P97" s="200">
        <f>O97*H97</f>
        <v>0</v>
      </c>
      <c r="Q97" s="200">
        <v>0</v>
      </c>
      <c r="R97" s="200">
        <f>Q97*H97</f>
        <v>0</v>
      </c>
      <c r="S97" s="200">
        <v>0</v>
      </c>
      <c r="T97" s="201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02" t="s">
        <v>131</v>
      </c>
      <c r="AT97" s="202" t="s">
        <v>126</v>
      </c>
      <c r="AU97" s="202" t="s">
        <v>80</v>
      </c>
      <c r="AY97" s="16" t="s">
        <v>124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16" t="s">
        <v>78</v>
      </c>
      <c r="BK97" s="203">
        <f>ROUND(I97*H97,2)</f>
        <v>0</v>
      </c>
      <c r="BL97" s="16" t="s">
        <v>131</v>
      </c>
      <c r="BM97" s="202" t="s">
        <v>139</v>
      </c>
    </row>
    <row r="98" spans="1:65" s="2" customFormat="1" ht="19.2">
      <c r="A98" s="33"/>
      <c r="B98" s="34"/>
      <c r="C98" s="35"/>
      <c r="D98" s="204" t="s">
        <v>133</v>
      </c>
      <c r="E98" s="35"/>
      <c r="F98" s="205" t="s">
        <v>140</v>
      </c>
      <c r="G98" s="35"/>
      <c r="H98" s="35"/>
      <c r="I98" s="114"/>
      <c r="J98" s="35"/>
      <c r="K98" s="35"/>
      <c r="L98" s="38"/>
      <c r="M98" s="206"/>
      <c r="N98" s="207"/>
      <c r="O98" s="63"/>
      <c r="P98" s="63"/>
      <c r="Q98" s="63"/>
      <c r="R98" s="63"/>
      <c r="S98" s="63"/>
      <c r="T98" s="6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6" t="s">
        <v>133</v>
      </c>
      <c r="AU98" s="16" t="s">
        <v>80</v>
      </c>
    </row>
    <row r="99" spans="1:65" s="13" customFormat="1">
      <c r="B99" s="208"/>
      <c r="C99" s="209"/>
      <c r="D99" s="204" t="s">
        <v>135</v>
      </c>
      <c r="E99" s="210" t="s">
        <v>19</v>
      </c>
      <c r="F99" s="211" t="s">
        <v>141</v>
      </c>
      <c r="G99" s="209"/>
      <c r="H99" s="212">
        <v>0.29899999999999999</v>
      </c>
      <c r="I99" s="213"/>
      <c r="J99" s="209"/>
      <c r="K99" s="209"/>
      <c r="L99" s="214"/>
      <c r="M99" s="215"/>
      <c r="N99" s="216"/>
      <c r="O99" s="216"/>
      <c r="P99" s="216"/>
      <c r="Q99" s="216"/>
      <c r="R99" s="216"/>
      <c r="S99" s="216"/>
      <c r="T99" s="217"/>
      <c r="AT99" s="218" t="s">
        <v>135</v>
      </c>
      <c r="AU99" s="218" t="s">
        <v>80</v>
      </c>
      <c r="AV99" s="13" t="s">
        <v>80</v>
      </c>
      <c r="AW99" s="13" t="s">
        <v>33</v>
      </c>
      <c r="AX99" s="13" t="s">
        <v>78</v>
      </c>
      <c r="AY99" s="218" t="s">
        <v>124</v>
      </c>
    </row>
    <row r="100" spans="1:65" s="2" customFormat="1" ht="14.4" customHeight="1">
      <c r="A100" s="33"/>
      <c r="B100" s="34"/>
      <c r="C100" s="191" t="s">
        <v>142</v>
      </c>
      <c r="D100" s="191" t="s">
        <v>126</v>
      </c>
      <c r="E100" s="192" t="s">
        <v>143</v>
      </c>
      <c r="F100" s="193" t="s">
        <v>144</v>
      </c>
      <c r="G100" s="194" t="s">
        <v>129</v>
      </c>
      <c r="H100" s="195">
        <v>0.3</v>
      </c>
      <c r="I100" s="196"/>
      <c r="J100" s="197">
        <f>ROUND(I100*H100,2)</f>
        <v>0</v>
      </c>
      <c r="K100" s="193" t="s">
        <v>130</v>
      </c>
      <c r="L100" s="38"/>
      <c r="M100" s="198" t="s">
        <v>19</v>
      </c>
      <c r="N100" s="199" t="s">
        <v>42</v>
      </c>
      <c r="O100" s="63"/>
      <c r="P100" s="200">
        <f>O100*H100</f>
        <v>0</v>
      </c>
      <c r="Q100" s="200">
        <v>0</v>
      </c>
      <c r="R100" s="200">
        <f>Q100*H100</f>
        <v>0</v>
      </c>
      <c r="S100" s="200">
        <v>0</v>
      </c>
      <c r="T100" s="201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02" t="s">
        <v>131</v>
      </c>
      <c r="AT100" s="202" t="s">
        <v>126</v>
      </c>
      <c r="AU100" s="202" t="s">
        <v>80</v>
      </c>
      <c r="AY100" s="16" t="s">
        <v>124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16" t="s">
        <v>78</v>
      </c>
      <c r="BK100" s="203">
        <f>ROUND(I100*H100,2)</f>
        <v>0</v>
      </c>
      <c r="BL100" s="16" t="s">
        <v>131</v>
      </c>
      <c r="BM100" s="202" t="s">
        <v>145</v>
      </c>
    </row>
    <row r="101" spans="1:65" s="2" customFormat="1" ht="19.2">
      <c r="A101" s="33"/>
      <c r="B101" s="34"/>
      <c r="C101" s="35"/>
      <c r="D101" s="204" t="s">
        <v>133</v>
      </c>
      <c r="E101" s="35"/>
      <c r="F101" s="205" t="s">
        <v>146</v>
      </c>
      <c r="G101" s="35"/>
      <c r="H101" s="35"/>
      <c r="I101" s="114"/>
      <c r="J101" s="35"/>
      <c r="K101" s="35"/>
      <c r="L101" s="38"/>
      <c r="M101" s="206"/>
      <c r="N101" s="207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133</v>
      </c>
      <c r="AU101" s="16" t="s">
        <v>80</v>
      </c>
    </row>
    <row r="102" spans="1:65" s="13" customFormat="1">
      <c r="B102" s="208"/>
      <c r="C102" s="209"/>
      <c r="D102" s="204" t="s">
        <v>135</v>
      </c>
      <c r="E102" s="210" t="s">
        <v>19</v>
      </c>
      <c r="F102" s="211" t="s">
        <v>147</v>
      </c>
      <c r="G102" s="209"/>
      <c r="H102" s="212">
        <v>0.3</v>
      </c>
      <c r="I102" s="213"/>
      <c r="J102" s="209"/>
      <c r="K102" s="209"/>
      <c r="L102" s="214"/>
      <c r="M102" s="215"/>
      <c r="N102" s="216"/>
      <c r="O102" s="216"/>
      <c r="P102" s="216"/>
      <c r="Q102" s="216"/>
      <c r="R102" s="216"/>
      <c r="S102" s="216"/>
      <c r="T102" s="217"/>
      <c r="AT102" s="218" t="s">
        <v>135</v>
      </c>
      <c r="AU102" s="218" t="s">
        <v>80</v>
      </c>
      <c r="AV102" s="13" t="s">
        <v>80</v>
      </c>
      <c r="AW102" s="13" t="s">
        <v>33</v>
      </c>
      <c r="AX102" s="13" t="s">
        <v>78</v>
      </c>
      <c r="AY102" s="218" t="s">
        <v>124</v>
      </c>
    </row>
    <row r="103" spans="1:65" s="2" customFormat="1" ht="14.4" customHeight="1">
      <c r="A103" s="33"/>
      <c r="B103" s="34"/>
      <c r="C103" s="191" t="s">
        <v>131</v>
      </c>
      <c r="D103" s="191" t="s">
        <v>126</v>
      </c>
      <c r="E103" s="192" t="s">
        <v>148</v>
      </c>
      <c r="F103" s="193" t="s">
        <v>149</v>
      </c>
      <c r="G103" s="194" t="s">
        <v>129</v>
      </c>
      <c r="H103" s="195">
        <v>0.3</v>
      </c>
      <c r="I103" s="196"/>
      <c r="J103" s="197">
        <f>ROUND(I103*H103,2)</f>
        <v>0</v>
      </c>
      <c r="K103" s="193" t="s">
        <v>130</v>
      </c>
      <c r="L103" s="38"/>
      <c r="M103" s="198" t="s">
        <v>19</v>
      </c>
      <c r="N103" s="199" t="s">
        <v>42</v>
      </c>
      <c r="O103" s="63"/>
      <c r="P103" s="200">
        <f>O103*H103</f>
        <v>0</v>
      </c>
      <c r="Q103" s="200">
        <v>0</v>
      </c>
      <c r="R103" s="200">
        <f>Q103*H103</f>
        <v>0</v>
      </c>
      <c r="S103" s="200">
        <v>0</v>
      </c>
      <c r="T103" s="201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02" t="s">
        <v>131</v>
      </c>
      <c r="AT103" s="202" t="s">
        <v>126</v>
      </c>
      <c r="AU103" s="202" t="s">
        <v>80</v>
      </c>
      <c r="AY103" s="16" t="s">
        <v>124</v>
      </c>
      <c r="BE103" s="203">
        <f>IF(N103="základní",J103,0)</f>
        <v>0</v>
      </c>
      <c r="BF103" s="203">
        <f>IF(N103="snížená",J103,0)</f>
        <v>0</v>
      </c>
      <c r="BG103" s="203">
        <f>IF(N103="zákl. přenesená",J103,0)</f>
        <v>0</v>
      </c>
      <c r="BH103" s="203">
        <f>IF(N103="sníž. přenesená",J103,0)</f>
        <v>0</v>
      </c>
      <c r="BI103" s="203">
        <f>IF(N103="nulová",J103,0)</f>
        <v>0</v>
      </c>
      <c r="BJ103" s="16" t="s">
        <v>78</v>
      </c>
      <c r="BK103" s="203">
        <f>ROUND(I103*H103,2)</f>
        <v>0</v>
      </c>
      <c r="BL103" s="16" t="s">
        <v>131</v>
      </c>
      <c r="BM103" s="202" t="s">
        <v>150</v>
      </c>
    </row>
    <row r="104" spans="1:65" s="2" customFormat="1" ht="19.2">
      <c r="A104" s="33"/>
      <c r="B104" s="34"/>
      <c r="C104" s="35"/>
      <c r="D104" s="204" t="s">
        <v>133</v>
      </c>
      <c r="E104" s="35"/>
      <c r="F104" s="205" t="s">
        <v>151</v>
      </c>
      <c r="G104" s="35"/>
      <c r="H104" s="35"/>
      <c r="I104" s="114"/>
      <c r="J104" s="35"/>
      <c r="K104" s="35"/>
      <c r="L104" s="38"/>
      <c r="M104" s="206"/>
      <c r="N104" s="207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133</v>
      </c>
      <c r="AU104" s="16" t="s">
        <v>80</v>
      </c>
    </row>
    <row r="105" spans="1:65" s="13" customFormat="1">
      <c r="B105" s="208"/>
      <c r="C105" s="209"/>
      <c r="D105" s="204" t="s">
        <v>135</v>
      </c>
      <c r="E105" s="210" t="s">
        <v>19</v>
      </c>
      <c r="F105" s="211" t="s">
        <v>147</v>
      </c>
      <c r="G105" s="209"/>
      <c r="H105" s="212">
        <v>0.3</v>
      </c>
      <c r="I105" s="213"/>
      <c r="J105" s="209"/>
      <c r="K105" s="209"/>
      <c r="L105" s="214"/>
      <c r="M105" s="215"/>
      <c r="N105" s="216"/>
      <c r="O105" s="216"/>
      <c r="P105" s="216"/>
      <c r="Q105" s="216"/>
      <c r="R105" s="216"/>
      <c r="S105" s="216"/>
      <c r="T105" s="217"/>
      <c r="AT105" s="218" t="s">
        <v>135</v>
      </c>
      <c r="AU105" s="218" t="s">
        <v>80</v>
      </c>
      <c r="AV105" s="13" t="s">
        <v>80</v>
      </c>
      <c r="AW105" s="13" t="s">
        <v>33</v>
      </c>
      <c r="AX105" s="13" t="s">
        <v>78</v>
      </c>
      <c r="AY105" s="218" t="s">
        <v>124</v>
      </c>
    </row>
    <row r="106" spans="1:65" s="2" customFormat="1" ht="14.4" customHeight="1">
      <c r="A106" s="33"/>
      <c r="B106" s="34"/>
      <c r="C106" s="191" t="s">
        <v>152</v>
      </c>
      <c r="D106" s="191" t="s">
        <v>126</v>
      </c>
      <c r="E106" s="192" t="s">
        <v>153</v>
      </c>
      <c r="F106" s="193" t="s">
        <v>154</v>
      </c>
      <c r="G106" s="194" t="s">
        <v>129</v>
      </c>
      <c r="H106" s="195">
        <v>0.3</v>
      </c>
      <c r="I106" s="196"/>
      <c r="J106" s="197">
        <f>ROUND(I106*H106,2)</f>
        <v>0</v>
      </c>
      <c r="K106" s="193" t="s">
        <v>130</v>
      </c>
      <c r="L106" s="38"/>
      <c r="M106" s="198" t="s">
        <v>19</v>
      </c>
      <c r="N106" s="199" t="s">
        <v>42</v>
      </c>
      <c r="O106" s="63"/>
      <c r="P106" s="200">
        <f>O106*H106</f>
        <v>0</v>
      </c>
      <c r="Q106" s="200">
        <v>0</v>
      </c>
      <c r="R106" s="200">
        <f>Q106*H106</f>
        <v>0</v>
      </c>
      <c r="S106" s="200">
        <v>0</v>
      </c>
      <c r="T106" s="201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202" t="s">
        <v>131</v>
      </c>
      <c r="AT106" s="202" t="s">
        <v>126</v>
      </c>
      <c r="AU106" s="202" t="s">
        <v>80</v>
      </c>
      <c r="AY106" s="16" t="s">
        <v>124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16" t="s">
        <v>78</v>
      </c>
      <c r="BK106" s="203">
        <f>ROUND(I106*H106,2)</f>
        <v>0</v>
      </c>
      <c r="BL106" s="16" t="s">
        <v>131</v>
      </c>
      <c r="BM106" s="202" t="s">
        <v>155</v>
      </c>
    </row>
    <row r="107" spans="1:65" s="2" customFormat="1" ht="19.2">
      <c r="A107" s="33"/>
      <c r="B107" s="34"/>
      <c r="C107" s="35"/>
      <c r="D107" s="204" t="s">
        <v>133</v>
      </c>
      <c r="E107" s="35"/>
      <c r="F107" s="205" t="s">
        <v>156</v>
      </c>
      <c r="G107" s="35"/>
      <c r="H107" s="35"/>
      <c r="I107" s="114"/>
      <c r="J107" s="35"/>
      <c r="K107" s="35"/>
      <c r="L107" s="38"/>
      <c r="M107" s="206"/>
      <c r="N107" s="207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133</v>
      </c>
      <c r="AU107" s="16" t="s">
        <v>80</v>
      </c>
    </row>
    <row r="108" spans="1:65" s="13" customFormat="1">
      <c r="B108" s="208"/>
      <c r="C108" s="209"/>
      <c r="D108" s="204" t="s">
        <v>135</v>
      </c>
      <c r="E108" s="210" t="s">
        <v>19</v>
      </c>
      <c r="F108" s="211" t="s">
        <v>157</v>
      </c>
      <c r="G108" s="209"/>
      <c r="H108" s="212">
        <v>0.3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135</v>
      </c>
      <c r="AU108" s="218" t="s">
        <v>80</v>
      </c>
      <c r="AV108" s="13" t="s">
        <v>80</v>
      </c>
      <c r="AW108" s="13" t="s">
        <v>33</v>
      </c>
      <c r="AX108" s="13" t="s">
        <v>71</v>
      </c>
      <c r="AY108" s="218" t="s">
        <v>124</v>
      </c>
    </row>
    <row r="109" spans="1:65" s="2" customFormat="1" ht="14.4" customHeight="1">
      <c r="A109" s="33"/>
      <c r="B109" s="34"/>
      <c r="C109" s="191" t="s">
        <v>158</v>
      </c>
      <c r="D109" s="191" t="s">
        <v>126</v>
      </c>
      <c r="E109" s="192" t="s">
        <v>159</v>
      </c>
      <c r="F109" s="193" t="s">
        <v>160</v>
      </c>
      <c r="G109" s="194" t="s">
        <v>161</v>
      </c>
      <c r="H109" s="195">
        <v>0.54</v>
      </c>
      <c r="I109" s="196"/>
      <c r="J109" s="197">
        <f>ROUND(I109*H109,2)</f>
        <v>0</v>
      </c>
      <c r="K109" s="193" t="s">
        <v>19</v>
      </c>
      <c r="L109" s="38"/>
      <c r="M109" s="198" t="s">
        <v>19</v>
      </c>
      <c r="N109" s="199" t="s">
        <v>42</v>
      </c>
      <c r="O109" s="63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02" t="s">
        <v>131</v>
      </c>
      <c r="AT109" s="202" t="s">
        <v>126</v>
      </c>
      <c r="AU109" s="202" t="s">
        <v>80</v>
      </c>
      <c r="AY109" s="16" t="s">
        <v>124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6" t="s">
        <v>78</v>
      </c>
      <c r="BK109" s="203">
        <f>ROUND(I109*H109,2)</f>
        <v>0</v>
      </c>
      <c r="BL109" s="16" t="s">
        <v>131</v>
      </c>
      <c r="BM109" s="202" t="s">
        <v>162</v>
      </c>
    </row>
    <row r="110" spans="1:65" s="2" customFormat="1">
      <c r="A110" s="33"/>
      <c r="B110" s="34"/>
      <c r="C110" s="35"/>
      <c r="D110" s="204" t="s">
        <v>133</v>
      </c>
      <c r="E110" s="35"/>
      <c r="F110" s="205" t="s">
        <v>160</v>
      </c>
      <c r="G110" s="35"/>
      <c r="H110" s="35"/>
      <c r="I110" s="114"/>
      <c r="J110" s="35"/>
      <c r="K110" s="35"/>
      <c r="L110" s="38"/>
      <c r="M110" s="206"/>
      <c r="N110" s="207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133</v>
      </c>
      <c r="AU110" s="16" t="s">
        <v>80</v>
      </c>
    </row>
    <row r="111" spans="1:65" s="13" customFormat="1">
      <c r="B111" s="208"/>
      <c r="C111" s="209"/>
      <c r="D111" s="204" t="s">
        <v>135</v>
      </c>
      <c r="E111" s="210" t="s">
        <v>19</v>
      </c>
      <c r="F111" s="211" t="s">
        <v>163</v>
      </c>
      <c r="G111" s="209"/>
      <c r="H111" s="212">
        <v>0.54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135</v>
      </c>
      <c r="AU111" s="218" t="s">
        <v>80</v>
      </c>
      <c r="AV111" s="13" t="s">
        <v>80</v>
      </c>
      <c r="AW111" s="13" t="s">
        <v>33</v>
      </c>
      <c r="AX111" s="13" t="s">
        <v>78</v>
      </c>
      <c r="AY111" s="218" t="s">
        <v>124</v>
      </c>
    </row>
    <row r="112" spans="1:65" s="2" customFormat="1" ht="14.4" customHeight="1">
      <c r="A112" s="33"/>
      <c r="B112" s="34"/>
      <c r="C112" s="191" t="s">
        <v>164</v>
      </c>
      <c r="D112" s="191" t="s">
        <v>126</v>
      </c>
      <c r="E112" s="192" t="s">
        <v>165</v>
      </c>
      <c r="F112" s="193" t="s">
        <v>166</v>
      </c>
      <c r="G112" s="194" t="s">
        <v>129</v>
      </c>
      <c r="H112" s="195">
        <v>0.71399999999999997</v>
      </c>
      <c r="I112" s="196"/>
      <c r="J112" s="197">
        <f>ROUND(I112*H112,2)</f>
        <v>0</v>
      </c>
      <c r="K112" s="193" t="s">
        <v>130</v>
      </c>
      <c r="L112" s="38"/>
      <c r="M112" s="198" t="s">
        <v>19</v>
      </c>
      <c r="N112" s="199" t="s">
        <v>42</v>
      </c>
      <c r="O112" s="63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2" t="s">
        <v>131</v>
      </c>
      <c r="AT112" s="202" t="s">
        <v>126</v>
      </c>
      <c r="AU112" s="202" t="s">
        <v>80</v>
      </c>
      <c r="AY112" s="16" t="s">
        <v>124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6" t="s">
        <v>78</v>
      </c>
      <c r="BK112" s="203">
        <f>ROUND(I112*H112,2)</f>
        <v>0</v>
      </c>
      <c r="BL112" s="16" t="s">
        <v>131</v>
      </c>
      <c r="BM112" s="202" t="s">
        <v>167</v>
      </c>
    </row>
    <row r="113" spans="1:65" s="2" customFormat="1" ht="19.2">
      <c r="A113" s="33"/>
      <c r="B113" s="34"/>
      <c r="C113" s="35"/>
      <c r="D113" s="204" t="s">
        <v>133</v>
      </c>
      <c r="E113" s="35"/>
      <c r="F113" s="205" t="s">
        <v>168</v>
      </c>
      <c r="G113" s="35"/>
      <c r="H113" s="35"/>
      <c r="I113" s="114"/>
      <c r="J113" s="35"/>
      <c r="K113" s="35"/>
      <c r="L113" s="38"/>
      <c r="M113" s="206"/>
      <c r="N113" s="207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133</v>
      </c>
      <c r="AU113" s="16" t="s">
        <v>80</v>
      </c>
    </row>
    <row r="114" spans="1:65" s="13" customFormat="1">
      <c r="B114" s="208"/>
      <c r="C114" s="209"/>
      <c r="D114" s="204" t="s">
        <v>135</v>
      </c>
      <c r="E114" s="210" t="s">
        <v>19</v>
      </c>
      <c r="F114" s="211" t="s">
        <v>169</v>
      </c>
      <c r="G114" s="209"/>
      <c r="H114" s="212">
        <v>0.71399999999999997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135</v>
      </c>
      <c r="AU114" s="218" t="s">
        <v>80</v>
      </c>
      <c r="AV114" s="13" t="s">
        <v>80</v>
      </c>
      <c r="AW114" s="13" t="s">
        <v>33</v>
      </c>
      <c r="AX114" s="13" t="s">
        <v>78</v>
      </c>
      <c r="AY114" s="218" t="s">
        <v>124</v>
      </c>
    </row>
    <row r="115" spans="1:65" s="2" customFormat="1" ht="14.4" customHeight="1">
      <c r="A115" s="33"/>
      <c r="B115" s="34"/>
      <c r="C115" s="191" t="s">
        <v>170</v>
      </c>
      <c r="D115" s="191" t="s">
        <v>126</v>
      </c>
      <c r="E115" s="192" t="s">
        <v>171</v>
      </c>
      <c r="F115" s="193" t="s">
        <v>172</v>
      </c>
      <c r="G115" s="194" t="s">
        <v>173</v>
      </c>
      <c r="H115" s="195">
        <v>12.6</v>
      </c>
      <c r="I115" s="196"/>
      <c r="J115" s="197">
        <f>ROUND(I115*H115,2)</f>
        <v>0</v>
      </c>
      <c r="K115" s="193" t="s">
        <v>130</v>
      </c>
      <c r="L115" s="38"/>
      <c r="M115" s="198" t="s">
        <v>19</v>
      </c>
      <c r="N115" s="199" t="s">
        <v>42</v>
      </c>
      <c r="O115" s="63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02" t="s">
        <v>131</v>
      </c>
      <c r="AT115" s="202" t="s">
        <v>126</v>
      </c>
      <c r="AU115" s="202" t="s">
        <v>80</v>
      </c>
      <c r="AY115" s="16" t="s">
        <v>124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6" t="s">
        <v>78</v>
      </c>
      <c r="BK115" s="203">
        <f>ROUND(I115*H115,2)</f>
        <v>0</v>
      </c>
      <c r="BL115" s="16" t="s">
        <v>131</v>
      </c>
      <c r="BM115" s="202" t="s">
        <v>174</v>
      </c>
    </row>
    <row r="116" spans="1:65" s="2" customFormat="1" ht="19.2">
      <c r="A116" s="33"/>
      <c r="B116" s="34"/>
      <c r="C116" s="35"/>
      <c r="D116" s="204" t="s">
        <v>133</v>
      </c>
      <c r="E116" s="35"/>
      <c r="F116" s="205" t="s">
        <v>175</v>
      </c>
      <c r="G116" s="35"/>
      <c r="H116" s="35"/>
      <c r="I116" s="114"/>
      <c r="J116" s="35"/>
      <c r="K116" s="35"/>
      <c r="L116" s="38"/>
      <c r="M116" s="206"/>
      <c r="N116" s="20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133</v>
      </c>
      <c r="AU116" s="16" t="s">
        <v>80</v>
      </c>
    </row>
    <row r="117" spans="1:65" s="13" customFormat="1">
      <c r="B117" s="208"/>
      <c r="C117" s="209"/>
      <c r="D117" s="204" t="s">
        <v>135</v>
      </c>
      <c r="E117" s="210" t="s">
        <v>19</v>
      </c>
      <c r="F117" s="211" t="s">
        <v>176</v>
      </c>
      <c r="G117" s="209"/>
      <c r="H117" s="212">
        <v>12.6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135</v>
      </c>
      <c r="AU117" s="218" t="s">
        <v>80</v>
      </c>
      <c r="AV117" s="13" t="s">
        <v>80</v>
      </c>
      <c r="AW117" s="13" t="s">
        <v>33</v>
      </c>
      <c r="AX117" s="13" t="s">
        <v>71</v>
      </c>
      <c r="AY117" s="218" t="s">
        <v>124</v>
      </c>
    </row>
    <row r="118" spans="1:65" s="2" customFormat="1" ht="14.4" customHeight="1">
      <c r="A118" s="33"/>
      <c r="B118" s="34"/>
      <c r="C118" s="191" t="s">
        <v>177</v>
      </c>
      <c r="D118" s="191" t="s">
        <v>126</v>
      </c>
      <c r="E118" s="192" t="s">
        <v>178</v>
      </c>
      <c r="F118" s="193" t="s">
        <v>179</v>
      </c>
      <c r="G118" s="194" t="s">
        <v>173</v>
      </c>
      <c r="H118" s="195">
        <v>9.4</v>
      </c>
      <c r="I118" s="196"/>
      <c r="J118" s="197">
        <f>ROUND(I118*H118,2)</f>
        <v>0</v>
      </c>
      <c r="K118" s="193" t="s">
        <v>130</v>
      </c>
      <c r="L118" s="38"/>
      <c r="M118" s="198" t="s">
        <v>19</v>
      </c>
      <c r="N118" s="199" t="s">
        <v>42</v>
      </c>
      <c r="O118" s="63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2" t="s">
        <v>131</v>
      </c>
      <c r="AT118" s="202" t="s">
        <v>126</v>
      </c>
      <c r="AU118" s="202" t="s">
        <v>80</v>
      </c>
      <c r="AY118" s="16" t="s">
        <v>124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78</v>
      </c>
      <c r="BK118" s="203">
        <f>ROUND(I118*H118,2)</f>
        <v>0</v>
      </c>
      <c r="BL118" s="16" t="s">
        <v>131</v>
      </c>
      <c r="BM118" s="202" t="s">
        <v>180</v>
      </c>
    </row>
    <row r="119" spans="1:65" s="2" customFormat="1" ht="19.2">
      <c r="A119" s="33"/>
      <c r="B119" s="34"/>
      <c r="C119" s="35"/>
      <c r="D119" s="204" t="s">
        <v>133</v>
      </c>
      <c r="E119" s="35"/>
      <c r="F119" s="205" t="s">
        <v>181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133</v>
      </c>
      <c r="AU119" s="16" t="s">
        <v>80</v>
      </c>
    </row>
    <row r="120" spans="1:65" s="13" customFormat="1">
      <c r="B120" s="208"/>
      <c r="C120" s="209"/>
      <c r="D120" s="204" t="s">
        <v>135</v>
      </c>
      <c r="E120" s="210" t="s">
        <v>19</v>
      </c>
      <c r="F120" s="211" t="s">
        <v>182</v>
      </c>
      <c r="G120" s="209"/>
      <c r="H120" s="212">
        <v>9.4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135</v>
      </c>
      <c r="AU120" s="218" t="s">
        <v>80</v>
      </c>
      <c r="AV120" s="13" t="s">
        <v>80</v>
      </c>
      <c r="AW120" s="13" t="s">
        <v>33</v>
      </c>
      <c r="AX120" s="13" t="s">
        <v>71</v>
      </c>
      <c r="AY120" s="218" t="s">
        <v>124</v>
      </c>
    </row>
    <row r="121" spans="1:65" s="2" customFormat="1" ht="14.4" customHeight="1">
      <c r="A121" s="33"/>
      <c r="B121" s="34"/>
      <c r="C121" s="219" t="s">
        <v>183</v>
      </c>
      <c r="D121" s="219" t="s">
        <v>184</v>
      </c>
      <c r="E121" s="220" t="s">
        <v>185</v>
      </c>
      <c r="F121" s="221" t="s">
        <v>186</v>
      </c>
      <c r="G121" s="222" t="s">
        <v>187</v>
      </c>
      <c r="H121" s="223">
        <v>0.19400000000000001</v>
      </c>
      <c r="I121" s="224"/>
      <c r="J121" s="225">
        <f>ROUND(I121*H121,2)</f>
        <v>0</v>
      </c>
      <c r="K121" s="221" t="s">
        <v>130</v>
      </c>
      <c r="L121" s="226"/>
      <c r="M121" s="227" t="s">
        <v>19</v>
      </c>
      <c r="N121" s="228" t="s">
        <v>42</v>
      </c>
      <c r="O121" s="63"/>
      <c r="P121" s="200">
        <f>O121*H121</f>
        <v>0</v>
      </c>
      <c r="Q121" s="200">
        <v>1E-3</v>
      </c>
      <c r="R121" s="200">
        <f>Q121*H121</f>
        <v>1.94E-4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170</v>
      </c>
      <c r="AT121" s="202" t="s">
        <v>184</v>
      </c>
      <c r="AU121" s="202" t="s">
        <v>80</v>
      </c>
      <c r="AY121" s="16" t="s">
        <v>124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78</v>
      </c>
      <c r="BK121" s="203">
        <f>ROUND(I121*H121,2)</f>
        <v>0</v>
      </c>
      <c r="BL121" s="16" t="s">
        <v>131</v>
      </c>
      <c r="BM121" s="202" t="s">
        <v>188</v>
      </c>
    </row>
    <row r="122" spans="1:65" s="2" customFormat="1">
      <c r="A122" s="33"/>
      <c r="B122" s="34"/>
      <c r="C122" s="35"/>
      <c r="D122" s="204" t="s">
        <v>133</v>
      </c>
      <c r="E122" s="35"/>
      <c r="F122" s="205" t="s">
        <v>186</v>
      </c>
      <c r="G122" s="35"/>
      <c r="H122" s="35"/>
      <c r="I122" s="114"/>
      <c r="J122" s="35"/>
      <c r="K122" s="35"/>
      <c r="L122" s="38"/>
      <c r="M122" s="206"/>
      <c r="N122" s="207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133</v>
      </c>
      <c r="AU122" s="16" t="s">
        <v>80</v>
      </c>
    </row>
    <row r="123" spans="1:65" s="2" customFormat="1" ht="19.2">
      <c r="A123" s="33"/>
      <c r="B123" s="34"/>
      <c r="C123" s="35"/>
      <c r="D123" s="204" t="s">
        <v>189</v>
      </c>
      <c r="E123" s="35"/>
      <c r="F123" s="229" t="s">
        <v>190</v>
      </c>
      <c r="G123" s="35"/>
      <c r="H123" s="35"/>
      <c r="I123" s="114"/>
      <c r="J123" s="35"/>
      <c r="K123" s="35"/>
      <c r="L123" s="38"/>
      <c r="M123" s="206"/>
      <c r="N123" s="207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189</v>
      </c>
      <c r="AU123" s="16" t="s">
        <v>80</v>
      </c>
    </row>
    <row r="124" spans="1:65" s="13" customFormat="1">
      <c r="B124" s="208"/>
      <c r="C124" s="209"/>
      <c r="D124" s="204" t="s">
        <v>135</v>
      </c>
      <c r="E124" s="210" t="s">
        <v>19</v>
      </c>
      <c r="F124" s="211" t="s">
        <v>191</v>
      </c>
      <c r="G124" s="209"/>
      <c r="H124" s="212">
        <v>0.19400000000000001</v>
      </c>
      <c r="I124" s="213"/>
      <c r="J124" s="209"/>
      <c r="K124" s="209"/>
      <c r="L124" s="214"/>
      <c r="M124" s="215"/>
      <c r="N124" s="216"/>
      <c r="O124" s="216"/>
      <c r="P124" s="216"/>
      <c r="Q124" s="216"/>
      <c r="R124" s="216"/>
      <c r="S124" s="216"/>
      <c r="T124" s="217"/>
      <c r="AT124" s="218" t="s">
        <v>135</v>
      </c>
      <c r="AU124" s="218" t="s">
        <v>80</v>
      </c>
      <c r="AV124" s="13" t="s">
        <v>80</v>
      </c>
      <c r="AW124" s="13" t="s">
        <v>33</v>
      </c>
      <c r="AX124" s="13" t="s">
        <v>78</v>
      </c>
      <c r="AY124" s="218" t="s">
        <v>124</v>
      </c>
    </row>
    <row r="125" spans="1:65" s="2" customFormat="1" ht="14.4" customHeight="1">
      <c r="A125" s="33"/>
      <c r="B125" s="34"/>
      <c r="C125" s="191" t="s">
        <v>192</v>
      </c>
      <c r="D125" s="191" t="s">
        <v>126</v>
      </c>
      <c r="E125" s="192" t="s">
        <v>193</v>
      </c>
      <c r="F125" s="193" t="s">
        <v>194</v>
      </c>
      <c r="G125" s="194" t="s">
        <v>173</v>
      </c>
      <c r="H125" s="195">
        <v>12.6</v>
      </c>
      <c r="I125" s="196"/>
      <c r="J125" s="197">
        <f>ROUND(I125*H125,2)</f>
        <v>0</v>
      </c>
      <c r="K125" s="193" t="s">
        <v>130</v>
      </c>
      <c r="L125" s="38"/>
      <c r="M125" s="198" t="s">
        <v>19</v>
      </c>
      <c r="N125" s="199" t="s">
        <v>42</v>
      </c>
      <c r="O125" s="63"/>
      <c r="P125" s="200">
        <f>O125*H125</f>
        <v>0</v>
      </c>
      <c r="Q125" s="200">
        <v>0</v>
      </c>
      <c r="R125" s="200">
        <f>Q125*H125</f>
        <v>0</v>
      </c>
      <c r="S125" s="200">
        <v>0</v>
      </c>
      <c r="T125" s="201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2" t="s">
        <v>131</v>
      </c>
      <c r="AT125" s="202" t="s">
        <v>126</v>
      </c>
      <c r="AU125" s="202" t="s">
        <v>80</v>
      </c>
      <c r="AY125" s="16" t="s">
        <v>124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16" t="s">
        <v>78</v>
      </c>
      <c r="BK125" s="203">
        <f>ROUND(I125*H125,2)</f>
        <v>0</v>
      </c>
      <c r="BL125" s="16" t="s">
        <v>131</v>
      </c>
      <c r="BM125" s="202" t="s">
        <v>195</v>
      </c>
    </row>
    <row r="126" spans="1:65" s="2" customFormat="1">
      <c r="A126" s="33"/>
      <c r="B126" s="34"/>
      <c r="C126" s="35"/>
      <c r="D126" s="204" t="s">
        <v>133</v>
      </c>
      <c r="E126" s="35"/>
      <c r="F126" s="205" t="s">
        <v>196</v>
      </c>
      <c r="G126" s="35"/>
      <c r="H126" s="35"/>
      <c r="I126" s="114"/>
      <c r="J126" s="35"/>
      <c r="K126" s="35"/>
      <c r="L126" s="38"/>
      <c r="M126" s="206"/>
      <c r="N126" s="207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133</v>
      </c>
      <c r="AU126" s="16" t="s">
        <v>80</v>
      </c>
    </row>
    <row r="127" spans="1:65" s="13" customFormat="1">
      <c r="B127" s="208"/>
      <c r="C127" s="209"/>
      <c r="D127" s="204" t="s">
        <v>135</v>
      </c>
      <c r="E127" s="210" t="s">
        <v>19</v>
      </c>
      <c r="F127" s="211" t="s">
        <v>176</v>
      </c>
      <c r="G127" s="209"/>
      <c r="H127" s="212">
        <v>12.6</v>
      </c>
      <c r="I127" s="213"/>
      <c r="J127" s="209"/>
      <c r="K127" s="209"/>
      <c r="L127" s="214"/>
      <c r="M127" s="215"/>
      <c r="N127" s="216"/>
      <c r="O127" s="216"/>
      <c r="P127" s="216"/>
      <c r="Q127" s="216"/>
      <c r="R127" s="216"/>
      <c r="S127" s="216"/>
      <c r="T127" s="217"/>
      <c r="AT127" s="218" t="s">
        <v>135</v>
      </c>
      <c r="AU127" s="218" t="s">
        <v>80</v>
      </c>
      <c r="AV127" s="13" t="s">
        <v>80</v>
      </c>
      <c r="AW127" s="13" t="s">
        <v>33</v>
      </c>
      <c r="AX127" s="13" t="s">
        <v>71</v>
      </c>
      <c r="AY127" s="218" t="s">
        <v>124</v>
      </c>
    </row>
    <row r="128" spans="1:65" s="2" customFormat="1" ht="14.4" customHeight="1">
      <c r="A128" s="33"/>
      <c r="B128" s="34"/>
      <c r="C128" s="191" t="s">
        <v>197</v>
      </c>
      <c r="D128" s="191" t="s">
        <v>126</v>
      </c>
      <c r="E128" s="192" t="s">
        <v>198</v>
      </c>
      <c r="F128" s="193" t="s">
        <v>199</v>
      </c>
      <c r="G128" s="194" t="s">
        <v>173</v>
      </c>
      <c r="H128" s="195">
        <v>9.4</v>
      </c>
      <c r="I128" s="196"/>
      <c r="J128" s="197">
        <f>ROUND(I128*H128,2)</f>
        <v>0</v>
      </c>
      <c r="K128" s="193" t="s">
        <v>130</v>
      </c>
      <c r="L128" s="38"/>
      <c r="M128" s="198" t="s">
        <v>19</v>
      </c>
      <c r="N128" s="199" t="s">
        <v>42</v>
      </c>
      <c r="O128" s="63"/>
      <c r="P128" s="200">
        <f>O128*H128</f>
        <v>0</v>
      </c>
      <c r="Q128" s="200">
        <v>0</v>
      </c>
      <c r="R128" s="200">
        <f>Q128*H128</f>
        <v>0</v>
      </c>
      <c r="S128" s="200">
        <v>0</v>
      </c>
      <c r="T128" s="201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2" t="s">
        <v>131</v>
      </c>
      <c r="AT128" s="202" t="s">
        <v>126</v>
      </c>
      <c r="AU128" s="202" t="s">
        <v>80</v>
      </c>
      <c r="AY128" s="16" t="s">
        <v>124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16" t="s">
        <v>78</v>
      </c>
      <c r="BK128" s="203">
        <f>ROUND(I128*H128,2)</f>
        <v>0</v>
      </c>
      <c r="BL128" s="16" t="s">
        <v>131</v>
      </c>
      <c r="BM128" s="202" t="s">
        <v>200</v>
      </c>
    </row>
    <row r="129" spans="1:65" s="2" customFormat="1" ht="19.2">
      <c r="A129" s="33"/>
      <c r="B129" s="34"/>
      <c r="C129" s="35"/>
      <c r="D129" s="204" t="s">
        <v>133</v>
      </c>
      <c r="E129" s="35"/>
      <c r="F129" s="205" t="s">
        <v>201</v>
      </c>
      <c r="G129" s="35"/>
      <c r="H129" s="35"/>
      <c r="I129" s="114"/>
      <c r="J129" s="35"/>
      <c r="K129" s="35"/>
      <c r="L129" s="38"/>
      <c r="M129" s="206"/>
      <c r="N129" s="207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133</v>
      </c>
      <c r="AU129" s="16" t="s">
        <v>80</v>
      </c>
    </row>
    <row r="130" spans="1:65" s="13" customFormat="1">
      <c r="B130" s="208"/>
      <c r="C130" s="209"/>
      <c r="D130" s="204" t="s">
        <v>135</v>
      </c>
      <c r="E130" s="210" t="s">
        <v>19</v>
      </c>
      <c r="F130" s="211" t="s">
        <v>182</v>
      </c>
      <c r="G130" s="209"/>
      <c r="H130" s="212">
        <v>9.4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135</v>
      </c>
      <c r="AU130" s="218" t="s">
        <v>80</v>
      </c>
      <c r="AV130" s="13" t="s">
        <v>80</v>
      </c>
      <c r="AW130" s="13" t="s">
        <v>33</v>
      </c>
      <c r="AX130" s="13" t="s">
        <v>78</v>
      </c>
      <c r="AY130" s="218" t="s">
        <v>124</v>
      </c>
    </row>
    <row r="131" spans="1:65" s="2" customFormat="1" ht="14.4" customHeight="1">
      <c r="A131" s="33"/>
      <c r="B131" s="34"/>
      <c r="C131" s="191" t="s">
        <v>202</v>
      </c>
      <c r="D131" s="191" t="s">
        <v>126</v>
      </c>
      <c r="E131" s="192" t="s">
        <v>203</v>
      </c>
      <c r="F131" s="193" t="s">
        <v>204</v>
      </c>
      <c r="G131" s="194" t="s">
        <v>173</v>
      </c>
      <c r="H131" s="195">
        <v>25.2</v>
      </c>
      <c r="I131" s="196"/>
      <c r="J131" s="197">
        <f>ROUND(I131*H131,2)</f>
        <v>0</v>
      </c>
      <c r="K131" s="193" t="s">
        <v>130</v>
      </c>
      <c r="L131" s="38"/>
      <c r="M131" s="198" t="s">
        <v>19</v>
      </c>
      <c r="N131" s="199" t="s">
        <v>42</v>
      </c>
      <c r="O131" s="63"/>
      <c r="P131" s="200">
        <f>O131*H131</f>
        <v>0</v>
      </c>
      <c r="Q131" s="200">
        <v>0</v>
      </c>
      <c r="R131" s="200">
        <f>Q131*H131</f>
        <v>0</v>
      </c>
      <c r="S131" s="200">
        <v>0</v>
      </c>
      <c r="T131" s="20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2" t="s">
        <v>131</v>
      </c>
      <c r="AT131" s="202" t="s">
        <v>126</v>
      </c>
      <c r="AU131" s="202" t="s">
        <v>80</v>
      </c>
      <c r="AY131" s="16" t="s">
        <v>124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78</v>
      </c>
      <c r="BK131" s="203">
        <f>ROUND(I131*H131,2)</f>
        <v>0</v>
      </c>
      <c r="BL131" s="16" t="s">
        <v>131</v>
      </c>
      <c r="BM131" s="202" t="s">
        <v>205</v>
      </c>
    </row>
    <row r="132" spans="1:65" s="2" customFormat="1">
      <c r="A132" s="33"/>
      <c r="B132" s="34"/>
      <c r="C132" s="35"/>
      <c r="D132" s="204" t="s">
        <v>133</v>
      </c>
      <c r="E132" s="35"/>
      <c r="F132" s="205" t="s">
        <v>206</v>
      </c>
      <c r="G132" s="35"/>
      <c r="H132" s="35"/>
      <c r="I132" s="114"/>
      <c r="J132" s="35"/>
      <c r="K132" s="35"/>
      <c r="L132" s="38"/>
      <c r="M132" s="206"/>
      <c r="N132" s="207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133</v>
      </c>
      <c r="AU132" s="16" t="s">
        <v>80</v>
      </c>
    </row>
    <row r="133" spans="1:65" s="13" customFormat="1">
      <c r="B133" s="208"/>
      <c r="C133" s="209"/>
      <c r="D133" s="204" t="s">
        <v>135</v>
      </c>
      <c r="E133" s="210" t="s">
        <v>19</v>
      </c>
      <c r="F133" s="211" t="s">
        <v>207</v>
      </c>
      <c r="G133" s="209"/>
      <c r="H133" s="212">
        <v>25.2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135</v>
      </c>
      <c r="AU133" s="218" t="s">
        <v>80</v>
      </c>
      <c r="AV133" s="13" t="s">
        <v>80</v>
      </c>
      <c r="AW133" s="13" t="s">
        <v>33</v>
      </c>
      <c r="AX133" s="13" t="s">
        <v>78</v>
      </c>
      <c r="AY133" s="218" t="s">
        <v>124</v>
      </c>
    </row>
    <row r="134" spans="1:65" s="2" customFormat="1" ht="14.4" customHeight="1">
      <c r="A134" s="33"/>
      <c r="B134" s="34"/>
      <c r="C134" s="191" t="s">
        <v>208</v>
      </c>
      <c r="D134" s="191" t="s">
        <v>126</v>
      </c>
      <c r="E134" s="192" t="s">
        <v>209</v>
      </c>
      <c r="F134" s="193" t="s">
        <v>210</v>
      </c>
      <c r="G134" s="194" t="s">
        <v>173</v>
      </c>
      <c r="H134" s="195">
        <v>12.6</v>
      </c>
      <c r="I134" s="196"/>
      <c r="J134" s="197">
        <f>ROUND(I134*H134,2)</f>
        <v>0</v>
      </c>
      <c r="K134" s="193" t="s">
        <v>130</v>
      </c>
      <c r="L134" s="38"/>
      <c r="M134" s="198" t="s">
        <v>19</v>
      </c>
      <c r="N134" s="199" t="s">
        <v>42</v>
      </c>
      <c r="O134" s="63"/>
      <c r="P134" s="200">
        <f>O134*H134</f>
        <v>0</v>
      </c>
      <c r="Q134" s="200">
        <v>1.2700000000000001E-3</v>
      </c>
      <c r="R134" s="200">
        <f>Q134*H134</f>
        <v>1.6001999999999999E-2</v>
      </c>
      <c r="S134" s="200">
        <v>0</v>
      </c>
      <c r="T134" s="20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2" t="s">
        <v>131</v>
      </c>
      <c r="AT134" s="202" t="s">
        <v>126</v>
      </c>
      <c r="AU134" s="202" t="s">
        <v>80</v>
      </c>
      <c r="AY134" s="16" t="s">
        <v>124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78</v>
      </c>
      <c r="BK134" s="203">
        <f>ROUND(I134*H134,2)</f>
        <v>0</v>
      </c>
      <c r="BL134" s="16" t="s">
        <v>131</v>
      </c>
      <c r="BM134" s="202" t="s">
        <v>211</v>
      </c>
    </row>
    <row r="135" spans="1:65" s="2" customFormat="1">
      <c r="A135" s="33"/>
      <c r="B135" s="34"/>
      <c r="C135" s="35"/>
      <c r="D135" s="204" t="s">
        <v>133</v>
      </c>
      <c r="E135" s="35"/>
      <c r="F135" s="205" t="s">
        <v>210</v>
      </c>
      <c r="G135" s="35"/>
      <c r="H135" s="35"/>
      <c r="I135" s="114"/>
      <c r="J135" s="35"/>
      <c r="K135" s="35"/>
      <c r="L135" s="38"/>
      <c r="M135" s="206"/>
      <c r="N135" s="207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133</v>
      </c>
      <c r="AU135" s="16" t="s">
        <v>80</v>
      </c>
    </row>
    <row r="136" spans="1:65" s="13" customFormat="1">
      <c r="B136" s="208"/>
      <c r="C136" s="209"/>
      <c r="D136" s="204" t="s">
        <v>135</v>
      </c>
      <c r="E136" s="210" t="s">
        <v>19</v>
      </c>
      <c r="F136" s="211" t="s">
        <v>176</v>
      </c>
      <c r="G136" s="209"/>
      <c r="H136" s="212">
        <v>12.6</v>
      </c>
      <c r="I136" s="213"/>
      <c r="J136" s="209"/>
      <c r="K136" s="209"/>
      <c r="L136" s="214"/>
      <c r="M136" s="215"/>
      <c r="N136" s="216"/>
      <c r="O136" s="216"/>
      <c r="P136" s="216"/>
      <c r="Q136" s="216"/>
      <c r="R136" s="216"/>
      <c r="S136" s="216"/>
      <c r="T136" s="217"/>
      <c r="AT136" s="218" t="s">
        <v>135</v>
      </c>
      <c r="AU136" s="218" t="s">
        <v>80</v>
      </c>
      <c r="AV136" s="13" t="s">
        <v>80</v>
      </c>
      <c r="AW136" s="13" t="s">
        <v>33</v>
      </c>
      <c r="AX136" s="13" t="s">
        <v>71</v>
      </c>
      <c r="AY136" s="218" t="s">
        <v>124</v>
      </c>
    </row>
    <row r="137" spans="1:65" s="2" customFormat="1" ht="14.4" customHeight="1">
      <c r="A137" s="33"/>
      <c r="B137" s="34"/>
      <c r="C137" s="219" t="s">
        <v>8</v>
      </c>
      <c r="D137" s="219" t="s">
        <v>184</v>
      </c>
      <c r="E137" s="220" t="s">
        <v>212</v>
      </c>
      <c r="F137" s="221" t="s">
        <v>213</v>
      </c>
      <c r="G137" s="222" t="s">
        <v>187</v>
      </c>
      <c r="H137" s="223">
        <v>0.32400000000000001</v>
      </c>
      <c r="I137" s="224"/>
      <c r="J137" s="225">
        <f>ROUND(I137*H137,2)</f>
        <v>0</v>
      </c>
      <c r="K137" s="221" t="s">
        <v>130</v>
      </c>
      <c r="L137" s="226"/>
      <c r="M137" s="227" t="s">
        <v>19</v>
      </c>
      <c r="N137" s="228" t="s">
        <v>42</v>
      </c>
      <c r="O137" s="63"/>
      <c r="P137" s="200">
        <f>O137*H137</f>
        <v>0</v>
      </c>
      <c r="Q137" s="200">
        <v>1E-3</v>
      </c>
      <c r="R137" s="200">
        <f>Q137*H137</f>
        <v>3.2400000000000001E-4</v>
      </c>
      <c r="S137" s="200">
        <v>0</v>
      </c>
      <c r="T137" s="201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2" t="s">
        <v>170</v>
      </c>
      <c r="AT137" s="202" t="s">
        <v>184</v>
      </c>
      <c r="AU137" s="202" t="s">
        <v>80</v>
      </c>
      <c r="AY137" s="16" t="s">
        <v>124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16" t="s">
        <v>78</v>
      </c>
      <c r="BK137" s="203">
        <f>ROUND(I137*H137,2)</f>
        <v>0</v>
      </c>
      <c r="BL137" s="16" t="s">
        <v>131</v>
      </c>
      <c r="BM137" s="202" t="s">
        <v>214</v>
      </c>
    </row>
    <row r="138" spans="1:65" s="2" customFormat="1">
      <c r="A138" s="33"/>
      <c r="B138" s="34"/>
      <c r="C138" s="35"/>
      <c r="D138" s="204" t="s">
        <v>133</v>
      </c>
      <c r="E138" s="35"/>
      <c r="F138" s="205" t="s">
        <v>213</v>
      </c>
      <c r="G138" s="35"/>
      <c r="H138" s="35"/>
      <c r="I138" s="114"/>
      <c r="J138" s="35"/>
      <c r="K138" s="35"/>
      <c r="L138" s="38"/>
      <c r="M138" s="206"/>
      <c r="N138" s="207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133</v>
      </c>
      <c r="AU138" s="16" t="s">
        <v>80</v>
      </c>
    </row>
    <row r="139" spans="1:65" s="2" customFormat="1" ht="28.8">
      <c r="A139" s="33"/>
      <c r="B139" s="34"/>
      <c r="C139" s="35"/>
      <c r="D139" s="204" t="s">
        <v>189</v>
      </c>
      <c r="E139" s="35"/>
      <c r="F139" s="229" t="s">
        <v>215</v>
      </c>
      <c r="G139" s="35"/>
      <c r="H139" s="35"/>
      <c r="I139" s="114"/>
      <c r="J139" s="35"/>
      <c r="K139" s="35"/>
      <c r="L139" s="38"/>
      <c r="M139" s="206"/>
      <c r="N139" s="207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189</v>
      </c>
      <c r="AU139" s="16" t="s">
        <v>80</v>
      </c>
    </row>
    <row r="140" spans="1:65" s="13" customFormat="1">
      <c r="B140" s="208"/>
      <c r="C140" s="209"/>
      <c r="D140" s="204" t="s">
        <v>135</v>
      </c>
      <c r="E140" s="210" t="s">
        <v>19</v>
      </c>
      <c r="F140" s="211" t="s">
        <v>216</v>
      </c>
      <c r="G140" s="209"/>
      <c r="H140" s="212">
        <v>0.32400000000000001</v>
      </c>
      <c r="I140" s="213"/>
      <c r="J140" s="209"/>
      <c r="K140" s="209"/>
      <c r="L140" s="214"/>
      <c r="M140" s="215"/>
      <c r="N140" s="216"/>
      <c r="O140" s="216"/>
      <c r="P140" s="216"/>
      <c r="Q140" s="216"/>
      <c r="R140" s="216"/>
      <c r="S140" s="216"/>
      <c r="T140" s="217"/>
      <c r="AT140" s="218" t="s">
        <v>135</v>
      </c>
      <c r="AU140" s="218" t="s">
        <v>80</v>
      </c>
      <c r="AV140" s="13" t="s">
        <v>80</v>
      </c>
      <c r="AW140" s="13" t="s">
        <v>33</v>
      </c>
      <c r="AX140" s="13" t="s">
        <v>78</v>
      </c>
      <c r="AY140" s="218" t="s">
        <v>124</v>
      </c>
    </row>
    <row r="141" spans="1:65" s="12" customFormat="1" ht="22.8" customHeight="1">
      <c r="B141" s="175"/>
      <c r="C141" s="176"/>
      <c r="D141" s="177" t="s">
        <v>70</v>
      </c>
      <c r="E141" s="189" t="s">
        <v>80</v>
      </c>
      <c r="F141" s="189" t="s">
        <v>217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SUM(P142:P155)</f>
        <v>0</v>
      </c>
      <c r="Q141" s="183"/>
      <c r="R141" s="184">
        <f>SUM(R142:R155)</f>
        <v>1.5546085699999996</v>
      </c>
      <c r="S141" s="183"/>
      <c r="T141" s="185">
        <f>SUM(T142:T155)</f>
        <v>0</v>
      </c>
      <c r="AR141" s="186" t="s">
        <v>78</v>
      </c>
      <c r="AT141" s="187" t="s">
        <v>70</v>
      </c>
      <c r="AU141" s="187" t="s">
        <v>78</v>
      </c>
      <c r="AY141" s="186" t="s">
        <v>124</v>
      </c>
      <c r="BK141" s="188">
        <f>SUM(BK142:BK155)</f>
        <v>0</v>
      </c>
    </row>
    <row r="142" spans="1:65" s="2" customFormat="1" ht="14.4" customHeight="1">
      <c r="A142" s="33"/>
      <c r="B142" s="34"/>
      <c r="C142" s="191" t="s">
        <v>218</v>
      </c>
      <c r="D142" s="191" t="s">
        <v>126</v>
      </c>
      <c r="E142" s="192" t="s">
        <v>219</v>
      </c>
      <c r="F142" s="193" t="s">
        <v>220</v>
      </c>
      <c r="G142" s="194" t="s">
        <v>129</v>
      </c>
      <c r="H142" s="195">
        <v>0.61199999999999999</v>
      </c>
      <c r="I142" s="196"/>
      <c r="J142" s="197">
        <f>ROUND(I142*H142,2)</f>
        <v>0</v>
      </c>
      <c r="K142" s="193" t="s">
        <v>130</v>
      </c>
      <c r="L142" s="38"/>
      <c r="M142" s="198" t="s">
        <v>19</v>
      </c>
      <c r="N142" s="199" t="s">
        <v>42</v>
      </c>
      <c r="O142" s="63"/>
      <c r="P142" s="200">
        <f>O142*H142</f>
        <v>0</v>
      </c>
      <c r="Q142" s="200">
        <v>2.45329</v>
      </c>
      <c r="R142" s="200">
        <f>Q142*H142</f>
        <v>1.5014134799999999</v>
      </c>
      <c r="S142" s="200">
        <v>0</v>
      </c>
      <c r="T142" s="20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2" t="s">
        <v>131</v>
      </c>
      <c r="AT142" s="202" t="s">
        <v>126</v>
      </c>
      <c r="AU142" s="202" t="s">
        <v>80</v>
      </c>
      <c r="AY142" s="16" t="s">
        <v>124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6" t="s">
        <v>78</v>
      </c>
      <c r="BK142" s="203">
        <f>ROUND(I142*H142,2)</f>
        <v>0</v>
      </c>
      <c r="BL142" s="16" t="s">
        <v>131</v>
      </c>
      <c r="BM142" s="202" t="s">
        <v>221</v>
      </c>
    </row>
    <row r="143" spans="1:65" s="2" customFormat="1" ht="19.2">
      <c r="A143" s="33"/>
      <c r="B143" s="34"/>
      <c r="C143" s="35"/>
      <c r="D143" s="204" t="s">
        <v>133</v>
      </c>
      <c r="E143" s="35"/>
      <c r="F143" s="205" t="s">
        <v>222</v>
      </c>
      <c r="G143" s="35"/>
      <c r="H143" s="35"/>
      <c r="I143" s="114"/>
      <c r="J143" s="35"/>
      <c r="K143" s="35"/>
      <c r="L143" s="38"/>
      <c r="M143" s="206"/>
      <c r="N143" s="207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133</v>
      </c>
      <c r="AU143" s="16" t="s">
        <v>80</v>
      </c>
    </row>
    <row r="144" spans="1:65" s="13" customFormat="1">
      <c r="B144" s="208"/>
      <c r="C144" s="209"/>
      <c r="D144" s="204" t="s">
        <v>135</v>
      </c>
      <c r="E144" s="210" t="s">
        <v>19</v>
      </c>
      <c r="F144" s="211" t="s">
        <v>223</v>
      </c>
      <c r="G144" s="209"/>
      <c r="H144" s="212">
        <v>0.61199999999999999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135</v>
      </c>
      <c r="AU144" s="218" t="s">
        <v>80</v>
      </c>
      <c r="AV144" s="13" t="s">
        <v>80</v>
      </c>
      <c r="AW144" s="13" t="s">
        <v>33</v>
      </c>
      <c r="AX144" s="13" t="s">
        <v>78</v>
      </c>
      <c r="AY144" s="218" t="s">
        <v>124</v>
      </c>
    </row>
    <row r="145" spans="1:65" s="2" customFormat="1" ht="14.4" customHeight="1">
      <c r="A145" s="33"/>
      <c r="B145" s="34"/>
      <c r="C145" s="191" t="s">
        <v>224</v>
      </c>
      <c r="D145" s="191" t="s">
        <v>126</v>
      </c>
      <c r="E145" s="192" t="s">
        <v>225</v>
      </c>
      <c r="F145" s="193" t="s">
        <v>226</v>
      </c>
      <c r="G145" s="194" t="s">
        <v>173</v>
      </c>
      <c r="H145" s="195">
        <v>5.16</v>
      </c>
      <c r="I145" s="196"/>
      <c r="J145" s="197">
        <f>ROUND(I145*H145,2)</f>
        <v>0</v>
      </c>
      <c r="K145" s="193" t="s">
        <v>130</v>
      </c>
      <c r="L145" s="38"/>
      <c r="M145" s="198" t="s">
        <v>19</v>
      </c>
      <c r="N145" s="199" t="s">
        <v>42</v>
      </c>
      <c r="O145" s="63"/>
      <c r="P145" s="200">
        <f>O145*H145</f>
        <v>0</v>
      </c>
      <c r="Q145" s="200">
        <v>2.6900000000000001E-3</v>
      </c>
      <c r="R145" s="200">
        <f>Q145*H145</f>
        <v>1.3880400000000001E-2</v>
      </c>
      <c r="S145" s="200">
        <v>0</v>
      </c>
      <c r="T145" s="20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2" t="s">
        <v>131</v>
      </c>
      <c r="AT145" s="202" t="s">
        <v>126</v>
      </c>
      <c r="AU145" s="202" t="s">
        <v>80</v>
      </c>
      <c r="AY145" s="16" t="s">
        <v>124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6" t="s">
        <v>78</v>
      </c>
      <c r="BK145" s="203">
        <f>ROUND(I145*H145,2)</f>
        <v>0</v>
      </c>
      <c r="BL145" s="16" t="s">
        <v>131</v>
      </c>
      <c r="BM145" s="202" t="s">
        <v>227</v>
      </c>
    </row>
    <row r="146" spans="1:65" s="2" customFormat="1">
      <c r="A146" s="33"/>
      <c r="B146" s="34"/>
      <c r="C146" s="35"/>
      <c r="D146" s="204" t="s">
        <v>133</v>
      </c>
      <c r="E146" s="35"/>
      <c r="F146" s="205" t="s">
        <v>228</v>
      </c>
      <c r="G146" s="35"/>
      <c r="H146" s="35"/>
      <c r="I146" s="114"/>
      <c r="J146" s="35"/>
      <c r="K146" s="35"/>
      <c r="L146" s="38"/>
      <c r="M146" s="206"/>
      <c r="N146" s="207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133</v>
      </c>
      <c r="AU146" s="16" t="s">
        <v>80</v>
      </c>
    </row>
    <row r="147" spans="1:65" s="13" customFormat="1">
      <c r="B147" s="208"/>
      <c r="C147" s="209"/>
      <c r="D147" s="204" t="s">
        <v>135</v>
      </c>
      <c r="E147" s="210" t="s">
        <v>19</v>
      </c>
      <c r="F147" s="211" t="s">
        <v>229</v>
      </c>
      <c r="G147" s="209"/>
      <c r="H147" s="212">
        <v>5.16</v>
      </c>
      <c r="I147" s="213"/>
      <c r="J147" s="209"/>
      <c r="K147" s="209"/>
      <c r="L147" s="214"/>
      <c r="M147" s="215"/>
      <c r="N147" s="216"/>
      <c r="O147" s="216"/>
      <c r="P147" s="216"/>
      <c r="Q147" s="216"/>
      <c r="R147" s="216"/>
      <c r="S147" s="216"/>
      <c r="T147" s="217"/>
      <c r="AT147" s="218" t="s">
        <v>135</v>
      </c>
      <c r="AU147" s="218" t="s">
        <v>80</v>
      </c>
      <c r="AV147" s="13" t="s">
        <v>80</v>
      </c>
      <c r="AW147" s="13" t="s">
        <v>33</v>
      </c>
      <c r="AX147" s="13" t="s">
        <v>78</v>
      </c>
      <c r="AY147" s="218" t="s">
        <v>124</v>
      </c>
    </row>
    <row r="148" spans="1:65" s="2" customFormat="1" ht="14.4" customHeight="1">
      <c r="A148" s="33"/>
      <c r="B148" s="34"/>
      <c r="C148" s="191" t="s">
        <v>230</v>
      </c>
      <c r="D148" s="191" t="s">
        <v>126</v>
      </c>
      <c r="E148" s="192" t="s">
        <v>231</v>
      </c>
      <c r="F148" s="193" t="s">
        <v>232</v>
      </c>
      <c r="G148" s="194" t="s">
        <v>173</v>
      </c>
      <c r="H148" s="195">
        <v>5.16</v>
      </c>
      <c r="I148" s="196"/>
      <c r="J148" s="197">
        <f>ROUND(I148*H148,2)</f>
        <v>0</v>
      </c>
      <c r="K148" s="193" t="s">
        <v>130</v>
      </c>
      <c r="L148" s="38"/>
      <c r="M148" s="198" t="s">
        <v>19</v>
      </c>
      <c r="N148" s="199" t="s">
        <v>42</v>
      </c>
      <c r="O148" s="63"/>
      <c r="P148" s="200">
        <f>O148*H148</f>
        <v>0</v>
      </c>
      <c r="Q148" s="200">
        <v>0</v>
      </c>
      <c r="R148" s="200">
        <f>Q148*H148</f>
        <v>0</v>
      </c>
      <c r="S148" s="200">
        <v>0</v>
      </c>
      <c r="T148" s="201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2" t="s">
        <v>131</v>
      </c>
      <c r="AT148" s="202" t="s">
        <v>126</v>
      </c>
      <c r="AU148" s="202" t="s">
        <v>80</v>
      </c>
      <c r="AY148" s="16" t="s">
        <v>124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16" t="s">
        <v>78</v>
      </c>
      <c r="BK148" s="203">
        <f>ROUND(I148*H148,2)</f>
        <v>0</v>
      </c>
      <c r="BL148" s="16" t="s">
        <v>131</v>
      </c>
      <c r="BM148" s="202" t="s">
        <v>233</v>
      </c>
    </row>
    <row r="149" spans="1:65" s="2" customFormat="1">
      <c r="A149" s="33"/>
      <c r="B149" s="34"/>
      <c r="C149" s="35"/>
      <c r="D149" s="204" t="s">
        <v>133</v>
      </c>
      <c r="E149" s="35"/>
      <c r="F149" s="205" t="s">
        <v>234</v>
      </c>
      <c r="G149" s="35"/>
      <c r="H149" s="35"/>
      <c r="I149" s="114"/>
      <c r="J149" s="35"/>
      <c r="K149" s="35"/>
      <c r="L149" s="38"/>
      <c r="M149" s="206"/>
      <c r="N149" s="207"/>
      <c r="O149" s="63"/>
      <c r="P149" s="63"/>
      <c r="Q149" s="63"/>
      <c r="R149" s="63"/>
      <c r="S149" s="63"/>
      <c r="T149" s="64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133</v>
      </c>
      <c r="AU149" s="16" t="s">
        <v>80</v>
      </c>
    </row>
    <row r="150" spans="1:65" s="2" customFormat="1" ht="14.4" customHeight="1">
      <c r="A150" s="33"/>
      <c r="B150" s="34"/>
      <c r="C150" s="191" t="s">
        <v>235</v>
      </c>
      <c r="D150" s="191" t="s">
        <v>126</v>
      </c>
      <c r="E150" s="192" t="s">
        <v>236</v>
      </c>
      <c r="F150" s="193" t="s">
        <v>237</v>
      </c>
      <c r="G150" s="194" t="s">
        <v>161</v>
      </c>
      <c r="H150" s="195">
        <v>3.0000000000000001E-3</v>
      </c>
      <c r="I150" s="196"/>
      <c r="J150" s="197">
        <f>ROUND(I150*H150,2)</f>
        <v>0</v>
      </c>
      <c r="K150" s="193" t="s">
        <v>130</v>
      </c>
      <c r="L150" s="38"/>
      <c r="M150" s="198" t="s">
        <v>19</v>
      </c>
      <c r="N150" s="199" t="s">
        <v>42</v>
      </c>
      <c r="O150" s="63"/>
      <c r="P150" s="200">
        <f>O150*H150</f>
        <v>0</v>
      </c>
      <c r="Q150" s="200">
        <v>1.0601700000000001</v>
      </c>
      <c r="R150" s="200">
        <f>Q150*H150</f>
        <v>3.1805100000000001E-3</v>
      </c>
      <c r="S150" s="200">
        <v>0</v>
      </c>
      <c r="T150" s="20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2" t="s">
        <v>131</v>
      </c>
      <c r="AT150" s="202" t="s">
        <v>126</v>
      </c>
      <c r="AU150" s="202" t="s">
        <v>80</v>
      </c>
      <c r="AY150" s="16" t="s">
        <v>124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6" t="s">
        <v>78</v>
      </c>
      <c r="BK150" s="203">
        <f>ROUND(I150*H150,2)</f>
        <v>0</v>
      </c>
      <c r="BL150" s="16" t="s">
        <v>131</v>
      </c>
      <c r="BM150" s="202" t="s">
        <v>238</v>
      </c>
    </row>
    <row r="151" spans="1:65" s="2" customFormat="1">
      <c r="A151" s="33"/>
      <c r="B151" s="34"/>
      <c r="C151" s="35"/>
      <c r="D151" s="204" t="s">
        <v>133</v>
      </c>
      <c r="E151" s="35"/>
      <c r="F151" s="205" t="s">
        <v>239</v>
      </c>
      <c r="G151" s="35"/>
      <c r="H151" s="35"/>
      <c r="I151" s="114"/>
      <c r="J151" s="35"/>
      <c r="K151" s="35"/>
      <c r="L151" s="38"/>
      <c r="M151" s="206"/>
      <c r="N151" s="207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133</v>
      </c>
      <c r="AU151" s="16" t="s">
        <v>80</v>
      </c>
    </row>
    <row r="152" spans="1:65" s="13" customFormat="1">
      <c r="B152" s="208"/>
      <c r="C152" s="209"/>
      <c r="D152" s="204" t="s">
        <v>135</v>
      </c>
      <c r="E152" s="210" t="s">
        <v>19</v>
      </c>
      <c r="F152" s="211" t="s">
        <v>240</v>
      </c>
      <c r="G152" s="209"/>
      <c r="H152" s="212">
        <v>3.0000000000000001E-3</v>
      </c>
      <c r="I152" s="213"/>
      <c r="J152" s="209"/>
      <c r="K152" s="209"/>
      <c r="L152" s="214"/>
      <c r="M152" s="215"/>
      <c r="N152" s="216"/>
      <c r="O152" s="216"/>
      <c r="P152" s="216"/>
      <c r="Q152" s="216"/>
      <c r="R152" s="216"/>
      <c r="S152" s="216"/>
      <c r="T152" s="217"/>
      <c r="AT152" s="218" t="s">
        <v>135</v>
      </c>
      <c r="AU152" s="218" t="s">
        <v>80</v>
      </c>
      <c r="AV152" s="13" t="s">
        <v>80</v>
      </c>
      <c r="AW152" s="13" t="s">
        <v>33</v>
      </c>
      <c r="AX152" s="13" t="s">
        <v>78</v>
      </c>
      <c r="AY152" s="218" t="s">
        <v>124</v>
      </c>
    </row>
    <row r="153" spans="1:65" s="2" customFormat="1" ht="14.4" customHeight="1">
      <c r="A153" s="33"/>
      <c r="B153" s="34"/>
      <c r="C153" s="191" t="s">
        <v>241</v>
      </c>
      <c r="D153" s="191" t="s">
        <v>126</v>
      </c>
      <c r="E153" s="192" t="s">
        <v>242</v>
      </c>
      <c r="F153" s="193" t="s">
        <v>243</v>
      </c>
      <c r="G153" s="194" t="s">
        <v>161</v>
      </c>
      <c r="H153" s="195">
        <v>3.4000000000000002E-2</v>
      </c>
      <c r="I153" s="196"/>
      <c r="J153" s="197">
        <f>ROUND(I153*H153,2)</f>
        <v>0</v>
      </c>
      <c r="K153" s="193" t="s">
        <v>130</v>
      </c>
      <c r="L153" s="38"/>
      <c r="M153" s="198" t="s">
        <v>19</v>
      </c>
      <c r="N153" s="199" t="s">
        <v>42</v>
      </c>
      <c r="O153" s="63"/>
      <c r="P153" s="200">
        <f>O153*H153</f>
        <v>0</v>
      </c>
      <c r="Q153" s="200">
        <v>1.06277</v>
      </c>
      <c r="R153" s="200">
        <f>Q153*H153</f>
        <v>3.6134180000000002E-2</v>
      </c>
      <c r="S153" s="200">
        <v>0</v>
      </c>
      <c r="T153" s="201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2" t="s">
        <v>131</v>
      </c>
      <c r="AT153" s="202" t="s">
        <v>126</v>
      </c>
      <c r="AU153" s="202" t="s">
        <v>80</v>
      </c>
      <c r="AY153" s="16" t="s">
        <v>124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16" t="s">
        <v>78</v>
      </c>
      <c r="BK153" s="203">
        <f>ROUND(I153*H153,2)</f>
        <v>0</v>
      </c>
      <c r="BL153" s="16" t="s">
        <v>131</v>
      </c>
      <c r="BM153" s="202" t="s">
        <v>244</v>
      </c>
    </row>
    <row r="154" spans="1:65" s="2" customFormat="1">
      <c r="A154" s="33"/>
      <c r="B154" s="34"/>
      <c r="C154" s="35"/>
      <c r="D154" s="204" t="s">
        <v>133</v>
      </c>
      <c r="E154" s="35"/>
      <c r="F154" s="205" t="s">
        <v>245</v>
      </c>
      <c r="G154" s="35"/>
      <c r="H154" s="35"/>
      <c r="I154" s="114"/>
      <c r="J154" s="35"/>
      <c r="K154" s="35"/>
      <c r="L154" s="38"/>
      <c r="M154" s="206"/>
      <c r="N154" s="207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133</v>
      </c>
      <c r="AU154" s="16" t="s">
        <v>80</v>
      </c>
    </row>
    <row r="155" spans="1:65" s="13" customFormat="1">
      <c r="B155" s="208"/>
      <c r="C155" s="209"/>
      <c r="D155" s="204" t="s">
        <v>135</v>
      </c>
      <c r="E155" s="210" t="s">
        <v>19</v>
      </c>
      <c r="F155" s="211" t="s">
        <v>246</v>
      </c>
      <c r="G155" s="209"/>
      <c r="H155" s="212">
        <v>3.4000000000000002E-2</v>
      </c>
      <c r="I155" s="213"/>
      <c r="J155" s="209"/>
      <c r="K155" s="209"/>
      <c r="L155" s="214"/>
      <c r="M155" s="215"/>
      <c r="N155" s="216"/>
      <c r="O155" s="216"/>
      <c r="P155" s="216"/>
      <c r="Q155" s="216"/>
      <c r="R155" s="216"/>
      <c r="S155" s="216"/>
      <c r="T155" s="217"/>
      <c r="AT155" s="218" t="s">
        <v>135</v>
      </c>
      <c r="AU155" s="218" t="s">
        <v>80</v>
      </c>
      <c r="AV155" s="13" t="s">
        <v>80</v>
      </c>
      <c r="AW155" s="13" t="s">
        <v>33</v>
      </c>
      <c r="AX155" s="13" t="s">
        <v>78</v>
      </c>
      <c r="AY155" s="218" t="s">
        <v>124</v>
      </c>
    </row>
    <row r="156" spans="1:65" s="12" customFormat="1" ht="22.8" customHeight="1">
      <c r="B156" s="175"/>
      <c r="C156" s="176"/>
      <c r="D156" s="177" t="s">
        <v>70</v>
      </c>
      <c r="E156" s="189" t="s">
        <v>131</v>
      </c>
      <c r="F156" s="189" t="s">
        <v>247</v>
      </c>
      <c r="G156" s="176"/>
      <c r="H156" s="176"/>
      <c r="I156" s="179"/>
      <c r="J156" s="190">
        <f>BK156</f>
        <v>0</v>
      </c>
      <c r="K156" s="176"/>
      <c r="L156" s="181"/>
      <c r="M156" s="182"/>
      <c r="N156" s="183"/>
      <c r="O156" s="183"/>
      <c r="P156" s="184">
        <f>SUM(P157:P159)</f>
        <v>0</v>
      </c>
      <c r="Q156" s="183"/>
      <c r="R156" s="184">
        <f>SUM(R157:R159)</f>
        <v>9.3849599999999995</v>
      </c>
      <c r="S156" s="183"/>
      <c r="T156" s="185">
        <f>SUM(T157:T159)</f>
        <v>0</v>
      </c>
      <c r="AR156" s="186" t="s">
        <v>78</v>
      </c>
      <c r="AT156" s="187" t="s">
        <v>70</v>
      </c>
      <c r="AU156" s="187" t="s">
        <v>78</v>
      </c>
      <c r="AY156" s="186" t="s">
        <v>124</v>
      </c>
      <c r="BK156" s="188">
        <f>SUM(BK157:BK159)</f>
        <v>0</v>
      </c>
    </row>
    <row r="157" spans="1:65" s="2" customFormat="1" ht="14.4" customHeight="1">
      <c r="A157" s="33"/>
      <c r="B157" s="34"/>
      <c r="C157" s="191" t="s">
        <v>7</v>
      </c>
      <c r="D157" s="191" t="s">
        <v>126</v>
      </c>
      <c r="E157" s="192" t="s">
        <v>248</v>
      </c>
      <c r="F157" s="193" t="s">
        <v>249</v>
      </c>
      <c r="G157" s="194" t="s">
        <v>129</v>
      </c>
      <c r="H157" s="195">
        <v>4.7</v>
      </c>
      <c r="I157" s="196"/>
      <c r="J157" s="197">
        <f>ROUND(I157*H157,2)</f>
        <v>0</v>
      </c>
      <c r="K157" s="193" t="s">
        <v>130</v>
      </c>
      <c r="L157" s="38"/>
      <c r="M157" s="198" t="s">
        <v>19</v>
      </c>
      <c r="N157" s="199" t="s">
        <v>42</v>
      </c>
      <c r="O157" s="63"/>
      <c r="P157" s="200">
        <f>O157*H157</f>
        <v>0</v>
      </c>
      <c r="Q157" s="200">
        <v>1.9967999999999999</v>
      </c>
      <c r="R157" s="200">
        <f>Q157*H157</f>
        <v>9.3849599999999995</v>
      </c>
      <c r="S157" s="200">
        <v>0</v>
      </c>
      <c r="T157" s="201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2" t="s">
        <v>131</v>
      </c>
      <c r="AT157" s="202" t="s">
        <v>126</v>
      </c>
      <c r="AU157" s="202" t="s">
        <v>80</v>
      </c>
      <c r="AY157" s="16" t="s">
        <v>124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16" t="s">
        <v>78</v>
      </c>
      <c r="BK157" s="203">
        <f>ROUND(I157*H157,2)</f>
        <v>0</v>
      </c>
      <c r="BL157" s="16" t="s">
        <v>131</v>
      </c>
      <c r="BM157" s="202" t="s">
        <v>250</v>
      </c>
    </row>
    <row r="158" spans="1:65" s="2" customFormat="1" ht="19.2">
      <c r="A158" s="33"/>
      <c r="B158" s="34"/>
      <c r="C158" s="35"/>
      <c r="D158" s="204" t="s">
        <v>133</v>
      </c>
      <c r="E158" s="35"/>
      <c r="F158" s="205" t="s">
        <v>251</v>
      </c>
      <c r="G158" s="35"/>
      <c r="H158" s="35"/>
      <c r="I158" s="114"/>
      <c r="J158" s="35"/>
      <c r="K158" s="35"/>
      <c r="L158" s="38"/>
      <c r="M158" s="206"/>
      <c r="N158" s="207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133</v>
      </c>
      <c r="AU158" s="16" t="s">
        <v>80</v>
      </c>
    </row>
    <row r="159" spans="1:65" s="13" customFormat="1">
      <c r="B159" s="208"/>
      <c r="C159" s="209"/>
      <c r="D159" s="204" t="s">
        <v>135</v>
      </c>
      <c r="E159" s="210" t="s">
        <v>19</v>
      </c>
      <c r="F159" s="211" t="s">
        <v>252</v>
      </c>
      <c r="G159" s="209"/>
      <c r="H159" s="212">
        <v>4.7</v>
      </c>
      <c r="I159" s="213"/>
      <c r="J159" s="209"/>
      <c r="K159" s="209"/>
      <c r="L159" s="214"/>
      <c r="M159" s="215"/>
      <c r="N159" s="216"/>
      <c r="O159" s="216"/>
      <c r="P159" s="216"/>
      <c r="Q159" s="216"/>
      <c r="R159" s="216"/>
      <c r="S159" s="216"/>
      <c r="T159" s="217"/>
      <c r="AT159" s="218" t="s">
        <v>135</v>
      </c>
      <c r="AU159" s="218" t="s">
        <v>80</v>
      </c>
      <c r="AV159" s="13" t="s">
        <v>80</v>
      </c>
      <c r="AW159" s="13" t="s">
        <v>33</v>
      </c>
      <c r="AX159" s="13" t="s">
        <v>78</v>
      </c>
      <c r="AY159" s="218" t="s">
        <v>124</v>
      </c>
    </row>
    <row r="160" spans="1:65" s="12" customFormat="1" ht="22.8" customHeight="1">
      <c r="B160" s="175"/>
      <c r="C160" s="176"/>
      <c r="D160" s="177" t="s">
        <v>70</v>
      </c>
      <c r="E160" s="189" t="s">
        <v>152</v>
      </c>
      <c r="F160" s="189" t="s">
        <v>253</v>
      </c>
      <c r="G160" s="176"/>
      <c r="H160" s="176"/>
      <c r="I160" s="179"/>
      <c r="J160" s="190">
        <f>BK160</f>
        <v>0</v>
      </c>
      <c r="K160" s="176"/>
      <c r="L160" s="181"/>
      <c r="M160" s="182"/>
      <c r="N160" s="183"/>
      <c r="O160" s="183"/>
      <c r="P160" s="184">
        <f>SUM(P161:P169)</f>
        <v>0</v>
      </c>
      <c r="Q160" s="183"/>
      <c r="R160" s="184">
        <f>SUM(R161:R169)</f>
        <v>6.1547600000000005</v>
      </c>
      <c r="S160" s="183"/>
      <c r="T160" s="185">
        <f>SUM(T161:T169)</f>
        <v>0</v>
      </c>
      <c r="AR160" s="186" t="s">
        <v>78</v>
      </c>
      <c r="AT160" s="187" t="s">
        <v>70</v>
      </c>
      <c r="AU160" s="187" t="s">
        <v>78</v>
      </c>
      <c r="AY160" s="186" t="s">
        <v>124</v>
      </c>
      <c r="BK160" s="188">
        <f>SUM(BK161:BK169)</f>
        <v>0</v>
      </c>
    </row>
    <row r="161" spans="1:65" s="2" customFormat="1" ht="21.6" customHeight="1">
      <c r="A161" s="33"/>
      <c r="B161" s="34"/>
      <c r="C161" s="191" t="s">
        <v>254</v>
      </c>
      <c r="D161" s="191" t="s">
        <v>126</v>
      </c>
      <c r="E161" s="192" t="s">
        <v>255</v>
      </c>
      <c r="F161" s="193" t="s">
        <v>256</v>
      </c>
      <c r="G161" s="194" t="s">
        <v>173</v>
      </c>
      <c r="H161" s="195">
        <v>12.6</v>
      </c>
      <c r="I161" s="196"/>
      <c r="J161" s="197">
        <f>ROUND(I161*H161,2)</f>
        <v>0</v>
      </c>
      <c r="K161" s="193" t="s">
        <v>130</v>
      </c>
      <c r="L161" s="38"/>
      <c r="M161" s="198" t="s">
        <v>19</v>
      </c>
      <c r="N161" s="199" t="s">
        <v>42</v>
      </c>
      <c r="O161" s="63"/>
      <c r="P161" s="200">
        <f>O161*H161</f>
        <v>0</v>
      </c>
      <c r="Q161" s="200">
        <v>0</v>
      </c>
      <c r="R161" s="200">
        <f>Q161*H161</f>
        <v>0</v>
      </c>
      <c r="S161" s="200">
        <v>0</v>
      </c>
      <c r="T161" s="201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2" t="s">
        <v>131</v>
      </c>
      <c r="AT161" s="202" t="s">
        <v>126</v>
      </c>
      <c r="AU161" s="202" t="s">
        <v>80</v>
      </c>
      <c r="AY161" s="16" t="s">
        <v>124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16" t="s">
        <v>78</v>
      </c>
      <c r="BK161" s="203">
        <f>ROUND(I161*H161,2)</f>
        <v>0</v>
      </c>
      <c r="BL161" s="16" t="s">
        <v>131</v>
      </c>
      <c r="BM161" s="202" t="s">
        <v>257</v>
      </c>
    </row>
    <row r="162" spans="1:65" s="2" customFormat="1" ht="28.8">
      <c r="A162" s="33"/>
      <c r="B162" s="34"/>
      <c r="C162" s="35"/>
      <c r="D162" s="204" t="s">
        <v>133</v>
      </c>
      <c r="E162" s="35"/>
      <c r="F162" s="205" t="s">
        <v>258</v>
      </c>
      <c r="G162" s="35"/>
      <c r="H162" s="35"/>
      <c r="I162" s="114"/>
      <c r="J162" s="35"/>
      <c r="K162" s="35"/>
      <c r="L162" s="38"/>
      <c r="M162" s="206"/>
      <c r="N162" s="207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133</v>
      </c>
      <c r="AU162" s="16" t="s">
        <v>80</v>
      </c>
    </row>
    <row r="163" spans="1:65" s="13" customFormat="1">
      <c r="B163" s="208"/>
      <c r="C163" s="209"/>
      <c r="D163" s="204" t="s">
        <v>135</v>
      </c>
      <c r="E163" s="210" t="s">
        <v>19</v>
      </c>
      <c r="F163" s="211" t="s">
        <v>259</v>
      </c>
      <c r="G163" s="209"/>
      <c r="H163" s="212">
        <v>12.6</v>
      </c>
      <c r="I163" s="213"/>
      <c r="J163" s="209"/>
      <c r="K163" s="209"/>
      <c r="L163" s="214"/>
      <c r="M163" s="215"/>
      <c r="N163" s="216"/>
      <c r="O163" s="216"/>
      <c r="P163" s="216"/>
      <c r="Q163" s="216"/>
      <c r="R163" s="216"/>
      <c r="S163" s="216"/>
      <c r="T163" s="217"/>
      <c r="AT163" s="218" t="s">
        <v>135</v>
      </c>
      <c r="AU163" s="218" t="s">
        <v>80</v>
      </c>
      <c r="AV163" s="13" t="s">
        <v>80</v>
      </c>
      <c r="AW163" s="13" t="s">
        <v>33</v>
      </c>
      <c r="AX163" s="13" t="s">
        <v>71</v>
      </c>
      <c r="AY163" s="218" t="s">
        <v>124</v>
      </c>
    </row>
    <row r="164" spans="1:65" s="2" customFormat="1" ht="14.4" customHeight="1">
      <c r="A164" s="33"/>
      <c r="B164" s="34"/>
      <c r="C164" s="219" t="s">
        <v>260</v>
      </c>
      <c r="D164" s="219" t="s">
        <v>184</v>
      </c>
      <c r="E164" s="220" t="s">
        <v>261</v>
      </c>
      <c r="F164" s="221" t="s">
        <v>262</v>
      </c>
      <c r="G164" s="222" t="s">
        <v>161</v>
      </c>
      <c r="H164" s="223">
        <v>0.2</v>
      </c>
      <c r="I164" s="224"/>
      <c r="J164" s="225">
        <f>ROUND(I164*H164,2)</f>
        <v>0</v>
      </c>
      <c r="K164" s="221" t="s">
        <v>130</v>
      </c>
      <c r="L164" s="226"/>
      <c r="M164" s="227" t="s">
        <v>19</v>
      </c>
      <c r="N164" s="228" t="s">
        <v>42</v>
      </c>
      <c r="O164" s="63"/>
      <c r="P164" s="200">
        <f>O164*H164</f>
        <v>0</v>
      </c>
      <c r="Q164" s="200">
        <v>1</v>
      </c>
      <c r="R164" s="200">
        <f>Q164*H164</f>
        <v>0.2</v>
      </c>
      <c r="S164" s="200">
        <v>0</v>
      </c>
      <c r="T164" s="201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2" t="s">
        <v>170</v>
      </c>
      <c r="AT164" s="202" t="s">
        <v>184</v>
      </c>
      <c r="AU164" s="202" t="s">
        <v>80</v>
      </c>
      <c r="AY164" s="16" t="s">
        <v>124</v>
      </c>
      <c r="BE164" s="203">
        <f>IF(N164="základní",J164,0)</f>
        <v>0</v>
      </c>
      <c r="BF164" s="203">
        <f>IF(N164="snížená",J164,0)</f>
        <v>0</v>
      </c>
      <c r="BG164" s="203">
        <f>IF(N164="zákl. přenesená",J164,0)</f>
        <v>0</v>
      </c>
      <c r="BH164" s="203">
        <f>IF(N164="sníž. přenesená",J164,0)</f>
        <v>0</v>
      </c>
      <c r="BI164" s="203">
        <f>IF(N164="nulová",J164,0)</f>
        <v>0</v>
      </c>
      <c r="BJ164" s="16" t="s">
        <v>78</v>
      </c>
      <c r="BK164" s="203">
        <f>ROUND(I164*H164,2)</f>
        <v>0</v>
      </c>
      <c r="BL164" s="16" t="s">
        <v>131</v>
      </c>
      <c r="BM164" s="202" t="s">
        <v>263</v>
      </c>
    </row>
    <row r="165" spans="1:65" s="2" customFormat="1">
      <c r="A165" s="33"/>
      <c r="B165" s="34"/>
      <c r="C165" s="35"/>
      <c r="D165" s="204" t="s">
        <v>133</v>
      </c>
      <c r="E165" s="35"/>
      <c r="F165" s="205" t="s">
        <v>262</v>
      </c>
      <c r="G165" s="35"/>
      <c r="H165" s="35"/>
      <c r="I165" s="114"/>
      <c r="J165" s="35"/>
      <c r="K165" s="35"/>
      <c r="L165" s="38"/>
      <c r="M165" s="206"/>
      <c r="N165" s="207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133</v>
      </c>
      <c r="AU165" s="16" t="s">
        <v>80</v>
      </c>
    </row>
    <row r="166" spans="1:65" s="13" customFormat="1">
      <c r="B166" s="208"/>
      <c r="C166" s="209"/>
      <c r="D166" s="204" t="s">
        <v>135</v>
      </c>
      <c r="E166" s="210" t="s">
        <v>19</v>
      </c>
      <c r="F166" s="211" t="s">
        <v>264</v>
      </c>
      <c r="G166" s="209"/>
      <c r="H166" s="212">
        <v>0.2</v>
      </c>
      <c r="I166" s="213"/>
      <c r="J166" s="209"/>
      <c r="K166" s="209"/>
      <c r="L166" s="214"/>
      <c r="M166" s="215"/>
      <c r="N166" s="216"/>
      <c r="O166" s="216"/>
      <c r="P166" s="216"/>
      <c r="Q166" s="216"/>
      <c r="R166" s="216"/>
      <c r="S166" s="216"/>
      <c r="T166" s="217"/>
      <c r="AT166" s="218" t="s">
        <v>135</v>
      </c>
      <c r="AU166" s="218" t="s">
        <v>80</v>
      </c>
      <c r="AV166" s="13" t="s">
        <v>80</v>
      </c>
      <c r="AW166" s="13" t="s">
        <v>33</v>
      </c>
      <c r="AX166" s="13" t="s">
        <v>78</v>
      </c>
      <c r="AY166" s="218" t="s">
        <v>124</v>
      </c>
    </row>
    <row r="167" spans="1:65" s="2" customFormat="1" ht="14.4" customHeight="1">
      <c r="A167" s="33"/>
      <c r="B167" s="34"/>
      <c r="C167" s="191" t="s">
        <v>265</v>
      </c>
      <c r="D167" s="191" t="s">
        <v>126</v>
      </c>
      <c r="E167" s="192" t="s">
        <v>266</v>
      </c>
      <c r="F167" s="193" t="s">
        <v>267</v>
      </c>
      <c r="G167" s="194" t="s">
        <v>173</v>
      </c>
      <c r="H167" s="195">
        <v>12.6</v>
      </c>
      <c r="I167" s="196"/>
      <c r="J167" s="197">
        <f>ROUND(I167*H167,2)</f>
        <v>0</v>
      </c>
      <c r="K167" s="193" t="s">
        <v>130</v>
      </c>
      <c r="L167" s="38"/>
      <c r="M167" s="198" t="s">
        <v>19</v>
      </c>
      <c r="N167" s="199" t="s">
        <v>42</v>
      </c>
      <c r="O167" s="63"/>
      <c r="P167" s="200">
        <f>O167*H167</f>
        <v>0</v>
      </c>
      <c r="Q167" s="200">
        <v>0.47260000000000002</v>
      </c>
      <c r="R167" s="200">
        <f>Q167*H167</f>
        <v>5.9547600000000003</v>
      </c>
      <c r="S167" s="200">
        <v>0</v>
      </c>
      <c r="T167" s="201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2" t="s">
        <v>131</v>
      </c>
      <c r="AT167" s="202" t="s">
        <v>126</v>
      </c>
      <c r="AU167" s="202" t="s">
        <v>80</v>
      </c>
      <c r="AY167" s="16" t="s">
        <v>124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16" t="s">
        <v>78</v>
      </c>
      <c r="BK167" s="203">
        <f>ROUND(I167*H167,2)</f>
        <v>0</v>
      </c>
      <c r="BL167" s="16" t="s">
        <v>131</v>
      </c>
      <c r="BM167" s="202" t="s">
        <v>268</v>
      </c>
    </row>
    <row r="168" spans="1:65" s="2" customFormat="1">
      <c r="A168" s="33"/>
      <c r="B168" s="34"/>
      <c r="C168" s="35"/>
      <c r="D168" s="204" t="s">
        <v>133</v>
      </c>
      <c r="E168" s="35"/>
      <c r="F168" s="205" t="s">
        <v>269</v>
      </c>
      <c r="G168" s="35"/>
      <c r="H168" s="35"/>
      <c r="I168" s="114"/>
      <c r="J168" s="35"/>
      <c r="K168" s="35"/>
      <c r="L168" s="38"/>
      <c r="M168" s="206"/>
      <c r="N168" s="207"/>
      <c r="O168" s="63"/>
      <c r="P168" s="63"/>
      <c r="Q168" s="63"/>
      <c r="R168" s="63"/>
      <c r="S168" s="63"/>
      <c r="T168" s="64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133</v>
      </c>
      <c r="AU168" s="16" t="s">
        <v>80</v>
      </c>
    </row>
    <row r="169" spans="1:65" s="2" customFormat="1" ht="19.2">
      <c r="A169" s="33"/>
      <c r="B169" s="34"/>
      <c r="C169" s="35"/>
      <c r="D169" s="204" t="s">
        <v>189</v>
      </c>
      <c r="E169" s="35"/>
      <c r="F169" s="229" t="s">
        <v>270</v>
      </c>
      <c r="G169" s="35"/>
      <c r="H169" s="35"/>
      <c r="I169" s="114"/>
      <c r="J169" s="35"/>
      <c r="K169" s="35"/>
      <c r="L169" s="38"/>
      <c r="M169" s="206"/>
      <c r="N169" s="207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189</v>
      </c>
      <c r="AU169" s="16" t="s">
        <v>80</v>
      </c>
    </row>
    <row r="170" spans="1:65" s="12" customFormat="1" ht="22.8" customHeight="1">
      <c r="B170" s="175"/>
      <c r="C170" s="176"/>
      <c r="D170" s="177" t="s">
        <v>70</v>
      </c>
      <c r="E170" s="189" t="s">
        <v>271</v>
      </c>
      <c r="F170" s="189" t="s">
        <v>272</v>
      </c>
      <c r="G170" s="176"/>
      <c r="H170" s="176"/>
      <c r="I170" s="179"/>
      <c r="J170" s="190">
        <f>BK170</f>
        <v>0</v>
      </c>
      <c r="K170" s="176"/>
      <c r="L170" s="181"/>
      <c r="M170" s="182"/>
      <c r="N170" s="183"/>
      <c r="O170" s="183"/>
      <c r="P170" s="184">
        <f>SUM(P171:P172)</f>
        <v>0</v>
      </c>
      <c r="Q170" s="183"/>
      <c r="R170" s="184">
        <f>SUM(R171:R172)</f>
        <v>0</v>
      </c>
      <c r="S170" s="183"/>
      <c r="T170" s="185">
        <f>SUM(T171:T172)</f>
        <v>0</v>
      </c>
      <c r="AR170" s="186" t="s">
        <v>78</v>
      </c>
      <c r="AT170" s="187" t="s">
        <v>70</v>
      </c>
      <c r="AU170" s="187" t="s">
        <v>78</v>
      </c>
      <c r="AY170" s="186" t="s">
        <v>124</v>
      </c>
      <c r="BK170" s="188">
        <f>SUM(BK171:BK172)</f>
        <v>0</v>
      </c>
    </row>
    <row r="171" spans="1:65" s="2" customFormat="1" ht="14.4" customHeight="1">
      <c r="A171" s="33"/>
      <c r="B171" s="34"/>
      <c r="C171" s="191" t="s">
        <v>273</v>
      </c>
      <c r="D171" s="191" t="s">
        <v>126</v>
      </c>
      <c r="E171" s="192" t="s">
        <v>274</v>
      </c>
      <c r="F171" s="193" t="s">
        <v>275</v>
      </c>
      <c r="G171" s="194" t="s">
        <v>161</v>
      </c>
      <c r="H171" s="195">
        <v>17.111000000000001</v>
      </c>
      <c r="I171" s="196"/>
      <c r="J171" s="197">
        <f>ROUND(I171*H171,2)</f>
        <v>0</v>
      </c>
      <c r="K171" s="193" t="s">
        <v>130</v>
      </c>
      <c r="L171" s="38"/>
      <c r="M171" s="198" t="s">
        <v>19</v>
      </c>
      <c r="N171" s="199" t="s">
        <v>42</v>
      </c>
      <c r="O171" s="63"/>
      <c r="P171" s="200">
        <f>O171*H171</f>
        <v>0</v>
      </c>
      <c r="Q171" s="200">
        <v>0</v>
      </c>
      <c r="R171" s="200">
        <f>Q171*H171</f>
        <v>0</v>
      </c>
      <c r="S171" s="200">
        <v>0</v>
      </c>
      <c r="T171" s="201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2" t="s">
        <v>131</v>
      </c>
      <c r="AT171" s="202" t="s">
        <v>126</v>
      </c>
      <c r="AU171" s="202" t="s">
        <v>80</v>
      </c>
      <c r="AY171" s="16" t="s">
        <v>124</v>
      </c>
      <c r="BE171" s="203">
        <f>IF(N171="základní",J171,0)</f>
        <v>0</v>
      </c>
      <c r="BF171" s="203">
        <f>IF(N171="snížená",J171,0)</f>
        <v>0</v>
      </c>
      <c r="BG171" s="203">
        <f>IF(N171="zákl. přenesená",J171,0)</f>
        <v>0</v>
      </c>
      <c r="BH171" s="203">
        <f>IF(N171="sníž. přenesená",J171,0)</f>
        <v>0</v>
      </c>
      <c r="BI171" s="203">
        <f>IF(N171="nulová",J171,0)</f>
        <v>0</v>
      </c>
      <c r="BJ171" s="16" t="s">
        <v>78</v>
      </c>
      <c r="BK171" s="203">
        <f>ROUND(I171*H171,2)</f>
        <v>0</v>
      </c>
      <c r="BL171" s="16" t="s">
        <v>131</v>
      </c>
      <c r="BM171" s="202" t="s">
        <v>276</v>
      </c>
    </row>
    <row r="172" spans="1:65" s="2" customFormat="1">
      <c r="A172" s="33"/>
      <c r="B172" s="34"/>
      <c r="C172" s="35"/>
      <c r="D172" s="204" t="s">
        <v>133</v>
      </c>
      <c r="E172" s="35"/>
      <c r="F172" s="205" t="s">
        <v>277</v>
      </c>
      <c r="G172" s="35"/>
      <c r="H172" s="35"/>
      <c r="I172" s="114"/>
      <c r="J172" s="35"/>
      <c r="K172" s="35"/>
      <c r="L172" s="38"/>
      <c r="M172" s="230"/>
      <c r="N172" s="231"/>
      <c r="O172" s="232"/>
      <c r="P172" s="232"/>
      <c r="Q172" s="232"/>
      <c r="R172" s="232"/>
      <c r="S172" s="232"/>
      <c r="T172" s="2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133</v>
      </c>
      <c r="AU172" s="16" t="s">
        <v>80</v>
      </c>
    </row>
    <row r="173" spans="1:65" s="2" customFormat="1" ht="6.9" customHeight="1">
      <c r="A173" s="33"/>
      <c r="B173" s="46"/>
      <c r="C173" s="47"/>
      <c r="D173" s="47"/>
      <c r="E173" s="47"/>
      <c r="F173" s="47"/>
      <c r="G173" s="47"/>
      <c r="H173" s="47"/>
      <c r="I173" s="141"/>
      <c r="J173" s="47"/>
      <c r="K173" s="47"/>
      <c r="L173" s="38"/>
      <c r="M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</sheetData>
  <sheetProtection algorithmName="SHA-512" hashValue="tkuzJmiHfD8BLiNLHv5/NJqxQ79zSR/F5pNsMxRaNsX827XLIIbbt0CAUHlZqZW+5vLey18l2u7V63iEGOh87g==" saltValue="YHjEM42EkItICRtws5raHyXbJRpoeWV7MI4DQ6LflosU1R4EKJQq1rTLhBMGWNRPUBaciM6Qy1z1XIL07VbpPg==" spinCount="100000" sheet="1" objects="1" scenarios="1" formatColumns="0" formatRows="0" autoFilter="0"/>
  <autoFilter ref="C90:K172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2"/>
  <sheetViews>
    <sheetView showGridLines="0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6" t="s">
        <v>89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80</v>
      </c>
    </row>
    <row r="4" spans="1:46" s="1" customFormat="1" ht="24.9" customHeight="1">
      <c r="B4" s="19"/>
      <c r="D4" s="111" t="s">
        <v>94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Společná zařízení v k.ú. Dolní Čermná - Poldr č.2 a č.3, Polní cesty C53 a C54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95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2" t="s">
        <v>278</v>
      </c>
      <c r="F9" s="361"/>
      <c r="G9" s="361"/>
      <c r="H9" s="361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90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13. 9. 2018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ROUND(J83,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ROUND((SUM(BE83:BE151)),  2)</f>
        <v>0</v>
      </c>
      <c r="G33" s="33"/>
      <c r="H33" s="33"/>
      <c r="I33" s="130">
        <v>0.21</v>
      </c>
      <c r="J33" s="129">
        <f>ROUND(((SUM(BE83:BE151))*I33),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ROUND((SUM(BF83:BF151)),  2)</f>
        <v>0</v>
      </c>
      <c r="G34" s="33"/>
      <c r="H34" s="33"/>
      <c r="I34" s="130">
        <v>0.15</v>
      </c>
      <c r="J34" s="129">
        <f>ROUND(((SUM(BF83:BF151))*I34),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ROUND((SUM(BG83:BG151)),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ROUND((SUM(BH83:BH151)),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ROUND((SUM(BI83:BI151)),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99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7" t="str">
        <f>E7</f>
        <v>Společná zařízení v k.ú. Dolní Čermná - Poldr č.2 a č.3, Polní cesty C53 a C54</v>
      </c>
      <c r="F48" s="358"/>
      <c r="G48" s="358"/>
      <c r="H48" s="358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35" t="str">
        <f>E9</f>
        <v>SO-05 - Cesta C54 (intravilán)</v>
      </c>
      <c r="F50" s="356"/>
      <c r="G50" s="356"/>
      <c r="H50" s="356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13. 9. 2018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116" t="s">
        <v>31</v>
      </c>
      <c r="J54" s="31" t="str">
        <f>E21</f>
        <v>Agroprojekce Litomyšl,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100</v>
      </c>
      <c r="D57" s="146"/>
      <c r="E57" s="146"/>
      <c r="F57" s="146"/>
      <c r="G57" s="146"/>
      <c r="H57" s="146"/>
      <c r="I57" s="147"/>
      <c r="J57" s="148" t="s">
        <v>101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J83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102</v>
      </c>
    </row>
    <row r="60" spans="1:47" s="9" customFormat="1" ht="24.9" customHeight="1">
      <c r="B60" s="150"/>
      <c r="C60" s="151"/>
      <c r="D60" s="152" t="s">
        <v>103</v>
      </c>
      <c r="E60" s="153"/>
      <c r="F60" s="153"/>
      <c r="G60" s="153"/>
      <c r="H60" s="153"/>
      <c r="I60" s="154"/>
      <c r="J60" s="155">
        <f>J84</f>
        <v>0</v>
      </c>
      <c r="K60" s="151"/>
      <c r="L60" s="156"/>
    </row>
    <row r="61" spans="1:47" s="10" customFormat="1" ht="19.95" customHeight="1">
      <c r="B61" s="157"/>
      <c r="C61" s="96"/>
      <c r="D61" s="158" t="s">
        <v>104</v>
      </c>
      <c r="E61" s="159"/>
      <c r="F61" s="159"/>
      <c r="G61" s="159"/>
      <c r="H61" s="159"/>
      <c r="I61" s="160"/>
      <c r="J61" s="161">
        <f>J85</f>
        <v>0</v>
      </c>
      <c r="K61" s="96"/>
      <c r="L61" s="162"/>
    </row>
    <row r="62" spans="1:47" s="10" customFormat="1" ht="19.95" customHeight="1">
      <c r="B62" s="157"/>
      <c r="C62" s="96"/>
      <c r="D62" s="158" t="s">
        <v>107</v>
      </c>
      <c r="E62" s="159"/>
      <c r="F62" s="159"/>
      <c r="G62" s="159"/>
      <c r="H62" s="159"/>
      <c r="I62" s="160"/>
      <c r="J62" s="161">
        <f>J138</f>
        <v>0</v>
      </c>
      <c r="K62" s="96"/>
      <c r="L62" s="162"/>
    </row>
    <row r="63" spans="1:47" s="10" customFormat="1" ht="19.95" customHeight="1">
      <c r="B63" s="157"/>
      <c r="C63" s="96"/>
      <c r="D63" s="158" t="s">
        <v>108</v>
      </c>
      <c r="E63" s="159"/>
      <c r="F63" s="159"/>
      <c r="G63" s="159"/>
      <c r="H63" s="159"/>
      <c r="I63" s="160"/>
      <c r="J63" s="161">
        <f>J149</f>
        <v>0</v>
      </c>
      <c r="K63" s="96"/>
      <c r="L63" s="162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114"/>
      <c r="J64" s="35"/>
      <c r="K64" s="35"/>
      <c r="L64" s="11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" customHeight="1">
      <c r="A65" s="33"/>
      <c r="B65" s="46"/>
      <c r="C65" s="47"/>
      <c r="D65" s="47"/>
      <c r="E65" s="47"/>
      <c r="F65" s="47"/>
      <c r="G65" s="47"/>
      <c r="H65" s="47"/>
      <c r="I65" s="141"/>
      <c r="J65" s="47"/>
      <c r="K65" s="47"/>
      <c r="L65" s="115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" customHeight="1">
      <c r="A69" s="33"/>
      <c r="B69" s="48"/>
      <c r="C69" s="49"/>
      <c r="D69" s="49"/>
      <c r="E69" s="49"/>
      <c r="F69" s="49"/>
      <c r="G69" s="49"/>
      <c r="H69" s="49"/>
      <c r="I69" s="144"/>
      <c r="J69" s="49"/>
      <c r="K69" s="49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" customHeight="1">
      <c r="A70" s="33"/>
      <c r="B70" s="34"/>
      <c r="C70" s="22" t="s">
        <v>109</v>
      </c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" customHeight="1">
      <c r="A71" s="33"/>
      <c r="B71" s="34"/>
      <c r="C71" s="35"/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4.4" customHeight="1">
      <c r="A73" s="33"/>
      <c r="B73" s="34"/>
      <c r="C73" s="35"/>
      <c r="D73" s="35"/>
      <c r="E73" s="357" t="str">
        <f>E7</f>
        <v>Společná zařízení v k.ú. Dolní Čermná - Poldr č.2 a č.3, Polní cesty C53 a C54</v>
      </c>
      <c r="F73" s="358"/>
      <c r="G73" s="358"/>
      <c r="H73" s="358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95</v>
      </c>
      <c r="D74" s="35"/>
      <c r="E74" s="35"/>
      <c r="F74" s="35"/>
      <c r="G74" s="35"/>
      <c r="H74" s="35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4.4" customHeight="1">
      <c r="A75" s="33"/>
      <c r="B75" s="34"/>
      <c r="C75" s="35"/>
      <c r="D75" s="35"/>
      <c r="E75" s="335" t="str">
        <f>E9</f>
        <v>SO-05 - Cesta C54 (intravilán)</v>
      </c>
      <c r="F75" s="356"/>
      <c r="G75" s="356"/>
      <c r="H75" s="356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" customHeight="1">
      <c r="A76" s="33"/>
      <c r="B76" s="34"/>
      <c r="C76" s="35"/>
      <c r="D76" s="35"/>
      <c r="E76" s="35"/>
      <c r="F76" s="35"/>
      <c r="G76" s="35"/>
      <c r="H76" s="35"/>
      <c r="I76" s="114"/>
      <c r="J76" s="35"/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116" t="s">
        <v>23</v>
      </c>
      <c r="J77" s="58" t="str">
        <f>IF(J12="","",J12)</f>
        <v>13. 9. 2018</v>
      </c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114"/>
      <c r="J78" s="35"/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6.4" customHeight="1">
      <c r="A79" s="33"/>
      <c r="B79" s="34"/>
      <c r="C79" s="28" t="s">
        <v>25</v>
      </c>
      <c r="D79" s="35"/>
      <c r="E79" s="35"/>
      <c r="F79" s="26" t="str">
        <f>E15</f>
        <v>ČR-SPÚ, Pobočka Ústí nad Orlicí</v>
      </c>
      <c r="G79" s="35"/>
      <c r="H79" s="35"/>
      <c r="I79" s="116" t="s">
        <v>31</v>
      </c>
      <c r="J79" s="31" t="str">
        <f>E21</f>
        <v>Agroprojekce Litomyšl, s.r.o.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6" customHeight="1">
      <c r="A80" s="33"/>
      <c r="B80" s="34"/>
      <c r="C80" s="28" t="s">
        <v>29</v>
      </c>
      <c r="D80" s="35"/>
      <c r="E80" s="35"/>
      <c r="F80" s="26" t="str">
        <f>IF(E18="","",E18)</f>
        <v>Vyplň údaj</v>
      </c>
      <c r="G80" s="35"/>
      <c r="H80" s="35"/>
      <c r="I80" s="116" t="s">
        <v>34</v>
      </c>
      <c r="J80" s="31" t="str">
        <f>E24</f>
        <v xml:space="preserve"> </v>
      </c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114"/>
      <c r="J81" s="35"/>
      <c r="K81" s="35"/>
      <c r="L81" s="11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63"/>
      <c r="B82" s="164"/>
      <c r="C82" s="165" t="s">
        <v>110</v>
      </c>
      <c r="D82" s="166" t="s">
        <v>56</v>
      </c>
      <c r="E82" s="166" t="s">
        <v>52</v>
      </c>
      <c r="F82" s="166" t="s">
        <v>53</v>
      </c>
      <c r="G82" s="166" t="s">
        <v>111</v>
      </c>
      <c r="H82" s="166" t="s">
        <v>112</v>
      </c>
      <c r="I82" s="167" t="s">
        <v>113</v>
      </c>
      <c r="J82" s="166" t="s">
        <v>101</v>
      </c>
      <c r="K82" s="168" t="s">
        <v>114</v>
      </c>
      <c r="L82" s="169"/>
      <c r="M82" s="67" t="s">
        <v>19</v>
      </c>
      <c r="N82" s="68" t="s">
        <v>41</v>
      </c>
      <c r="O82" s="68" t="s">
        <v>115</v>
      </c>
      <c r="P82" s="68" t="s">
        <v>116</v>
      </c>
      <c r="Q82" s="68" t="s">
        <v>117</v>
      </c>
      <c r="R82" s="68" t="s">
        <v>118</v>
      </c>
      <c r="S82" s="68" t="s">
        <v>119</v>
      </c>
      <c r="T82" s="69" t="s">
        <v>120</v>
      </c>
      <c r="U82" s="163"/>
      <c r="V82" s="163"/>
      <c r="W82" s="163"/>
      <c r="X82" s="163"/>
      <c r="Y82" s="163"/>
      <c r="Z82" s="163"/>
      <c r="AA82" s="163"/>
      <c r="AB82" s="163"/>
      <c r="AC82" s="163"/>
      <c r="AD82" s="163"/>
      <c r="AE82" s="163"/>
    </row>
    <row r="83" spans="1:65" s="2" customFormat="1" ht="22.8" customHeight="1">
      <c r="A83" s="33"/>
      <c r="B83" s="34"/>
      <c r="C83" s="74" t="s">
        <v>121</v>
      </c>
      <c r="D83" s="35"/>
      <c r="E83" s="35"/>
      <c r="F83" s="35"/>
      <c r="G83" s="35"/>
      <c r="H83" s="35"/>
      <c r="I83" s="114"/>
      <c r="J83" s="170">
        <f>BK83</f>
        <v>0</v>
      </c>
      <c r="K83" s="35"/>
      <c r="L83" s="38"/>
      <c r="M83" s="70"/>
      <c r="N83" s="171"/>
      <c r="O83" s="71"/>
      <c r="P83" s="172">
        <f>P84</f>
        <v>0</v>
      </c>
      <c r="Q83" s="71"/>
      <c r="R83" s="172">
        <f>R84</f>
        <v>67.896927000000005</v>
      </c>
      <c r="S83" s="71"/>
      <c r="T83" s="173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70</v>
      </c>
      <c r="AU83" s="16" t="s">
        <v>102</v>
      </c>
      <c r="BK83" s="174">
        <f>BK84</f>
        <v>0</v>
      </c>
    </row>
    <row r="84" spans="1:65" s="12" customFormat="1" ht="25.95" customHeight="1">
      <c r="B84" s="175"/>
      <c r="C84" s="176"/>
      <c r="D84" s="177" t="s">
        <v>70</v>
      </c>
      <c r="E84" s="178" t="s">
        <v>122</v>
      </c>
      <c r="F84" s="178" t="s">
        <v>123</v>
      </c>
      <c r="G84" s="176"/>
      <c r="H84" s="176"/>
      <c r="I84" s="179"/>
      <c r="J84" s="180">
        <f>BK84</f>
        <v>0</v>
      </c>
      <c r="K84" s="176"/>
      <c r="L84" s="181"/>
      <c r="M84" s="182"/>
      <c r="N84" s="183"/>
      <c r="O84" s="183"/>
      <c r="P84" s="184">
        <f>P85+P138+P149</f>
        <v>0</v>
      </c>
      <c r="Q84" s="183"/>
      <c r="R84" s="184">
        <f>R85+R138+R149</f>
        <v>67.896927000000005</v>
      </c>
      <c r="S84" s="183"/>
      <c r="T84" s="185">
        <f>T85+T138+T149</f>
        <v>0</v>
      </c>
      <c r="AR84" s="186" t="s">
        <v>78</v>
      </c>
      <c r="AT84" s="187" t="s">
        <v>70</v>
      </c>
      <c r="AU84" s="187" t="s">
        <v>71</v>
      </c>
      <c r="AY84" s="186" t="s">
        <v>124</v>
      </c>
      <c r="BK84" s="188">
        <f>BK85+BK138+BK149</f>
        <v>0</v>
      </c>
    </row>
    <row r="85" spans="1:65" s="12" customFormat="1" ht="22.8" customHeight="1">
      <c r="B85" s="175"/>
      <c r="C85" s="176"/>
      <c r="D85" s="177" t="s">
        <v>70</v>
      </c>
      <c r="E85" s="189" t="s">
        <v>78</v>
      </c>
      <c r="F85" s="189" t="s">
        <v>125</v>
      </c>
      <c r="G85" s="176"/>
      <c r="H85" s="176"/>
      <c r="I85" s="179"/>
      <c r="J85" s="190">
        <f>BK85</f>
        <v>0</v>
      </c>
      <c r="K85" s="176"/>
      <c r="L85" s="181"/>
      <c r="M85" s="182"/>
      <c r="N85" s="183"/>
      <c r="O85" s="183"/>
      <c r="P85" s="184">
        <f>SUM(P86:P137)</f>
        <v>0</v>
      </c>
      <c r="Q85" s="183"/>
      <c r="R85" s="184">
        <f>SUM(R86:R137)</f>
        <v>0.21936700000000001</v>
      </c>
      <c r="S85" s="183"/>
      <c r="T85" s="185">
        <f>SUM(T86:T137)</f>
        <v>0</v>
      </c>
      <c r="AR85" s="186" t="s">
        <v>78</v>
      </c>
      <c r="AT85" s="187" t="s">
        <v>70</v>
      </c>
      <c r="AU85" s="187" t="s">
        <v>78</v>
      </c>
      <c r="AY85" s="186" t="s">
        <v>124</v>
      </c>
      <c r="BK85" s="188">
        <f>SUM(BK86:BK137)</f>
        <v>0</v>
      </c>
    </row>
    <row r="86" spans="1:65" s="2" customFormat="1" ht="14.4" customHeight="1">
      <c r="A86" s="33"/>
      <c r="B86" s="34"/>
      <c r="C86" s="191" t="s">
        <v>78</v>
      </c>
      <c r="D86" s="191" t="s">
        <v>126</v>
      </c>
      <c r="E86" s="192" t="s">
        <v>279</v>
      </c>
      <c r="F86" s="193" t="s">
        <v>280</v>
      </c>
      <c r="G86" s="194" t="s">
        <v>129</v>
      </c>
      <c r="H86" s="195">
        <v>26</v>
      </c>
      <c r="I86" s="196"/>
      <c r="J86" s="197">
        <f>ROUND(I86*H86,2)</f>
        <v>0</v>
      </c>
      <c r="K86" s="193" t="s">
        <v>130</v>
      </c>
      <c r="L86" s="38"/>
      <c r="M86" s="198" t="s">
        <v>19</v>
      </c>
      <c r="N86" s="199" t="s">
        <v>42</v>
      </c>
      <c r="O86" s="63"/>
      <c r="P86" s="200">
        <f>O86*H86</f>
        <v>0</v>
      </c>
      <c r="Q86" s="200">
        <v>0</v>
      </c>
      <c r="R86" s="200">
        <f>Q86*H86</f>
        <v>0</v>
      </c>
      <c r="S86" s="200">
        <v>0</v>
      </c>
      <c r="T86" s="201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02" t="s">
        <v>131</v>
      </c>
      <c r="AT86" s="202" t="s">
        <v>126</v>
      </c>
      <c r="AU86" s="202" t="s">
        <v>80</v>
      </c>
      <c r="AY86" s="16" t="s">
        <v>124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16" t="s">
        <v>78</v>
      </c>
      <c r="BK86" s="203">
        <f>ROUND(I86*H86,2)</f>
        <v>0</v>
      </c>
      <c r="BL86" s="16" t="s">
        <v>131</v>
      </c>
      <c r="BM86" s="202" t="s">
        <v>281</v>
      </c>
    </row>
    <row r="87" spans="1:65" s="2" customFormat="1" ht="19.2">
      <c r="A87" s="33"/>
      <c r="B87" s="34"/>
      <c r="C87" s="35"/>
      <c r="D87" s="204" t="s">
        <v>133</v>
      </c>
      <c r="E87" s="35"/>
      <c r="F87" s="205" t="s">
        <v>282</v>
      </c>
      <c r="G87" s="35"/>
      <c r="H87" s="35"/>
      <c r="I87" s="114"/>
      <c r="J87" s="35"/>
      <c r="K87" s="35"/>
      <c r="L87" s="38"/>
      <c r="M87" s="206"/>
      <c r="N87" s="207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133</v>
      </c>
      <c r="AU87" s="16" t="s">
        <v>80</v>
      </c>
    </row>
    <row r="88" spans="1:65" s="13" customFormat="1">
      <c r="B88" s="208"/>
      <c r="C88" s="209"/>
      <c r="D88" s="204" t="s">
        <v>135</v>
      </c>
      <c r="E88" s="210" t="s">
        <v>19</v>
      </c>
      <c r="F88" s="211" t="s">
        <v>283</v>
      </c>
      <c r="G88" s="209"/>
      <c r="H88" s="212">
        <v>26</v>
      </c>
      <c r="I88" s="213"/>
      <c r="J88" s="209"/>
      <c r="K88" s="209"/>
      <c r="L88" s="214"/>
      <c r="M88" s="215"/>
      <c r="N88" s="216"/>
      <c r="O88" s="216"/>
      <c r="P88" s="216"/>
      <c r="Q88" s="216"/>
      <c r="R88" s="216"/>
      <c r="S88" s="216"/>
      <c r="T88" s="217"/>
      <c r="AT88" s="218" t="s">
        <v>135</v>
      </c>
      <c r="AU88" s="218" t="s">
        <v>80</v>
      </c>
      <c r="AV88" s="13" t="s">
        <v>80</v>
      </c>
      <c r="AW88" s="13" t="s">
        <v>33</v>
      </c>
      <c r="AX88" s="13" t="s">
        <v>78</v>
      </c>
      <c r="AY88" s="218" t="s">
        <v>124</v>
      </c>
    </row>
    <row r="89" spans="1:65" s="2" customFormat="1" ht="14.4" customHeight="1">
      <c r="A89" s="33"/>
      <c r="B89" s="34"/>
      <c r="C89" s="191" t="s">
        <v>80</v>
      </c>
      <c r="D89" s="191" t="s">
        <v>126</v>
      </c>
      <c r="E89" s="192" t="s">
        <v>284</v>
      </c>
      <c r="F89" s="193" t="s">
        <v>285</v>
      </c>
      <c r="G89" s="194" t="s">
        <v>129</v>
      </c>
      <c r="H89" s="195">
        <v>1.2</v>
      </c>
      <c r="I89" s="196"/>
      <c r="J89" s="197">
        <f>ROUND(I89*H89,2)</f>
        <v>0</v>
      </c>
      <c r="K89" s="193" t="s">
        <v>130</v>
      </c>
      <c r="L89" s="38"/>
      <c r="M89" s="198" t="s">
        <v>19</v>
      </c>
      <c r="N89" s="199" t="s">
        <v>42</v>
      </c>
      <c r="O89" s="63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02" t="s">
        <v>131</v>
      </c>
      <c r="AT89" s="202" t="s">
        <v>126</v>
      </c>
      <c r="AU89" s="202" t="s">
        <v>80</v>
      </c>
      <c r="AY89" s="16" t="s">
        <v>124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6" t="s">
        <v>78</v>
      </c>
      <c r="BK89" s="203">
        <f>ROUND(I89*H89,2)</f>
        <v>0</v>
      </c>
      <c r="BL89" s="16" t="s">
        <v>131</v>
      </c>
      <c r="BM89" s="202" t="s">
        <v>286</v>
      </c>
    </row>
    <row r="90" spans="1:65" s="2" customFormat="1" ht="19.2">
      <c r="A90" s="33"/>
      <c r="B90" s="34"/>
      <c r="C90" s="35"/>
      <c r="D90" s="204" t="s">
        <v>133</v>
      </c>
      <c r="E90" s="35"/>
      <c r="F90" s="205" t="s">
        <v>287</v>
      </c>
      <c r="G90" s="35"/>
      <c r="H90" s="35"/>
      <c r="I90" s="114"/>
      <c r="J90" s="35"/>
      <c r="K90" s="35"/>
      <c r="L90" s="38"/>
      <c r="M90" s="206"/>
      <c r="N90" s="207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133</v>
      </c>
      <c r="AU90" s="16" t="s">
        <v>80</v>
      </c>
    </row>
    <row r="91" spans="1:65" s="13" customFormat="1">
      <c r="B91" s="208"/>
      <c r="C91" s="209"/>
      <c r="D91" s="204" t="s">
        <v>135</v>
      </c>
      <c r="E91" s="210" t="s">
        <v>19</v>
      </c>
      <c r="F91" s="211" t="s">
        <v>288</v>
      </c>
      <c r="G91" s="209"/>
      <c r="H91" s="212">
        <v>1.2</v>
      </c>
      <c r="I91" s="213"/>
      <c r="J91" s="209"/>
      <c r="K91" s="209"/>
      <c r="L91" s="214"/>
      <c r="M91" s="215"/>
      <c r="N91" s="216"/>
      <c r="O91" s="216"/>
      <c r="P91" s="216"/>
      <c r="Q91" s="216"/>
      <c r="R91" s="216"/>
      <c r="S91" s="216"/>
      <c r="T91" s="217"/>
      <c r="AT91" s="218" t="s">
        <v>135</v>
      </c>
      <c r="AU91" s="218" t="s">
        <v>80</v>
      </c>
      <c r="AV91" s="13" t="s">
        <v>80</v>
      </c>
      <c r="AW91" s="13" t="s">
        <v>33</v>
      </c>
      <c r="AX91" s="13" t="s">
        <v>78</v>
      </c>
      <c r="AY91" s="218" t="s">
        <v>124</v>
      </c>
    </row>
    <row r="92" spans="1:65" s="2" customFormat="1" ht="14.4" customHeight="1">
      <c r="A92" s="33"/>
      <c r="B92" s="34"/>
      <c r="C92" s="191" t="s">
        <v>142</v>
      </c>
      <c r="D92" s="191" t="s">
        <v>126</v>
      </c>
      <c r="E92" s="192" t="s">
        <v>289</v>
      </c>
      <c r="F92" s="193" t="s">
        <v>290</v>
      </c>
      <c r="G92" s="194" t="s">
        <v>129</v>
      </c>
      <c r="H92" s="195">
        <v>0.36</v>
      </c>
      <c r="I92" s="196"/>
      <c r="J92" s="197">
        <f>ROUND(I92*H92,2)</f>
        <v>0</v>
      </c>
      <c r="K92" s="193" t="s">
        <v>130</v>
      </c>
      <c r="L92" s="38"/>
      <c r="M92" s="198" t="s">
        <v>19</v>
      </c>
      <c r="N92" s="199" t="s">
        <v>42</v>
      </c>
      <c r="O92" s="63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2" t="s">
        <v>131</v>
      </c>
      <c r="AT92" s="202" t="s">
        <v>126</v>
      </c>
      <c r="AU92" s="202" t="s">
        <v>80</v>
      </c>
      <c r="AY92" s="16" t="s">
        <v>124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6" t="s">
        <v>78</v>
      </c>
      <c r="BK92" s="203">
        <f>ROUND(I92*H92,2)</f>
        <v>0</v>
      </c>
      <c r="BL92" s="16" t="s">
        <v>131</v>
      </c>
      <c r="BM92" s="202" t="s">
        <v>291</v>
      </c>
    </row>
    <row r="93" spans="1:65" s="2" customFormat="1" ht="19.2">
      <c r="A93" s="33"/>
      <c r="B93" s="34"/>
      <c r="C93" s="35"/>
      <c r="D93" s="204" t="s">
        <v>133</v>
      </c>
      <c r="E93" s="35"/>
      <c r="F93" s="205" t="s">
        <v>292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133</v>
      </c>
      <c r="AU93" s="16" t="s">
        <v>80</v>
      </c>
    </row>
    <row r="94" spans="1:65" s="13" customFormat="1">
      <c r="B94" s="208"/>
      <c r="C94" s="209"/>
      <c r="D94" s="204" t="s">
        <v>135</v>
      </c>
      <c r="E94" s="210" t="s">
        <v>19</v>
      </c>
      <c r="F94" s="211" t="s">
        <v>293</v>
      </c>
      <c r="G94" s="209"/>
      <c r="H94" s="212">
        <v>0.36</v>
      </c>
      <c r="I94" s="213"/>
      <c r="J94" s="209"/>
      <c r="K94" s="209"/>
      <c r="L94" s="214"/>
      <c r="M94" s="215"/>
      <c r="N94" s="216"/>
      <c r="O94" s="216"/>
      <c r="P94" s="216"/>
      <c r="Q94" s="216"/>
      <c r="R94" s="216"/>
      <c r="S94" s="216"/>
      <c r="T94" s="217"/>
      <c r="AT94" s="218" t="s">
        <v>135</v>
      </c>
      <c r="AU94" s="218" t="s">
        <v>80</v>
      </c>
      <c r="AV94" s="13" t="s">
        <v>80</v>
      </c>
      <c r="AW94" s="13" t="s">
        <v>33</v>
      </c>
      <c r="AX94" s="13" t="s">
        <v>78</v>
      </c>
      <c r="AY94" s="218" t="s">
        <v>124</v>
      </c>
    </row>
    <row r="95" spans="1:65" s="2" customFormat="1" ht="14.4" customHeight="1">
      <c r="A95" s="33"/>
      <c r="B95" s="34"/>
      <c r="C95" s="191" t="s">
        <v>131</v>
      </c>
      <c r="D95" s="191" t="s">
        <v>126</v>
      </c>
      <c r="E95" s="192" t="s">
        <v>294</v>
      </c>
      <c r="F95" s="193" t="s">
        <v>295</v>
      </c>
      <c r="G95" s="194" t="s">
        <v>129</v>
      </c>
      <c r="H95" s="195">
        <v>13.56</v>
      </c>
      <c r="I95" s="196"/>
      <c r="J95" s="197">
        <f>ROUND(I95*H95,2)</f>
        <v>0</v>
      </c>
      <c r="K95" s="193" t="s">
        <v>130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131</v>
      </c>
      <c r="AT95" s="202" t="s">
        <v>126</v>
      </c>
      <c r="AU95" s="202" t="s">
        <v>80</v>
      </c>
      <c r="AY95" s="16" t="s">
        <v>124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78</v>
      </c>
      <c r="BK95" s="203">
        <f>ROUND(I95*H95,2)</f>
        <v>0</v>
      </c>
      <c r="BL95" s="16" t="s">
        <v>131</v>
      </c>
      <c r="BM95" s="202" t="s">
        <v>296</v>
      </c>
    </row>
    <row r="96" spans="1:65" s="2" customFormat="1" ht="19.2">
      <c r="A96" s="33"/>
      <c r="B96" s="34"/>
      <c r="C96" s="35"/>
      <c r="D96" s="204" t="s">
        <v>133</v>
      </c>
      <c r="E96" s="35"/>
      <c r="F96" s="205" t="s">
        <v>297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133</v>
      </c>
      <c r="AU96" s="16" t="s">
        <v>80</v>
      </c>
    </row>
    <row r="97" spans="1:65" s="13" customFormat="1">
      <c r="B97" s="208"/>
      <c r="C97" s="209"/>
      <c r="D97" s="204" t="s">
        <v>135</v>
      </c>
      <c r="E97" s="210" t="s">
        <v>19</v>
      </c>
      <c r="F97" s="211" t="s">
        <v>298</v>
      </c>
      <c r="G97" s="209"/>
      <c r="H97" s="212">
        <v>13.56</v>
      </c>
      <c r="I97" s="213"/>
      <c r="J97" s="209"/>
      <c r="K97" s="209"/>
      <c r="L97" s="214"/>
      <c r="M97" s="215"/>
      <c r="N97" s="216"/>
      <c r="O97" s="216"/>
      <c r="P97" s="216"/>
      <c r="Q97" s="216"/>
      <c r="R97" s="216"/>
      <c r="S97" s="216"/>
      <c r="T97" s="217"/>
      <c r="AT97" s="218" t="s">
        <v>135</v>
      </c>
      <c r="AU97" s="218" t="s">
        <v>80</v>
      </c>
      <c r="AV97" s="13" t="s">
        <v>80</v>
      </c>
      <c r="AW97" s="13" t="s">
        <v>33</v>
      </c>
      <c r="AX97" s="13" t="s">
        <v>78</v>
      </c>
      <c r="AY97" s="218" t="s">
        <v>124</v>
      </c>
    </row>
    <row r="98" spans="1:65" s="2" customFormat="1" ht="14.4" customHeight="1">
      <c r="A98" s="33"/>
      <c r="B98" s="34"/>
      <c r="C98" s="191" t="s">
        <v>152</v>
      </c>
      <c r="D98" s="191" t="s">
        <v>126</v>
      </c>
      <c r="E98" s="192" t="s">
        <v>143</v>
      </c>
      <c r="F98" s="193" t="s">
        <v>144</v>
      </c>
      <c r="G98" s="194" t="s">
        <v>129</v>
      </c>
      <c r="H98" s="195">
        <v>19.22</v>
      </c>
      <c r="I98" s="196"/>
      <c r="J98" s="197">
        <f>ROUND(I98*H98,2)</f>
        <v>0</v>
      </c>
      <c r="K98" s="193" t="s">
        <v>130</v>
      </c>
      <c r="L98" s="38"/>
      <c r="M98" s="198" t="s">
        <v>19</v>
      </c>
      <c r="N98" s="199" t="s">
        <v>42</v>
      </c>
      <c r="O98" s="63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2" t="s">
        <v>131</v>
      </c>
      <c r="AT98" s="202" t="s">
        <v>126</v>
      </c>
      <c r="AU98" s="202" t="s">
        <v>80</v>
      </c>
      <c r="AY98" s="16" t="s">
        <v>124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6" t="s">
        <v>78</v>
      </c>
      <c r="BK98" s="203">
        <f>ROUND(I98*H98,2)</f>
        <v>0</v>
      </c>
      <c r="BL98" s="16" t="s">
        <v>131</v>
      </c>
      <c r="BM98" s="202" t="s">
        <v>299</v>
      </c>
    </row>
    <row r="99" spans="1:65" s="2" customFormat="1" ht="19.2">
      <c r="A99" s="33"/>
      <c r="B99" s="34"/>
      <c r="C99" s="35"/>
      <c r="D99" s="204" t="s">
        <v>133</v>
      </c>
      <c r="E99" s="35"/>
      <c r="F99" s="205" t="s">
        <v>146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133</v>
      </c>
      <c r="AU99" s="16" t="s">
        <v>80</v>
      </c>
    </row>
    <row r="100" spans="1:65" s="13" customFormat="1">
      <c r="B100" s="208"/>
      <c r="C100" s="209"/>
      <c r="D100" s="204" t="s">
        <v>135</v>
      </c>
      <c r="E100" s="210" t="s">
        <v>19</v>
      </c>
      <c r="F100" s="211" t="s">
        <v>300</v>
      </c>
      <c r="G100" s="209"/>
      <c r="H100" s="212">
        <v>19.22</v>
      </c>
      <c r="I100" s="213"/>
      <c r="J100" s="209"/>
      <c r="K100" s="209"/>
      <c r="L100" s="214"/>
      <c r="M100" s="215"/>
      <c r="N100" s="216"/>
      <c r="O100" s="216"/>
      <c r="P100" s="216"/>
      <c r="Q100" s="216"/>
      <c r="R100" s="216"/>
      <c r="S100" s="216"/>
      <c r="T100" s="217"/>
      <c r="AT100" s="218" t="s">
        <v>135</v>
      </c>
      <c r="AU100" s="218" t="s">
        <v>80</v>
      </c>
      <c r="AV100" s="13" t="s">
        <v>80</v>
      </c>
      <c r="AW100" s="13" t="s">
        <v>33</v>
      </c>
      <c r="AX100" s="13" t="s">
        <v>71</v>
      </c>
      <c r="AY100" s="218" t="s">
        <v>124</v>
      </c>
    </row>
    <row r="101" spans="1:65" s="2" customFormat="1" ht="14.4" customHeight="1">
      <c r="A101" s="33"/>
      <c r="B101" s="34"/>
      <c r="C101" s="191" t="s">
        <v>158</v>
      </c>
      <c r="D101" s="191" t="s">
        <v>126</v>
      </c>
      <c r="E101" s="192" t="s">
        <v>148</v>
      </c>
      <c r="F101" s="193" t="s">
        <v>149</v>
      </c>
      <c r="G101" s="194" t="s">
        <v>129</v>
      </c>
      <c r="H101" s="195">
        <v>32.78</v>
      </c>
      <c r="I101" s="196"/>
      <c r="J101" s="197">
        <f>ROUND(I101*H101,2)</f>
        <v>0</v>
      </c>
      <c r="K101" s="193" t="s">
        <v>130</v>
      </c>
      <c r="L101" s="38"/>
      <c r="M101" s="198" t="s">
        <v>19</v>
      </c>
      <c r="N101" s="199" t="s">
        <v>42</v>
      </c>
      <c r="O101" s="63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2" t="s">
        <v>131</v>
      </c>
      <c r="AT101" s="202" t="s">
        <v>126</v>
      </c>
      <c r="AU101" s="202" t="s">
        <v>80</v>
      </c>
      <c r="AY101" s="16" t="s">
        <v>124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6" t="s">
        <v>78</v>
      </c>
      <c r="BK101" s="203">
        <f>ROUND(I101*H101,2)</f>
        <v>0</v>
      </c>
      <c r="BL101" s="16" t="s">
        <v>131</v>
      </c>
      <c r="BM101" s="202" t="s">
        <v>301</v>
      </c>
    </row>
    <row r="102" spans="1:65" s="2" customFormat="1" ht="19.2">
      <c r="A102" s="33"/>
      <c r="B102" s="34"/>
      <c r="C102" s="35"/>
      <c r="D102" s="204" t="s">
        <v>133</v>
      </c>
      <c r="E102" s="35"/>
      <c r="F102" s="205" t="s">
        <v>151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133</v>
      </c>
      <c r="AU102" s="16" t="s">
        <v>80</v>
      </c>
    </row>
    <row r="103" spans="1:65" s="13" customFormat="1">
      <c r="B103" s="208"/>
      <c r="C103" s="209"/>
      <c r="D103" s="204" t="s">
        <v>135</v>
      </c>
      <c r="E103" s="210" t="s">
        <v>19</v>
      </c>
      <c r="F103" s="211" t="s">
        <v>298</v>
      </c>
      <c r="G103" s="209"/>
      <c r="H103" s="212">
        <v>13.56</v>
      </c>
      <c r="I103" s="213"/>
      <c r="J103" s="209"/>
      <c r="K103" s="209"/>
      <c r="L103" s="214"/>
      <c r="M103" s="215"/>
      <c r="N103" s="216"/>
      <c r="O103" s="216"/>
      <c r="P103" s="216"/>
      <c r="Q103" s="216"/>
      <c r="R103" s="216"/>
      <c r="S103" s="216"/>
      <c r="T103" s="217"/>
      <c r="AT103" s="218" t="s">
        <v>135</v>
      </c>
      <c r="AU103" s="218" t="s">
        <v>80</v>
      </c>
      <c r="AV103" s="13" t="s">
        <v>80</v>
      </c>
      <c r="AW103" s="13" t="s">
        <v>33</v>
      </c>
      <c r="AX103" s="13" t="s">
        <v>71</v>
      </c>
      <c r="AY103" s="218" t="s">
        <v>124</v>
      </c>
    </row>
    <row r="104" spans="1:65" s="13" customFormat="1">
      <c r="B104" s="208"/>
      <c r="C104" s="209"/>
      <c r="D104" s="204" t="s">
        <v>135</v>
      </c>
      <c r="E104" s="210" t="s">
        <v>19</v>
      </c>
      <c r="F104" s="211" t="s">
        <v>300</v>
      </c>
      <c r="G104" s="209"/>
      <c r="H104" s="212">
        <v>19.22</v>
      </c>
      <c r="I104" s="213"/>
      <c r="J104" s="209"/>
      <c r="K104" s="209"/>
      <c r="L104" s="214"/>
      <c r="M104" s="215"/>
      <c r="N104" s="216"/>
      <c r="O104" s="216"/>
      <c r="P104" s="216"/>
      <c r="Q104" s="216"/>
      <c r="R104" s="216"/>
      <c r="S104" s="216"/>
      <c r="T104" s="217"/>
      <c r="AT104" s="218" t="s">
        <v>135</v>
      </c>
      <c r="AU104" s="218" t="s">
        <v>80</v>
      </c>
      <c r="AV104" s="13" t="s">
        <v>80</v>
      </c>
      <c r="AW104" s="13" t="s">
        <v>33</v>
      </c>
      <c r="AX104" s="13" t="s">
        <v>71</v>
      </c>
      <c r="AY104" s="218" t="s">
        <v>124</v>
      </c>
    </row>
    <row r="105" spans="1:65" s="2" customFormat="1" ht="14.4" customHeight="1">
      <c r="A105" s="33"/>
      <c r="B105" s="34"/>
      <c r="C105" s="191" t="s">
        <v>164</v>
      </c>
      <c r="D105" s="191" t="s">
        <v>126</v>
      </c>
      <c r="E105" s="192" t="s">
        <v>153</v>
      </c>
      <c r="F105" s="193" t="s">
        <v>154</v>
      </c>
      <c r="G105" s="194" t="s">
        <v>129</v>
      </c>
      <c r="H105" s="195">
        <v>4.9000000000000004</v>
      </c>
      <c r="I105" s="196"/>
      <c r="J105" s="197">
        <f>ROUND(I105*H105,2)</f>
        <v>0</v>
      </c>
      <c r="K105" s="193" t="s">
        <v>130</v>
      </c>
      <c r="L105" s="38"/>
      <c r="M105" s="198" t="s">
        <v>19</v>
      </c>
      <c r="N105" s="199" t="s">
        <v>42</v>
      </c>
      <c r="O105" s="63"/>
      <c r="P105" s="200">
        <f>O105*H105</f>
        <v>0</v>
      </c>
      <c r="Q105" s="200">
        <v>0</v>
      </c>
      <c r="R105" s="200">
        <f>Q105*H105</f>
        <v>0</v>
      </c>
      <c r="S105" s="200">
        <v>0</v>
      </c>
      <c r="T105" s="201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02" t="s">
        <v>131</v>
      </c>
      <c r="AT105" s="202" t="s">
        <v>126</v>
      </c>
      <c r="AU105" s="202" t="s">
        <v>80</v>
      </c>
      <c r="AY105" s="16" t="s">
        <v>124</v>
      </c>
      <c r="BE105" s="203">
        <f>IF(N105="základní",J105,0)</f>
        <v>0</v>
      </c>
      <c r="BF105" s="203">
        <f>IF(N105="snížená",J105,0)</f>
        <v>0</v>
      </c>
      <c r="BG105" s="203">
        <f>IF(N105="zákl. přenesená",J105,0)</f>
        <v>0</v>
      </c>
      <c r="BH105" s="203">
        <f>IF(N105="sníž. přenesená",J105,0)</f>
        <v>0</v>
      </c>
      <c r="BI105" s="203">
        <f>IF(N105="nulová",J105,0)</f>
        <v>0</v>
      </c>
      <c r="BJ105" s="16" t="s">
        <v>78</v>
      </c>
      <c r="BK105" s="203">
        <f>ROUND(I105*H105,2)</f>
        <v>0</v>
      </c>
      <c r="BL105" s="16" t="s">
        <v>131</v>
      </c>
      <c r="BM105" s="202" t="s">
        <v>302</v>
      </c>
    </row>
    <row r="106" spans="1:65" s="2" customFormat="1" ht="19.2">
      <c r="A106" s="33"/>
      <c r="B106" s="34"/>
      <c r="C106" s="35"/>
      <c r="D106" s="204" t="s">
        <v>133</v>
      </c>
      <c r="E106" s="35"/>
      <c r="F106" s="205" t="s">
        <v>156</v>
      </c>
      <c r="G106" s="35"/>
      <c r="H106" s="35"/>
      <c r="I106" s="114"/>
      <c r="J106" s="35"/>
      <c r="K106" s="35"/>
      <c r="L106" s="38"/>
      <c r="M106" s="206"/>
      <c r="N106" s="207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133</v>
      </c>
      <c r="AU106" s="16" t="s">
        <v>80</v>
      </c>
    </row>
    <row r="107" spans="1:65" s="2" customFormat="1" ht="28.8">
      <c r="A107" s="33"/>
      <c r="B107" s="34"/>
      <c r="C107" s="35"/>
      <c r="D107" s="204" t="s">
        <v>189</v>
      </c>
      <c r="E107" s="35"/>
      <c r="F107" s="229" t="s">
        <v>303</v>
      </c>
      <c r="G107" s="35"/>
      <c r="H107" s="35"/>
      <c r="I107" s="114"/>
      <c r="J107" s="35"/>
      <c r="K107" s="35"/>
      <c r="L107" s="38"/>
      <c r="M107" s="206"/>
      <c r="N107" s="207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189</v>
      </c>
      <c r="AU107" s="16" t="s">
        <v>80</v>
      </c>
    </row>
    <row r="108" spans="1:65" s="13" customFormat="1">
      <c r="B108" s="208"/>
      <c r="C108" s="209"/>
      <c r="D108" s="204" t="s">
        <v>135</v>
      </c>
      <c r="E108" s="210" t="s">
        <v>19</v>
      </c>
      <c r="F108" s="211" t="s">
        <v>304</v>
      </c>
      <c r="G108" s="209"/>
      <c r="H108" s="212">
        <v>4.9000000000000004</v>
      </c>
      <c r="I108" s="213"/>
      <c r="J108" s="209"/>
      <c r="K108" s="209"/>
      <c r="L108" s="214"/>
      <c r="M108" s="215"/>
      <c r="N108" s="216"/>
      <c r="O108" s="216"/>
      <c r="P108" s="216"/>
      <c r="Q108" s="216"/>
      <c r="R108" s="216"/>
      <c r="S108" s="216"/>
      <c r="T108" s="217"/>
      <c r="AT108" s="218" t="s">
        <v>135</v>
      </c>
      <c r="AU108" s="218" t="s">
        <v>80</v>
      </c>
      <c r="AV108" s="13" t="s">
        <v>80</v>
      </c>
      <c r="AW108" s="13" t="s">
        <v>33</v>
      </c>
      <c r="AX108" s="13" t="s">
        <v>78</v>
      </c>
      <c r="AY108" s="218" t="s">
        <v>124</v>
      </c>
    </row>
    <row r="109" spans="1:65" s="2" customFormat="1" ht="14.4" customHeight="1">
      <c r="A109" s="33"/>
      <c r="B109" s="34"/>
      <c r="C109" s="191" t="s">
        <v>170</v>
      </c>
      <c r="D109" s="191" t="s">
        <v>126</v>
      </c>
      <c r="E109" s="192" t="s">
        <v>305</v>
      </c>
      <c r="F109" s="193" t="s">
        <v>306</v>
      </c>
      <c r="G109" s="194" t="s">
        <v>129</v>
      </c>
      <c r="H109" s="195">
        <v>19.22</v>
      </c>
      <c r="I109" s="196"/>
      <c r="J109" s="197">
        <f>ROUND(I109*H109,2)</f>
        <v>0</v>
      </c>
      <c r="K109" s="193" t="s">
        <v>130</v>
      </c>
      <c r="L109" s="38"/>
      <c r="M109" s="198" t="s">
        <v>19</v>
      </c>
      <c r="N109" s="199" t="s">
        <v>42</v>
      </c>
      <c r="O109" s="63"/>
      <c r="P109" s="200">
        <f>O109*H109</f>
        <v>0</v>
      </c>
      <c r="Q109" s="200">
        <v>0</v>
      </c>
      <c r="R109" s="200">
        <f>Q109*H109</f>
        <v>0</v>
      </c>
      <c r="S109" s="200">
        <v>0</v>
      </c>
      <c r="T109" s="201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02" t="s">
        <v>131</v>
      </c>
      <c r="AT109" s="202" t="s">
        <v>126</v>
      </c>
      <c r="AU109" s="202" t="s">
        <v>80</v>
      </c>
      <c r="AY109" s="16" t="s">
        <v>124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16" t="s">
        <v>78</v>
      </c>
      <c r="BK109" s="203">
        <f>ROUND(I109*H109,2)</f>
        <v>0</v>
      </c>
      <c r="BL109" s="16" t="s">
        <v>131</v>
      </c>
      <c r="BM109" s="202" t="s">
        <v>307</v>
      </c>
    </row>
    <row r="110" spans="1:65" s="2" customFormat="1" ht="19.2">
      <c r="A110" s="33"/>
      <c r="B110" s="34"/>
      <c r="C110" s="35"/>
      <c r="D110" s="204" t="s">
        <v>133</v>
      </c>
      <c r="E110" s="35"/>
      <c r="F110" s="205" t="s">
        <v>308</v>
      </c>
      <c r="G110" s="35"/>
      <c r="H110" s="35"/>
      <c r="I110" s="114"/>
      <c r="J110" s="35"/>
      <c r="K110" s="35"/>
      <c r="L110" s="38"/>
      <c r="M110" s="206"/>
      <c r="N110" s="207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133</v>
      </c>
      <c r="AU110" s="16" t="s">
        <v>80</v>
      </c>
    </row>
    <row r="111" spans="1:65" s="13" customFormat="1">
      <c r="B111" s="208"/>
      <c r="C111" s="209"/>
      <c r="D111" s="204" t="s">
        <v>135</v>
      </c>
      <c r="E111" s="210" t="s">
        <v>19</v>
      </c>
      <c r="F111" s="211" t="s">
        <v>309</v>
      </c>
      <c r="G111" s="209"/>
      <c r="H111" s="212">
        <v>19.22</v>
      </c>
      <c r="I111" s="213"/>
      <c r="J111" s="209"/>
      <c r="K111" s="209"/>
      <c r="L111" s="214"/>
      <c r="M111" s="215"/>
      <c r="N111" s="216"/>
      <c r="O111" s="216"/>
      <c r="P111" s="216"/>
      <c r="Q111" s="216"/>
      <c r="R111" s="216"/>
      <c r="S111" s="216"/>
      <c r="T111" s="217"/>
      <c r="AT111" s="218" t="s">
        <v>135</v>
      </c>
      <c r="AU111" s="218" t="s">
        <v>80</v>
      </c>
      <c r="AV111" s="13" t="s">
        <v>80</v>
      </c>
      <c r="AW111" s="13" t="s">
        <v>33</v>
      </c>
      <c r="AX111" s="13" t="s">
        <v>78</v>
      </c>
      <c r="AY111" s="218" t="s">
        <v>124</v>
      </c>
    </row>
    <row r="112" spans="1:65" s="2" customFormat="1" ht="14.4" customHeight="1">
      <c r="A112" s="33"/>
      <c r="B112" s="34"/>
      <c r="C112" s="191" t="s">
        <v>177</v>
      </c>
      <c r="D112" s="191" t="s">
        <v>126</v>
      </c>
      <c r="E112" s="192" t="s">
        <v>171</v>
      </c>
      <c r="F112" s="193" t="s">
        <v>172</v>
      </c>
      <c r="G112" s="194" t="s">
        <v>173</v>
      </c>
      <c r="H112" s="195">
        <v>135.6</v>
      </c>
      <c r="I112" s="196"/>
      <c r="J112" s="197">
        <f>ROUND(I112*H112,2)</f>
        <v>0</v>
      </c>
      <c r="K112" s="193" t="s">
        <v>130</v>
      </c>
      <c r="L112" s="38"/>
      <c r="M112" s="198" t="s">
        <v>19</v>
      </c>
      <c r="N112" s="199" t="s">
        <v>42</v>
      </c>
      <c r="O112" s="63"/>
      <c r="P112" s="200">
        <f>O112*H112</f>
        <v>0</v>
      </c>
      <c r="Q112" s="200">
        <v>0</v>
      </c>
      <c r="R112" s="200">
        <f>Q112*H112</f>
        <v>0</v>
      </c>
      <c r="S112" s="200">
        <v>0</v>
      </c>
      <c r="T112" s="201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02" t="s">
        <v>131</v>
      </c>
      <c r="AT112" s="202" t="s">
        <v>126</v>
      </c>
      <c r="AU112" s="202" t="s">
        <v>80</v>
      </c>
      <c r="AY112" s="16" t="s">
        <v>124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16" t="s">
        <v>78</v>
      </c>
      <c r="BK112" s="203">
        <f>ROUND(I112*H112,2)</f>
        <v>0</v>
      </c>
      <c r="BL112" s="16" t="s">
        <v>131</v>
      </c>
      <c r="BM112" s="202" t="s">
        <v>310</v>
      </c>
    </row>
    <row r="113" spans="1:65" s="2" customFormat="1" ht="19.2">
      <c r="A113" s="33"/>
      <c r="B113" s="34"/>
      <c r="C113" s="35"/>
      <c r="D113" s="204" t="s">
        <v>133</v>
      </c>
      <c r="E113" s="35"/>
      <c r="F113" s="205" t="s">
        <v>175</v>
      </c>
      <c r="G113" s="35"/>
      <c r="H113" s="35"/>
      <c r="I113" s="114"/>
      <c r="J113" s="35"/>
      <c r="K113" s="35"/>
      <c r="L113" s="38"/>
      <c r="M113" s="206"/>
      <c r="N113" s="207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133</v>
      </c>
      <c r="AU113" s="16" t="s">
        <v>80</v>
      </c>
    </row>
    <row r="114" spans="1:65" s="13" customFormat="1">
      <c r="B114" s="208"/>
      <c r="C114" s="209"/>
      <c r="D114" s="204" t="s">
        <v>135</v>
      </c>
      <c r="E114" s="210" t="s">
        <v>19</v>
      </c>
      <c r="F114" s="211" t="s">
        <v>311</v>
      </c>
      <c r="G114" s="209"/>
      <c r="H114" s="212">
        <v>135.6</v>
      </c>
      <c r="I114" s="213"/>
      <c r="J114" s="209"/>
      <c r="K114" s="209"/>
      <c r="L114" s="214"/>
      <c r="M114" s="215"/>
      <c r="N114" s="216"/>
      <c r="O114" s="216"/>
      <c r="P114" s="216"/>
      <c r="Q114" s="216"/>
      <c r="R114" s="216"/>
      <c r="S114" s="216"/>
      <c r="T114" s="217"/>
      <c r="AT114" s="218" t="s">
        <v>135</v>
      </c>
      <c r="AU114" s="218" t="s">
        <v>80</v>
      </c>
      <c r="AV114" s="13" t="s">
        <v>80</v>
      </c>
      <c r="AW114" s="13" t="s">
        <v>33</v>
      </c>
      <c r="AX114" s="13" t="s">
        <v>78</v>
      </c>
      <c r="AY114" s="218" t="s">
        <v>124</v>
      </c>
    </row>
    <row r="115" spans="1:65" s="2" customFormat="1" ht="14.4" customHeight="1">
      <c r="A115" s="33"/>
      <c r="B115" s="34"/>
      <c r="C115" s="191" t="s">
        <v>183</v>
      </c>
      <c r="D115" s="191" t="s">
        <v>126</v>
      </c>
      <c r="E115" s="192" t="s">
        <v>193</v>
      </c>
      <c r="F115" s="193" t="s">
        <v>194</v>
      </c>
      <c r="G115" s="194" t="s">
        <v>173</v>
      </c>
      <c r="H115" s="195">
        <v>66.900000000000006</v>
      </c>
      <c r="I115" s="196"/>
      <c r="J115" s="197">
        <f>ROUND(I115*H115,2)</f>
        <v>0</v>
      </c>
      <c r="K115" s="193" t="s">
        <v>130</v>
      </c>
      <c r="L115" s="38"/>
      <c r="M115" s="198" t="s">
        <v>19</v>
      </c>
      <c r="N115" s="199" t="s">
        <v>42</v>
      </c>
      <c r="O115" s="63"/>
      <c r="P115" s="200">
        <f>O115*H115</f>
        <v>0</v>
      </c>
      <c r="Q115" s="200">
        <v>0</v>
      </c>
      <c r="R115" s="200">
        <f>Q115*H115</f>
        <v>0</v>
      </c>
      <c r="S115" s="200">
        <v>0</v>
      </c>
      <c r="T115" s="201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202" t="s">
        <v>131</v>
      </c>
      <c r="AT115" s="202" t="s">
        <v>126</v>
      </c>
      <c r="AU115" s="202" t="s">
        <v>80</v>
      </c>
      <c r="AY115" s="16" t="s">
        <v>124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16" t="s">
        <v>78</v>
      </c>
      <c r="BK115" s="203">
        <f>ROUND(I115*H115,2)</f>
        <v>0</v>
      </c>
      <c r="BL115" s="16" t="s">
        <v>131</v>
      </c>
      <c r="BM115" s="202" t="s">
        <v>312</v>
      </c>
    </row>
    <row r="116" spans="1:65" s="2" customFormat="1">
      <c r="A116" s="33"/>
      <c r="B116" s="34"/>
      <c r="C116" s="35"/>
      <c r="D116" s="204" t="s">
        <v>133</v>
      </c>
      <c r="E116" s="35"/>
      <c r="F116" s="205" t="s">
        <v>196</v>
      </c>
      <c r="G116" s="35"/>
      <c r="H116" s="35"/>
      <c r="I116" s="114"/>
      <c r="J116" s="35"/>
      <c r="K116" s="35"/>
      <c r="L116" s="38"/>
      <c r="M116" s="206"/>
      <c r="N116" s="207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133</v>
      </c>
      <c r="AU116" s="16" t="s">
        <v>80</v>
      </c>
    </row>
    <row r="117" spans="1:65" s="13" customFormat="1">
      <c r="B117" s="208"/>
      <c r="C117" s="209"/>
      <c r="D117" s="204" t="s">
        <v>135</v>
      </c>
      <c r="E117" s="210" t="s">
        <v>19</v>
      </c>
      <c r="F117" s="211" t="s">
        <v>313</v>
      </c>
      <c r="G117" s="209"/>
      <c r="H117" s="212">
        <v>66.900000000000006</v>
      </c>
      <c r="I117" s="213"/>
      <c r="J117" s="209"/>
      <c r="K117" s="209"/>
      <c r="L117" s="214"/>
      <c r="M117" s="215"/>
      <c r="N117" s="216"/>
      <c r="O117" s="216"/>
      <c r="P117" s="216"/>
      <c r="Q117" s="216"/>
      <c r="R117" s="216"/>
      <c r="S117" s="216"/>
      <c r="T117" s="217"/>
      <c r="AT117" s="218" t="s">
        <v>135</v>
      </c>
      <c r="AU117" s="218" t="s">
        <v>80</v>
      </c>
      <c r="AV117" s="13" t="s">
        <v>80</v>
      </c>
      <c r="AW117" s="13" t="s">
        <v>33</v>
      </c>
      <c r="AX117" s="13" t="s">
        <v>78</v>
      </c>
      <c r="AY117" s="218" t="s">
        <v>124</v>
      </c>
    </row>
    <row r="118" spans="1:65" s="2" customFormat="1" ht="14.4" customHeight="1">
      <c r="A118" s="33"/>
      <c r="B118" s="34"/>
      <c r="C118" s="191" t="s">
        <v>192</v>
      </c>
      <c r="D118" s="191" t="s">
        <v>126</v>
      </c>
      <c r="E118" s="192" t="s">
        <v>314</v>
      </c>
      <c r="F118" s="193" t="s">
        <v>315</v>
      </c>
      <c r="G118" s="194" t="s">
        <v>173</v>
      </c>
      <c r="H118" s="195">
        <v>8.3000000000000007</v>
      </c>
      <c r="I118" s="196"/>
      <c r="J118" s="197">
        <f>ROUND(I118*H118,2)</f>
        <v>0</v>
      </c>
      <c r="K118" s="193" t="s">
        <v>130</v>
      </c>
      <c r="L118" s="38"/>
      <c r="M118" s="198" t="s">
        <v>19</v>
      </c>
      <c r="N118" s="199" t="s">
        <v>42</v>
      </c>
      <c r="O118" s="63"/>
      <c r="P118" s="200">
        <f>O118*H118</f>
        <v>0</v>
      </c>
      <c r="Q118" s="200">
        <v>0</v>
      </c>
      <c r="R118" s="200">
        <f>Q118*H118</f>
        <v>0</v>
      </c>
      <c r="S118" s="200">
        <v>0</v>
      </c>
      <c r="T118" s="201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02" t="s">
        <v>131</v>
      </c>
      <c r="AT118" s="202" t="s">
        <v>126</v>
      </c>
      <c r="AU118" s="202" t="s">
        <v>80</v>
      </c>
      <c r="AY118" s="16" t="s">
        <v>124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16" t="s">
        <v>78</v>
      </c>
      <c r="BK118" s="203">
        <f>ROUND(I118*H118,2)</f>
        <v>0</v>
      </c>
      <c r="BL118" s="16" t="s">
        <v>131</v>
      </c>
      <c r="BM118" s="202" t="s">
        <v>316</v>
      </c>
    </row>
    <row r="119" spans="1:65" s="2" customFormat="1" ht="19.2">
      <c r="A119" s="33"/>
      <c r="B119" s="34"/>
      <c r="C119" s="35"/>
      <c r="D119" s="204" t="s">
        <v>133</v>
      </c>
      <c r="E119" s="35"/>
      <c r="F119" s="205" t="s">
        <v>317</v>
      </c>
      <c r="G119" s="35"/>
      <c r="H119" s="35"/>
      <c r="I119" s="114"/>
      <c r="J119" s="35"/>
      <c r="K119" s="35"/>
      <c r="L119" s="38"/>
      <c r="M119" s="206"/>
      <c r="N119" s="207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133</v>
      </c>
      <c r="AU119" s="16" t="s">
        <v>80</v>
      </c>
    </row>
    <row r="120" spans="1:65" s="13" customFormat="1">
      <c r="B120" s="208"/>
      <c r="C120" s="209"/>
      <c r="D120" s="204" t="s">
        <v>135</v>
      </c>
      <c r="E120" s="210" t="s">
        <v>19</v>
      </c>
      <c r="F120" s="211" t="s">
        <v>318</v>
      </c>
      <c r="G120" s="209"/>
      <c r="H120" s="212">
        <v>8.3000000000000007</v>
      </c>
      <c r="I120" s="213"/>
      <c r="J120" s="209"/>
      <c r="K120" s="209"/>
      <c r="L120" s="214"/>
      <c r="M120" s="215"/>
      <c r="N120" s="216"/>
      <c r="O120" s="216"/>
      <c r="P120" s="216"/>
      <c r="Q120" s="216"/>
      <c r="R120" s="216"/>
      <c r="S120" s="216"/>
      <c r="T120" s="217"/>
      <c r="AT120" s="218" t="s">
        <v>135</v>
      </c>
      <c r="AU120" s="218" t="s">
        <v>80</v>
      </c>
      <c r="AV120" s="13" t="s">
        <v>80</v>
      </c>
      <c r="AW120" s="13" t="s">
        <v>33</v>
      </c>
      <c r="AX120" s="13" t="s">
        <v>78</v>
      </c>
      <c r="AY120" s="218" t="s">
        <v>124</v>
      </c>
    </row>
    <row r="121" spans="1:65" s="2" customFormat="1" ht="14.4" customHeight="1">
      <c r="A121" s="33"/>
      <c r="B121" s="34"/>
      <c r="C121" s="191" t="s">
        <v>197</v>
      </c>
      <c r="D121" s="191" t="s">
        <v>126</v>
      </c>
      <c r="E121" s="192" t="s">
        <v>203</v>
      </c>
      <c r="F121" s="193" t="s">
        <v>204</v>
      </c>
      <c r="G121" s="194" t="s">
        <v>173</v>
      </c>
      <c r="H121" s="195">
        <v>271.2</v>
      </c>
      <c r="I121" s="196"/>
      <c r="J121" s="197">
        <f>ROUND(I121*H121,2)</f>
        <v>0</v>
      </c>
      <c r="K121" s="193" t="s">
        <v>130</v>
      </c>
      <c r="L121" s="38"/>
      <c r="M121" s="198" t="s">
        <v>19</v>
      </c>
      <c r="N121" s="199" t="s">
        <v>42</v>
      </c>
      <c r="O121" s="63"/>
      <c r="P121" s="200">
        <f>O121*H121</f>
        <v>0</v>
      </c>
      <c r="Q121" s="200">
        <v>0</v>
      </c>
      <c r="R121" s="200">
        <f>Q121*H121</f>
        <v>0</v>
      </c>
      <c r="S121" s="200">
        <v>0</v>
      </c>
      <c r="T121" s="201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02" t="s">
        <v>131</v>
      </c>
      <c r="AT121" s="202" t="s">
        <v>126</v>
      </c>
      <c r="AU121" s="202" t="s">
        <v>80</v>
      </c>
      <c r="AY121" s="16" t="s">
        <v>124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16" t="s">
        <v>78</v>
      </c>
      <c r="BK121" s="203">
        <f>ROUND(I121*H121,2)</f>
        <v>0</v>
      </c>
      <c r="BL121" s="16" t="s">
        <v>131</v>
      </c>
      <c r="BM121" s="202" t="s">
        <v>319</v>
      </c>
    </row>
    <row r="122" spans="1:65" s="2" customFormat="1">
      <c r="A122" s="33"/>
      <c r="B122" s="34"/>
      <c r="C122" s="35"/>
      <c r="D122" s="204" t="s">
        <v>133</v>
      </c>
      <c r="E122" s="35"/>
      <c r="F122" s="205" t="s">
        <v>206</v>
      </c>
      <c r="G122" s="35"/>
      <c r="H122" s="35"/>
      <c r="I122" s="114"/>
      <c r="J122" s="35"/>
      <c r="K122" s="35"/>
      <c r="L122" s="38"/>
      <c r="M122" s="206"/>
      <c r="N122" s="207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133</v>
      </c>
      <c r="AU122" s="16" t="s">
        <v>80</v>
      </c>
    </row>
    <row r="123" spans="1:65" s="13" customFormat="1">
      <c r="B123" s="208"/>
      <c r="C123" s="209"/>
      <c r="D123" s="204" t="s">
        <v>135</v>
      </c>
      <c r="E123" s="210" t="s">
        <v>19</v>
      </c>
      <c r="F123" s="211" t="s">
        <v>320</v>
      </c>
      <c r="G123" s="209"/>
      <c r="H123" s="212">
        <v>271.2</v>
      </c>
      <c r="I123" s="213"/>
      <c r="J123" s="209"/>
      <c r="K123" s="209"/>
      <c r="L123" s="214"/>
      <c r="M123" s="215"/>
      <c r="N123" s="216"/>
      <c r="O123" s="216"/>
      <c r="P123" s="216"/>
      <c r="Q123" s="216"/>
      <c r="R123" s="216"/>
      <c r="S123" s="216"/>
      <c r="T123" s="217"/>
      <c r="AT123" s="218" t="s">
        <v>135</v>
      </c>
      <c r="AU123" s="218" t="s">
        <v>80</v>
      </c>
      <c r="AV123" s="13" t="s">
        <v>80</v>
      </c>
      <c r="AW123" s="13" t="s">
        <v>33</v>
      </c>
      <c r="AX123" s="13" t="s">
        <v>78</v>
      </c>
      <c r="AY123" s="218" t="s">
        <v>124</v>
      </c>
    </row>
    <row r="124" spans="1:65" s="2" customFormat="1" ht="14.4" customHeight="1">
      <c r="A124" s="33"/>
      <c r="B124" s="34"/>
      <c r="C124" s="191" t="s">
        <v>202</v>
      </c>
      <c r="D124" s="191" t="s">
        <v>126</v>
      </c>
      <c r="E124" s="192" t="s">
        <v>209</v>
      </c>
      <c r="F124" s="193" t="s">
        <v>210</v>
      </c>
      <c r="G124" s="194" t="s">
        <v>173</v>
      </c>
      <c r="H124" s="195">
        <v>135.6</v>
      </c>
      <c r="I124" s="196"/>
      <c r="J124" s="197">
        <f>ROUND(I124*H124,2)</f>
        <v>0</v>
      </c>
      <c r="K124" s="193" t="s">
        <v>130</v>
      </c>
      <c r="L124" s="38"/>
      <c r="M124" s="198" t="s">
        <v>19</v>
      </c>
      <c r="N124" s="199" t="s">
        <v>42</v>
      </c>
      <c r="O124" s="63"/>
      <c r="P124" s="200">
        <f>O124*H124</f>
        <v>0</v>
      </c>
      <c r="Q124" s="200">
        <v>1.2700000000000001E-3</v>
      </c>
      <c r="R124" s="200">
        <f>Q124*H124</f>
        <v>0.172212</v>
      </c>
      <c r="S124" s="200">
        <v>0</v>
      </c>
      <c r="T124" s="201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02" t="s">
        <v>131</v>
      </c>
      <c r="AT124" s="202" t="s">
        <v>126</v>
      </c>
      <c r="AU124" s="202" t="s">
        <v>80</v>
      </c>
      <c r="AY124" s="16" t="s">
        <v>124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16" t="s">
        <v>78</v>
      </c>
      <c r="BK124" s="203">
        <f>ROUND(I124*H124,2)</f>
        <v>0</v>
      </c>
      <c r="BL124" s="16" t="s">
        <v>131</v>
      </c>
      <c r="BM124" s="202" t="s">
        <v>321</v>
      </c>
    </row>
    <row r="125" spans="1:65" s="2" customFormat="1">
      <c r="A125" s="33"/>
      <c r="B125" s="34"/>
      <c r="C125" s="35"/>
      <c r="D125" s="204" t="s">
        <v>133</v>
      </c>
      <c r="E125" s="35"/>
      <c r="F125" s="205" t="s">
        <v>210</v>
      </c>
      <c r="G125" s="35"/>
      <c r="H125" s="35"/>
      <c r="I125" s="114"/>
      <c r="J125" s="35"/>
      <c r="K125" s="35"/>
      <c r="L125" s="38"/>
      <c r="M125" s="206"/>
      <c r="N125" s="207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133</v>
      </c>
      <c r="AU125" s="16" t="s">
        <v>80</v>
      </c>
    </row>
    <row r="126" spans="1:65" s="13" customFormat="1">
      <c r="B126" s="208"/>
      <c r="C126" s="209"/>
      <c r="D126" s="204" t="s">
        <v>135</v>
      </c>
      <c r="E126" s="210" t="s">
        <v>19</v>
      </c>
      <c r="F126" s="211" t="s">
        <v>311</v>
      </c>
      <c r="G126" s="209"/>
      <c r="H126" s="212">
        <v>135.6</v>
      </c>
      <c r="I126" s="213"/>
      <c r="J126" s="209"/>
      <c r="K126" s="209"/>
      <c r="L126" s="214"/>
      <c r="M126" s="215"/>
      <c r="N126" s="216"/>
      <c r="O126" s="216"/>
      <c r="P126" s="216"/>
      <c r="Q126" s="216"/>
      <c r="R126" s="216"/>
      <c r="S126" s="216"/>
      <c r="T126" s="217"/>
      <c r="AT126" s="218" t="s">
        <v>135</v>
      </c>
      <c r="AU126" s="218" t="s">
        <v>80</v>
      </c>
      <c r="AV126" s="13" t="s">
        <v>80</v>
      </c>
      <c r="AW126" s="13" t="s">
        <v>33</v>
      </c>
      <c r="AX126" s="13" t="s">
        <v>78</v>
      </c>
      <c r="AY126" s="218" t="s">
        <v>124</v>
      </c>
    </row>
    <row r="127" spans="1:65" s="2" customFormat="1" ht="14.4" customHeight="1">
      <c r="A127" s="33"/>
      <c r="B127" s="34"/>
      <c r="C127" s="219" t="s">
        <v>208</v>
      </c>
      <c r="D127" s="219" t="s">
        <v>184</v>
      </c>
      <c r="E127" s="220" t="s">
        <v>212</v>
      </c>
      <c r="F127" s="221" t="s">
        <v>213</v>
      </c>
      <c r="G127" s="222" t="s">
        <v>187</v>
      </c>
      <c r="H127" s="223">
        <v>3.492</v>
      </c>
      <c r="I127" s="224"/>
      <c r="J127" s="225">
        <f>ROUND(I127*H127,2)</f>
        <v>0</v>
      </c>
      <c r="K127" s="221" t="s">
        <v>130</v>
      </c>
      <c r="L127" s="226"/>
      <c r="M127" s="227" t="s">
        <v>19</v>
      </c>
      <c r="N127" s="228" t="s">
        <v>42</v>
      </c>
      <c r="O127" s="63"/>
      <c r="P127" s="200">
        <f>O127*H127</f>
        <v>0</v>
      </c>
      <c r="Q127" s="200">
        <v>1E-3</v>
      </c>
      <c r="R127" s="200">
        <f>Q127*H127</f>
        <v>3.4919999999999999E-3</v>
      </c>
      <c r="S127" s="200">
        <v>0</v>
      </c>
      <c r="T127" s="201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2" t="s">
        <v>170</v>
      </c>
      <c r="AT127" s="202" t="s">
        <v>184</v>
      </c>
      <c r="AU127" s="202" t="s">
        <v>80</v>
      </c>
      <c r="AY127" s="16" t="s">
        <v>124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16" t="s">
        <v>78</v>
      </c>
      <c r="BK127" s="203">
        <f>ROUND(I127*H127,2)</f>
        <v>0</v>
      </c>
      <c r="BL127" s="16" t="s">
        <v>131</v>
      </c>
      <c r="BM127" s="202" t="s">
        <v>322</v>
      </c>
    </row>
    <row r="128" spans="1:65" s="2" customFormat="1">
      <c r="A128" s="33"/>
      <c r="B128" s="34"/>
      <c r="C128" s="35"/>
      <c r="D128" s="204" t="s">
        <v>133</v>
      </c>
      <c r="E128" s="35"/>
      <c r="F128" s="205" t="s">
        <v>213</v>
      </c>
      <c r="G128" s="35"/>
      <c r="H128" s="35"/>
      <c r="I128" s="114"/>
      <c r="J128" s="35"/>
      <c r="K128" s="35"/>
      <c r="L128" s="38"/>
      <c r="M128" s="206"/>
      <c r="N128" s="207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133</v>
      </c>
      <c r="AU128" s="16" t="s">
        <v>80</v>
      </c>
    </row>
    <row r="129" spans="1:65" s="2" customFormat="1" ht="28.8">
      <c r="A129" s="33"/>
      <c r="B129" s="34"/>
      <c r="C129" s="35"/>
      <c r="D129" s="204" t="s">
        <v>189</v>
      </c>
      <c r="E129" s="35"/>
      <c r="F129" s="229" t="s">
        <v>215</v>
      </c>
      <c r="G129" s="35"/>
      <c r="H129" s="35"/>
      <c r="I129" s="114"/>
      <c r="J129" s="35"/>
      <c r="K129" s="35"/>
      <c r="L129" s="38"/>
      <c r="M129" s="206"/>
      <c r="N129" s="207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189</v>
      </c>
      <c r="AU129" s="16" t="s">
        <v>80</v>
      </c>
    </row>
    <row r="130" spans="1:65" s="13" customFormat="1">
      <c r="B130" s="208"/>
      <c r="C130" s="209"/>
      <c r="D130" s="204" t="s">
        <v>135</v>
      </c>
      <c r="E130" s="210" t="s">
        <v>19</v>
      </c>
      <c r="F130" s="211" t="s">
        <v>323</v>
      </c>
      <c r="G130" s="209"/>
      <c r="H130" s="212">
        <v>3.492</v>
      </c>
      <c r="I130" s="213"/>
      <c r="J130" s="209"/>
      <c r="K130" s="209"/>
      <c r="L130" s="214"/>
      <c r="M130" s="215"/>
      <c r="N130" s="216"/>
      <c r="O130" s="216"/>
      <c r="P130" s="216"/>
      <c r="Q130" s="216"/>
      <c r="R130" s="216"/>
      <c r="S130" s="216"/>
      <c r="T130" s="217"/>
      <c r="AT130" s="218" t="s">
        <v>135</v>
      </c>
      <c r="AU130" s="218" t="s">
        <v>80</v>
      </c>
      <c r="AV130" s="13" t="s">
        <v>80</v>
      </c>
      <c r="AW130" s="13" t="s">
        <v>33</v>
      </c>
      <c r="AX130" s="13" t="s">
        <v>78</v>
      </c>
      <c r="AY130" s="218" t="s">
        <v>124</v>
      </c>
    </row>
    <row r="131" spans="1:65" s="2" customFormat="1" ht="14.4" customHeight="1">
      <c r="A131" s="33"/>
      <c r="B131" s="34"/>
      <c r="C131" s="191" t="s">
        <v>8</v>
      </c>
      <c r="D131" s="191" t="s">
        <v>126</v>
      </c>
      <c r="E131" s="192" t="s">
        <v>324</v>
      </c>
      <c r="F131" s="193" t="s">
        <v>325</v>
      </c>
      <c r="G131" s="194" t="s">
        <v>173</v>
      </c>
      <c r="H131" s="195">
        <v>8.3000000000000007</v>
      </c>
      <c r="I131" s="196"/>
      <c r="J131" s="197">
        <f>ROUND(I131*H131,2)</f>
        <v>0</v>
      </c>
      <c r="K131" s="193" t="s">
        <v>130</v>
      </c>
      <c r="L131" s="38"/>
      <c r="M131" s="198" t="s">
        <v>19</v>
      </c>
      <c r="N131" s="199" t="s">
        <v>42</v>
      </c>
      <c r="O131" s="63"/>
      <c r="P131" s="200">
        <f>O131*H131</f>
        <v>0</v>
      </c>
      <c r="Q131" s="200">
        <v>5.2399999999999999E-3</v>
      </c>
      <c r="R131" s="200">
        <f>Q131*H131</f>
        <v>4.3492000000000003E-2</v>
      </c>
      <c r="S131" s="200">
        <v>0</v>
      </c>
      <c r="T131" s="201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2" t="s">
        <v>131</v>
      </c>
      <c r="AT131" s="202" t="s">
        <v>126</v>
      </c>
      <c r="AU131" s="202" t="s">
        <v>80</v>
      </c>
      <c r="AY131" s="16" t="s">
        <v>124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16" t="s">
        <v>78</v>
      </c>
      <c r="BK131" s="203">
        <f>ROUND(I131*H131,2)</f>
        <v>0</v>
      </c>
      <c r="BL131" s="16" t="s">
        <v>131</v>
      </c>
      <c r="BM131" s="202" t="s">
        <v>326</v>
      </c>
    </row>
    <row r="132" spans="1:65" s="2" customFormat="1">
      <c r="A132" s="33"/>
      <c r="B132" s="34"/>
      <c r="C132" s="35"/>
      <c r="D132" s="204" t="s">
        <v>133</v>
      </c>
      <c r="E132" s="35"/>
      <c r="F132" s="205" t="s">
        <v>325</v>
      </c>
      <c r="G132" s="35"/>
      <c r="H132" s="35"/>
      <c r="I132" s="114"/>
      <c r="J132" s="35"/>
      <c r="K132" s="35"/>
      <c r="L132" s="38"/>
      <c r="M132" s="206"/>
      <c r="N132" s="207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133</v>
      </c>
      <c r="AU132" s="16" t="s">
        <v>80</v>
      </c>
    </row>
    <row r="133" spans="1:65" s="13" customFormat="1">
      <c r="B133" s="208"/>
      <c r="C133" s="209"/>
      <c r="D133" s="204" t="s">
        <v>135</v>
      </c>
      <c r="E133" s="210" t="s">
        <v>19</v>
      </c>
      <c r="F133" s="211" t="s">
        <v>318</v>
      </c>
      <c r="G133" s="209"/>
      <c r="H133" s="212">
        <v>8.3000000000000007</v>
      </c>
      <c r="I133" s="213"/>
      <c r="J133" s="209"/>
      <c r="K133" s="209"/>
      <c r="L133" s="214"/>
      <c r="M133" s="215"/>
      <c r="N133" s="216"/>
      <c r="O133" s="216"/>
      <c r="P133" s="216"/>
      <c r="Q133" s="216"/>
      <c r="R133" s="216"/>
      <c r="S133" s="216"/>
      <c r="T133" s="217"/>
      <c r="AT133" s="218" t="s">
        <v>135</v>
      </c>
      <c r="AU133" s="218" t="s">
        <v>80</v>
      </c>
      <c r="AV133" s="13" t="s">
        <v>80</v>
      </c>
      <c r="AW133" s="13" t="s">
        <v>33</v>
      </c>
      <c r="AX133" s="13" t="s">
        <v>78</v>
      </c>
      <c r="AY133" s="218" t="s">
        <v>124</v>
      </c>
    </row>
    <row r="134" spans="1:65" s="2" customFormat="1" ht="14.4" customHeight="1">
      <c r="A134" s="33"/>
      <c r="B134" s="34"/>
      <c r="C134" s="219" t="s">
        <v>218</v>
      </c>
      <c r="D134" s="219" t="s">
        <v>184</v>
      </c>
      <c r="E134" s="220" t="s">
        <v>185</v>
      </c>
      <c r="F134" s="221" t="s">
        <v>186</v>
      </c>
      <c r="G134" s="222" t="s">
        <v>187</v>
      </c>
      <c r="H134" s="223">
        <v>0.17100000000000001</v>
      </c>
      <c r="I134" s="224"/>
      <c r="J134" s="225">
        <f>ROUND(I134*H134,2)</f>
        <v>0</v>
      </c>
      <c r="K134" s="221" t="s">
        <v>130</v>
      </c>
      <c r="L134" s="226"/>
      <c r="M134" s="227" t="s">
        <v>19</v>
      </c>
      <c r="N134" s="228" t="s">
        <v>42</v>
      </c>
      <c r="O134" s="63"/>
      <c r="P134" s="200">
        <f>O134*H134</f>
        <v>0</v>
      </c>
      <c r="Q134" s="200">
        <v>1E-3</v>
      </c>
      <c r="R134" s="200">
        <f>Q134*H134</f>
        <v>1.7100000000000001E-4</v>
      </c>
      <c r="S134" s="200">
        <v>0</v>
      </c>
      <c r="T134" s="201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2" t="s">
        <v>170</v>
      </c>
      <c r="AT134" s="202" t="s">
        <v>184</v>
      </c>
      <c r="AU134" s="202" t="s">
        <v>80</v>
      </c>
      <c r="AY134" s="16" t="s">
        <v>124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16" t="s">
        <v>78</v>
      </c>
      <c r="BK134" s="203">
        <f>ROUND(I134*H134,2)</f>
        <v>0</v>
      </c>
      <c r="BL134" s="16" t="s">
        <v>131</v>
      </c>
      <c r="BM134" s="202" t="s">
        <v>327</v>
      </c>
    </row>
    <row r="135" spans="1:65" s="2" customFormat="1">
      <c r="A135" s="33"/>
      <c r="B135" s="34"/>
      <c r="C135" s="35"/>
      <c r="D135" s="204" t="s">
        <v>133</v>
      </c>
      <c r="E135" s="35"/>
      <c r="F135" s="205" t="s">
        <v>186</v>
      </c>
      <c r="G135" s="35"/>
      <c r="H135" s="35"/>
      <c r="I135" s="114"/>
      <c r="J135" s="35"/>
      <c r="K135" s="35"/>
      <c r="L135" s="38"/>
      <c r="M135" s="206"/>
      <c r="N135" s="207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133</v>
      </c>
      <c r="AU135" s="16" t="s">
        <v>80</v>
      </c>
    </row>
    <row r="136" spans="1:65" s="2" customFormat="1" ht="19.2">
      <c r="A136" s="33"/>
      <c r="B136" s="34"/>
      <c r="C136" s="35"/>
      <c r="D136" s="204" t="s">
        <v>189</v>
      </c>
      <c r="E136" s="35"/>
      <c r="F136" s="229" t="s">
        <v>190</v>
      </c>
      <c r="G136" s="35"/>
      <c r="H136" s="35"/>
      <c r="I136" s="114"/>
      <c r="J136" s="35"/>
      <c r="K136" s="35"/>
      <c r="L136" s="38"/>
      <c r="M136" s="206"/>
      <c r="N136" s="207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189</v>
      </c>
      <c r="AU136" s="16" t="s">
        <v>80</v>
      </c>
    </row>
    <row r="137" spans="1:65" s="13" customFormat="1">
      <c r="B137" s="208"/>
      <c r="C137" s="209"/>
      <c r="D137" s="204" t="s">
        <v>135</v>
      </c>
      <c r="E137" s="210" t="s">
        <v>19</v>
      </c>
      <c r="F137" s="211" t="s">
        <v>328</v>
      </c>
      <c r="G137" s="209"/>
      <c r="H137" s="212">
        <v>0.17100000000000001</v>
      </c>
      <c r="I137" s="213"/>
      <c r="J137" s="209"/>
      <c r="K137" s="209"/>
      <c r="L137" s="214"/>
      <c r="M137" s="215"/>
      <c r="N137" s="216"/>
      <c r="O137" s="216"/>
      <c r="P137" s="216"/>
      <c r="Q137" s="216"/>
      <c r="R137" s="216"/>
      <c r="S137" s="216"/>
      <c r="T137" s="217"/>
      <c r="AT137" s="218" t="s">
        <v>135</v>
      </c>
      <c r="AU137" s="218" t="s">
        <v>80</v>
      </c>
      <c r="AV137" s="13" t="s">
        <v>80</v>
      </c>
      <c r="AW137" s="13" t="s">
        <v>33</v>
      </c>
      <c r="AX137" s="13" t="s">
        <v>78</v>
      </c>
      <c r="AY137" s="218" t="s">
        <v>124</v>
      </c>
    </row>
    <row r="138" spans="1:65" s="12" customFormat="1" ht="22.8" customHeight="1">
      <c r="B138" s="175"/>
      <c r="C138" s="176"/>
      <c r="D138" s="177" t="s">
        <v>70</v>
      </c>
      <c r="E138" s="189" t="s">
        <v>152</v>
      </c>
      <c r="F138" s="189" t="s">
        <v>253</v>
      </c>
      <c r="G138" s="176"/>
      <c r="H138" s="176"/>
      <c r="I138" s="179"/>
      <c r="J138" s="190">
        <f>BK138</f>
        <v>0</v>
      </c>
      <c r="K138" s="176"/>
      <c r="L138" s="181"/>
      <c r="M138" s="182"/>
      <c r="N138" s="183"/>
      <c r="O138" s="183"/>
      <c r="P138" s="184">
        <f>SUM(P139:P148)</f>
        <v>0</v>
      </c>
      <c r="Q138" s="183"/>
      <c r="R138" s="184">
        <f>SUM(R139:R148)</f>
        <v>67.67756</v>
      </c>
      <c r="S138" s="183"/>
      <c r="T138" s="185">
        <f>SUM(T139:T148)</f>
        <v>0</v>
      </c>
      <c r="AR138" s="186" t="s">
        <v>78</v>
      </c>
      <c r="AT138" s="187" t="s">
        <v>70</v>
      </c>
      <c r="AU138" s="187" t="s">
        <v>78</v>
      </c>
      <c r="AY138" s="186" t="s">
        <v>124</v>
      </c>
      <c r="BK138" s="188">
        <f>SUM(BK139:BK148)</f>
        <v>0</v>
      </c>
    </row>
    <row r="139" spans="1:65" s="2" customFormat="1" ht="21.6" customHeight="1">
      <c r="A139" s="33"/>
      <c r="B139" s="34"/>
      <c r="C139" s="191" t="s">
        <v>224</v>
      </c>
      <c r="D139" s="191" t="s">
        <v>126</v>
      </c>
      <c r="E139" s="192" t="s">
        <v>329</v>
      </c>
      <c r="F139" s="193" t="s">
        <v>330</v>
      </c>
      <c r="G139" s="194" t="s">
        <v>173</v>
      </c>
      <c r="H139" s="195">
        <v>135.6</v>
      </c>
      <c r="I139" s="196"/>
      <c r="J139" s="197">
        <f>ROUND(I139*H139,2)</f>
        <v>0</v>
      </c>
      <c r="K139" s="193" t="s">
        <v>130</v>
      </c>
      <c r="L139" s="38"/>
      <c r="M139" s="198" t="s">
        <v>19</v>
      </c>
      <c r="N139" s="199" t="s">
        <v>42</v>
      </c>
      <c r="O139" s="63"/>
      <c r="P139" s="200">
        <f>O139*H139</f>
        <v>0</v>
      </c>
      <c r="Q139" s="200">
        <v>0</v>
      </c>
      <c r="R139" s="200">
        <f>Q139*H139</f>
        <v>0</v>
      </c>
      <c r="S139" s="200">
        <v>0</v>
      </c>
      <c r="T139" s="201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2" t="s">
        <v>131</v>
      </c>
      <c r="AT139" s="202" t="s">
        <v>126</v>
      </c>
      <c r="AU139" s="202" t="s">
        <v>80</v>
      </c>
      <c r="AY139" s="16" t="s">
        <v>124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16" t="s">
        <v>78</v>
      </c>
      <c r="BK139" s="203">
        <f>ROUND(I139*H139,2)</f>
        <v>0</v>
      </c>
      <c r="BL139" s="16" t="s">
        <v>131</v>
      </c>
      <c r="BM139" s="202" t="s">
        <v>331</v>
      </c>
    </row>
    <row r="140" spans="1:65" s="2" customFormat="1" ht="28.8">
      <c r="A140" s="33"/>
      <c r="B140" s="34"/>
      <c r="C140" s="35"/>
      <c r="D140" s="204" t="s">
        <v>133</v>
      </c>
      <c r="E140" s="35"/>
      <c r="F140" s="205" t="s">
        <v>332</v>
      </c>
      <c r="G140" s="35"/>
      <c r="H140" s="35"/>
      <c r="I140" s="114"/>
      <c r="J140" s="35"/>
      <c r="K140" s="35"/>
      <c r="L140" s="38"/>
      <c r="M140" s="206"/>
      <c r="N140" s="207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133</v>
      </c>
      <c r="AU140" s="16" t="s">
        <v>80</v>
      </c>
    </row>
    <row r="141" spans="1:65" s="13" customFormat="1">
      <c r="B141" s="208"/>
      <c r="C141" s="209"/>
      <c r="D141" s="204" t="s">
        <v>135</v>
      </c>
      <c r="E141" s="210" t="s">
        <v>19</v>
      </c>
      <c r="F141" s="211" t="s">
        <v>333</v>
      </c>
      <c r="G141" s="209"/>
      <c r="H141" s="212">
        <v>135.6</v>
      </c>
      <c r="I141" s="213"/>
      <c r="J141" s="209"/>
      <c r="K141" s="209"/>
      <c r="L141" s="214"/>
      <c r="M141" s="215"/>
      <c r="N141" s="216"/>
      <c r="O141" s="216"/>
      <c r="P141" s="216"/>
      <c r="Q141" s="216"/>
      <c r="R141" s="216"/>
      <c r="S141" s="216"/>
      <c r="T141" s="217"/>
      <c r="AT141" s="218" t="s">
        <v>135</v>
      </c>
      <c r="AU141" s="218" t="s">
        <v>80</v>
      </c>
      <c r="AV141" s="13" t="s">
        <v>80</v>
      </c>
      <c r="AW141" s="13" t="s">
        <v>33</v>
      </c>
      <c r="AX141" s="13" t="s">
        <v>78</v>
      </c>
      <c r="AY141" s="218" t="s">
        <v>124</v>
      </c>
    </row>
    <row r="142" spans="1:65" s="2" customFormat="1" ht="14.4" customHeight="1">
      <c r="A142" s="33"/>
      <c r="B142" s="34"/>
      <c r="C142" s="219" t="s">
        <v>230</v>
      </c>
      <c r="D142" s="219" t="s">
        <v>184</v>
      </c>
      <c r="E142" s="220" t="s">
        <v>261</v>
      </c>
      <c r="F142" s="221" t="s">
        <v>262</v>
      </c>
      <c r="G142" s="222" t="s">
        <v>161</v>
      </c>
      <c r="H142" s="223">
        <v>3.593</v>
      </c>
      <c r="I142" s="224"/>
      <c r="J142" s="225">
        <f>ROUND(I142*H142,2)</f>
        <v>0</v>
      </c>
      <c r="K142" s="221" t="s">
        <v>130</v>
      </c>
      <c r="L142" s="226"/>
      <c r="M142" s="227" t="s">
        <v>19</v>
      </c>
      <c r="N142" s="228" t="s">
        <v>42</v>
      </c>
      <c r="O142" s="63"/>
      <c r="P142" s="200">
        <f>O142*H142</f>
        <v>0</v>
      </c>
      <c r="Q142" s="200">
        <v>1</v>
      </c>
      <c r="R142" s="200">
        <f>Q142*H142</f>
        <v>3.593</v>
      </c>
      <c r="S142" s="200">
        <v>0</v>
      </c>
      <c r="T142" s="201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2" t="s">
        <v>170</v>
      </c>
      <c r="AT142" s="202" t="s">
        <v>184</v>
      </c>
      <c r="AU142" s="202" t="s">
        <v>80</v>
      </c>
      <c r="AY142" s="16" t="s">
        <v>124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16" t="s">
        <v>78</v>
      </c>
      <c r="BK142" s="203">
        <f>ROUND(I142*H142,2)</f>
        <v>0</v>
      </c>
      <c r="BL142" s="16" t="s">
        <v>131</v>
      </c>
      <c r="BM142" s="202" t="s">
        <v>334</v>
      </c>
    </row>
    <row r="143" spans="1:65" s="2" customFormat="1">
      <c r="A143" s="33"/>
      <c r="B143" s="34"/>
      <c r="C143" s="35"/>
      <c r="D143" s="204" t="s">
        <v>133</v>
      </c>
      <c r="E143" s="35"/>
      <c r="F143" s="205" t="s">
        <v>262</v>
      </c>
      <c r="G143" s="35"/>
      <c r="H143" s="35"/>
      <c r="I143" s="114"/>
      <c r="J143" s="35"/>
      <c r="K143" s="35"/>
      <c r="L143" s="38"/>
      <c r="M143" s="206"/>
      <c r="N143" s="207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133</v>
      </c>
      <c r="AU143" s="16" t="s">
        <v>80</v>
      </c>
    </row>
    <row r="144" spans="1:65" s="13" customFormat="1">
      <c r="B144" s="208"/>
      <c r="C144" s="209"/>
      <c r="D144" s="204" t="s">
        <v>135</v>
      </c>
      <c r="E144" s="210" t="s">
        <v>19</v>
      </c>
      <c r="F144" s="211" t="s">
        <v>335</v>
      </c>
      <c r="G144" s="209"/>
      <c r="H144" s="212">
        <v>3.593</v>
      </c>
      <c r="I144" s="213"/>
      <c r="J144" s="209"/>
      <c r="K144" s="209"/>
      <c r="L144" s="214"/>
      <c r="M144" s="215"/>
      <c r="N144" s="216"/>
      <c r="O144" s="216"/>
      <c r="P144" s="216"/>
      <c r="Q144" s="216"/>
      <c r="R144" s="216"/>
      <c r="S144" s="216"/>
      <c r="T144" s="217"/>
      <c r="AT144" s="218" t="s">
        <v>135</v>
      </c>
      <c r="AU144" s="218" t="s">
        <v>80</v>
      </c>
      <c r="AV144" s="13" t="s">
        <v>80</v>
      </c>
      <c r="AW144" s="13" t="s">
        <v>33</v>
      </c>
      <c r="AX144" s="13" t="s">
        <v>78</v>
      </c>
      <c r="AY144" s="218" t="s">
        <v>124</v>
      </c>
    </row>
    <row r="145" spans="1:65" s="2" customFormat="1" ht="14.4" customHeight="1">
      <c r="A145" s="33"/>
      <c r="B145" s="34"/>
      <c r="C145" s="191" t="s">
        <v>235</v>
      </c>
      <c r="D145" s="191" t="s">
        <v>126</v>
      </c>
      <c r="E145" s="192" t="s">
        <v>266</v>
      </c>
      <c r="F145" s="193" t="s">
        <v>267</v>
      </c>
      <c r="G145" s="194" t="s">
        <v>173</v>
      </c>
      <c r="H145" s="195">
        <v>135.6</v>
      </c>
      <c r="I145" s="196"/>
      <c r="J145" s="197">
        <f>ROUND(I145*H145,2)</f>
        <v>0</v>
      </c>
      <c r="K145" s="193" t="s">
        <v>130</v>
      </c>
      <c r="L145" s="38"/>
      <c r="M145" s="198" t="s">
        <v>19</v>
      </c>
      <c r="N145" s="199" t="s">
        <v>42</v>
      </c>
      <c r="O145" s="63"/>
      <c r="P145" s="200">
        <f>O145*H145</f>
        <v>0</v>
      </c>
      <c r="Q145" s="200">
        <v>0.47260000000000002</v>
      </c>
      <c r="R145" s="200">
        <f>Q145*H145</f>
        <v>64.084559999999996</v>
      </c>
      <c r="S145" s="200">
        <v>0</v>
      </c>
      <c r="T145" s="201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2" t="s">
        <v>131</v>
      </c>
      <c r="AT145" s="202" t="s">
        <v>126</v>
      </c>
      <c r="AU145" s="202" t="s">
        <v>80</v>
      </c>
      <c r="AY145" s="16" t="s">
        <v>124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16" t="s">
        <v>78</v>
      </c>
      <c r="BK145" s="203">
        <f>ROUND(I145*H145,2)</f>
        <v>0</v>
      </c>
      <c r="BL145" s="16" t="s">
        <v>131</v>
      </c>
      <c r="BM145" s="202" t="s">
        <v>336</v>
      </c>
    </row>
    <row r="146" spans="1:65" s="2" customFormat="1">
      <c r="A146" s="33"/>
      <c r="B146" s="34"/>
      <c r="C146" s="35"/>
      <c r="D146" s="204" t="s">
        <v>133</v>
      </c>
      <c r="E146" s="35"/>
      <c r="F146" s="205" t="s">
        <v>269</v>
      </c>
      <c r="G146" s="35"/>
      <c r="H146" s="35"/>
      <c r="I146" s="114"/>
      <c r="J146" s="35"/>
      <c r="K146" s="35"/>
      <c r="L146" s="38"/>
      <c r="M146" s="206"/>
      <c r="N146" s="207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133</v>
      </c>
      <c r="AU146" s="16" t="s">
        <v>80</v>
      </c>
    </row>
    <row r="147" spans="1:65" s="2" customFormat="1" ht="19.2">
      <c r="A147" s="33"/>
      <c r="B147" s="34"/>
      <c r="C147" s="35"/>
      <c r="D147" s="204" t="s">
        <v>189</v>
      </c>
      <c r="E147" s="35"/>
      <c r="F147" s="229" t="s">
        <v>270</v>
      </c>
      <c r="G147" s="35"/>
      <c r="H147" s="35"/>
      <c r="I147" s="114"/>
      <c r="J147" s="35"/>
      <c r="K147" s="35"/>
      <c r="L147" s="38"/>
      <c r="M147" s="206"/>
      <c r="N147" s="207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189</v>
      </c>
      <c r="AU147" s="16" t="s">
        <v>80</v>
      </c>
    </row>
    <row r="148" spans="1:65" s="13" customFormat="1">
      <c r="B148" s="208"/>
      <c r="C148" s="209"/>
      <c r="D148" s="204" t="s">
        <v>135</v>
      </c>
      <c r="E148" s="210" t="s">
        <v>19</v>
      </c>
      <c r="F148" s="211" t="s">
        <v>333</v>
      </c>
      <c r="G148" s="209"/>
      <c r="H148" s="212">
        <v>135.6</v>
      </c>
      <c r="I148" s="213"/>
      <c r="J148" s="209"/>
      <c r="K148" s="209"/>
      <c r="L148" s="214"/>
      <c r="M148" s="215"/>
      <c r="N148" s="216"/>
      <c r="O148" s="216"/>
      <c r="P148" s="216"/>
      <c r="Q148" s="216"/>
      <c r="R148" s="216"/>
      <c r="S148" s="216"/>
      <c r="T148" s="217"/>
      <c r="AT148" s="218" t="s">
        <v>135</v>
      </c>
      <c r="AU148" s="218" t="s">
        <v>80</v>
      </c>
      <c r="AV148" s="13" t="s">
        <v>80</v>
      </c>
      <c r="AW148" s="13" t="s">
        <v>33</v>
      </c>
      <c r="AX148" s="13" t="s">
        <v>71</v>
      </c>
      <c r="AY148" s="218" t="s">
        <v>124</v>
      </c>
    </row>
    <row r="149" spans="1:65" s="12" customFormat="1" ht="22.8" customHeight="1">
      <c r="B149" s="175"/>
      <c r="C149" s="176"/>
      <c r="D149" s="177" t="s">
        <v>70</v>
      </c>
      <c r="E149" s="189" t="s">
        <v>271</v>
      </c>
      <c r="F149" s="189" t="s">
        <v>272</v>
      </c>
      <c r="G149" s="176"/>
      <c r="H149" s="176"/>
      <c r="I149" s="179"/>
      <c r="J149" s="190">
        <f>BK149</f>
        <v>0</v>
      </c>
      <c r="K149" s="176"/>
      <c r="L149" s="181"/>
      <c r="M149" s="182"/>
      <c r="N149" s="183"/>
      <c r="O149" s="183"/>
      <c r="P149" s="184">
        <f>SUM(P150:P151)</f>
        <v>0</v>
      </c>
      <c r="Q149" s="183"/>
      <c r="R149" s="184">
        <f>SUM(R150:R151)</f>
        <v>0</v>
      </c>
      <c r="S149" s="183"/>
      <c r="T149" s="185">
        <f>SUM(T150:T151)</f>
        <v>0</v>
      </c>
      <c r="AR149" s="186" t="s">
        <v>78</v>
      </c>
      <c r="AT149" s="187" t="s">
        <v>70</v>
      </c>
      <c r="AU149" s="187" t="s">
        <v>78</v>
      </c>
      <c r="AY149" s="186" t="s">
        <v>124</v>
      </c>
      <c r="BK149" s="188">
        <f>SUM(BK150:BK151)</f>
        <v>0</v>
      </c>
    </row>
    <row r="150" spans="1:65" s="2" customFormat="1" ht="21.6" customHeight="1">
      <c r="A150" s="33"/>
      <c r="B150" s="34"/>
      <c r="C150" s="191" t="s">
        <v>241</v>
      </c>
      <c r="D150" s="191" t="s">
        <v>126</v>
      </c>
      <c r="E150" s="192" t="s">
        <v>337</v>
      </c>
      <c r="F150" s="193" t="s">
        <v>338</v>
      </c>
      <c r="G150" s="194" t="s">
        <v>161</v>
      </c>
      <c r="H150" s="195">
        <v>67.897000000000006</v>
      </c>
      <c r="I150" s="196"/>
      <c r="J150" s="197">
        <f>ROUND(I150*H150,2)</f>
        <v>0</v>
      </c>
      <c r="K150" s="193" t="s">
        <v>130</v>
      </c>
      <c r="L150" s="38"/>
      <c r="M150" s="198" t="s">
        <v>19</v>
      </c>
      <c r="N150" s="199" t="s">
        <v>42</v>
      </c>
      <c r="O150" s="63"/>
      <c r="P150" s="200">
        <f>O150*H150</f>
        <v>0</v>
      </c>
      <c r="Q150" s="200">
        <v>0</v>
      </c>
      <c r="R150" s="200">
        <f>Q150*H150</f>
        <v>0</v>
      </c>
      <c r="S150" s="200">
        <v>0</v>
      </c>
      <c r="T150" s="201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2" t="s">
        <v>131</v>
      </c>
      <c r="AT150" s="202" t="s">
        <v>126</v>
      </c>
      <c r="AU150" s="202" t="s">
        <v>80</v>
      </c>
      <c r="AY150" s="16" t="s">
        <v>124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16" t="s">
        <v>78</v>
      </c>
      <c r="BK150" s="203">
        <f>ROUND(I150*H150,2)</f>
        <v>0</v>
      </c>
      <c r="BL150" s="16" t="s">
        <v>131</v>
      </c>
      <c r="BM150" s="202" t="s">
        <v>339</v>
      </c>
    </row>
    <row r="151" spans="1:65" s="2" customFormat="1" ht="19.2">
      <c r="A151" s="33"/>
      <c r="B151" s="34"/>
      <c r="C151" s="35"/>
      <c r="D151" s="204" t="s">
        <v>133</v>
      </c>
      <c r="E151" s="35"/>
      <c r="F151" s="205" t="s">
        <v>340</v>
      </c>
      <c r="G151" s="35"/>
      <c r="H151" s="35"/>
      <c r="I151" s="114"/>
      <c r="J151" s="35"/>
      <c r="K151" s="35"/>
      <c r="L151" s="38"/>
      <c r="M151" s="230"/>
      <c r="N151" s="231"/>
      <c r="O151" s="232"/>
      <c r="P151" s="232"/>
      <c r="Q151" s="232"/>
      <c r="R151" s="232"/>
      <c r="S151" s="232"/>
      <c r="T151" s="2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133</v>
      </c>
      <c r="AU151" s="16" t="s">
        <v>80</v>
      </c>
    </row>
    <row r="152" spans="1:65" s="2" customFormat="1" ht="6.9" customHeight="1">
      <c r="A152" s="33"/>
      <c r="B152" s="46"/>
      <c r="C152" s="47"/>
      <c r="D152" s="47"/>
      <c r="E152" s="47"/>
      <c r="F152" s="47"/>
      <c r="G152" s="47"/>
      <c r="H152" s="47"/>
      <c r="I152" s="141"/>
      <c r="J152" s="47"/>
      <c r="K152" s="47"/>
      <c r="L152" s="38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</sheetData>
  <sheetProtection algorithmName="SHA-512" hashValue="Pg2otIGOPmCbtfGxZIEytB3dvgOr08nWmZM4uYhCGbXJOXB81DZfYyMMPVDKsVfJkREblZygrCLxEq6RVPAxVA==" saltValue="6SqwMUY517sR85N29V+2xEw8ZVq9J6STTYqZSVjH9jHj9PW5fyGS/97Lc8DhJx4xK23HH7/SggMMoZIQ8bsimw==" spinCount="100000" sheet="1" objects="1" scenarios="1" formatColumns="0" formatRows="0" autoFilter="0"/>
  <autoFilter ref="C82:K151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6"/>
  <sheetViews>
    <sheetView showGridLines="0" topLeftCell="A59" workbookViewId="0"/>
  </sheetViews>
  <sheetFormatPr defaultRowHeight="10.199999999999999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7.85546875" style="1" customWidth="1"/>
    <col min="8" max="8" width="9.85546875" style="1" customWidth="1"/>
    <col min="9" max="9" width="17.28515625" style="107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7"/>
      <c r="L2" s="343"/>
      <c r="M2" s="343"/>
      <c r="N2" s="343"/>
      <c r="O2" s="343"/>
      <c r="P2" s="343"/>
      <c r="Q2" s="343"/>
      <c r="R2" s="343"/>
      <c r="S2" s="343"/>
      <c r="T2" s="343"/>
      <c r="U2" s="343"/>
      <c r="V2" s="343"/>
      <c r="AT2" s="16" t="s">
        <v>93</v>
      </c>
    </row>
    <row r="3" spans="1:46" s="1" customFormat="1" ht="6.9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80</v>
      </c>
    </row>
    <row r="4" spans="1:46" s="1" customFormat="1" ht="24.9" customHeight="1">
      <c r="B4" s="19"/>
      <c r="D4" s="111" t="s">
        <v>94</v>
      </c>
      <c r="I4" s="107"/>
      <c r="L4" s="19"/>
      <c r="M4" s="112" t="s">
        <v>10</v>
      </c>
      <c r="AT4" s="16" t="s">
        <v>4</v>
      </c>
    </row>
    <row r="5" spans="1:46" s="1" customFormat="1" ht="6.9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4.4" customHeight="1">
      <c r="B7" s="19"/>
      <c r="E7" s="359" t="str">
        <f>'Rekapitulace stavby'!K6</f>
        <v>Společná zařízení v k.ú. Dolní Čermná - Poldr č.2 a č.3, Polní cesty C53 a C54</v>
      </c>
      <c r="F7" s="360"/>
      <c r="G7" s="360"/>
      <c r="H7" s="360"/>
      <c r="I7" s="107"/>
      <c r="L7" s="19"/>
    </row>
    <row r="8" spans="1:46" s="2" customFormat="1" ht="12" customHeight="1">
      <c r="A8" s="33"/>
      <c r="B8" s="38"/>
      <c r="C8" s="33"/>
      <c r="D8" s="113" t="s">
        <v>95</v>
      </c>
      <c r="E8" s="33"/>
      <c r="F8" s="33"/>
      <c r="G8" s="33"/>
      <c r="H8" s="33"/>
      <c r="I8" s="114"/>
      <c r="J8" s="33"/>
      <c r="K8" s="33"/>
      <c r="L8" s="11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4.4" customHeight="1">
      <c r="A9" s="33"/>
      <c r="B9" s="38"/>
      <c r="C9" s="33"/>
      <c r="D9" s="33"/>
      <c r="E9" s="362" t="s">
        <v>341</v>
      </c>
      <c r="F9" s="361"/>
      <c r="G9" s="361"/>
      <c r="H9" s="361"/>
      <c r="I9" s="114"/>
      <c r="J9" s="33"/>
      <c r="K9" s="33"/>
      <c r="L9" s="11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11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02" t="s">
        <v>19</v>
      </c>
      <c r="G11" s="33"/>
      <c r="H11" s="33"/>
      <c r="I11" s="116" t="s">
        <v>20</v>
      </c>
      <c r="J11" s="102" t="s">
        <v>19</v>
      </c>
      <c r="K11" s="33"/>
      <c r="L11" s="11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21</v>
      </c>
      <c r="E12" s="33"/>
      <c r="F12" s="102" t="s">
        <v>22</v>
      </c>
      <c r="G12" s="33"/>
      <c r="H12" s="33"/>
      <c r="I12" s="116" t="s">
        <v>23</v>
      </c>
      <c r="J12" s="117" t="str">
        <f>'Rekapitulace stavby'!AN8</f>
        <v>13. 9. 2018</v>
      </c>
      <c r="K12" s="33"/>
      <c r="L12" s="11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11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25</v>
      </c>
      <c r="E14" s="33"/>
      <c r="F14" s="33"/>
      <c r="G14" s="33"/>
      <c r="H14" s="33"/>
      <c r="I14" s="116" t="s">
        <v>26</v>
      </c>
      <c r="J14" s="102" t="s">
        <v>19</v>
      </c>
      <c r="K14" s="33"/>
      <c r="L14" s="11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6" t="s">
        <v>28</v>
      </c>
      <c r="J15" s="102" t="s">
        <v>19</v>
      </c>
      <c r="K15" s="33"/>
      <c r="L15" s="11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11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26</v>
      </c>
      <c r="J17" s="29" t="str">
        <f>'Rekapitulace stavby'!AN13</f>
        <v>Vyplň údaj</v>
      </c>
      <c r="K17" s="33"/>
      <c r="L17" s="11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63" t="str">
        <f>'Rekapitulace stavby'!E14</f>
        <v>Vyplň údaj</v>
      </c>
      <c r="F18" s="364"/>
      <c r="G18" s="364"/>
      <c r="H18" s="364"/>
      <c r="I18" s="116" t="s">
        <v>28</v>
      </c>
      <c r="J18" s="29" t="str">
        <f>'Rekapitulace stavby'!AN14</f>
        <v>Vyplň údaj</v>
      </c>
      <c r="K18" s="33"/>
      <c r="L18" s="11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11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26</v>
      </c>
      <c r="J20" s="102" t="s">
        <v>19</v>
      </c>
      <c r="K20" s="33"/>
      <c r="L20" s="11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6" t="s">
        <v>28</v>
      </c>
      <c r="J21" s="102" t="s">
        <v>19</v>
      </c>
      <c r="K21" s="33"/>
      <c r="L21" s="11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11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34</v>
      </c>
      <c r="E23" s="33"/>
      <c r="F23" s="33"/>
      <c r="G23" s="33"/>
      <c r="H23" s="33"/>
      <c r="I23" s="116" t="s">
        <v>26</v>
      </c>
      <c r="J23" s="102" t="str">
        <f>IF('Rekapitulace stavby'!AN19="","",'Rekapitulace stavby'!AN19)</f>
        <v/>
      </c>
      <c r="K23" s="33"/>
      <c r="L23" s="11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02" t="str">
        <f>IF('Rekapitulace stavby'!AN20="","",'Rekapitulace stavby'!AN20)</f>
        <v/>
      </c>
      <c r="K24" s="33"/>
      <c r="L24" s="11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11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11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18"/>
      <c r="B27" s="119"/>
      <c r="C27" s="118"/>
      <c r="D27" s="118"/>
      <c r="E27" s="365" t="s">
        <v>19</v>
      </c>
      <c r="F27" s="365"/>
      <c r="G27" s="365"/>
      <c r="H27" s="365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11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11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ROUND(J82, 2)</f>
        <v>0</v>
      </c>
      <c r="K30" s="33"/>
      <c r="L30" s="11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11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11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28" t="s">
        <v>41</v>
      </c>
      <c r="E33" s="113" t="s">
        <v>42</v>
      </c>
      <c r="F33" s="129">
        <f>ROUND((SUM(BE82:BE105)),  2)</f>
        <v>0</v>
      </c>
      <c r="G33" s="33"/>
      <c r="H33" s="33"/>
      <c r="I33" s="130">
        <v>0.21</v>
      </c>
      <c r="J33" s="129">
        <f>ROUND(((SUM(BE82:BE105))*I33),  2)</f>
        <v>0</v>
      </c>
      <c r="K33" s="33"/>
      <c r="L33" s="11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13" t="s">
        <v>43</v>
      </c>
      <c r="F34" s="129">
        <f>ROUND((SUM(BF82:BF105)),  2)</f>
        <v>0</v>
      </c>
      <c r="G34" s="33"/>
      <c r="H34" s="33"/>
      <c r="I34" s="130">
        <v>0.15</v>
      </c>
      <c r="J34" s="129">
        <f>ROUND(((SUM(BF82:BF105))*I34),  2)</f>
        <v>0</v>
      </c>
      <c r="K34" s="33"/>
      <c r="L34" s="11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13" t="s">
        <v>44</v>
      </c>
      <c r="F35" s="129">
        <f>ROUND((SUM(BG82:BG105)),  2)</f>
        <v>0</v>
      </c>
      <c r="G35" s="33"/>
      <c r="H35" s="33"/>
      <c r="I35" s="130">
        <v>0.21</v>
      </c>
      <c r="J35" s="129">
        <f>0</f>
        <v>0</v>
      </c>
      <c r="K35" s="33"/>
      <c r="L35" s="11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13" t="s">
        <v>45</v>
      </c>
      <c r="F36" s="129">
        <f>ROUND((SUM(BH82:BH105)),  2)</f>
        <v>0</v>
      </c>
      <c r="G36" s="33"/>
      <c r="H36" s="33"/>
      <c r="I36" s="130">
        <v>0.15</v>
      </c>
      <c r="J36" s="129">
        <f>0</f>
        <v>0</v>
      </c>
      <c r="K36" s="33"/>
      <c r="L36" s="11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13" t="s">
        <v>46</v>
      </c>
      <c r="F37" s="129">
        <f>ROUND((SUM(BI82:BI105)),  2)</f>
        <v>0</v>
      </c>
      <c r="G37" s="33"/>
      <c r="H37" s="33"/>
      <c r="I37" s="130">
        <v>0</v>
      </c>
      <c r="J37" s="129">
        <f>0</f>
        <v>0</v>
      </c>
      <c r="K37" s="33"/>
      <c r="L37" s="11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11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11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39"/>
      <c r="C40" s="140"/>
      <c r="D40" s="140"/>
      <c r="E40" s="140"/>
      <c r="F40" s="140"/>
      <c r="G40" s="140"/>
      <c r="H40" s="140"/>
      <c r="I40" s="141"/>
      <c r="J40" s="140"/>
      <c r="K40" s="140"/>
      <c r="L40" s="11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42"/>
      <c r="C44" s="143"/>
      <c r="D44" s="143"/>
      <c r="E44" s="143"/>
      <c r="F44" s="143"/>
      <c r="G44" s="143"/>
      <c r="H44" s="143"/>
      <c r="I44" s="144"/>
      <c r="J44" s="143"/>
      <c r="K44" s="143"/>
      <c r="L44" s="11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99</v>
      </c>
      <c r="D45" s="35"/>
      <c r="E45" s="35"/>
      <c r="F45" s="35"/>
      <c r="G45" s="35"/>
      <c r="H45" s="35"/>
      <c r="I45" s="114"/>
      <c r="J45" s="35"/>
      <c r="K45" s="35"/>
      <c r="L45" s="11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114"/>
      <c r="J46" s="35"/>
      <c r="K46" s="35"/>
      <c r="L46" s="11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114"/>
      <c r="J47" s="35"/>
      <c r="K47" s="35"/>
      <c r="L47" s="11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57" t="str">
        <f>E7</f>
        <v>Společná zařízení v k.ú. Dolní Čermná - Poldr č.2 a č.3, Polní cesty C53 a C54</v>
      </c>
      <c r="F48" s="358"/>
      <c r="G48" s="358"/>
      <c r="H48" s="358"/>
      <c r="I48" s="114"/>
      <c r="J48" s="35"/>
      <c r="K48" s="35"/>
      <c r="L48" s="11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95</v>
      </c>
      <c r="D49" s="35"/>
      <c r="E49" s="35"/>
      <c r="F49" s="35"/>
      <c r="G49" s="35"/>
      <c r="H49" s="35"/>
      <c r="I49" s="114"/>
      <c r="J49" s="35"/>
      <c r="K49" s="35"/>
      <c r="L49" s="11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4.4" customHeight="1">
      <c r="A50" s="33"/>
      <c r="B50" s="34"/>
      <c r="C50" s="35"/>
      <c r="D50" s="35"/>
      <c r="E50" s="335" t="str">
        <f>E9</f>
        <v>VON - Vedlejší a ostatní náklady</v>
      </c>
      <c r="F50" s="356"/>
      <c r="G50" s="356"/>
      <c r="H50" s="356"/>
      <c r="I50" s="114"/>
      <c r="J50" s="35"/>
      <c r="K50" s="35"/>
      <c r="L50" s="11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114"/>
      <c r="J51" s="35"/>
      <c r="K51" s="35"/>
      <c r="L51" s="11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116" t="s">
        <v>23</v>
      </c>
      <c r="J52" s="58" t="str">
        <f>IF(J12="","",J12)</f>
        <v>13. 9. 2018</v>
      </c>
      <c r="K52" s="35"/>
      <c r="L52" s="11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114"/>
      <c r="J53" s="35"/>
      <c r="K53" s="35"/>
      <c r="L53" s="11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6.4" customHeight="1">
      <c r="A54" s="33"/>
      <c r="B54" s="34"/>
      <c r="C54" s="28" t="s">
        <v>25</v>
      </c>
      <c r="D54" s="35"/>
      <c r="E54" s="35"/>
      <c r="F54" s="26" t="str">
        <f>E15</f>
        <v>ČR-SPÚ, Pobočka Ústí nad Orlicí</v>
      </c>
      <c r="G54" s="35"/>
      <c r="H54" s="35"/>
      <c r="I54" s="116" t="s">
        <v>31</v>
      </c>
      <c r="J54" s="31" t="str">
        <f>E21</f>
        <v>Agroprojekce Litomyšl, s.r.o.</v>
      </c>
      <c r="K54" s="35"/>
      <c r="L54" s="11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116" t="s">
        <v>34</v>
      </c>
      <c r="J55" s="31" t="str">
        <f>E24</f>
        <v xml:space="preserve"> </v>
      </c>
      <c r="K55" s="35"/>
      <c r="L55" s="11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114"/>
      <c r="J56" s="35"/>
      <c r="K56" s="35"/>
      <c r="L56" s="11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45" t="s">
        <v>100</v>
      </c>
      <c r="D57" s="146"/>
      <c r="E57" s="146"/>
      <c r="F57" s="146"/>
      <c r="G57" s="146"/>
      <c r="H57" s="146"/>
      <c r="I57" s="147"/>
      <c r="J57" s="148" t="s">
        <v>101</v>
      </c>
      <c r="K57" s="146"/>
      <c r="L57" s="11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114"/>
      <c r="J58" s="35"/>
      <c r="K58" s="35"/>
      <c r="L58" s="11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49" t="s">
        <v>69</v>
      </c>
      <c r="D59" s="35"/>
      <c r="E59" s="35"/>
      <c r="F59" s="35"/>
      <c r="G59" s="35"/>
      <c r="H59" s="35"/>
      <c r="I59" s="114"/>
      <c r="J59" s="76">
        <f>J82</f>
        <v>0</v>
      </c>
      <c r="K59" s="35"/>
      <c r="L59" s="11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102</v>
      </c>
    </row>
    <row r="60" spans="1:47" s="9" customFormat="1" ht="24.9" customHeight="1">
      <c r="B60" s="150"/>
      <c r="C60" s="151"/>
      <c r="D60" s="152" t="s">
        <v>342</v>
      </c>
      <c r="E60" s="153"/>
      <c r="F60" s="153"/>
      <c r="G60" s="153"/>
      <c r="H60" s="153"/>
      <c r="I60" s="154"/>
      <c r="J60" s="155">
        <f>J83</f>
        <v>0</v>
      </c>
      <c r="K60" s="151"/>
      <c r="L60" s="156"/>
    </row>
    <row r="61" spans="1:47" s="10" customFormat="1" ht="19.95" customHeight="1">
      <c r="B61" s="157"/>
      <c r="C61" s="96"/>
      <c r="D61" s="158" t="s">
        <v>343</v>
      </c>
      <c r="E61" s="159"/>
      <c r="F61" s="159"/>
      <c r="G61" s="159"/>
      <c r="H61" s="159"/>
      <c r="I61" s="160"/>
      <c r="J61" s="161">
        <f>J84</f>
        <v>0</v>
      </c>
      <c r="K61" s="96"/>
      <c r="L61" s="162"/>
    </row>
    <row r="62" spans="1:47" s="10" customFormat="1" ht="19.95" customHeight="1">
      <c r="B62" s="157"/>
      <c r="C62" s="96"/>
      <c r="D62" s="158" t="s">
        <v>344</v>
      </c>
      <c r="E62" s="159"/>
      <c r="F62" s="159"/>
      <c r="G62" s="159"/>
      <c r="H62" s="159"/>
      <c r="I62" s="160"/>
      <c r="J62" s="161">
        <f>J88</f>
        <v>0</v>
      </c>
      <c r="K62" s="96"/>
      <c r="L62" s="162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114"/>
      <c r="J63" s="35"/>
      <c r="K63" s="35"/>
      <c r="L63" s="11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141"/>
      <c r="J64" s="47"/>
      <c r="K64" s="47"/>
      <c r="L64" s="11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144"/>
      <c r="J68" s="49"/>
      <c r="K68" s="49"/>
      <c r="L68" s="11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109</v>
      </c>
      <c r="D69" s="35"/>
      <c r="E69" s="35"/>
      <c r="F69" s="35"/>
      <c r="G69" s="35"/>
      <c r="H69" s="35"/>
      <c r="I69" s="114"/>
      <c r="J69" s="35"/>
      <c r="K69" s="35"/>
      <c r="L69" s="11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114"/>
      <c r="J70" s="35"/>
      <c r="K70" s="35"/>
      <c r="L70" s="11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114"/>
      <c r="J71" s="35"/>
      <c r="K71" s="35"/>
      <c r="L71" s="11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57" t="str">
        <f>E7</f>
        <v>Společná zařízení v k.ú. Dolní Čermná - Poldr č.2 a č.3, Polní cesty C53 a C54</v>
      </c>
      <c r="F72" s="358"/>
      <c r="G72" s="358"/>
      <c r="H72" s="358"/>
      <c r="I72" s="114"/>
      <c r="J72" s="35"/>
      <c r="K72" s="35"/>
      <c r="L72" s="11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95</v>
      </c>
      <c r="D73" s="35"/>
      <c r="E73" s="35"/>
      <c r="F73" s="35"/>
      <c r="G73" s="35"/>
      <c r="H73" s="35"/>
      <c r="I73" s="114"/>
      <c r="J73" s="35"/>
      <c r="K73" s="35"/>
      <c r="L73" s="11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4.4" customHeight="1">
      <c r="A74" s="33"/>
      <c r="B74" s="34"/>
      <c r="C74" s="35"/>
      <c r="D74" s="35"/>
      <c r="E74" s="335" t="str">
        <f>E9</f>
        <v>VON - Vedlejší a ostatní náklady</v>
      </c>
      <c r="F74" s="356"/>
      <c r="G74" s="356"/>
      <c r="H74" s="356"/>
      <c r="I74" s="114"/>
      <c r="J74" s="35"/>
      <c r="K74" s="35"/>
      <c r="L74" s="11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114"/>
      <c r="J75" s="35"/>
      <c r="K75" s="35"/>
      <c r="L75" s="11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116" t="s">
        <v>23</v>
      </c>
      <c r="J76" s="58" t="str">
        <f>IF(J12="","",J12)</f>
        <v>13. 9. 2018</v>
      </c>
      <c r="K76" s="35"/>
      <c r="L76" s="11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114"/>
      <c r="J77" s="35"/>
      <c r="K77" s="35"/>
      <c r="L77" s="11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6.4" customHeight="1">
      <c r="A78" s="33"/>
      <c r="B78" s="34"/>
      <c r="C78" s="28" t="s">
        <v>25</v>
      </c>
      <c r="D78" s="35"/>
      <c r="E78" s="35"/>
      <c r="F78" s="26" t="str">
        <f>E15</f>
        <v>ČR-SPÚ, Pobočka Ústí nad Orlicí</v>
      </c>
      <c r="G78" s="35"/>
      <c r="H78" s="35"/>
      <c r="I78" s="116" t="s">
        <v>31</v>
      </c>
      <c r="J78" s="31" t="str">
        <f>E21</f>
        <v>Agroprojekce Litomyšl, s.r.o.</v>
      </c>
      <c r="K78" s="35"/>
      <c r="L78" s="11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116" t="s">
        <v>34</v>
      </c>
      <c r="J79" s="31" t="str">
        <f>E24</f>
        <v xml:space="preserve"> </v>
      </c>
      <c r="K79" s="35"/>
      <c r="L79" s="11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114"/>
      <c r="J80" s="35"/>
      <c r="K80" s="35"/>
      <c r="L80" s="11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63"/>
      <c r="B81" s="164"/>
      <c r="C81" s="165" t="s">
        <v>110</v>
      </c>
      <c r="D81" s="166" t="s">
        <v>56</v>
      </c>
      <c r="E81" s="166" t="s">
        <v>52</v>
      </c>
      <c r="F81" s="166" t="s">
        <v>53</v>
      </c>
      <c r="G81" s="166" t="s">
        <v>111</v>
      </c>
      <c r="H81" s="166" t="s">
        <v>112</v>
      </c>
      <c r="I81" s="167" t="s">
        <v>113</v>
      </c>
      <c r="J81" s="166" t="s">
        <v>101</v>
      </c>
      <c r="K81" s="168" t="s">
        <v>114</v>
      </c>
      <c r="L81" s="169"/>
      <c r="M81" s="67" t="s">
        <v>19</v>
      </c>
      <c r="N81" s="68" t="s">
        <v>41</v>
      </c>
      <c r="O81" s="68" t="s">
        <v>115</v>
      </c>
      <c r="P81" s="68" t="s">
        <v>116</v>
      </c>
      <c r="Q81" s="68" t="s">
        <v>117</v>
      </c>
      <c r="R81" s="68" t="s">
        <v>118</v>
      </c>
      <c r="S81" s="68" t="s">
        <v>119</v>
      </c>
      <c r="T81" s="69" t="s">
        <v>120</v>
      </c>
      <c r="U81" s="163"/>
      <c r="V81" s="163"/>
      <c r="W81" s="163"/>
      <c r="X81" s="163"/>
      <c r="Y81" s="163"/>
      <c r="Z81" s="163"/>
      <c r="AA81" s="163"/>
      <c r="AB81" s="163"/>
      <c r="AC81" s="163"/>
      <c r="AD81" s="163"/>
      <c r="AE81" s="163"/>
    </row>
    <row r="82" spans="1:65" s="2" customFormat="1" ht="22.8" customHeight="1">
      <c r="A82" s="33"/>
      <c r="B82" s="34"/>
      <c r="C82" s="74" t="s">
        <v>121</v>
      </c>
      <c r="D82" s="35"/>
      <c r="E82" s="35"/>
      <c r="F82" s="35"/>
      <c r="G82" s="35"/>
      <c r="H82" s="35"/>
      <c r="I82" s="114"/>
      <c r="J82" s="170">
        <f>BK82</f>
        <v>0</v>
      </c>
      <c r="K82" s="35"/>
      <c r="L82" s="38"/>
      <c r="M82" s="70"/>
      <c r="N82" s="171"/>
      <c r="O82" s="71"/>
      <c r="P82" s="172">
        <f>P83</f>
        <v>0</v>
      </c>
      <c r="Q82" s="71"/>
      <c r="R82" s="172">
        <f>R83</f>
        <v>0</v>
      </c>
      <c r="S82" s="71"/>
      <c r="T82" s="173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102</v>
      </c>
      <c r="BK82" s="174">
        <f>BK83</f>
        <v>0</v>
      </c>
    </row>
    <row r="83" spans="1:65" s="12" customFormat="1" ht="25.95" customHeight="1">
      <c r="B83" s="175"/>
      <c r="C83" s="176"/>
      <c r="D83" s="177" t="s">
        <v>70</v>
      </c>
      <c r="E83" s="178" t="s">
        <v>345</v>
      </c>
      <c r="F83" s="178" t="s">
        <v>346</v>
      </c>
      <c r="G83" s="176"/>
      <c r="H83" s="176"/>
      <c r="I83" s="179"/>
      <c r="J83" s="180">
        <f>BK83</f>
        <v>0</v>
      </c>
      <c r="K83" s="176"/>
      <c r="L83" s="181"/>
      <c r="M83" s="182"/>
      <c r="N83" s="183"/>
      <c r="O83" s="183"/>
      <c r="P83" s="184">
        <f>P84+P88</f>
        <v>0</v>
      </c>
      <c r="Q83" s="183"/>
      <c r="R83" s="184">
        <f>R84+R88</f>
        <v>0</v>
      </c>
      <c r="S83" s="183"/>
      <c r="T83" s="185">
        <f>T84+T88</f>
        <v>0</v>
      </c>
      <c r="AR83" s="186" t="s">
        <v>152</v>
      </c>
      <c r="AT83" s="187" t="s">
        <v>70</v>
      </c>
      <c r="AU83" s="187" t="s">
        <v>71</v>
      </c>
      <c r="AY83" s="186" t="s">
        <v>124</v>
      </c>
      <c r="BK83" s="188">
        <f>BK84+BK88</f>
        <v>0</v>
      </c>
    </row>
    <row r="84" spans="1:65" s="12" customFormat="1" ht="22.8" customHeight="1">
      <c r="B84" s="175"/>
      <c r="C84" s="176"/>
      <c r="D84" s="177" t="s">
        <v>70</v>
      </c>
      <c r="E84" s="189" t="s">
        <v>347</v>
      </c>
      <c r="F84" s="189" t="s">
        <v>348</v>
      </c>
      <c r="G84" s="176"/>
      <c r="H84" s="176"/>
      <c r="I84" s="179"/>
      <c r="J84" s="190">
        <f>BK84</f>
        <v>0</v>
      </c>
      <c r="K84" s="176"/>
      <c r="L84" s="181"/>
      <c r="M84" s="182"/>
      <c r="N84" s="183"/>
      <c r="O84" s="183"/>
      <c r="P84" s="184">
        <f>SUM(P85:P87)</f>
        <v>0</v>
      </c>
      <c r="Q84" s="183"/>
      <c r="R84" s="184">
        <f>SUM(R85:R87)</f>
        <v>0</v>
      </c>
      <c r="S84" s="183"/>
      <c r="T84" s="185">
        <f>SUM(T85:T87)</f>
        <v>0</v>
      </c>
      <c r="AR84" s="186" t="s">
        <v>152</v>
      </c>
      <c r="AT84" s="187" t="s">
        <v>70</v>
      </c>
      <c r="AU84" s="187" t="s">
        <v>78</v>
      </c>
      <c r="AY84" s="186" t="s">
        <v>124</v>
      </c>
      <c r="BK84" s="188">
        <f>SUM(BK85:BK87)</f>
        <v>0</v>
      </c>
    </row>
    <row r="85" spans="1:65" s="2" customFormat="1" ht="14.4" customHeight="1">
      <c r="A85" s="33"/>
      <c r="B85" s="34"/>
      <c r="C85" s="191" t="s">
        <v>78</v>
      </c>
      <c r="D85" s="191" t="s">
        <v>126</v>
      </c>
      <c r="E85" s="192" t="s">
        <v>349</v>
      </c>
      <c r="F85" s="193" t="s">
        <v>350</v>
      </c>
      <c r="G85" s="194" t="s">
        <v>351</v>
      </c>
      <c r="H85" s="195">
        <v>1</v>
      </c>
      <c r="I85" s="196"/>
      <c r="J85" s="197">
        <f>ROUND(I85*H85,2)</f>
        <v>0</v>
      </c>
      <c r="K85" s="193" t="s">
        <v>19</v>
      </c>
      <c r="L85" s="38"/>
      <c r="M85" s="198" t="s">
        <v>19</v>
      </c>
      <c r="N85" s="199" t="s">
        <v>42</v>
      </c>
      <c r="O85" s="63"/>
      <c r="P85" s="200">
        <f>O85*H85</f>
        <v>0</v>
      </c>
      <c r="Q85" s="200">
        <v>0</v>
      </c>
      <c r="R85" s="200">
        <f>Q85*H85</f>
        <v>0</v>
      </c>
      <c r="S85" s="200">
        <v>0</v>
      </c>
      <c r="T85" s="201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202" t="s">
        <v>352</v>
      </c>
      <c r="AT85" s="202" t="s">
        <v>126</v>
      </c>
      <c r="AU85" s="202" t="s">
        <v>80</v>
      </c>
      <c r="AY85" s="16" t="s">
        <v>124</v>
      </c>
      <c r="BE85" s="203">
        <f>IF(N85="základní",J85,0)</f>
        <v>0</v>
      </c>
      <c r="BF85" s="203">
        <f>IF(N85="snížená",J85,0)</f>
        <v>0</v>
      </c>
      <c r="BG85" s="203">
        <f>IF(N85="zákl. přenesená",J85,0)</f>
        <v>0</v>
      </c>
      <c r="BH85" s="203">
        <f>IF(N85="sníž. přenesená",J85,0)</f>
        <v>0</v>
      </c>
      <c r="BI85" s="203">
        <f>IF(N85="nulová",J85,0)</f>
        <v>0</v>
      </c>
      <c r="BJ85" s="16" t="s">
        <v>78</v>
      </c>
      <c r="BK85" s="203">
        <f>ROUND(I85*H85,2)</f>
        <v>0</v>
      </c>
      <c r="BL85" s="16" t="s">
        <v>352</v>
      </c>
      <c r="BM85" s="202" t="s">
        <v>353</v>
      </c>
    </row>
    <row r="86" spans="1:65" s="2" customFormat="1">
      <c r="A86" s="33"/>
      <c r="B86" s="34"/>
      <c r="C86" s="35"/>
      <c r="D86" s="204" t="s">
        <v>133</v>
      </c>
      <c r="E86" s="35"/>
      <c r="F86" s="205" t="s">
        <v>350</v>
      </c>
      <c r="G86" s="35"/>
      <c r="H86" s="35"/>
      <c r="I86" s="114"/>
      <c r="J86" s="35"/>
      <c r="K86" s="35"/>
      <c r="L86" s="38"/>
      <c r="M86" s="206"/>
      <c r="N86" s="207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133</v>
      </c>
      <c r="AU86" s="16" t="s">
        <v>80</v>
      </c>
    </row>
    <row r="87" spans="1:65" s="2" customFormat="1" ht="19.2">
      <c r="A87" s="33"/>
      <c r="B87" s="34"/>
      <c r="C87" s="35"/>
      <c r="D87" s="204" t="s">
        <v>189</v>
      </c>
      <c r="E87" s="35"/>
      <c r="F87" s="229" t="s">
        <v>354</v>
      </c>
      <c r="G87" s="35"/>
      <c r="H87" s="35"/>
      <c r="I87" s="114"/>
      <c r="J87" s="35"/>
      <c r="K87" s="35"/>
      <c r="L87" s="38"/>
      <c r="M87" s="206"/>
      <c r="N87" s="207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189</v>
      </c>
      <c r="AU87" s="16" t="s">
        <v>80</v>
      </c>
    </row>
    <row r="88" spans="1:65" s="12" customFormat="1" ht="22.8" customHeight="1">
      <c r="B88" s="175"/>
      <c r="C88" s="176"/>
      <c r="D88" s="177" t="s">
        <v>70</v>
      </c>
      <c r="E88" s="189" t="s">
        <v>355</v>
      </c>
      <c r="F88" s="189" t="s">
        <v>356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SUM(P89:P105)</f>
        <v>0</v>
      </c>
      <c r="Q88" s="183"/>
      <c r="R88" s="184">
        <f>SUM(R89:R105)</f>
        <v>0</v>
      </c>
      <c r="S88" s="183"/>
      <c r="T88" s="185">
        <f>SUM(T89:T105)</f>
        <v>0</v>
      </c>
      <c r="AR88" s="186" t="s">
        <v>131</v>
      </c>
      <c r="AT88" s="187" t="s">
        <v>70</v>
      </c>
      <c r="AU88" s="187" t="s">
        <v>78</v>
      </c>
      <c r="AY88" s="186" t="s">
        <v>124</v>
      </c>
      <c r="BK88" s="188">
        <f>SUM(BK89:BK105)</f>
        <v>0</v>
      </c>
    </row>
    <row r="89" spans="1:65" s="2" customFormat="1" ht="21.6" customHeight="1">
      <c r="A89" s="33"/>
      <c r="B89" s="34"/>
      <c r="C89" s="191" t="s">
        <v>80</v>
      </c>
      <c r="D89" s="191" t="s">
        <v>126</v>
      </c>
      <c r="E89" s="192" t="s">
        <v>357</v>
      </c>
      <c r="F89" s="193" t="s">
        <v>358</v>
      </c>
      <c r="G89" s="194" t="s">
        <v>351</v>
      </c>
      <c r="H89" s="195">
        <v>1</v>
      </c>
      <c r="I89" s="196"/>
      <c r="J89" s="197">
        <f>ROUND(I89*H89,2)</f>
        <v>0</v>
      </c>
      <c r="K89" s="193" t="s">
        <v>19</v>
      </c>
      <c r="L89" s="38"/>
      <c r="M89" s="198" t="s">
        <v>19</v>
      </c>
      <c r="N89" s="199" t="s">
        <v>42</v>
      </c>
      <c r="O89" s="63"/>
      <c r="P89" s="200">
        <f>O89*H89</f>
        <v>0</v>
      </c>
      <c r="Q89" s="200">
        <v>0</v>
      </c>
      <c r="R89" s="200">
        <f>Q89*H89</f>
        <v>0</v>
      </c>
      <c r="S89" s="200">
        <v>0</v>
      </c>
      <c r="T89" s="201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02" t="s">
        <v>352</v>
      </c>
      <c r="AT89" s="202" t="s">
        <v>126</v>
      </c>
      <c r="AU89" s="202" t="s">
        <v>80</v>
      </c>
      <c r="AY89" s="16" t="s">
        <v>124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16" t="s">
        <v>78</v>
      </c>
      <c r="BK89" s="203">
        <f>ROUND(I89*H89,2)</f>
        <v>0</v>
      </c>
      <c r="BL89" s="16" t="s">
        <v>352</v>
      </c>
      <c r="BM89" s="202" t="s">
        <v>359</v>
      </c>
    </row>
    <row r="90" spans="1:65" s="2" customFormat="1" ht="19.2">
      <c r="A90" s="33"/>
      <c r="B90" s="34"/>
      <c r="C90" s="35"/>
      <c r="D90" s="204" t="s">
        <v>133</v>
      </c>
      <c r="E90" s="35"/>
      <c r="F90" s="205" t="s">
        <v>358</v>
      </c>
      <c r="G90" s="35"/>
      <c r="H90" s="35"/>
      <c r="I90" s="114"/>
      <c r="J90" s="35"/>
      <c r="K90" s="35"/>
      <c r="L90" s="38"/>
      <c r="M90" s="206"/>
      <c r="N90" s="207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133</v>
      </c>
      <c r="AU90" s="16" t="s">
        <v>80</v>
      </c>
    </row>
    <row r="91" spans="1:65" s="2" customFormat="1" ht="38.4">
      <c r="A91" s="33"/>
      <c r="B91" s="34"/>
      <c r="C91" s="35"/>
      <c r="D91" s="204" t="s">
        <v>189</v>
      </c>
      <c r="E91" s="35"/>
      <c r="F91" s="229" t="s">
        <v>360</v>
      </c>
      <c r="G91" s="35"/>
      <c r="H91" s="35"/>
      <c r="I91" s="114"/>
      <c r="J91" s="35"/>
      <c r="K91" s="35"/>
      <c r="L91" s="38"/>
      <c r="M91" s="206"/>
      <c r="N91" s="207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189</v>
      </c>
      <c r="AU91" s="16" t="s">
        <v>80</v>
      </c>
    </row>
    <row r="92" spans="1:65" s="2" customFormat="1" ht="14.4" customHeight="1">
      <c r="A92" s="33"/>
      <c r="B92" s="34"/>
      <c r="C92" s="191" t="s">
        <v>142</v>
      </c>
      <c r="D92" s="191" t="s">
        <v>126</v>
      </c>
      <c r="E92" s="192" t="s">
        <v>361</v>
      </c>
      <c r="F92" s="193" t="s">
        <v>362</v>
      </c>
      <c r="G92" s="194" t="s">
        <v>351</v>
      </c>
      <c r="H92" s="195">
        <v>1</v>
      </c>
      <c r="I92" s="196"/>
      <c r="J92" s="197">
        <f>ROUND(I92*H92,2)</f>
        <v>0</v>
      </c>
      <c r="K92" s="193" t="s">
        <v>19</v>
      </c>
      <c r="L92" s="38"/>
      <c r="M92" s="198" t="s">
        <v>19</v>
      </c>
      <c r="N92" s="199" t="s">
        <v>42</v>
      </c>
      <c r="O92" s="63"/>
      <c r="P92" s="200">
        <f>O92*H92</f>
        <v>0</v>
      </c>
      <c r="Q92" s="200">
        <v>0</v>
      </c>
      <c r="R92" s="200">
        <f>Q92*H92</f>
        <v>0</v>
      </c>
      <c r="S92" s="200">
        <v>0</v>
      </c>
      <c r="T92" s="201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2" t="s">
        <v>352</v>
      </c>
      <c r="AT92" s="202" t="s">
        <v>126</v>
      </c>
      <c r="AU92" s="202" t="s">
        <v>80</v>
      </c>
      <c r="AY92" s="16" t="s">
        <v>124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16" t="s">
        <v>78</v>
      </c>
      <c r="BK92" s="203">
        <f>ROUND(I92*H92,2)</f>
        <v>0</v>
      </c>
      <c r="BL92" s="16" t="s">
        <v>352</v>
      </c>
      <c r="BM92" s="202" t="s">
        <v>363</v>
      </c>
    </row>
    <row r="93" spans="1:65" s="2" customFormat="1">
      <c r="A93" s="33"/>
      <c r="B93" s="34"/>
      <c r="C93" s="35"/>
      <c r="D93" s="204" t="s">
        <v>133</v>
      </c>
      <c r="E93" s="35"/>
      <c r="F93" s="205" t="s">
        <v>362</v>
      </c>
      <c r="G93" s="35"/>
      <c r="H93" s="35"/>
      <c r="I93" s="114"/>
      <c r="J93" s="35"/>
      <c r="K93" s="35"/>
      <c r="L93" s="38"/>
      <c r="M93" s="206"/>
      <c r="N93" s="207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133</v>
      </c>
      <c r="AU93" s="16" t="s">
        <v>80</v>
      </c>
    </row>
    <row r="94" spans="1:65" s="2" customFormat="1" ht="38.4">
      <c r="A94" s="33"/>
      <c r="B94" s="34"/>
      <c r="C94" s="35"/>
      <c r="D94" s="204" t="s">
        <v>189</v>
      </c>
      <c r="E94" s="35"/>
      <c r="F94" s="229" t="s">
        <v>364</v>
      </c>
      <c r="G94" s="35"/>
      <c r="H94" s="35"/>
      <c r="I94" s="114"/>
      <c r="J94" s="35"/>
      <c r="K94" s="35"/>
      <c r="L94" s="38"/>
      <c r="M94" s="206"/>
      <c r="N94" s="207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189</v>
      </c>
      <c r="AU94" s="16" t="s">
        <v>80</v>
      </c>
    </row>
    <row r="95" spans="1:65" s="2" customFormat="1" ht="14.4" customHeight="1">
      <c r="A95" s="33"/>
      <c r="B95" s="34"/>
      <c r="C95" s="191" t="s">
        <v>131</v>
      </c>
      <c r="D95" s="191" t="s">
        <v>126</v>
      </c>
      <c r="E95" s="192" t="s">
        <v>365</v>
      </c>
      <c r="F95" s="193" t="s">
        <v>366</v>
      </c>
      <c r="G95" s="194" t="s">
        <v>351</v>
      </c>
      <c r="H95" s="195">
        <v>1</v>
      </c>
      <c r="I95" s="196"/>
      <c r="J95" s="197">
        <f>ROUND(I95*H95,2)</f>
        <v>0</v>
      </c>
      <c r="K95" s="193" t="s">
        <v>19</v>
      </c>
      <c r="L95" s="38"/>
      <c r="M95" s="198" t="s">
        <v>19</v>
      </c>
      <c r="N95" s="199" t="s">
        <v>42</v>
      </c>
      <c r="O95" s="63"/>
      <c r="P95" s="200">
        <f>O95*H95</f>
        <v>0</v>
      </c>
      <c r="Q95" s="200">
        <v>0</v>
      </c>
      <c r="R95" s="200">
        <f>Q95*H95</f>
        <v>0</v>
      </c>
      <c r="S95" s="200">
        <v>0</v>
      </c>
      <c r="T95" s="201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02" t="s">
        <v>352</v>
      </c>
      <c r="AT95" s="202" t="s">
        <v>126</v>
      </c>
      <c r="AU95" s="202" t="s">
        <v>80</v>
      </c>
      <c r="AY95" s="16" t="s">
        <v>124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16" t="s">
        <v>78</v>
      </c>
      <c r="BK95" s="203">
        <f>ROUND(I95*H95,2)</f>
        <v>0</v>
      </c>
      <c r="BL95" s="16" t="s">
        <v>352</v>
      </c>
      <c r="BM95" s="202" t="s">
        <v>367</v>
      </c>
    </row>
    <row r="96" spans="1:65" s="2" customFormat="1">
      <c r="A96" s="33"/>
      <c r="B96" s="34"/>
      <c r="C96" s="35"/>
      <c r="D96" s="204" t="s">
        <v>133</v>
      </c>
      <c r="E96" s="35"/>
      <c r="F96" s="205" t="s">
        <v>366</v>
      </c>
      <c r="G96" s="35"/>
      <c r="H96" s="35"/>
      <c r="I96" s="114"/>
      <c r="J96" s="35"/>
      <c r="K96" s="35"/>
      <c r="L96" s="38"/>
      <c r="M96" s="206"/>
      <c r="N96" s="207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133</v>
      </c>
      <c r="AU96" s="16" t="s">
        <v>80</v>
      </c>
    </row>
    <row r="97" spans="1:65" s="2" customFormat="1" ht="38.4">
      <c r="A97" s="33"/>
      <c r="B97" s="34"/>
      <c r="C97" s="35"/>
      <c r="D97" s="204" t="s">
        <v>189</v>
      </c>
      <c r="E97" s="35"/>
      <c r="F97" s="229" t="s">
        <v>368</v>
      </c>
      <c r="G97" s="35"/>
      <c r="H97" s="35"/>
      <c r="I97" s="114"/>
      <c r="J97" s="35"/>
      <c r="K97" s="35"/>
      <c r="L97" s="38"/>
      <c r="M97" s="206"/>
      <c r="N97" s="207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189</v>
      </c>
      <c r="AU97" s="16" t="s">
        <v>80</v>
      </c>
    </row>
    <row r="98" spans="1:65" s="2" customFormat="1" ht="14.4" customHeight="1">
      <c r="A98" s="33"/>
      <c r="B98" s="34"/>
      <c r="C98" s="191" t="s">
        <v>152</v>
      </c>
      <c r="D98" s="191" t="s">
        <v>126</v>
      </c>
      <c r="E98" s="192" t="s">
        <v>369</v>
      </c>
      <c r="F98" s="193" t="s">
        <v>370</v>
      </c>
      <c r="G98" s="194" t="s">
        <v>371</v>
      </c>
      <c r="H98" s="195">
        <v>1</v>
      </c>
      <c r="I98" s="196"/>
      <c r="J98" s="197">
        <f>ROUND(I98*H98,2)</f>
        <v>0</v>
      </c>
      <c r="K98" s="193" t="s">
        <v>19</v>
      </c>
      <c r="L98" s="38"/>
      <c r="M98" s="198" t="s">
        <v>19</v>
      </c>
      <c r="N98" s="199" t="s">
        <v>42</v>
      </c>
      <c r="O98" s="63"/>
      <c r="P98" s="200">
        <f>O98*H98</f>
        <v>0</v>
      </c>
      <c r="Q98" s="200">
        <v>0</v>
      </c>
      <c r="R98" s="200">
        <f>Q98*H98</f>
        <v>0</v>
      </c>
      <c r="S98" s="200">
        <v>0</v>
      </c>
      <c r="T98" s="201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2" t="s">
        <v>352</v>
      </c>
      <c r="AT98" s="202" t="s">
        <v>126</v>
      </c>
      <c r="AU98" s="202" t="s">
        <v>80</v>
      </c>
      <c r="AY98" s="16" t="s">
        <v>124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16" t="s">
        <v>78</v>
      </c>
      <c r="BK98" s="203">
        <f>ROUND(I98*H98,2)</f>
        <v>0</v>
      </c>
      <c r="BL98" s="16" t="s">
        <v>352</v>
      </c>
      <c r="BM98" s="202" t="s">
        <v>372</v>
      </c>
    </row>
    <row r="99" spans="1:65" s="2" customFormat="1">
      <c r="A99" s="33"/>
      <c r="B99" s="34"/>
      <c r="C99" s="35"/>
      <c r="D99" s="204" t="s">
        <v>133</v>
      </c>
      <c r="E99" s="35"/>
      <c r="F99" s="205" t="s">
        <v>370</v>
      </c>
      <c r="G99" s="35"/>
      <c r="H99" s="35"/>
      <c r="I99" s="114"/>
      <c r="J99" s="35"/>
      <c r="K99" s="35"/>
      <c r="L99" s="38"/>
      <c r="M99" s="206"/>
      <c r="N99" s="207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133</v>
      </c>
      <c r="AU99" s="16" t="s">
        <v>80</v>
      </c>
    </row>
    <row r="100" spans="1:65" s="2" customFormat="1" ht="48">
      <c r="A100" s="33"/>
      <c r="B100" s="34"/>
      <c r="C100" s="35"/>
      <c r="D100" s="204" t="s">
        <v>189</v>
      </c>
      <c r="E100" s="35"/>
      <c r="F100" s="229" t="s">
        <v>373</v>
      </c>
      <c r="G100" s="35"/>
      <c r="H100" s="35"/>
      <c r="I100" s="114"/>
      <c r="J100" s="35"/>
      <c r="K100" s="35"/>
      <c r="L100" s="38"/>
      <c r="M100" s="206"/>
      <c r="N100" s="207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189</v>
      </c>
      <c r="AU100" s="16" t="s">
        <v>80</v>
      </c>
    </row>
    <row r="101" spans="1:65" s="2" customFormat="1" ht="21.6" customHeight="1">
      <c r="A101" s="33"/>
      <c r="B101" s="34"/>
      <c r="C101" s="191" t="s">
        <v>158</v>
      </c>
      <c r="D101" s="191" t="s">
        <v>126</v>
      </c>
      <c r="E101" s="192" t="s">
        <v>374</v>
      </c>
      <c r="F101" s="193" t="s">
        <v>375</v>
      </c>
      <c r="G101" s="194" t="s">
        <v>351</v>
      </c>
      <c r="H101" s="195">
        <v>1</v>
      </c>
      <c r="I101" s="196"/>
      <c r="J101" s="197">
        <f>ROUND(I101*H101,2)</f>
        <v>0</v>
      </c>
      <c r="K101" s="193" t="s">
        <v>19</v>
      </c>
      <c r="L101" s="38"/>
      <c r="M101" s="198" t="s">
        <v>19</v>
      </c>
      <c r="N101" s="199" t="s">
        <v>42</v>
      </c>
      <c r="O101" s="63"/>
      <c r="P101" s="200">
        <f>O101*H101</f>
        <v>0</v>
      </c>
      <c r="Q101" s="200">
        <v>0</v>
      </c>
      <c r="R101" s="200">
        <f>Q101*H101</f>
        <v>0</v>
      </c>
      <c r="S101" s="200">
        <v>0</v>
      </c>
      <c r="T101" s="201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2" t="s">
        <v>352</v>
      </c>
      <c r="AT101" s="202" t="s">
        <v>126</v>
      </c>
      <c r="AU101" s="202" t="s">
        <v>80</v>
      </c>
      <c r="AY101" s="16" t="s">
        <v>124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16" t="s">
        <v>78</v>
      </c>
      <c r="BK101" s="203">
        <f>ROUND(I101*H101,2)</f>
        <v>0</v>
      </c>
      <c r="BL101" s="16" t="s">
        <v>352</v>
      </c>
      <c r="BM101" s="202" t="s">
        <v>376</v>
      </c>
    </row>
    <row r="102" spans="1:65" s="2" customFormat="1">
      <c r="A102" s="33"/>
      <c r="B102" s="34"/>
      <c r="C102" s="35"/>
      <c r="D102" s="204" t="s">
        <v>133</v>
      </c>
      <c r="E102" s="35"/>
      <c r="F102" s="205" t="s">
        <v>377</v>
      </c>
      <c r="G102" s="35"/>
      <c r="H102" s="35"/>
      <c r="I102" s="114"/>
      <c r="J102" s="35"/>
      <c r="K102" s="35"/>
      <c r="L102" s="38"/>
      <c r="M102" s="206"/>
      <c r="N102" s="207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133</v>
      </c>
      <c r="AU102" s="16" t="s">
        <v>80</v>
      </c>
    </row>
    <row r="103" spans="1:65" s="2" customFormat="1" ht="96">
      <c r="A103" s="33"/>
      <c r="B103" s="34"/>
      <c r="C103" s="35"/>
      <c r="D103" s="204" t="s">
        <v>189</v>
      </c>
      <c r="E103" s="35"/>
      <c r="F103" s="229" t="s">
        <v>378</v>
      </c>
      <c r="G103" s="35"/>
      <c r="H103" s="35"/>
      <c r="I103" s="114"/>
      <c r="J103" s="35"/>
      <c r="K103" s="35"/>
      <c r="L103" s="38"/>
      <c r="M103" s="206"/>
      <c r="N103" s="207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189</v>
      </c>
      <c r="AU103" s="16" t="s">
        <v>80</v>
      </c>
    </row>
    <row r="104" spans="1:65" s="2" customFormat="1" ht="32.4" customHeight="1">
      <c r="A104" s="33"/>
      <c r="B104" s="34"/>
      <c r="C104" s="191" t="s">
        <v>164</v>
      </c>
      <c r="D104" s="191" t="s">
        <v>126</v>
      </c>
      <c r="E104" s="192" t="s">
        <v>379</v>
      </c>
      <c r="F104" s="193" t="s">
        <v>380</v>
      </c>
      <c r="G104" s="194" t="s">
        <v>371</v>
      </c>
      <c r="H104" s="195">
        <v>1</v>
      </c>
      <c r="I104" s="196"/>
      <c r="J104" s="197">
        <f>ROUND(I104*H104,2)</f>
        <v>0</v>
      </c>
      <c r="K104" s="193" t="s">
        <v>19</v>
      </c>
      <c r="L104" s="38"/>
      <c r="M104" s="198" t="s">
        <v>19</v>
      </c>
      <c r="N104" s="199" t="s">
        <v>42</v>
      </c>
      <c r="O104" s="63"/>
      <c r="P104" s="200">
        <f>O104*H104</f>
        <v>0</v>
      </c>
      <c r="Q104" s="200">
        <v>0</v>
      </c>
      <c r="R104" s="200">
        <f>Q104*H104</f>
        <v>0</v>
      </c>
      <c r="S104" s="200">
        <v>0</v>
      </c>
      <c r="T104" s="201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02" t="s">
        <v>352</v>
      </c>
      <c r="AT104" s="202" t="s">
        <v>126</v>
      </c>
      <c r="AU104" s="202" t="s">
        <v>80</v>
      </c>
      <c r="AY104" s="16" t="s">
        <v>124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16" t="s">
        <v>78</v>
      </c>
      <c r="BK104" s="203">
        <f>ROUND(I104*H104,2)</f>
        <v>0</v>
      </c>
      <c r="BL104" s="16" t="s">
        <v>352</v>
      </c>
      <c r="BM104" s="202" t="s">
        <v>381</v>
      </c>
    </row>
    <row r="105" spans="1:65" s="2" customFormat="1">
      <c r="A105" s="33"/>
      <c r="B105" s="34"/>
      <c r="C105" s="35"/>
      <c r="D105" s="204" t="s">
        <v>133</v>
      </c>
      <c r="E105" s="35"/>
      <c r="F105" s="205" t="s">
        <v>382</v>
      </c>
      <c r="G105" s="35"/>
      <c r="H105" s="35"/>
      <c r="I105" s="114"/>
      <c r="J105" s="35"/>
      <c r="K105" s="35"/>
      <c r="L105" s="38"/>
      <c r="M105" s="230"/>
      <c r="N105" s="231"/>
      <c r="O105" s="232"/>
      <c r="P105" s="232"/>
      <c r="Q105" s="232"/>
      <c r="R105" s="232"/>
      <c r="S105" s="232"/>
      <c r="T105" s="2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133</v>
      </c>
      <c r="AU105" s="16" t="s">
        <v>80</v>
      </c>
    </row>
    <row r="106" spans="1:65" s="2" customFormat="1" ht="6.9" customHeight="1">
      <c r="A106" s="33"/>
      <c r="B106" s="46"/>
      <c r="C106" s="47"/>
      <c r="D106" s="47"/>
      <c r="E106" s="47"/>
      <c r="F106" s="47"/>
      <c r="G106" s="47"/>
      <c r="H106" s="47"/>
      <c r="I106" s="141"/>
      <c r="J106" s="47"/>
      <c r="K106" s="47"/>
      <c r="L106" s="38"/>
      <c r="M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</sheetData>
  <sheetProtection algorithmName="SHA-512" hashValue="FEuWoKi6+l89tqh4Pyov5lCK3GN7OfGRda7hirfm3pS7UhjasTxxfOCoHdcxsEz3DOFZ7//m5ADxHdUZ57H3SA==" saltValue="WDMFffue3aaM3Kh7gvQ3wpGpHWHMQ4MsbyaBCiil0MsDJeN+2B4BBcII2+lpVXlK/qDOvJENkdalGWS8g8XIpw==" spinCount="100000" sheet="1" objects="1" scenarios="1" formatColumns="0" formatRows="0" autoFilter="0"/>
  <autoFilter ref="C81:K10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34" customWidth="1"/>
    <col min="2" max="2" width="1.7109375" style="234" customWidth="1"/>
    <col min="3" max="4" width="5" style="234" customWidth="1"/>
    <col min="5" max="5" width="11.7109375" style="234" customWidth="1"/>
    <col min="6" max="6" width="9.140625" style="234" customWidth="1"/>
    <col min="7" max="7" width="5" style="234" customWidth="1"/>
    <col min="8" max="8" width="77.85546875" style="234" customWidth="1"/>
    <col min="9" max="10" width="20" style="234" customWidth="1"/>
    <col min="11" max="11" width="1.7109375" style="234" customWidth="1"/>
  </cols>
  <sheetData>
    <row r="1" spans="2:11" s="1" customFormat="1" ht="37.5" customHeight="1"/>
    <row r="2" spans="2:11" s="1" customFormat="1" ht="7.5" customHeight="1">
      <c r="B2" s="235"/>
      <c r="C2" s="236"/>
      <c r="D2" s="236"/>
      <c r="E2" s="236"/>
      <c r="F2" s="236"/>
      <c r="G2" s="236"/>
      <c r="H2" s="236"/>
      <c r="I2" s="236"/>
      <c r="J2" s="236"/>
      <c r="K2" s="237"/>
    </row>
    <row r="3" spans="2:11" s="14" customFormat="1" ht="45" customHeight="1">
      <c r="B3" s="238"/>
      <c r="C3" s="366" t="s">
        <v>383</v>
      </c>
      <c r="D3" s="366"/>
      <c r="E3" s="366"/>
      <c r="F3" s="366"/>
      <c r="G3" s="366"/>
      <c r="H3" s="366"/>
      <c r="I3" s="366"/>
      <c r="J3" s="366"/>
      <c r="K3" s="239"/>
    </row>
    <row r="4" spans="2:11" s="1" customFormat="1" ht="25.5" customHeight="1">
      <c r="B4" s="240"/>
      <c r="C4" s="368" t="s">
        <v>384</v>
      </c>
      <c r="D4" s="368"/>
      <c r="E4" s="368"/>
      <c r="F4" s="368"/>
      <c r="G4" s="368"/>
      <c r="H4" s="368"/>
      <c r="I4" s="368"/>
      <c r="J4" s="368"/>
      <c r="K4" s="241"/>
    </row>
    <row r="5" spans="2:11" s="1" customFormat="1" ht="5.25" customHeight="1">
      <c r="B5" s="240"/>
      <c r="C5" s="242"/>
      <c r="D5" s="242"/>
      <c r="E5" s="242"/>
      <c r="F5" s="242"/>
      <c r="G5" s="242"/>
      <c r="H5" s="242"/>
      <c r="I5" s="242"/>
      <c r="J5" s="242"/>
      <c r="K5" s="241"/>
    </row>
    <row r="6" spans="2:11" s="1" customFormat="1" ht="15" customHeight="1">
      <c r="B6" s="240"/>
      <c r="C6" s="367" t="s">
        <v>385</v>
      </c>
      <c r="D6" s="367"/>
      <c r="E6" s="367"/>
      <c r="F6" s="367"/>
      <c r="G6" s="367"/>
      <c r="H6" s="367"/>
      <c r="I6" s="367"/>
      <c r="J6" s="367"/>
      <c r="K6" s="241"/>
    </row>
    <row r="7" spans="2:11" s="1" customFormat="1" ht="15" customHeight="1">
      <c r="B7" s="244"/>
      <c r="C7" s="367" t="s">
        <v>386</v>
      </c>
      <c r="D7" s="367"/>
      <c r="E7" s="367"/>
      <c r="F7" s="367"/>
      <c r="G7" s="367"/>
      <c r="H7" s="367"/>
      <c r="I7" s="367"/>
      <c r="J7" s="367"/>
      <c r="K7" s="241"/>
    </row>
    <row r="8" spans="2:11" s="1" customFormat="1" ht="12.75" customHeight="1">
      <c r="B8" s="244"/>
      <c r="C8" s="243"/>
      <c r="D8" s="243"/>
      <c r="E8" s="243"/>
      <c r="F8" s="243"/>
      <c r="G8" s="243"/>
      <c r="H8" s="243"/>
      <c r="I8" s="243"/>
      <c r="J8" s="243"/>
      <c r="K8" s="241"/>
    </row>
    <row r="9" spans="2:11" s="1" customFormat="1" ht="15" customHeight="1">
      <c r="B9" s="244"/>
      <c r="C9" s="367" t="s">
        <v>387</v>
      </c>
      <c r="D9" s="367"/>
      <c r="E9" s="367"/>
      <c r="F9" s="367"/>
      <c r="G9" s="367"/>
      <c r="H9" s="367"/>
      <c r="I9" s="367"/>
      <c r="J9" s="367"/>
      <c r="K9" s="241"/>
    </row>
    <row r="10" spans="2:11" s="1" customFormat="1" ht="15" customHeight="1">
      <c r="B10" s="244"/>
      <c r="C10" s="243"/>
      <c r="D10" s="367" t="s">
        <v>388</v>
      </c>
      <c r="E10" s="367"/>
      <c r="F10" s="367"/>
      <c r="G10" s="367"/>
      <c r="H10" s="367"/>
      <c r="I10" s="367"/>
      <c r="J10" s="367"/>
      <c r="K10" s="241"/>
    </row>
    <row r="11" spans="2:11" s="1" customFormat="1" ht="15" customHeight="1">
      <c r="B11" s="244"/>
      <c r="C11" s="245"/>
      <c r="D11" s="367" t="s">
        <v>389</v>
      </c>
      <c r="E11" s="367"/>
      <c r="F11" s="367"/>
      <c r="G11" s="367"/>
      <c r="H11" s="367"/>
      <c r="I11" s="367"/>
      <c r="J11" s="367"/>
      <c r="K11" s="241"/>
    </row>
    <row r="12" spans="2:11" s="1" customFormat="1" ht="15" customHeight="1">
      <c r="B12" s="244"/>
      <c r="C12" s="245"/>
      <c r="D12" s="243"/>
      <c r="E12" s="243"/>
      <c r="F12" s="243"/>
      <c r="G12" s="243"/>
      <c r="H12" s="243"/>
      <c r="I12" s="243"/>
      <c r="J12" s="243"/>
      <c r="K12" s="241"/>
    </row>
    <row r="13" spans="2:11" s="1" customFormat="1" ht="15" customHeight="1">
      <c r="B13" s="244"/>
      <c r="C13" s="245"/>
      <c r="D13" s="246" t="s">
        <v>390</v>
      </c>
      <c r="E13" s="243"/>
      <c r="F13" s="243"/>
      <c r="G13" s="243"/>
      <c r="H13" s="243"/>
      <c r="I13" s="243"/>
      <c r="J13" s="243"/>
      <c r="K13" s="241"/>
    </row>
    <row r="14" spans="2:11" s="1" customFormat="1" ht="12.75" customHeight="1">
      <c r="B14" s="244"/>
      <c r="C14" s="245"/>
      <c r="D14" s="245"/>
      <c r="E14" s="245"/>
      <c r="F14" s="245"/>
      <c r="G14" s="245"/>
      <c r="H14" s="245"/>
      <c r="I14" s="245"/>
      <c r="J14" s="245"/>
      <c r="K14" s="241"/>
    </row>
    <row r="15" spans="2:11" s="1" customFormat="1" ht="15" customHeight="1">
      <c r="B15" s="244"/>
      <c r="C15" s="245"/>
      <c r="D15" s="367" t="s">
        <v>391</v>
      </c>
      <c r="E15" s="367"/>
      <c r="F15" s="367"/>
      <c r="G15" s="367"/>
      <c r="H15" s="367"/>
      <c r="I15" s="367"/>
      <c r="J15" s="367"/>
      <c r="K15" s="241"/>
    </row>
    <row r="16" spans="2:11" s="1" customFormat="1" ht="15" customHeight="1">
      <c r="B16" s="244"/>
      <c r="C16" s="245"/>
      <c r="D16" s="367" t="s">
        <v>392</v>
      </c>
      <c r="E16" s="367"/>
      <c r="F16" s="367"/>
      <c r="G16" s="367"/>
      <c r="H16" s="367"/>
      <c r="I16" s="367"/>
      <c r="J16" s="367"/>
      <c r="K16" s="241"/>
    </row>
    <row r="17" spans="2:11" s="1" customFormat="1" ht="15" customHeight="1">
      <c r="B17" s="244"/>
      <c r="C17" s="245"/>
      <c r="D17" s="367" t="s">
        <v>393</v>
      </c>
      <c r="E17" s="367"/>
      <c r="F17" s="367"/>
      <c r="G17" s="367"/>
      <c r="H17" s="367"/>
      <c r="I17" s="367"/>
      <c r="J17" s="367"/>
      <c r="K17" s="241"/>
    </row>
    <row r="18" spans="2:11" s="1" customFormat="1" ht="15" customHeight="1">
      <c r="B18" s="244"/>
      <c r="C18" s="245"/>
      <c r="D18" s="245"/>
      <c r="E18" s="247" t="s">
        <v>77</v>
      </c>
      <c r="F18" s="367" t="s">
        <v>394</v>
      </c>
      <c r="G18" s="367"/>
      <c r="H18" s="367"/>
      <c r="I18" s="367"/>
      <c r="J18" s="367"/>
      <c r="K18" s="241"/>
    </row>
    <row r="19" spans="2:11" s="1" customFormat="1" ht="15" customHeight="1">
      <c r="B19" s="244"/>
      <c r="C19" s="245"/>
      <c r="D19" s="245"/>
      <c r="E19" s="247" t="s">
        <v>395</v>
      </c>
      <c r="F19" s="367" t="s">
        <v>396</v>
      </c>
      <c r="G19" s="367"/>
      <c r="H19" s="367"/>
      <c r="I19" s="367"/>
      <c r="J19" s="367"/>
      <c r="K19" s="241"/>
    </row>
    <row r="20" spans="2:11" s="1" customFormat="1" ht="15" customHeight="1">
      <c r="B20" s="244"/>
      <c r="C20" s="245"/>
      <c r="D20" s="245"/>
      <c r="E20" s="247" t="s">
        <v>397</v>
      </c>
      <c r="F20" s="367" t="s">
        <v>398</v>
      </c>
      <c r="G20" s="367"/>
      <c r="H20" s="367"/>
      <c r="I20" s="367"/>
      <c r="J20" s="367"/>
      <c r="K20" s="241"/>
    </row>
    <row r="21" spans="2:11" s="1" customFormat="1" ht="15" customHeight="1">
      <c r="B21" s="244"/>
      <c r="C21" s="245"/>
      <c r="D21" s="245"/>
      <c r="E21" s="247" t="s">
        <v>91</v>
      </c>
      <c r="F21" s="367" t="s">
        <v>92</v>
      </c>
      <c r="G21" s="367"/>
      <c r="H21" s="367"/>
      <c r="I21" s="367"/>
      <c r="J21" s="367"/>
      <c r="K21" s="241"/>
    </row>
    <row r="22" spans="2:11" s="1" customFormat="1" ht="15" customHeight="1">
      <c r="B22" s="244"/>
      <c r="C22" s="245"/>
      <c r="D22" s="245"/>
      <c r="E22" s="247" t="s">
        <v>399</v>
      </c>
      <c r="F22" s="367" t="s">
        <v>400</v>
      </c>
      <c r="G22" s="367"/>
      <c r="H22" s="367"/>
      <c r="I22" s="367"/>
      <c r="J22" s="367"/>
      <c r="K22" s="241"/>
    </row>
    <row r="23" spans="2:11" s="1" customFormat="1" ht="15" customHeight="1">
      <c r="B23" s="244"/>
      <c r="C23" s="245"/>
      <c r="D23" s="245"/>
      <c r="E23" s="247" t="s">
        <v>84</v>
      </c>
      <c r="F23" s="367" t="s">
        <v>401</v>
      </c>
      <c r="G23" s="367"/>
      <c r="H23" s="367"/>
      <c r="I23" s="367"/>
      <c r="J23" s="367"/>
      <c r="K23" s="241"/>
    </row>
    <row r="24" spans="2:11" s="1" customFormat="1" ht="12.75" customHeight="1">
      <c r="B24" s="244"/>
      <c r="C24" s="245"/>
      <c r="D24" s="245"/>
      <c r="E24" s="245"/>
      <c r="F24" s="245"/>
      <c r="G24" s="245"/>
      <c r="H24" s="245"/>
      <c r="I24" s="245"/>
      <c r="J24" s="245"/>
      <c r="K24" s="241"/>
    </row>
    <row r="25" spans="2:11" s="1" customFormat="1" ht="15" customHeight="1">
      <c r="B25" s="244"/>
      <c r="C25" s="367" t="s">
        <v>402</v>
      </c>
      <c r="D25" s="367"/>
      <c r="E25" s="367"/>
      <c r="F25" s="367"/>
      <c r="G25" s="367"/>
      <c r="H25" s="367"/>
      <c r="I25" s="367"/>
      <c r="J25" s="367"/>
      <c r="K25" s="241"/>
    </row>
    <row r="26" spans="2:11" s="1" customFormat="1" ht="15" customHeight="1">
      <c r="B26" s="244"/>
      <c r="C26" s="367" t="s">
        <v>403</v>
      </c>
      <c r="D26" s="367"/>
      <c r="E26" s="367"/>
      <c r="F26" s="367"/>
      <c r="G26" s="367"/>
      <c r="H26" s="367"/>
      <c r="I26" s="367"/>
      <c r="J26" s="367"/>
      <c r="K26" s="241"/>
    </row>
    <row r="27" spans="2:11" s="1" customFormat="1" ht="15" customHeight="1">
      <c r="B27" s="244"/>
      <c r="C27" s="243"/>
      <c r="D27" s="367" t="s">
        <v>404</v>
      </c>
      <c r="E27" s="367"/>
      <c r="F27" s="367"/>
      <c r="G27" s="367"/>
      <c r="H27" s="367"/>
      <c r="I27" s="367"/>
      <c r="J27" s="367"/>
      <c r="K27" s="241"/>
    </row>
    <row r="28" spans="2:11" s="1" customFormat="1" ht="15" customHeight="1">
      <c r="B28" s="244"/>
      <c r="C28" s="245"/>
      <c r="D28" s="367" t="s">
        <v>405</v>
      </c>
      <c r="E28" s="367"/>
      <c r="F28" s="367"/>
      <c r="G28" s="367"/>
      <c r="H28" s="367"/>
      <c r="I28" s="367"/>
      <c r="J28" s="367"/>
      <c r="K28" s="241"/>
    </row>
    <row r="29" spans="2:11" s="1" customFormat="1" ht="12.75" customHeight="1">
      <c r="B29" s="244"/>
      <c r="C29" s="245"/>
      <c r="D29" s="245"/>
      <c r="E29" s="245"/>
      <c r="F29" s="245"/>
      <c r="G29" s="245"/>
      <c r="H29" s="245"/>
      <c r="I29" s="245"/>
      <c r="J29" s="245"/>
      <c r="K29" s="241"/>
    </row>
    <row r="30" spans="2:11" s="1" customFormat="1" ht="15" customHeight="1">
      <c r="B30" s="244"/>
      <c r="C30" s="245"/>
      <c r="D30" s="367" t="s">
        <v>406</v>
      </c>
      <c r="E30" s="367"/>
      <c r="F30" s="367"/>
      <c r="G30" s="367"/>
      <c r="H30" s="367"/>
      <c r="I30" s="367"/>
      <c r="J30" s="367"/>
      <c r="K30" s="241"/>
    </row>
    <row r="31" spans="2:11" s="1" customFormat="1" ht="15" customHeight="1">
      <c r="B31" s="244"/>
      <c r="C31" s="245"/>
      <c r="D31" s="367" t="s">
        <v>407</v>
      </c>
      <c r="E31" s="367"/>
      <c r="F31" s="367"/>
      <c r="G31" s="367"/>
      <c r="H31" s="367"/>
      <c r="I31" s="367"/>
      <c r="J31" s="367"/>
      <c r="K31" s="241"/>
    </row>
    <row r="32" spans="2:11" s="1" customFormat="1" ht="12.75" customHeight="1">
      <c r="B32" s="244"/>
      <c r="C32" s="245"/>
      <c r="D32" s="245"/>
      <c r="E32" s="245"/>
      <c r="F32" s="245"/>
      <c r="G32" s="245"/>
      <c r="H32" s="245"/>
      <c r="I32" s="245"/>
      <c r="J32" s="245"/>
      <c r="K32" s="241"/>
    </row>
    <row r="33" spans="2:11" s="1" customFormat="1" ht="15" customHeight="1">
      <c r="B33" s="244"/>
      <c r="C33" s="245"/>
      <c r="D33" s="367" t="s">
        <v>408</v>
      </c>
      <c r="E33" s="367"/>
      <c r="F33" s="367"/>
      <c r="G33" s="367"/>
      <c r="H33" s="367"/>
      <c r="I33" s="367"/>
      <c r="J33" s="367"/>
      <c r="K33" s="241"/>
    </row>
    <row r="34" spans="2:11" s="1" customFormat="1" ht="15" customHeight="1">
      <c r="B34" s="244"/>
      <c r="C34" s="245"/>
      <c r="D34" s="367" t="s">
        <v>409</v>
      </c>
      <c r="E34" s="367"/>
      <c r="F34" s="367"/>
      <c r="G34" s="367"/>
      <c r="H34" s="367"/>
      <c r="I34" s="367"/>
      <c r="J34" s="367"/>
      <c r="K34" s="241"/>
    </row>
    <row r="35" spans="2:11" s="1" customFormat="1" ht="15" customHeight="1">
      <c r="B35" s="244"/>
      <c r="C35" s="245"/>
      <c r="D35" s="367" t="s">
        <v>410</v>
      </c>
      <c r="E35" s="367"/>
      <c r="F35" s="367"/>
      <c r="G35" s="367"/>
      <c r="H35" s="367"/>
      <c r="I35" s="367"/>
      <c r="J35" s="367"/>
      <c r="K35" s="241"/>
    </row>
    <row r="36" spans="2:11" s="1" customFormat="1" ht="15" customHeight="1">
      <c r="B36" s="244"/>
      <c r="C36" s="245"/>
      <c r="D36" s="243"/>
      <c r="E36" s="246" t="s">
        <v>110</v>
      </c>
      <c r="F36" s="243"/>
      <c r="G36" s="367" t="s">
        <v>411</v>
      </c>
      <c r="H36" s="367"/>
      <c r="I36" s="367"/>
      <c r="J36" s="367"/>
      <c r="K36" s="241"/>
    </row>
    <row r="37" spans="2:11" s="1" customFormat="1" ht="30.75" customHeight="1">
      <c r="B37" s="244"/>
      <c r="C37" s="245"/>
      <c r="D37" s="243"/>
      <c r="E37" s="246" t="s">
        <v>412</v>
      </c>
      <c r="F37" s="243"/>
      <c r="G37" s="367" t="s">
        <v>413</v>
      </c>
      <c r="H37" s="367"/>
      <c r="I37" s="367"/>
      <c r="J37" s="367"/>
      <c r="K37" s="241"/>
    </row>
    <row r="38" spans="2:11" s="1" customFormat="1" ht="15" customHeight="1">
      <c r="B38" s="244"/>
      <c r="C38" s="245"/>
      <c r="D38" s="243"/>
      <c r="E38" s="246" t="s">
        <v>52</v>
      </c>
      <c r="F38" s="243"/>
      <c r="G38" s="367" t="s">
        <v>414</v>
      </c>
      <c r="H38" s="367"/>
      <c r="I38" s="367"/>
      <c r="J38" s="367"/>
      <c r="K38" s="241"/>
    </row>
    <row r="39" spans="2:11" s="1" customFormat="1" ht="15" customHeight="1">
      <c r="B39" s="244"/>
      <c r="C39" s="245"/>
      <c r="D39" s="243"/>
      <c r="E39" s="246" t="s">
        <v>53</v>
      </c>
      <c r="F39" s="243"/>
      <c r="G39" s="367" t="s">
        <v>415</v>
      </c>
      <c r="H39" s="367"/>
      <c r="I39" s="367"/>
      <c r="J39" s="367"/>
      <c r="K39" s="241"/>
    </row>
    <row r="40" spans="2:11" s="1" customFormat="1" ht="15" customHeight="1">
      <c r="B40" s="244"/>
      <c r="C40" s="245"/>
      <c r="D40" s="243"/>
      <c r="E40" s="246" t="s">
        <v>111</v>
      </c>
      <c r="F40" s="243"/>
      <c r="G40" s="367" t="s">
        <v>416</v>
      </c>
      <c r="H40" s="367"/>
      <c r="I40" s="367"/>
      <c r="J40" s="367"/>
      <c r="K40" s="241"/>
    </row>
    <row r="41" spans="2:11" s="1" customFormat="1" ht="15" customHeight="1">
      <c r="B41" s="244"/>
      <c r="C41" s="245"/>
      <c r="D41" s="243"/>
      <c r="E41" s="246" t="s">
        <v>112</v>
      </c>
      <c r="F41" s="243"/>
      <c r="G41" s="367" t="s">
        <v>417</v>
      </c>
      <c r="H41" s="367"/>
      <c r="I41" s="367"/>
      <c r="J41" s="367"/>
      <c r="K41" s="241"/>
    </row>
    <row r="42" spans="2:11" s="1" customFormat="1" ht="15" customHeight="1">
      <c r="B42" s="244"/>
      <c r="C42" s="245"/>
      <c r="D42" s="243"/>
      <c r="E42" s="246" t="s">
        <v>418</v>
      </c>
      <c r="F42" s="243"/>
      <c r="G42" s="367" t="s">
        <v>419</v>
      </c>
      <c r="H42" s="367"/>
      <c r="I42" s="367"/>
      <c r="J42" s="367"/>
      <c r="K42" s="241"/>
    </row>
    <row r="43" spans="2:11" s="1" customFormat="1" ht="15" customHeight="1">
      <c r="B43" s="244"/>
      <c r="C43" s="245"/>
      <c r="D43" s="243"/>
      <c r="E43" s="246"/>
      <c r="F43" s="243"/>
      <c r="G43" s="367" t="s">
        <v>420</v>
      </c>
      <c r="H43" s="367"/>
      <c r="I43" s="367"/>
      <c r="J43" s="367"/>
      <c r="K43" s="241"/>
    </row>
    <row r="44" spans="2:11" s="1" customFormat="1" ht="15" customHeight="1">
      <c r="B44" s="244"/>
      <c r="C44" s="245"/>
      <c r="D44" s="243"/>
      <c r="E44" s="246" t="s">
        <v>421</v>
      </c>
      <c r="F44" s="243"/>
      <c r="G44" s="367" t="s">
        <v>422</v>
      </c>
      <c r="H44" s="367"/>
      <c r="I44" s="367"/>
      <c r="J44" s="367"/>
      <c r="K44" s="241"/>
    </row>
    <row r="45" spans="2:11" s="1" customFormat="1" ht="15" customHeight="1">
      <c r="B45" s="244"/>
      <c r="C45" s="245"/>
      <c r="D45" s="243"/>
      <c r="E45" s="246" t="s">
        <v>114</v>
      </c>
      <c r="F45" s="243"/>
      <c r="G45" s="367" t="s">
        <v>423</v>
      </c>
      <c r="H45" s="367"/>
      <c r="I45" s="367"/>
      <c r="J45" s="367"/>
      <c r="K45" s="241"/>
    </row>
    <row r="46" spans="2:11" s="1" customFormat="1" ht="12.75" customHeight="1">
      <c r="B46" s="244"/>
      <c r="C46" s="245"/>
      <c r="D46" s="243"/>
      <c r="E46" s="243"/>
      <c r="F46" s="243"/>
      <c r="G46" s="243"/>
      <c r="H46" s="243"/>
      <c r="I46" s="243"/>
      <c r="J46" s="243"/>
      <c r="K46" s="241"/>
    </row>
    <row r="47" spans="2:11" s="1" customFormat="1" ht="15" customHeight="1">
      <c r="B47" s="244"/>
      <c r="C47" s="245"/>
      <c r="D47" s="367" t="s">
        <v>424</v>
      </c>
      <c r="E47" s="367"/>
      <c r="F47" s="367"/>
      <c r="G47" s="367"/>
      <c r="H47" s="367"/>
      <c r="I47" s="367"/>
      <c r="J47" s="367"/>
      <c r="K47" s="241"/>
    </row>
    <row r="48" spans="2:11" s="1" customFormat="1" ht="15" customHeight="1">
      <c r="B48" s="244"/>
      <c r="C48" s="245"/>
      <c r="D48" s="245"/>
      <c r="E48" s="367" t="s">
        <v>425</v>
      </c>
      <c r="F48" s="367"/>
      <c r="G48" s="367"/>
      <c r="H48" s="367"/>
      <c r="I48" s="367"/>
      <c r="J48" s="367"/>
      <c r="K48" s="241"/>
    </row>
    <row r="49" spans="2:11" s="1" customFormat="1" ht="15" customHeight="1">
      <c r="B49" s="244"/>
      <c r="C49" s="245"/>
      <c r="D49" s="245"/>
      <c r="E49" s="367" t="s">
        <v>426</v>
      </c>
      <c r="F49" s="367"/>
      <c r="G49" s="367"/>
      <c r="H49" s="367"/>
      <c r="I49" s="367"/>
      <c r="J49" s="367"/>
      <c r="K49" s="241"/>
    </row>
    <row r="50" spans="2:11" s="1" customFormat="1" ht="15" customHeight="1">
      <c r="B50" s="244"/>
      <c r="C50" s="245"/>
      <c r="D50" s="245"/>
      <c r="E50" s="367" t="s">
        <v>427</v>
      </c>
      <c r="F50" s="367"/>
      <c r="G50" s="367"/>
      <c r="H50" s="367"/>
      <c r="I50" s="367"/>
      <c r="J50" s="367"/>
      <c r="K50" s="241"/>
    </row>
    <row r="51" spans="2:11" s="1" customFormat="1" ht="15" customHeight="1">
      <c r="B51" s="244"/>
      <c r="C51" s="245"/>
      <c r="D51" s="367" t="s">
        <v>428</v>
      </c>
      <c r="E51" s="367"/>
      <c r="F51" s="367"/>
      <c r="G51" s="367"/>
      <c r="H51" s="367"/>
      <c r="I51" s="367"/>
      <c r="J51" s="367"/>
      <c r="K51" s="241"/>
    </row>
    <row r="52" spans="2:11" s="1" customFormat="1" ht="25.5" customHeight="1">
      <c r="B52" s="240"/>
      <c r="C52" s="368" t="s">
        <v>429</v>
      </c>
      <c r="D52" s="368"/>
      <c r="E52" s="368"/>
      <c r="F52" s="368"/>
      <c r="G52" s="368"/>
      <c r="H52" s="368"/>
      <c r="I52" s="368"/>
      <c r="J52" s="368"/>
      <c r="K52" s="241"/>
    </row>
    <row r="53" spans="2:11" s="1" customFormat="1" ht="5.25" customHeight="1">
      <c r="B53" s="240"/>
      <c r="C53" s="242"/>
      <c r="D53" s="242"/>
      <c r="E53" s="242"/>
      <c r="F53" s="242"/>
      <c r="G53" s="242"/>
      <c r="H53" s="242"/>
      <c r="I53" s="242"/>
      <c r="J53" s="242"/>
      <c r="K53" s="241"/>
    </row>
    <row r="54" spans="2:11" s="1" customFormat="1" ht="15" customHeight="1">
      <c r="B54" s="240"/>
      <c r="C54" s="367" t="s">
        <v>430</v>
      </c>
      <c r="D54" s="367"/>
      <c r="E54" s="367"/>
      <c r="F54" s="367"/>
      <c r="G54" s="367"/>
      <c r="H54" s="367"/>
      <c r="I54" s="367"/>
      <c r="J54" s="367"/>
      <c r="K54" s="241"/>
    </row>
    <row r="55" spans="2:11" s="1" customFormat="1" ht="15" customHeight="1">
      <c r="B55" s="240"/>
      <c r="C55" s="367" t="s">
        <v>431</v>
      </c>
      <c r="D55" s="367"/>
      <c r="E55" s="367"/>
      <c r="F55" s="367"/>
      <c r="G55" s="367"/>
      <c r="H55" s="367"/>
      <c r="I55" s="367"/>
      <c r="J55" s="367"/>
      <c r="K55" s="241"/>
    </row>
    <row r="56" spans="2:11" s="1" customFormat="1" ht="12.75" customHeight="1">
      <c r="B56" s="240"/>
      <c r="C56" s="243"/>
      <c r="D56" s="243"/>
      <c r="E56" s="243"/>
      <c r="F56" s="243"/>
      <c r="G56" s="243"/>
      <c r="H56" s="243"/>
      <c r="I56" s="243"/>
      <c r="J56" s="243"/>
      <c r="K56" s="241"/>
    </row>
    <row r="57" spans="2:11" s="1" customFormat="1" ht="15" customHeight="1">
      <c r="B57" s="240"/>
      <c r="C57" s="367" t="s">
        <v>432</v>
      </c>
      <c r="D57" s="367"/>
      <c r="E57" s="367"/>
      <c r="F57" s="367"/>
      <c r="G57" s="367"/>
      <c r="H57" s="367"/>
      <c r="I57" s="367"/>
      <c r="J57" s="367"/>
      <c r="K57" s="241"/>
    </row>
    <row r="58" spans="2:11" s="1" customFormat="1" ht="15" customHeight="1">
      <c r="B58" s="240"/>
      <c r="C58" s="245"/>
      <c r="D58" s="367" t="s">
        <v>433</v>
      </c>
      <c r="E58" s="367"/>
      <c r="F58" s="367"/>
      <c r="G58" s="367"/>
      <c r="H58" s="367"/>
      <c r="I58" s="367"/>
      <c r="J58" s="367"/>
      <c r="K58" s="241"/>
    </row>
    <row r="59" spans="2:11" s="1" customFormat="1" ht="15" customHeight="1">
      <c r="B59" s="240"/>
      <c r="C59" s="245"/>
      <c r="D59" s="367" t="s">
        <v>434</v>
      </c>
      <c r="E59" s="367"/>
      <c r="F59" s="367"/>
      <c r="G59" s="367"/>
      <c r="H59" s="367"/>
      <c r="I59" s="367"/>
      <c r="J59" s="367"/>
      <c r="K59" s="241"/>
    </row>
    <row r="60" spans="2:11" s="1" customFormat="1" ht="15" customHeight="1">
      <c r="B60" s="240"/>
      <c r="C60" s="245"/>
      <c r="D60" s="367" t="s">
        <v>435</v>
      </c>
      <c r="E60" s="367"/>
      <c r="F60" s="367"/>
      <c r="G60" s="367"/>
      <c r="H60" s="367"/>
      <c r="I60" s="367"/>
      <c r="J60" s="367"/>
      <c r="K60" s="241"/>
    </row>
    <row r="61" spans="2:11" s="1" customFormat="1" ht="15" customHeight="1">
      <c r="B61" s="240"/>
      <c r="C61" s="245"/>
      <c r="D61" s="367" t="s">
        <v>436</v>
      </c>
      <c r="E61" s="367"/>
      <c r="F61" s="367"/>
      <c r="G61" s="367"/>
      <c r="H61" s="367"/>
      <c r="I61" s="367"/>
      <c r="J61" s="367"/>
      <c r="K61" s="241"/>
    </row>
    <row r="62" spans="2:11" s="1" customFormat="1" ht="15" customHeight="1">
      <c r="B62" s="240"/>
      <c r="C62" s="245"/>
      <c r="D62" s="369" t="s">
        <v>437</v>
      </c>
      <c r="E62" s="369"/>
      <c r="F62" s="369"/>
      <c r="G62" s="369"/>
      <c r="H62" s="369"/>
      <c r="I62" s="369"/>
      <c r="J62" s="369"/>
      <c r="K62" s="241"/>
    </row>
    <row r="63" spans="2:11" s="1" customFormat="1" ht="15" customHeight="1">
      <c r="B63" s="240"/>
      <c r="C63" s="245"/>
      <c r="D63" s="367" t="s">
        <v>438</v>
      </c>
      <c r="E63" s="367"/>
      <c r="F63" s="367"/>
      <c r="G63" s="367"/>
      <c r="H63" s="367"/>
      <c r="I63" s="367"/>
      <c r="J63" s="367"/>
      <c r="K63" s="241"/>
    </row>
    <row r="64" spans="2:11" s="1" customFormat="1" ht="12.75" customHeight="1">
      <c r="B64" s="240"/>
      <c r="C64" s="245"/>
      <c r="D64" s="245"/>
      <c r="E64" s="248"/>
      <c r="F64" s="245"/>
      <c r="G64" s="245"/>
      <c r="H64" s="245"/>
      <c r="I64" s="245"/>
      <c r="J64" s="245"/>
      <c r="K64" s="241"/>
    </row>
    <row r="65" spans="2:11" s="1" customFormat="1" ht="15" customHeight="1">
      <c r="B65" s="240"/>
      <c r="C65" s="245"/>
      <c r="D65" s="367" t="s">
        <v>439</v>
      </c>
      <c r="E65" s="367"/>
      <c r="F65" s="367"/>
      <c r="G65" s="367"/>
      <c r="H65" s="367"/>
      <c r="I65" s="367"/>
      <c r="J65" s="367"/>
      <c r="K65" s="241"/>
    </row>
    <row r="66" spans="2:11" s="1" customFormat="1" ht="15" customHeight="1">
      <c r="B66" s="240"/>
      <c r="C66" s="245"/>
      <c r="D66" s="369" t="s">
        <v>440</v>
      </c>
      <c r="E66" s="369"/>
      <c r="F66" s="369"/>
      <c r="G66" s="369"/>
      <c r="H66" s="369"/>
      <c r="I66" s="369"/>
      <c r="J66" s="369"/>
      <c r="K66" s="241"/>
    </row>
    <row r="67" spans="2:11" s="1" customFormat="1" ht="15" customHeight="1">
      <c r="B67" s="240"/>
      <c r="C67" s="245"/>
      <c r="D67" s="367" t="s">
        <v>441</v>
      </c>
      <c r="E67" s="367"/>
      <c r="F67" s="367"/>
      <c r="G67" s="367"/>
      <c r="H67" s="367"/>
      <c r="I67" s="367"/>
      <c r="J67" s="367"/>
      <c r="K67" s="241"/>
    </row>
    <row r="68" spans="2:11" s="1" customFormat="1" ht="15" customHeight="1">
      <c r="B68" s="240"/>
      <c r="C68" s="245"/>
      <c r="D68" s="367" t="s">
        <v>442</v>
      </c>
      <c r="E68" s="367"/>
      <c r="F68" s="367"/>
      <c r="G68" s="367"/>
      <c r="H68" s="367"/>
      <c r="I68" s="367"/>
      <c r="J68" s="367"/>
      <c r="K68" s="241"/>
    </row>
    <row r="69" spans="2:11" s="1" customFormat="1" ht="15" customHeight="1">
      <c r="B69" s="240"/>
      <c r="C69" s="245"/>
      <c r="D69" s="367" t="s">
        <v>443</v>
      </c>
      <c r="E69" s="367"/>
      <c r="F69" s="367"/>
      <c r="G69" s="367"/>
      <c r="H69" s="367"/>
      <c r="I69" s="367"/>
      <c r="J69" s="367"/>
      <c r="K69" s="241"/>
    </row>
    <row r="70" spans="2:11" s="1" customFormat="1" ht="15" customHeight="1">
      <c r="B70" s="240"/>
      <c r="C70" s="245"/>
      <c r="D70" s="367" t="s">
        <v>444</v>
      </c>
      <c r="E70" s="367"/>
      <c r="F70" s="367"/>
      <c r="G70" s="367"/>
      <c r="H70" s="367"/>
      <c r="I70" s="367"/>
      <c r="J70" s="367"/>
      <c r="K70" s="241"/>
    </row>
    <row r="71" spans="2:11" s="1" customFormat="1" ht="12.75" customHeight="1">
      <c r="B71" s="249"/>
      <c r="C71" s="250"/>
      <c r="D71" s="250"/>
      <c r="E71" s="250"/>
      <c r="F71" s="250"/>
      <c r="G71" s="250"/>
      <c r="H71" s="250"/>
      <c r="I71" s="250"/>
      <c r="J71" s="250"/>
      <c r="K71" s="251"/>
    </row>
    <row r="72" spans="2:11" s="1" customFormat="1" ht="18.75" customHeight="1">
      <c r="B72" s="252"/>
      <c r="C72" s="252"/>
      <c r="D72" s="252"/>
      <c r="E72" s="252"/>
      <c r="F72" s="252"/>
      <c r="G72" s="252"/>
      <c r="H72" s="252"/>
      <c r="I72" s="252"/>
      <c r="J72" s="252"/>
      <c r="K72" s="253"/>
    </row>
    <row r="73" spans="2:11" s="1" customFormat="1" ht="18.75" customHeight="1">
      <c r="B73" s="253"/>
      <c r="C73" s="253"/>
      <c r="D73" s="253"/>
      <c r="E73" s="253"/>
      <c r="F73" s="253"/>
      <c r="G73" s="253"/>
      <c r="H73" s="253"/>
      <c r="I73" s="253"/>
      <c r="J73" s="253"/>
      <c r="K73" s="253"/>
    </row>
    <row r="74" spans="2:11" s="1" customFormat="1" ht="7.5" customHeight="1">
      <c r="B74" s="254"/>
      <c r="C74" s="255"/>
      <c r="D74" s="255"/>
      <c r="E74" s="255"/>
      <c r="F74" s="255"/>
      <c r="G74" s="255"/>
      <c r="H74" s="255"/>
      <c r="I74" s="255"/>
      <c r="J74" s="255"/>
      <c r="K74" s="256"/>
    </row>
    <row r="75" spans="2:11" s="1" customFormat="1" ht="45" customHeight="1">
      <c r="B75" s="257"/>
      <c r="C75" s="370" t="s">
        <v>445</v>
      </c>
      <c r="D75" s="370"/>
      <c r="E75" s="370"/>
      <c r="F75" s="370"/>
      <c r="G75" s="370"/>
      <c r="H75" s="370"/>
      <c r="I75" s="370"/>
      <c r="J75" s="370"/>
      <c r="K75" s="258"/>
    </row>
    <row r="76" spans="2:11" s="1" customFormat="1" ht="17.25" customHeight="1">
      <c r="B76" s="257"/>
      <c r="C76" s="259" t="s">
        <v>446</v>
      </c>
      <c r="D76" s="259"/>
      <c r="E76" s="259"/>
      <c r="F76" s="259" t="s">
        <v>447</v>
      </c>
      <c r="G76" s="260"/>
      <c r="H76" s="259" t="s">
        <v>53</v>
      </c>
      <c r="I76" s="259" t="s">
        <v>56</v>
      </c>
      <c r="J76" s="259" t="s">
        <v>448</v>
      </c>
      <c r="K76" s="258"/>
    </row>
    <row r="77" spans="2:11" s="1" customFormat="1" ht="17.25" customHeight="1">
      <c r="B77" s="257"/>
      <c r="C77" s="261" t="s">
        <v>449</v>
      </c>
      <c r="D77" s="261"/>
      <c r="E77" s="261"/>
      <c r="F77" s="262" t="s">
        <v>450</v>
      </c>
      <c r="G77" s="263"/>
      <c r="H77" s="261"/>
      <c r="I77" s="261"/>
      <c r="J77" s="261" t="s">
        <v>451</v>
      </c>
      <c r="K77" s="258"/>
    </row>
    <row r="78" spans="2:11" s="1" customFormat="1" ht="5.25" customHeight="1">
      <c r="B78" s="257"/>
      <c r="C78" s="264"/>
      <c r="D78" s="264"/>
      <c r="E78" s="264"/>
      <c r="F78" s="264"/>
      <c r="G78" s="265"/>
      <c r="H78" s="264"/>
      <c r="I78" s="264"/>
      <c r="J78" s="264"/>
      <c r="K78" s="258"/>
    </row>
    <row r="79" spans="2:11" s="1" customFormat="1" ht="15" customHeight="1">
      <c r="B79" s="257"/>
      <c r="C79" s="246" t="s">
        <v>52</v>
      </c>
      <c r="D79" s="264"/>
      <c r="E79" s="264"/>
      <c r="F79" s="266" t="s">
        <v>452</v>
      </c>
      <c r="G79" s="265"/>
      <c r="H79" s="246" t="s">
        <v>453</v>
      </c>
      <c r="I79" s="246" t="s">
        <v>454</v>
      </c>
      <c r="J79" s="246">
        <v>20</v>
      </c>
      <c r="K79" s="258"/>
    </row>
    <row r="80" spans="2:11" s="1" customFormat="1" ht="15" customHeight="1">
      <c r="B80" s="257"/>
      <c r="C80" s="246" t="s">
        <v>455</v>
      </c>
      <c r="D80" s="246"/>
      <c r="E80" s="246"/>
      <c r="F80" s="266" t="s">
        <v>452</v>
      </c>
      <c r="G80" s="265"/>
      <c r="H80" s="246" t="s">
        <v>456</v>
      </c>
      <c r="I80" s="246" t="s">
        <v>454</v>
      </c>
      <c r="J80" s="246">
        <v>120</v>
      </c>
      <c r="K80" s="258"/>
    </row>
    <row r="81" spans="2:11" s="1" customFormat="1" ht="15" customHeight="1">
      <c r="B81" s="267"/>
      <c r="C81" s="246" t="s">
        <v>457</v>
      </c>
      <c r="D81" s="246"/>
      <c r="E81" s="246"/>
      <c r="F81" s="266" t="s">
        <v>458</v>
      </c>
      <c r="G81" s="265"/>
      <c r="H81" s="246" t="s">
        <v>459</v>
      </c>
      <c r="I81" s="246" t="s">
        <v>454</v>
      </c>
      <c r="J81" s="246">
        <v>50</v>
      </c>
      <c r="K81" s="258"/>
    </row>
    <row r="82" spans="2:11" s="1" customFormat="1" ht="15" customHeight="1">
      <c r="B82" s="267"/>
      <c r="C82" s="246" t="s">
        <v>460</v>
      </c>
      <c r="D82" s="246"/>
      <c r="E82" s="246"/>
      <c r="F82" s="266" t="s">
        <v>452</v>
      </c>
      <c r="G82" s="265"/>
      <c r="H82" s="246" t="s">
        <v>461</v>
      </c>
      <c r="I82" s="246" t="s">
        <v>462</v>
      </c>
      <c r="J82" s="246"/>
      <c r="K82" s="258"/>
    </row>
    <row r="83" spans="2:11" s="1" customFormat="1" ht="15" customHeight="1">
      <c r="B83" s="267"/>
      <c r="C83" s="268" t="s">
        <v>463</v>
      </c>
      <c r="D83" s="268"/>
      <c r="E83" s="268"/>
      <c r="F83" s="269" t="s">
        <v>458</v>
      </c>
      <c r="G83" s="268"/>
      <c r="H83" s="268" t="s">
        <v>464</v>
      </c>
      <c r="I83" s="268" t="s">
        <v>454</v>
      </c>
      <c r="J83" s="268">
        <v>15</v>
      </c>
      <c r="K83" s="258"/>
    </row>
    <row r="84" spans="2:11" s="1" customFormat="1" ht="15" customHeight="1">
      <c r="B84" s="267"/>
      <c r="C84" s="268" t="s">
        <v>465</v>
      </c>
      <c r="D84" s="268"/>
      <c r="E84" s="268"/>
      <c r="F84" s="269" t="s">
        <v>458</v>
      </c>
      <c r="G84" s="268"/>
      <c r="H84" s="268" t="s">
        <v>466</v>
      </c>
      <c r="I84" s="268" t="s">
        <v>454</v>
      </c>
      <c r="J84" s="268">
        <v>15</v>
      </c>
      <c r="K84" s="258"/>
    </row>
    <row r="85" spans="2:11" s="1" customFormat="1" ht="15" customHeight="1">
      <c r="B85" s="267"/>
      <c r="C85" s="268" t="s">
        <v>467</v>
      </c>
      <c r="D85" s="268"/>
      <c r="E85" s="268"/>
      <c r="F85" s="269" t="s">
        <v>458</v>
      </c>
      <c r="G85" s="268"/>
      <c r="H85" s="268" t="s">
        <v>468</v>
      </c>
      <c r="I85" s="268" t="s">
        <v>454</v>
      </c>
      <c r="J85" s="268">
        <v>20</v>
      </c>
      <c r="K85" s="258"/>
    </row>
    <row r="86" spans="2:11" s="1" customFormat="1" ht="15" customHeight="1">
      <c r="B86" s="267"/>
      <c r="C86" s="268" t="s">
        <v>469</v>
      </c>
      <c r="D86" s="268"/>
      <c r="E86" s="268"/>
      <c r="F86" s="269" t="s">
        <v>458</v>
      </c>
      <c r="G86" s="268"/>
      <c r="H86" s="268" t="s">
        <v>470</v>
      </c>
      <c r="I86" s="268" t="s">
        <v>454</v>
      </c>
      <c r="J86" s="268">
        <v>20</v>
      </c>
      <c r="K86" s="258"/>
    </row>
    <row r="87" spans="2:11" s="1" customFormat="1" ht="15" customHeight="1">
      <c r="B87" s="267"/>
      <c r="C87" s="246" t="s">
        <v>471</v>
      </c>
      <c r="D87" s="246"/>
      <c r="E87" s="246"/>
      <c r="F87" s="266" t="s">
        <v>458</v>
      </c>
      <c r="G87" s="265"/>
      <c r="H87" s="246" t="s">
        <v>472</v>
      </c>
      <c r="I87" s="246" t="s">
        <v>454</v>
      </c>
      <c r="J87" s="246">
        <v>50</v>
      </c>
      <c r="K87" s="258"/>
    </row>
    <row r="88" spans="2:11" s="1" customFormat="1" ht="15" customHeight="1">
      <c r="B88" s="267"/>
      <c r="C88" s="246" t="s">
        <v>473</v>
      </c>
      <c r="D88" s="246"/>
      <c r="E88" s="246"/>
      <c r="F88" s="266" t="s">
        <v>458</v>
      </c>
      <c r="G88" s="265"/>
      <c r="H88" s="246" t="s">
        <v>474</v>
      </c>
      <c r="I88" s="246" t="s">
        <v>454</v>
      </c>
      <c r="J88" s="246">
        <v>20</v>
      </c>
      <c r="K88" s="258"/>
    </row>
    <row r="89" spans="2:11" s="1" customFormat="1" ht="15" customHeight="1">
      <c r="B89" s="267"/>
      <c r="C89" s="246" t="s">
        <v>475</v>
      </c>
      <c r="D89" s="246"/>
      <c r="E89" s="246"/>
      <c r="F89" s="266" t="s">
        <v>458</v>
      </c>
      <c r="G89" s="265"/>
      <c r="H89" s="246" t="s">
        <v>476</v>
      </c>
      <c r="I89" s="246" t="s">
        <v>454</v>
      </c>
      <c r="J89" s="246">
        <v>20</v>
      </c>
      <c r="K89" s="258"/>
    </row>
    <row r="90" spans="2:11" s="1" customFormat="1" ht="15" customHeight="1">
      <c r="B90" s="267"/>
      <c r="C90" s="246" t="s">
        <v>477</v>
      </c>
      <c r="D90" s="246"/>
      <c r="E90" s="246"/>
      <c r="F90" s="266" t="s">
        <v>458</v>
      </c>
      <c r="G90" s="265"/>
      <c r="H90" s="246" t="s">
        <v>478</v>
      </c>
      <c r="I90" s="246" t="s">
        <v>454</v>
      </c>
      <c r="J90" s="246">
        <v>50</v>
      </c>
      <c r="K90" s="258"/>
    </row>
    <row r="91" spans="2:11" s="1" customFormat="1" ht="15" customHeight="1">
      <c r="B91" s="267"/>
      <c r="C91" s="246" t="s">
        <v>479</v>
      </c>
      <c r="D91" s="246"/>
      <c r="E91" s="246"/>
      <c r="F91" s="266" t="s">
        <v>458</v>
      </c>
      <c r="G91" s="265"/>
      <c r="H91" s="246" t="s">
        <v>479</v>
      </c>
      <c r="I91" s="246" t="s">
        <v>454</v>
      </c>
      <c r="J91" s="246">
        <v>50</v>
      </c>
      <c r="K91" s="258"/>
    </row>
    <row r="92" spans="2:11" s="1" customFormat="1" ht="15" customHeight="1">
      <c r="B92" s="267"/>
      <c r="C92" s="246" t="s">
        <v>480</v>
      </c>
      <c r="D92" s="246"/>
      <c r="E92" s="246"/>
      <c r="F92" s="266" t="s">
        <v>458</v>
      </c>
      <c r="G92" s="265"/>
      <c r="H92" s="246" t="s">
        <v>481</v>
      </c>
      <c r="I92" s="246" t="s">
        <v>454</v>
      </c>
      <c r="J92" s="246">
        <v>255</v>
      </c>
      <c r="K92" s="258"/>
    </row>
    <row r="93" spans="2:11" s="1" customFormat="1" ht="15" customHeight="1">
      <c r="B93" s="267"/>
      <c r="C93" s="246" t="s">
        <v>482</v>
      </c>
      <c r="D93" s="246"/>
      <c r="E93" s="246"/>
      <c r="F93" s="266" t="s">
        <v>452</v>
      </c>
      <c r="G93" s="265"/>
      <c r="H93" s="246" t="s">
        <v>483</v>
      </c>
      <c r="I93" s="246" t="s">
        <v>484</v>
      </c>
      <c r="J93" s="246"/>
      <c r="K93" s="258"/>
    </row>
    <row r="94" spans="2:11" s="1" customFormat="1" ht="15" customHeight="1">
      <c r="B94" s="267"/>
      <c r="C94" s="246" t="s">
        <v>485</v>
      </c>
      <c r="D94" s="246"/>
      <c r="E94" s="246"/>
      <c r="F94" s="266" t="s">
        <v>452</v>
      </c>
      <c r="G94" s="265"/>
      <c r="H94" s="246" t="s">
        <v>486</v>
      </c>
      <c r="I94" s="246" t="s">
        <v>487</v>
      </c>
      <c r="J94" s="246"/>
      <c r="K94" s="258"/>
    </row>
    <row r="95" spans="2:11" s="1" customFormat="1" ht="15" customHeight="1">
      <c r="B95" s="267"/>
      <c r="C95" s="246" t="s">
        <v>488</v>
      </c>
      <c r="D95" s="246"/>
      <c r="E95" s="246"/>
      <c r="F95" s="266" t="s">
        <v>452</v>
      </c>
      <c r="G95" s="265"/>
      <c r="H95" s="246" t="s">
        <v>488</v>
      </c>
      <c r="I95" s="246" t="s">
        <v>487</v>
      </c>
      <c r="J95" s="246"/>
      <c r="K95" s="258"/>
    </row>
    <row r="96" spans="2:11" s="1" customFormat="1" ht="15" customHeight="1">
      <c r="B96" s="267"/>
      <c r="C96" s="246" t="s">
        <v>37</v>
      </c>
      <c r="D96" s="246"/>
      <c r="E96" s="246"/>
      <c r="F96" s="266" t="s">
        <v>452</v>
      </c>
      <c r="G96" s="265"/>
      <c r="H96" s="246" t="s">
        <v>489</v>
      </c>
      <c r="I96" s="246" t="s">
        <v>487</v>
      </c>
      <c r="J96" s="246"/>
      <c r="K96" s="258"/>
    </row>
    <row r="97" spans="2:11" s="1" customFormat="1" ht="15" customHeight="1">
      <c r="B97" s="267"/>
      <c r="C97" s="246" t="s">
        <v>47</v>
      </c>
      <c r="D97" s="246"/>
      <c r="E97" s="246"/>
      <c r="F97" s="266" t="s">
        <v>452</v>
      </c>
      <c r="G97" s="265"/>
      <c r="H97" s="246" t="s">
        <v>490</v>
      </c>
      <c r="I97" s="246" t="s">
        <v>487</v>
      </c>
      <c r="J97" s="246"/>
      <c r="K97" s="258"/>
    </row>
    <row r="98" spans="2:11" s="1" customFormat="1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spans="2:11" s="1" customFormat="1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spans="2:11" s="1" customFormat="1" ht="18.75" customHeight="1">
      <c r="B100" s="253"/>
      <c r="C100" s="253"/>
      <c r="D100" s="253"/>
      <c r="E100" s="253"/>
      <c r="F100" s="253"/>
      <c r="G100" s="253"/>
      <c r="H100" s="253"/>
      <c r="I100" s="253"/>
      <c r="J100" s="253"/>
      <c r="K100" s="253"/>
    </row>
    <row r="101" spans="2:11" s="1" customFormat="1" ht="7.5" customHeight="1">
      <c r="B101" s="254"/>
      <c r="C101" s="255"/>
      <c r="D101" s="255"/>
      <c r="E101" s="255"/>
      <c r="F101" s="255"/>
      <c r="G101" s="255"/>
      <c r="H101" s="255"/>
      <c r="I101" s="255"/>
      <c r="J101" s="255"/>
      <c r="K101" s="256"/>
    </row>
    <row r="102" spans="2:11" s="1" customFormat="1" ht="45" customHeight="1">
      <c r="B102" s="257"/>
      <c r="C102" s="370" t="s">
        <v>491</v>
      </c>
      <c r="D102" s="370"/>
      <c r="E102" s="370"/>
      <c r="F102" s="370"/>
      <c r="G102" s="370"/>
      <c r="H102" s="370"/>
      <c r="I102" s="370"/>
      <c r="J102" s="370"/>
      <c r="K102" s="258"/>
    </row>
    <row r="103" spans="2:11" s="1" customFormat="1" ht="17.25" customHeight="1">
      <c r="B103" s="257"/>
      <c r="C103" s="259" t="s">
        <v>446</v>
      </c>
      <c r="D103" s="259"/>
      <c r="E103" s="259"/>
      <c r="F103" s="259" t="s">
        <v>447</v>
      </c>
      <c r="G103" s="260"/>
      <c r="H103" s="259" t="s">
        <v>53</v>
      </c>
      <c r="I103" s="259" t="s">
        <v>56</v>
      </c>
      <c r="J103" s="259" t="s">
        <v>448</v>
      </c>
      <c r="K103" s="258"/>
    </row>
    <row r="104" spans="2:11" s="1" customFormat="1" ht="17.25" customHeight="1">
      <c r="B104" s="257"/>
      <c r="C104" s="261" t="s">
        <v>449</v>
      </c>
      <c r="D104" s="261"/>
      <c r="E104" s="261"/>
      <c r="F104" s="262" t="s">
        <v>450</v>
      </c>
      <c r="G104" s="263"/>
      <c r="H104" s="261"/>
      <c r="I104" s="261"/>
      <c r="J104" s="261" t="s">
        <v>451</v>
      </c>
      <c r="K104" s="258"/>
    </row>
    <row r="105" spans="2:11" s="1" customFormat="1" ht="5.25" customHeight="1">
      <c r="B105" s="257"/>
      <c r="C105" s="259"/>
      <c r="D105" s="259"/>
      <c r="E105" s="259"/>
      <c r="F105" s="259"/>
      <c r="G105" s="275"/>
      <c r="H105" s="259"/>
      <c r="I105" s="259"/>
      <c r="J105" s="259"/>
      <c r="K105" s="258"/>
    </row>
    <row r="106" spans="2:11" s="1" customFormat="1" ht="15" customHeight="1">
      <c r="B106" s="257"/>
      <c r="C106" s="246" t="s">
        <v>52</v>
      </c>
      <c r="D106" s="264"/>
      <c r="E106" s="264"/>
      <c r="F106" s="266" t="s">
        <v>452</v>
      </c>
      <c r="G106" s="275"/>
      <c r="H106" s="246" t="s">
        <v>492</v>
      </c>
      <c r="I106" s="246" t="s">
        <v>454</v>
      </c>
      <c r="J106" s="246">
        <v>20</v>
      </c>
      <c r="K106" s="258"/>
    </row>
    <row r="107" spans="2:11" s="1" customFormat="1" ht="15" customHeight="1">
      <c r="B107" s="257"/>
      <c r="C107" s="246" t="s">
        <v>455</v>
      </c>
      <c r="D107" s="246"/>
      <c r="E107" s="246"/>
      <c r="F107" s="266" t="s">
        <v>452</v>
      </c>
      <c r="G107" s="246"/>
      <c r="H107" s="246" t="s">
        <v>492</v>
      </c>
      <c r="I107" s="246" t="s">
        <v>454</v>
      </c>
      <c r="J107" s="246">
        <v>120</v>
      </c>
      <c r="K107" s="258"/>
    </row>
    <row r="108" spans="2:11" s="1" customFormat="1" ht="15" customHeight="1">
      <c r="B108" s="267"/>
      <c r="C108" s="246" t="s">
        <v>457</v>
      </c>
      <c r="D108" s="246"/>
      <c r="E108" s="246"/>
      <c r="F108" s="266" t="s">
        <v>458</v>
      </c>
      <c r="G108" s="246"/>
      <c r="H108" s="246" t="s">
        <v>492</v>
      </c>
      <c r="I108" s="246" t="s">
        <v>454</v>
      </c>
      <c r="J108" s="246">
        <v>50</v>
      </c>
      <c r="K108" s="258"/>
    </row>
    <row r="109" spans="2:11" s="1" customFormat="1" ht="15" customHeight="1">
      <c r="B109" s="267"/>
      <c r="C109" s="246" t="s">
        <v>460</v>
      </c>
      <c r="D109" s="246"/>
      <c r="E109" s="246"/>
      <c r="F109" s="266" t="s">
        <v>452</v>
      </c>
      <c r="G109" s="246"/>
      <c r="H109" s="246" t="s">
        <v>492</v>
      </c>
      <c r="I109" s="246" t="s">
        <v>462</v>
      </c>
      <c r="J109" s="246"/>
      <c r="K109" s="258"/>
    </row>
    <row r="110" spans="2:11" s="1" customFormat="1" ht="15" customHeight="1">
      <c r="B110" s="267"/>
      <c r="C110" s="246" t="s">
        <v>471</v>
      </c>
      <c r="D110" s="246"/>
      <c r="E110" s="246"/>
      <c r="F110" s="266" t="s">
        <v>458</v>
      </c>
      <c r="G110" s="246"/>
      <c r="H110" s="246" t="s">
        <v>492</v>
      </c>
      <c r="I110" s="246" t="s">
        <v>454</v>
      </c>
      <c r="J110" s="246">
        <v>50</v>
      </c>
      <c r="K110" s="258"/>
    </row>
    <row r="111" spans="2:11" s="1" customFormat="1" ht="15" customHeight="1">
      <c r="B111" s="267"/>
      <c r="C111" s="246" t="s">
        <v>479</v>
      </c>
      <c r="D111" s="246"/>
      <c r="E111" s="246"/>
      <c r="F111" s="266" t="s">
        <v>458</v>
      </c>
      <c r="G111" s="246"/>
      <c r="H111" s="246" t="s">
        <v>492</v>
      </c>
      <c r="I111" s="246" t="s">
        <v>454</v>
      </c>
      <c r="J111" s="246">
        <v>50</v>
      </c>
      <c r="K111" s="258"/>
    </row>
    <row r="112" spans="2:11" s="1" customFormat="1" ht="15" customHeight="1">
      <c r="B112" s="267"/>
      <c r="C112" s="246" t="s">
        <v>477</v>
      </c>
      <c r="D112" s="246"/>
      <c r="E112" s="246"/>
      <c r="F112" s="266" t="s">
        <v>458</v>
      </c>
      <c r="G112" s="246"/>
      <c r="H112" s="246" t="s">
        <v>492</v>
      </c>
      <c r="I112" s="246" t="s">
        <v>454</v>
      </c>
      <c r="J112" s="246">
        <v>50</v>
      </c>
      <c r="K112" s="258"/>
    </row>
    <row r="113" spans="2:11" s="1" customFormat="1" ht="15" customHeight="1">
      <c r="B113" s="267"/>
      <c r="C113" s="246" t="s">
        <v>52</v>
      </c>
      <c r="D113" s="246"/>
      <c r="E113" s="246"/>
      <c r="F113" s="266" t="s">
        <v>452</v>
      </c>
      <c r="G113" s="246"/>
      <c r="H113" s="246" t="s">
        <v>493</v>
      </c>
      <c r="I113" s="246" t="s">
        <v>454</v>
      </c>
      <c r="J113" s="246">
        <v>20</v>
      </c>
      <c r="K113" s="258"/>
    </row>
    <row r="114" spans="2:11" s="1" customFormat="1" ht="15" customHeight="1">
      <c r="B114" s="267"/>
      <c r="C114" s="246" t="s">
        <v>494</v>
      </c>
      <c r="D114" s="246"/>
      <c r="E114" s="246"/>
      <c r="F114" s="266" t="s">
        <v>452</v>
      </c>
      <c r="G114" s="246"/>
      <c r="H114" s="246" t="s">
        <v>495</v>
      </c>
      <c r="I114" s="246" t="s">
        <v>454</v>
      </c>
      <c r="J114" s="246">
        <v>120</v>
      </c>
      <c r="K114" s="258"/>
    </row>
    <row r="115" spans="2:11" s="1" customFormat="1" ht="15" customHeight="1">
      <c r="B115" s="267"/>
      <c r="C115" s="246" t="s">
        <v>37</v>
      </c>
      <c r="D115" s="246"/>
      <c r="E115" s="246"/>
      <c r="F115" s="266" t="s">
        <v>452</v>
      </c>
      <c r="G115" s="246"/>
      <c r="H115" s="246" t="s">
        <v>496</v>
      </c>
      <c r="I115" s="246" t="s">
        <v>487</v>
      </c>
      <c r="J115" s="246"/>
      <c r="K115" s="258"/>
    </row>
    <row r="116" spans="2:11" s="1" customFormat="1" ht="15" customHeight="1">
      <c r="B116" s="267"/>
      <c r="C116" s="246" t="s">
        <v>47</v>
      </c>
      <c r="D116" s="246"/>
      <c r="E116" s="246"/>
      <c r="F116" s="266" t="s">
        <v>452</v>
      </c>
      <c r="G116" s="246"/>
      <c r="H116" s="246" t="s">
        <v>497</v>
      </c>
      <c r="I116" s="246" t="s">
        <v>487</v>
      </c>
      <c r="J116" s="246"/>
      <c r="K116" s="258"/>
    </row>
    <row r="117" spans="2:11" s="1" customFormat="1" ht="15" customHeight="1">
      <c r="B117" s="267"/>
      <c r="C117" s="246" t="s">
        <v>56</v>
      </c>
      <c r="D117" s="246"/>
      <c r="E117" s="246"/>
      <c r="F117" s="266" t="s">
        <v>452</v>
      </c>
      <c r="G117" s="246"/>
      <c r="H117" s="246" t="s">
        <v>498</v>
      </c>
      <c r="I117" s="246" t="s">
        <v>499</v>
      </c>
      <c r="J117" s="246"/>
      <c r="K117" s="258"/>
    </row>
    <row r="118" spans="2:11" s="1" customFormat="1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spans="2:11" s="1" customFormat="1" ht="18.75" customHeight="1">
      <c r="B119" s="277"/>
      <c r="C119" s="243"/>
      <c r="D119" s="243"/>
      <c r="E119" s="243"/>
      <c r="F119" s="278"/>
      <c r="G119" s="243"/>
      <c r="H119" s="243"/>
      <c r="I119" s="243"/>
      <c r="J119" s="243"/>
      <c r="K119" s="277"/>
    </row>
    <row r="120" spans="2:11" s="1" customFormat="1" ht="18.75" customHeight="1">
      <c r="B120" s="253"/>
      <c r="C120" s="253"/>
      <c r="D120" s="253"/>
      <c r="E120" s="253"/>
      <c r="F120" s="253"/>
      <c r="G120" s="253"/>
      <c r="H120" s="253"/>
      <c r="I120" s="253"/>
      <c r="J120" s="253"/>
      <c r="K120" s="253"/>
    </row>
    <row r="121" spans="2:11" s="1" customFormat="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spans="2:11" s="1" customFormat="1" ht="45" customHeight="1">
      <c r="B122" s="282"/>
      <c r="C122" s="366" t="s">
        <v>500</v>
      </c>
      <c r="D122" s="366"/>
      <c r="E122" s="366"/>
      <c r="F122" s="366"/>
      <c r="G122" s="366"/>
      <c r="H122" s="366"/>
      <c r="I122" s="366"/>
      <c r="J122" s="366"/>
      <c r="K122" s="283"/>
    </row>
    <row r="123" spans="2:11" s="1" customFormat="1" ht="17.25" customHeight="1">
      <c r="B123" s="284"/>
      <c r="C123" s="259" t="s">
        <v>446</v>
      </c>
      <c r="D123" s="259"/>
      <c r="E123" s="259"/>
      <c r="F123" s="259" t="s">
        <v>447</v>
      </c>
      <c r="G123" s="260"/>
      <c r="H123" s="259" t="s">
        <v>53</v>
      </c>
      <c r="I123" s="259" t="s">
        <v>56</v>
      </c>
      <c r="J123" s="259" t="s">
        <v>448</v>
      </c>
      <c r="K123" s="285"/>
    </row>
    <row r="124" spans="2:11" s="1" customFormat="1" ht="17.25" customHeight="1">
      <c r="B124" s="284"/>
      <c r="C124" s="261" t="s">
        <v>449</v>
      </c>
      <c r="D124" s="261"/>
      <c r="E124" s="261"/>
      <c r="F124" s="262" t="s">
        <v>450</v>
      </c>
      <c r="G124" s="263"/>
      <c r="H124" s="261"/>
      <c r="I124" s="261"/>
      <c r="J124" s="261" t="s">
        <v>451</v>
      </c>
      <c r="K124" s="285"/>
    </row>
    <row r="125" spans="2:11" s="1" customFormat="1" ht="5.25" customHeight="1">
      <c r="B125" s="286"/>
      <c r="C125" s="264"/>
      <c r="D125" s="264"/>
      <c r="E125" s="264"/>
      <c r="F125" s="264"/>
      <c r="G125" s="246"/>
      <c r="H125" s="264"/>
      <c r="I125" s="264"/>
      <c r="J125" s="264"/>
      <c r="K125" s="287"/>
    </row>
    <row r="126" spans="2:11" s="1" customFormat="1" ht="15" customHeight="1">
      <c r="B126" s="286"/>
      <c r="C126" s="246" t="s">
        <v>455</v>
      </c>
      <c r="D126" s="264"/>
      <c r="E126" s="264"/>
      <c r="F126" s="266" t="s">
        <v>452</v>
      </c>
      <c r="G126" s="246"/>
      <c r="H126" s="246" t="s">
        <v>492</v>
      </c>
      <c r="I126" s="246" t="s">
        <v>454</v>
      </c>
      <c r="J126" s="246">
        <v>120</v>
      </c>
      <c r="K126" s="288"/>
    </row>
    <row r="127" spans="2:11" s="1" customFormat="1" ht="15" customHeight="1">
      <c r="B127" s="286"/>
      <c r="C127" s="246" t="s">
        <v>501</v>
      </c>
      <c r="D127" s="246"/>
      <c r="E127" s="246"/>
      <c r="F127" s="266" t="s">
        <v>452</v>
      </c>
      <c r="G127" s="246"/>
      <c r="H127" s="246" t="s">
        <v>502</v>
      </c>
      <c r="I127" s="246" t="s">
        <v>454</v>
      </c>
      <c r="J127" s="246" t="s">
        <v>503</v>
      </c>
      <c r="K127" s="288"/>
    </row>
    <row r="128" spans="2:11" s="1" customFormat="1" ht="15" customHeight="1">
      <c r="B128" s="286"/>
      <c r="C128" s="246" t="s">
        <v>84</v>
      </c>
      <c r="D128" s="246"/>
      <c r="E128" s="246"/>
      <c r="F128" s="266" t="s">
        <v>452</v>
      </c>
      <c r="G128" s="246"/>
      <c r="H128" s="246" t="s">
        <v>504</v>
      </c>
      <c r="I128" s="246" t="s">
        <v>454</v>
      </c>
      <c r="J128" s="246" t="s">
        <v>503</v>
      </c>
      <c r="K128" s="288"/>
    </row>
    <row r="129" spans="2:11" s="1" customFormat="1" ht="15" customHeight="1">
      <c r="B129" s="286"/>
      <c r="C129" s="246" t="s">
        <v>463</v>
      </c>
      <c r="D129" s="246"/>
      <c r="E129" s="246"/>
      <c r="F129" s="266" t="s">
        <v>458</v>
      </c>
      <c r="G129" s="246"/>
      <c r="H129" s="246" t="s">
        <v>464</v>
      </c>
      <c r="I129" s="246" t="s">
        <v>454</v>
      </c>
      <c r="J129" s="246">
        <v>15</v>
      </c>
      <c r="K129" s="288"/>
    </row>
    <row r="130" spans="2:11" s="1" customFormat="1" ht="15" customHeight="1">
      <c r="B130" s="286"/>
      <c r="C130" s="268" t="s">
        <v>465</v>
      </c>
      <c r="D130" s="268"/>
      <c r="E130" s="268"/>
      <c r="F130" s="269" t="s">
        <v>458</v>
      </c>
      <c r="G130" s="268"/>
      <c r="H130" s="268" t="s">
        <v>466</v>
      </c>
      <c r="I130" s="268" t="s">
        <v>454</v>
      </c>
      <c r="J130" s="268">
        <v>15</v>
      </c>
      <c r="K130" s="288"/>
    </row>
    <row r="131" spans="2:11" s="1" customFormat="1" ht="15" customHeight="1">
      <c r="B131" s="286"/>
      <c r="C131" s="268" t="s">
        <v>467</v>
      </c>
      <c r="D131" s="268"/>
      <c r="E131" s="268"/>
      <c r="F131" s="269" t="s">
        <v>458</v>
      </c>
      <c r="G131" s="268"/>
      <c r="H131" s="268" t="s">
        <v>468</v>
      </c>
      <c r="I131" s="268" t="s">
        <v>454</v>
      </c>
      <c r="J131" s="268">
        <v>20</v>
      </c>
      <c r="K131" s="288"/>
    </row>
    <row r="132" spans="2:11" s="1" customFormat="1" ht="15" customHeight="1">
      <c r="B132" s="286"/>
      <c r="C132" s="268" t="s">
        <v>469</v>
      </c>
      <c r="D132" s="268"/>
      <c r="E132" s="268"/>
      <c r="F132" s="269" t="s">
        <v>458</v>
      </c>
      <c r="G132" s="268"/>
      <c r="H132" s="268" t="s">
        <v>470</v>
      </c>
      <c r="I132" s="268" t="s">
        <v>454</v>
      </c>
      <c r="J132" s="268">
        <v>20</v>
      </c>
      <c r="K132" s="288"/>
    </row>
    <row r="133" spans="2:11" s="1" customFormat="1" ht="15" customHeight="1">
      <c r="B133" s="286"/>
      <c r="C133" s="246" t="s">
        <v>457</v>
      </c>
      <c r="D133" s="246"/>
      <c r="E133" s="246"/>
      <c r="F133" s="266" t="s">
        <v>458</v>
      </c>
      <c r="G133" s="246"/>
      <c r="H133" s="246" t="s">
        <v>492</v>
      </c>
      <c r="I133" s="246" t="s">
        <v>454</v>
      </c>
      <c r="J133" s="246">
        <v>50</v>
      </c>
      <c r="K133" s="288"/>
    </row>
    <row r="134" spans="2:11" s="1" customFormat="1" ht="15" customHeight="1">
      <c r="B134" s="286"/>
      <c r="C134" s="246" t="s">
        <v>471</v>
      </c>
      <c r="D134" s="246"/>
      <c r="E134" s="246"/>
      <c r="F134" s="266" t="s">
        <v>458</v>
      </c>
      <c r="G134" s="246"/>
      <c r="H134" s="246" t="s">
        <v>492</v>
      </c>
      <c r="I134" s="246" t="s">
        <v>454</v>
      </c>
      <c r="J134" s="246">
        <v>50</v>
      </c>
      <c r="K134" s="288"/>
    </row>
    <row r="135" spans="2:11" s="1" customFormat="1" ht="15" customHeight="1">
      <c r="B135" s="286"/>
      <c r="C135" s="246" t="s">
        <v>477</v>
      </c>
      <c r="D135" s="246"/>
      <c r="E135" s="246"/>
      <c r="F135" s="266" t="s">
        <v>458</v>
      </c>
      <c r="G135" s="246"/>
      <c r="H135" s="246" t="s">
        <v>492</v>
      </c>
      <c r="I135" s="246" t="s">
        <v>454</v>
      </c>
      <c r="J135" s="246">
        <v>50</v>
      </c>
      <c r="K135" s="288"/>
    </row>
    <row r="136" spans="2:11" s="1" customFormat="1" ht="15" customHeight="1">
      <c r="B136" s="286"/>
      <c r="C136" s="246" t="s">
        <v>479</v>
      </c>
      <c r="D136" s="246"/>
      <c r="E136" s="246"/>
      <c r="F136" s="266" t="s">
        <v>458</v>
      </c>
      <c r="G136" s="246"/>
      <c r="H136" s="246" t="s">
        <v>492</v>
      </c>
      <c r="I136" s="246" t="s">
        <v>454</v>
      </c>
      <c r="J136" s="246">
        <v>50</v>
      </c>
      <c r="K136" s="288"/>
    </row>
    <row r="137" spans="2:11" s="1" customFormat="1" ht="15" customHeight="1">
      <c r="B137" s="286"/>
      <c r="C137" s="246" t="s">
        <v>480</v>
      </c>
      <c r="D137" s="246"/>
      <c r="E137" s="246"/>
      <c r="F137" s="266" t="s">
        <v>458</v>
      </c>
      <c r="G137" s="246"/>
      <c r="H137" s="246" t="s">
        <v>505</v>
      </c>
      <c r="I137" s="246" t="s">
        <v>454</v>
      </c>
      <c r="J137" s="246">
        <v>255</v>
      </c>
      <c r="K137" s="288"/>
    </row>
    <row r="138" spans="2:11" s="1" customFormat="1" ht="15" customHeight="1">
      <c r="B138" s="286"/>
      <c r="C138" s="246" t="s">
        <v>482</v>
      </c>
      <c r="D138" s="246"/>
      <c r="E138" s="246"/>
      <c r="F138" s="266" t="s">
        <v>452</v>
      </c>
      <c r="G138" s="246"/>
      <c r="H138" s="246" t="s">
        <v>506</v>
      </c>
      <c r="I138" s="246" t="s">
        <v>484</v>
      </c>
      <c r="J138" s="246"/>
      <c r="K138" s="288"/>
    </row>
    <row r="139" spans="2:11" s="1" customFormat="1" ht="15" customHeight="1">
      <c r="B139" s="286"/>
      <c r="C139" s="246" t="s">
        <v>485</v>
      </c>
      <c r="D139" s="246"/>
      <c r="E139" s="246"/>
      <c r="F139" s="266" t="s">
        <v>452</v>
      </c>
      <c r="G139" s="246"/>
      <c r="H139" s="246" t="s">
        <v>507</v>
      </c>
      <c r="I139" s="246" t="s">
        <v>487</v>
      </c>
      <c r="J139" s="246"/>
      <c r="K139" s="288"/>
    </row>
    <row r="140" spans="2:11" s="1" customFormat="1" ht="15" customHeight="1">
      <c r="B140" s="286"/>
      <c r="C140" s="246" t="s">
        <v>488</v>
      </c>
      <c r="D140" s="246"/>
      <c r="E140" s="246"/>
      <c r="F140" s="266" t="s">
        <v>452</v>
      </c>
      <c r="G140" s="246"/>
      <c r="H140" s="246" t="s">
        <v>488</v>
      </c>
      <c r="I140" s="246" t="s">
        <v>487</v>
      </c>
      <c r="J140" s="246"/>
      <c r="K140" s="288"/>
    </row>
    <row r="141" spans="2:11" s="1" customFormat="1" ht="15" customHeight="1">
      <c r="B141" s="286"/>
      <c r="C141" s="246" t="s">
        <v>37</v>
      </c>
      <c r="D141" s="246"/>
      <c r="E141" s="246"/>
      <c r="F141" s="266" t="s">
        <v>452</v>
      </c>
      <c r="G141" s="246"/>
      <c r="H141" s="246" t="s">
        <v>508</v>
      </c>
      <c r="I141" s="246" t="s">
        <v>487</v>
      </c>
      <c r="J141" s="246"/>
      <c r="K141" s="288"/>
    </row>
    <row r="142" spans="2:11" s="1" customFormat="1" ht="15" customHeight="1">
      <c r="B142" s="286"/>
      <c r="C142" s="246" t="s">
        <v>509</v>
      </c>
      <c r="D142" s="246"/>
      <c r="E142" s="246"/>
      <c r="F142" s="266" t="s">
        <v>452</v>
      </c>
      <c r="G142" s="246"/>
      <c r="H142" s="246" t="s">
        <v>510</v>
      </c>
      <c r="I142" s="246" t="s">
        <v>487</v>
      </c>
      <c r="J142" s="246"/>
      <c r="K142" s="288"/>
    </row>
    <row r="143" spans="2:11" s="1" customFormat="1" ht="15" customHeight="1">
      <c r="B143" s="289"/>
      <c r="C143" s="290"/>
      <c r="D143" s="290"/>
      <c r="E143" s="290"/>
      <c r="F143" s="290"/>
      <c r="G143" s="290"/>
      <c r="H143" s="290"/>
      <c r="I143" s="290"/>
      <c r="J143" s="290"/>
      <c r="K143" s="291"/>
    </row>
    <row r="144" spans="2:11" s="1" customFormat="1" ht="18.75" customHeight="1">
      <c r="B144" s="243"/>
      <c r="C144" s="243"/>
      <c r="D144" s="243"/>
      <c r="E144" s="243"/>
      <c r="F144" s="278"/>
      <c r="G144" s="243"/>
      <c r="H144" s="243"/>
      <c r="I144" s="243"/>
      <c r="J144" s="243"/>
      <c r="K144" s="243"/>
    </row>
    <row r="145" spans="2:11" s="1" customFormat="1" ht="18.75" customHeight="1">
      <c r="B145" s="253"/>
      <c r="C145" s="253"/>
      <c r="D145" s="253"/>
      <c r="E145" s="253"/>
      <c r="F145" s="253"/>
      <c r="G145" s="253"/>
      <c r="H145" s="253"/>
      <c r="I145" s="253"/>
      <c r="J145" s="253"/>
      <c r="K145" s="253"/>
    </row>
    <row r="146" spans="2:11" s="1" customFormat="1" ht="7.5" customHeight="1">
      <c r="B146" s="254"/>
      <c r="C146" s="255"/>
      <c r="D146" s="255"/>
      <c r="E146" s="255"/>
      <c r="F146" s="255"/>
      <c r="G146" s="255"/>
      <c r="H146" s="255"/>
      <c r="I146" s="255"/>
      <c r="J146" s="255"/>
      <c r="K146" s="256"/>
    </row>
    <row r="147" spans="2:11" s="1" customFormat="1" ht="45" customHeight="1">
      <c r="B147" s="257"/>
      <c r="C147" s="370" t="s">
        <v>511</v>
      </c>
      <c r="D147" s="370"/>
      <c r="E147" s="370"/>
      <c r="F147" s="370"/>
      <c r="G147" s="370"/>
      <c r="H147" s="370"/>
      <c r="I147" s="370"/>
      <c r="J147" s="370"/>
      <c r="K147" s="258"/>
    </row>
    <row r="148" spans="2:11" s="1" customFormat="1" ht="17.25" customHeight="1">
      <c r="B148" s="257"/>
      <c r="C148" s="259" t="s">
        <v>446</v>
      </c>
      <c r="D148" s="259"/>
      <c r="E148" s="259"/>
      <c r="F148" s="259" t="s">
        <v>447</v>
      </c>
      <c r="G148" s="260"/>
      <c r="H148" s="259" t="s">
        <v>53</v>
      </c>
      <c r="I148" s="259" t="s">
        <v>56</v>
      </c>
      <c r="J148" s="259" t="s">
        <v>448</v>
      </c>
      <c r="K148" s="258"/>
    </row>
    <row r="149" spans="2:11" s="1" customFormat="1" ht="17.25" customHeight="1">
      <c r="B149" s="257"/>
      <c r="C149" s="261" t="s">
        <v>449</v>
      </c>
      <c r="D149" s="261"/>
      <c r="E149" s="261"/>
      <c r="F149" s="262" t="s">
        <v>450</v>
      </c>
      <c r="G149" s="263"/>
      <c r="H149" s="261"/>
      <c r="I149" s="261"/>
      <c r="J149" s="261" t="s">
        <v>451</v>
      </c>
      <c r="K149" s="258"/>
    </row>
    <row r="150" spans="2:11" s="1" customFormat="1" ht="5.25" customHeight="1">
      <c r="B150" s="267"/>
      <c r="C150" s="264"/>
      <c r="D150" s="264"/>
      <c r="E150" s="264"/>
      <c r="F150" s="264"/>
      <c r="G150" s="265"/>
      <c r="H150" s="264"/>
      <c r="I150" s="264"/>
      <c r="J150" s="264"/>
      <c r="K150" s="288"/>
    </row>
    <row r="151" spans="2:11" s="1" customFormat="1" ht="15" customHeight="1">
      <c r="B151" s="267"/>
      <c r="C151" s="292" t="s">
        <v>455</v>
      </c>
      <c r="D151" s="246"/>
      <c r="E151" s="246"/>
      <c r="F151" s="293" t="s">
        <v>452</v>
      </c>
      <c r="G151" s="246"/>
      <c r="H151" s="292" t="s">
        <v>492</v>
      </c>
      <c r="I151" s="292" t="s">
        <v>454</v>
      </c>
      <c r="J151" s="292">
        <v>120</v>
      </c>
      <c r="K151" s="288"/>
    </row>
    <row r="152" spans="2:11" s="1" customFormat="1" ht="15" customHeight="1">
      <c r="B152" s="267"/>
      <c r="C152" s="292" t="s">
        <v>501</v>
      </c>
      <c r="D152" s="246"/>
      <c r="E152" s="246"/>
      <c r="F152" s="293" t="s">
        <v>452</v>
      </c>
      <c r="G152" s="246"/>
      <c r="H152" s="292" t="s">
        <v>512</v>
      </c>
      <c r="I152" s="292" t="s">
        <v>454</v>
      </c>
      <c r="J152" s="292" t="s">
        <v>503</v>
      </c>
      <c r="K152" s="288"/>
    </row>
    <row r="153" spans="2:11" s="1" customFormat="1" ht="15" customHeight="1">
      <c r="B153" s="267"/>
      <c r="C153" s="292" t="s">
        <v>84</v>
      </c>
      <c r="D153" s="246"/>
      <c r="E153" s="246"/>
      <c r="F153" s="293" t="s">
        <v>452</v>
      </c>
      <c r="G153" s="246"/>
      <c r="H153" s="292" t="s">
        <v>513</v>
      </c>
      <c r="I153" s="292" t="s">
        <v>454</v>
      </c>
      <c r="J153" s="292" t="s">
        <v>503</v>
      </c>
      <c r="K153" s="288"/>
    </row>
    <row r="154" spans="2:11" s="1" customFormat="1" ht="15" customHeight="1">
      <c r="B154" s="267"/>
      <c r="C154" s="292" t="s">
        <v>457</v>
      </c>
      <c r="D154" s="246"/>
      <c r="E154" s="246"/>
      <c r="F154" s="293" t="s">
        <v>458</v>
      </c>
      <c r="G154" s="246"/>
      <c r="H154" s="292" t="s">
        <v>492</v>
      </c>
      <c r="I154" s="292" t="s">
        <v>454</v>
      </c>
      <c r="J154" s="292">
        <v>50</v>
      </c>
      <c r="K154" s="288"/>
    </row>
    <row r="155" spans="2:11" s="1" customFormat="1" ht="15" customHeight="1">
      <c r="B155" s="267"/>
      <c r="C155" s="292" t="s">
        <v>460</v>
      </c>
      <c r="D155" s="246"/>
      <c r="E155" s="246"/>
      <c r="F155" s="293" t="s">
        <v>452</v>
      </c>
      <c r="G155" s="246"/>
      <c r="H155" s="292" t="s">
        <v>492</v>
      </c>
      <c r="I155" s="292" t="s">
        <v>462</v>
      </c>
      <c r="J155" s="292"/>
      <c r="K155" s="288"/>
    </row>
    <row r="156" spans="2:11" s="1" customFormat="1" ht="15" customHeight="1">
      <c r="B156" s="267"/>
      <c r="C156" s="292" t="s">
        <v>471</v>
      </c>
      <c r="D156" s="246"/>
      <c r="E156" s="246"/>
      <c r="F156" s="293" t="s">
        <v>458</v>
      </c>
      <c r="G156" s="246"/>
      <c r="H156" s="292" t="s">
        <v>492</v>
      </c>
      <c r="I156" s="292" t="s">
        <v>454</v>
      </c>
      <c r="J156" s="292">
        <v>50</v>
      </c>
      <c r="K156" s="288"/>
    </row>
    <row r="157" spans="2:11" s="1" customFormat="1" ht="15" customHeight="1">
      <c r="B157" s="267"/>
      <c r="C157" s="292" t="s">
        <v>479</v>
      </c>
      <c r="D157" s="246"/>
      <c r="E157" s="246"/>
      <c r="F157" s="293" t="s">
        <v>458</v>
      </c>
      <c r="G157" s="246"/>
      <c r="H157" s="292" t="s">
        <v>492</v>
      </c>
      <c r="I157" s="292" t="s">
        <v>454</v>
      </c>
      <c r="J157" s="292">
        <v>50</v>
      </c>
      <c r="K157" s="288"/>
    </row>
    <row r="158" spans="2:11" s="1" customFormat="1" ht="15" customHeight="1">
      <c r="B158" s="267"/>
      <c r="C158" s="292" t="s">
        <v>477</v>
      </c>
      <c r="D158" s="246"/>
      <c r="E158" s="246"/>
      <c r="F158" s="293" t="s">
        <v>458</v>
      </c>
      <c r="G158" s="246"/>
      <c r="H158" s="292" t="s">
        <v>492</v>
      </c>
      <c r="I158" s="292" t="s">
        <v>454</v>
      </c>
      <c r="J158" s="292">
        <v>50</v>
      </c>
      <c r="K158" s="288"/>
    </row>
    <row r="159" spans="2:11" s="1" customFormat="1" ht="15" customHeight="1">
      <c r="B159" s="267"/>
      <c r="C159" s="292" t="s">
        <v>100</v>
      </c>
      <c r="D159" s="246"/>
      <c r="E159" s="246"/>
      <c r="F159" s="293" t="s">
        <v>452</v>
      </c>
      <c r="G159" s="246"/>
      <c r="H159" s="292" t="s">
        <v>514</v>
      </c>
      <c r="I159" s="292" t="s">
        <v>454</v>
      </c>
      <c r="J159" s="292" t="s">
        <v>515</v>
      </c>
      <c r="K159" s="288"/>
    </row>
    <row r="160" spans="2:11" s="1" customFormat="1" ht="15" customHeight="1">
      <c r="B160" s="267"/>
      <c r="C160" s="292" t="s">
        <v>516</v>
      </c>
      <c r="D160" s="246"/>
      <c r="E160" s="246"/>
      <c r="F160" s="293" t="s">
        <v>452</v>
      </c>
      <c r="G160" s="246"/>
      <c r="H160" s="292" t="s">
        <v>517</v>
      </c>
      <c r="I160" s="292" t="s">
        <v>487</v>
      </c>
      <c r="J160" s="292"/>
      <c r="K160" s="288"/>
    </row>
    <row r="161" spans="2:11" s="1" customFormat="1" ht="15" customHeight="1">
      <c r="B161" s="294"/>
      <c r="C161" s="276"/>
      <c r="D161" s="276"/>
      <c r="E161" s="276"/>
      <c r="F161" s="276"/>
      <c r="G161" s="276"/>
      <c r="H161" s="276"/>
      <c r="I161" s="276"/>
      <c r="J161" s="276"/>
      <c r="K161" s="295"/>
    </row>
    <row r="162" spans="2:11" s="1" customFormat="1" ht="18.75" customHeight="1">
      <c r="B162" s="243"/>
      <c r="C162" s="246"/>
      <c r="D162" s="246"/>
      <c r="E162" s="246"/>
      <c r="F162" s="266"/>
      <c r="G162" s="246"/>
      <c r="H162" s="246"/>
      <c r="I162" s="246"/>
      <c r="J162" s="246"/>
      <c r="K162" s="243"/>
    </row>
    <row r="163" spans="2:11" s="1" customFormat="1" ht="18.75" customHeight="1">
      <c r="B163" s="253"/>
      <c r="C163" s="253"/>
      <c r="D163" s="253"/>
      <c r="E163" s="253"/>
      <c r="F163" s="253"/>
      <c r="G163" s="253"/>
      <c r="H163" s="253"/>
      <c r="I163" s="253"/>
      <c r="J163" s="253"/>
      <c r="K163" s="253"/>
    </row>
    <row r="164" spans="2:11" s="1" customFormat="1" ht="7.5" customHeight="1">
      <c r="B164" s="235"/>
      <c r="C164" s="236"/>
      <c r="D164" s="236"/>
      <c r="E164" s="236"/>
      <c r="F164" s="236"/>
      <c r="G164" s="236"/>
      <c r="H164" s="236"/>
      <c r="I164" s="236"/>
      <c r="J164" s="236"/>
      <c r="K164" s="237"/>
    </row>
    <row r="165" spans="2:11" s="1" customFormat="1" ht="45" customHeight="1">
      <c r="B165" s="238"/>
      <c r="C165" s="366" t="s">
        <v>518</v>
      </c>
      <c r="D165" s="366"/>
      <c r="E165" s="366"/>
      <c r="F165" s="366"/>
      <c r="G165" s="366"/>
      <c r="H165" s="366"/>
      <c r="I165" s="366"/>
      <c r="J165" s="366"/>
      <c r="K165" s="239"/>
    </row>
    <row r="166" spans="2:11" s="1" customFormat="1" ht="17.25" customHeight="1">
      <c r="B166" s="238"/>
      <c r="C166" s="259" t="s">
        <v>446</v>
      </c>
      <c r="D166" s="259"/>
      <c r="E166" s="259"/>
      <c r="F166" s="259" t="s">
        <v>447</v>
      </c>
      <c r="G166" s="296"/>
      <c r="H166" s="297" t="s">
        <v>53</v>
      </c>
      <c r="I166" s="297" t="s">
        <v>56</v>
      </c>
      <c r="J166" s="259" t="s">
        <v>448</v>
      </c>
      <c r="K166" s="239"/>
    </row>
    <row r="167" spans="2:11" s="1" customFormat="1" ht="17.25" customHeight="1">
      <c r="B167" s="240"/>
      <c r="C167" s="261" t="s">
        <v>449</v>
      </c>
      <c r="D167" s="261"/>
      <c r="E167" s="261"/>
      <c r="F167" s="262" t="s">
        <v>450</v>
      </c>
      <c r="G167" s="298"/>
      <c r="H167" s="299"/>
      <c r="I167" s="299"/>
      <c r="J167" s="261" t="s">
        <v>451</v>
      </c>
      <c r="K167" s="241"/>
    </row>
    <row r="168" spans="2:11" s="1" customFormat="1" ht="5.25" customHeight="1">
      <c r="B168" s="267"/>
      <c r="C168" s="264"/>
      <c r="D168" s="264"/>
      <c r="E168" s="264"/>
      <c r="F168" s="264"/>
      <c r="G168" s="265"/>
      <c r="H168" s="264"/>
      <c r="I168" s="264"/>
      <c r="J168" s="264"/>
      <c r="K168" s="288"/>
    </row>
    <row r="169" spans="2:11" s="1" customFormat="1" ht="15" customHeight="1">
      <c r="B169" s="267"/>
      <c r="C169" s="246" t="s">
        <v>455</v>
      </c>
      <c r="D169" s="246"/>
      <c r="E169" s="246"/>
      <c r="F169" s="266" t="s">
        <v>452</v>
      </c>
      <c r="G169" s="246"/>
      <c r="H169" s="246" t="s">
        <v>492</v>
      </c>
      <c r="I169" s="246" t="s">
        <v>454</v>
      </c>
      <c r="J169" s="246">
        <v>120</v>
      </c>
      <c r="K169" s="288"/>
    </row>
    <row r="170" spans="2:11" s="1" customFormat="1" ht="15" customHeight="1">
      <c r="B170" s="267"/>
      <c r="C170" s="246" t="s">
        <v>501</v>
      </c>
      <c r="D170" s="246"/>
      <c r="E170" s="246"/>
      <c r="F170" s="266" t="s">
        <v>452</v>
      </c>
      <c r="G170" s="246"/>
      <c r="H170" s="246" t="s">
        <v>502</v>
      </c>
      <c r="I170" s="246" t="s">
        <v>454</v>
      </c>
      <c r="J170" s="246" t="s">
        <v>503</v>
      </c>
      <c r="K170" s="288"/>
    </row>
    <row r="171" spans="2:11" s="1" customFormat="1" ht="15" customHeight="1">
      <c r="B171" s="267"/>
      <c r="C171" s="246" t="s">
        <v>84</v>
      </c>
      <c r="D171" s="246"/>
      <c r="E171" s="246"/>
      <c r="F171" s="266" t="s">
        <v>452</v>
      </c>
      <c r="G171" s="246"/>
      <c r="H171" s="246" t="s">
        <v>519</v>
      </c>
      <c r="I171" s="246" t="s">
        <v>454</v>
      </c>
      <c r="J171" s="246" t="s">
        <v>503</v>
      </c>
      <c r="K171" s="288"/>
    </row>
    <row r="172" spans="2:11" s="1" customFormat="1" ht="15" customHeight="1">
      <c r="B172" s="267"/>
      <c r="C172" s="246" t="s">
        <v>457</v>
      </c>
      <c r="D172" s="246"/>
      <c r="E172" s="246"/>
      <c r="F172" s="266" t="s">
        <v>458</v>
      </c>
      <c r="G172" s="246"/>
      <c r="H172" s="246" t="s">
        <v>519</v>
      </c>
      <c r="I172" s="246" t="s">
        <v>454</v>
      </c>
      <c r="J172" s="246">
        <v>50</v>
      </c>
      <c r="K172" s="288"/>
    </row>
    <row r="173" spans="2:11" s="1" customFormat="1" ht="15" customHeight="1">
      <c r="B173" s="267"/>
      <c r="C173" s="246" t="s">
        <v>460</v>
      </c>
      <c r="D173" s="246"/>
      <c r="E173" s="246"/>
      <c r="F173" s="266" t="s">
        <v>452</v>
      </c>
      <c r="G173" s="246"/>
      <c r="H173" s="246" t="s">
        <v>519</v>
      </c>
      <c r="I173" s="246" t="s">
        <v>462</v>
      </c>
      <c r="J173" s="246"/>
      <c r="K173" s="288"/>
    </row>
    <row r="174" spans="2:11" s="1" customFormat="1" ht="15" customHeight="1">
      <c r="B174" s="267"/>
      <c r="C174" s="246" t="s">
        <v>471</v>
      </c>
      <c r="D174" s="246"/>
      <c r="E174" s="246"/>
      <c r="F174" s="266" t="s">
        <v>458</v>
      </c>
      <c r="G174" s="246"/>
      <c r="H174" s="246" t="s">
        <v>519</v>
      </c>
      <c r="I174" s="246" t="s">
        <v>454</v>
      </c>
      <c r="J174" s="246">
        <v>50</v>
      </c>
      <c r="K174" s="288"/>
    </row>
    <row r="175" spans="2:11" s="1" customFormat="1" ht="15" customHeight="1">
      <c r="B175" s="267"/>
      <c r="C175" s="246" t="s">
        <v>479</v>
      </c>
      <c r="D175" s="246"/>
      <c r="E175" s="246"/>
      <c r="F175" s="266" t="s">
        <v>458</v>
      </c>
      <c r="G175" s="246"/>
      <c r="H175" s="246" t="s">
        <v>519</v>
      </c>
      <c r="I175" s="246" t="s">
        <v>454</v>
      </c>
      <c r="J175" s="246">
        <v>50</v>
      </c>
      <c r="K175" s="288"/>
    </row>
    <row r="176" spans="2:11" s="1" customFormat="1" ht="15" customHeight="1">
      <c r="B176" s="267"/>
      <c r="C176" s="246" t="s">
        <v>477</v>
      </c>
      <c r="D176" s="246"/>
      <c r="E176" s="246"/>
      <c r="F176" s="266" t="s">
        <v>458</v>
      </c>
      <c r="G176" s="246"/>
      <c r="H176" s="246" t="s">
        <v>519</v>
      </c>
      <c r="I176" s="246" t="s">
        <v>454</v>
      </c>
      <c r="J176" s="246">
        <v>50</v>
      </c>
      <c r="K176" s="288"/>
    </row>
    <row r="177" spans="2:11" s="1" customFormat="1" ht="15" customHeight="1">
      <c r="B177" s="267"/>
      <c r="C177" s="246" t="s">
        <v>110</v>
      </c>
      <c r="D177" s="246"/>
      <c r="E177" s="246"/>
      <c r="F177" s="266" t="s">
        <v>452</v>
      </c>
      <c r="G177" s="246"/>
      <c r="H177" s="246" t="s">
        <v>520</v>
      </c>
      <c r="I177" s="246" t="s">
        <v>521</v>
      </c>
      <c r="J177" s="246"/>
      <c r="K177" s="288"/>
    </row>
    <row r="178" spans="2:11" s="1" customFormat="1" ht="15" customHeight="1">
      <c r="B178" s="267"/>
      <c r="C178" s="246" t="s">
        <v>56</v>
      </c>
      <c r="D178" s="246"/>
      <c r="E178" s="246"/>
      <c r="F178" s="266" t="s">
        <v>452</v>
      </c>
      <c r="G178" s="246"/>
      <c r="H178" s="246" t="s">
        <v>522</v>
      </c>
      <c r="I178" s="246" t="s">
        <v>523</v>
      </c>
      <c r="J178" s="246">
        <v>1</v>
      </c>
      <c r="K178" s="288"/>
    </row>
    <row r="179" spans="2:11" s="1" customFormat="1" ht="15" customHeight="1">
      <c r="B179" s="267"/>
      <c r="C179" s="246" t="s">
        <v>52</v>
      </c>
      <c r="D179" s="246"/>
      <c r="E179" s="246"/>
      <c r="F179" s="266" t="s">
        <v>452</v>
      </c>
      <c r="G179" s="246"/>
      <c r="H179" s="246" t="s">
        <v>524</v>
      </c>
      <c r="I179" s="246" t="s">
        <v>454</v>
      </c>
      <c r="J179" s="246">
        <v>20</v>
      </c>
      <c r="K179" s="288"/>
    </row>
    <row r="180" spans="2:11" s="1" customFormat="1" ht="15" customHeight="1">
      <c r="B180" s="267"/>
      <c r="C180" s="246" t="s">
        <v>53</v>
      </c>
      <c r="D180" s="246"/>
      <c r="E180" s="246"/>
      <c r="F180" s="266" t="s">
        <v>452</v>
      </c>
      <c r="G180" s="246"/>
      <c r="H180" s="246" t="s">
        <v>525</v>
      </c>
      <c r="I180" s="246" t="s">
        <v>454</v>
      </c>
      <c r="J180" s="246">
        <v>255</v>
      </c>
      <c r="K180" s="288"/>
    </row>
    <row r="181" spans="2:11" s="1" customFormat="1" ht="15" customHeight="1">
      <c r="B181" s="267"/>
      <c r="C181" s="246" t="s">
        <v>111</v>
      </c>
      <c r="D181" s="246"/>
      <c r="E181" s="246"/>
      <c r="F181" s="266" t="s">
        <v>452</v>
      </c>
      <c r="G181" s="246"/>
      <c r="H181" s="246" t="s">
        <v>416</v>
      </c>
      <c r="I181" s="246" t="s">
        <v>454</v>
      </c>
      <c r="J181" s="246">
        <v>10</v>
      </c>
      <c r="K181" s="288"/>
    </row>
    <row r="182" spans="2:11" s="1" customFormat="1" ht="15" customHeight="1">
      <c r="B182" s="267"/>
      <c r="C182" s="246" t="s">
        <v>112</v>
      </c>
      <c r="D182" s="246"/>
      <c r="E182" s="246"/>
      <c r="F182" s="266" t="s">
        <v>452</v>
      </c>
      <c r="G182" s="246"/>
      <c r="H182" s="246" t="s">
        <v>526</v>
      </c>
      <c r="I182" s="246" t="s">
        <v>487</v>
      </c>
      <c r="J182" s="246"/>
      <c r="K182" s="288"/>
    </row>
    <row r="183" spans="2:11" s="1" customFormat="1" ht="15" customHeight="1">
      <c r="B183" s="267"/>
      <c r="C183" s="246" t="s">
        <v>527</v>
      </c>
      <c r="D183" s="246"/>
      <c r="E183" s="246"/>
      <c r="F183" s="266" t="s">
        <v>452</v>
      </c>
      <c r="G183" s="246"/>
      <c r="H183" s="246" t="s">
        <v>528</v>
      </c>
      <c r="I183" s="246" t="s">
        <v>487</v>
      </c>
      <c r="J183" s="246"/>
      <c r="K183" s="288"/>
    </row>
    <row r="184" spans="2:11" s="1" customFormat="1" ht="15" customHeight="1">
      <c r="B184" s="267"/>
      <c r="C184" s="246" t="s">
        <v>516</v>
      </c>
      <c r="D184" s="246"/>
      <c r="E184" s="246"/>
      <c r="F184" s="266" t="s">
        <v>452</v>
      </c>
      <c r="G184" s="246"/>
      <c r="H184" s="246" t="s">
        <v>529</v>
      </c>
      <c r="I184" s="246" t="s">
        <v>487</v>
      </c>
      <c r="J184" s="246"/>
      <c r="K184" s="288"/>
    </row>
    <row r="185" spans="2:11" s="1" customFormat="1" ht="15" customHeight="1">
      <c r="B185" s="267"/>
      <c r="C185" s="246" t="s">
        <v>114</v>
      </c>
      <c r="D185" s="246"/>
      <c r="E185" s="246"/>
      <c r="F185" s="266" t="s">
        <v>458</v>
      </c>
      <c r="G185" s="246"/>
      <c r="H185" s="246" t="s">
        <v>530</v>
      </c>
      <c r="I185" s="246" t="s">
        <v>454</v>
      </c>
      <c r="J185" s="246">
        <v>50</v>
      </c>
      <c r="K185" s="288"/>
    </row>
    <row r="186" spans="2:11" s="1" customFormat="1" ht="15" customHeight="1">
      <c r="B186" s="267"/>
      <c r="C186" s="246" t="s">
        <v>531</v>
      </c>
      <c r="D186" s="246"/>
      <c r="E186" s="246"/>
      <c r="F186" s="266" t="s">
        <v>458</v>
      </c>
      <c r="G186" s="246"/>
      <c r="H186" s="246" t="s">
        <v>532</v>
      </c>
      <c r="I186" s="246" t="s">
        <v>533</v>
      </c>
      <c r="J186" s="246"/>
      <c r="K186" s="288"/>
    </row>
    <row r="187" spans="2:11" s="1" customFormat="1" ht="15" customHeight="1">
      <c r="B187" s="267"/>
      <c r="C187" s="246" t="s">
        <v>534</v>
      </c>
      <c r="D187" s="246"/>
      <c r="E187" s="246"/>
      <c r="F187" s="266" t="s">
        <v>458</v>
      </c>
      <c r="G187" s="246"/>
      <c r="H187" s="246" t="s">
        <v>535</v>
      </c>
      <c r="I187" s="246" t="s">
        <v>533</v>
      </c>
      <c r="J187" s="246"/>
      <c r="K187" s="288"/>
    </row>
    <row r="188" spans="2:11" s="1" customFormat="1" ht="15" customHeight="1">
      <c r="B188" s="267"/>
      <c r="C188" s="246" t="s">
        <v>536</v>
      </c>
      <c r="D188" s="246"/>
      <c r="E188" s="246"/>
      <c r="F188" s="266" t="s">
        <v>458</v>
      </c>
      <c r="G188" s="246"/>
      <c r="H188" s="246" t="s">
        <v>537</v>
      </c>
      <c r="I188" s="246" t="s">
        <v>533</v>
      </c>
      <c r="J188" s="246"/>
      <c r="K188" s="288"/>
    </row>
    <row r="189" spans="2:11" s="1" customFormat="1" ht="15" customHeight="1">
      <c r="B189" s="267"/>
      <c r="C189" s="300" t="s">
        <v>538</v>
      </c>
      <c r="D189" s="246"/>
      <c r="E189" s="246"/>
      <c r="F189" s="266" t="s">
        <v>458</v>
      </c>
      <c r="G189" s="246"/>
      <c r="H189" s="246" t="s">
        <v>539</v>
      </c>
      <c r="I189" s="246" t="s">
        <v>540</v>
      </c>
      <c r="J189" s="301" t="s">
        <v>541</v>
      </c>
      <c r="K189" s="288"/>
    </row>
    <row r="190" spans="2:11" s="1" customFormat="1" ht="15" customHeight="1">
      <c r="B190" s="267"/>
      <c r="C190" s="252" t="s">
        <v>41</v>
      </c>
      <c r="D190" s="246"/>
      <c r="E190" s="246"/>
      <c r="F190" s="266" t="s">
        <v>452</v>
      </c>
      <c r="G190" s="246"/>
      <c r="H190" s="243" t="s">
        <v>542</v>
      </c>
      <c r="I190" s="246" t="s">
        <v>543</v>
      </c>
      <c r="J190" s="246"/>
      <c r="K190" s="288"/>
    </row>
    <row r="191" spans="2:11" s="1" customFormat="1" ht="15" customHeight="1">
      <c r="B191" s="267"/>
      <c r="C191" s="252" t="s">
        <v>544</v>
      </c>
      <c r="D191" s="246"/>
      <c r="E191" s="246"/>
      <c r="F191" s="266" t="s">
        <v>452</v>
      </c>
      <c r="G191" s="246"/>
      <c r="H191" s="246" t="s">
        <v>545</v>
      </c>
      <c r="I191" s="246" t="s">
        <v>487</v>
      </c>
      <c r="J191" s="246"/>
      <c r="K191" s="288"/>
    </row>
    <row r="192" spans="2:11" s="1" customFormat="1" ht="15" customHeight="1">
      <c r="B192" s="267"/>
      <c r="C192" s="252" t="s">
        <v>546</v>
      </c>
      <c r="D192" s="246"/>
      <c r="E192" s="246"/>
      <c r="F192" s="266" t="s">
        <v>452</v>
      </c>
      <c r="G192" s="246"/>
      <c r="H192" s="246" t="s">
        <v>547</v>
      </c>
      <c r="I192" s="246" t="s">
        <v>487</v>
      </c>
      <c r="J192" s="246"/>
      <c r="K192" s="288"/>
    </row>
    <row r="193" spans="2:11" s="1" customFormat="1" ht="15" customHeight="1">
      <c r="B193" s="267"/>
      <c r="C193" s="252" t="s">
        <v>548</v>
      </c>
      <c r="D193" s="246"/>
      <c r="E193" s="246"/>
      <c r="F193" s="266" t="s">
        <v>458</v>
      </c>
      <c r="G193" s="246"/>
      <c r="H193" s="246" t="s">
        <v>549</v>
      </c>
      <c r="I193" s="246" t="s">
        <v>487</v>
      </c>
      <c r="J193" s="246"/>
      <c r="K193" s="288"/>
    </row>
    <row r="194" spans="2:11" s="1" customFormat="1" ht="15" customHeight="1">
      <c r="B194" s="294"/>
      <c r="C194" s="302"/>
      <c r="D194" s="276"/>
      <c r="E194" s="276"/>
      <c r="F194" s="276"/>
      <c r="G194" s="276"/>
      <c r="H194" s="276"/>
      <c r="I194" s="276"/>
      <c r="J194" s="276"/>
      <c r="K194" s="295"/>
    </row>
    <row r="195" spans="2:11" s="1" customFormat="1" ht="18.75" customHeight="1">
      <c r="B195" s="243"/>
      <c r="C195" s="246"/>
      <c r="D195" s="246"/>
      <c r="E195" s="246"/>
      <c r="F195" s="266"/>
      <c r="G195" s="246"/>
      <c r="H195" s="246"/>
      <c r="I195" s="246"/>
      <c r="J195" s="246"/>
      <c r="K195" s="243"/>
    </row>
    <row r="196" spans="2:11" s="1" customFormat="1" ht="18.75" customHeight="1">
      <c r="B196" s="243"/>
      <c r="C196" s="246"/>
      <c r="D196" s="246"/>
      <c r="E196" s="246"/>
      <c r="F196" s="266"/>
      <c r="G196" s="246"/>
      <c r="H196" s="246"/>
      <c r="I196" s="246"/>
      <c r="J196" s="246"/>
      <c r="K196" s="243"/>
    </row>
    <row r="197" spans="2:11" s="1" customFormat="1" ht="18.75" customHeight="1">
      <c r="B197" s="253"/>
      <c r="C197" s="253"/>
      <c r="D197" s="253"/>
      <c r="E197" s="253"/>
      <c r="F197" s="253"/>
      <c r="G197" s="253"/>
      <c r="H197" s="253"/>
      <c r="I197" s="253"/>
      <c r="J197" s="253"/>
      <c r="K197" s="253"/>
    </row>
    <row r="198" spans="2:11" s="1" customFormat="1" ht="12">
      <c r="B198" s="235"/>
      <c r="C198" s="236"/>
      <c r="D198" s="236"/>
      <c r="E198" s="236"/>
      <c r="F198" s="236"/>
      <c r="G198" s="236"/>
      <c r="H198" s="236"/>
      <c r="I198" s="236"/>
      <c r="J198" s="236"/>
      <c r="K198" s="237"/>
    </row>
    <row r="199" spans="2:11" s="1" customFormat="1" ht="22.2">
      <c r="B199" s="238"/>
      <c r="C199" s="366" t="s">
        <v>550</v>
      </c>
      <c r="D199" s="366"/>
      <c r="E199" s="366"/>
      <c r="F199" s="366"/>
      <c r="G199" s="366"/>
      <c r="H199" s="366"/>
      <c r="I199" s="366"/>
      <c r="J199" s="366"/>
      <c r="K199" s="239"/>
    </row>
    <row r="200" spans="2:11" s="1" customFormat="1" ht="25.5" customHeight="1">
      <c r="B200" s="238"/>
      <c r="C200" s="303" t="s">
        <v>551</v>
      </c>
      <c r="D200" s="303"/>
      <c r="E200" s="303"/>
      <c r="F200" s="303" t="s">
        <v>552</v>
      </c>
      <c r="G200" s="304"/>
      <c r="H200" s="371" t="s">
        <v>553</v>
      </c>
      <c r="I200" s="371"/>
      <c r="J200" s="371"/>
      <c r="K200" s="239"/>
    </row>
    <row r="201" spans="2:11" s="1" customFormat="1" ht="5.25" customHeight="1">
      <c r="B201" s="267"/>
      <c r="C201" s="264"/>
      <c r="D201" s="264"/>
      <c r="E201" s="264"/>
      <c r="F201" s="264"/>
      <c r="G201" s="246"/>
      <c r="H201" s="264"/>
      <c r="I201" s="264"/>
      <c r="J201" s="264"/>
      <c r="K201" s="288"/>
    </row>
    <row r="202" spans="2:11" s="1" customFormat="1" ht="15" customHeight="1">
      <c r="B202" s="267"/>
      <c r="C202" s="246" t="s">
        <v>543</v>
      </c>
      <c r="D202" s="246"/>
      <c r="E202" s="246"/>
      <c r="F202" s="266" t="s">
        <v>42</v>
      </c>
      <c r="G202" s="246"/>
      <c r="H202" s="372" t="s">
        <v>554</v>
      </c>
      <c r="I202" s="372"/>
      <c r="J202" s="372"/>
      <c r="K202" s="288"/>
    </row>
    <row r="203" spans="2:11" s="1" customFormat="1" ht="15" customHeight="1">
      <c r="B203" s="267"/>
      <c r="C203" s="273"/>
      <c r="D203" s="246"/>
      <c r="E203" s="246"/>
      <c r="F203" s="266" t="s">
        <v>43</v>
      </c>
      <c r="G203" s="246"/>
      <c r="H203" s="372" t="s">
        <v>555</v>
      </c>
      <c r="I203" s="372"/>
      <c r="J203" s="372"/>
      <c r="K203" s="288"/>
    </row>
    <row r="204" spans="2:11" s="1" customFormat="1" ht="15" customHeight="1">
      <c r="B204" s="267"/>
      <c r="C204" s="273"/>
      <c r="D204" s="246"/>
      <c r="E204" s="246"/>
      <c r="F204" s="266" t="s">
        <v>46</v>
      </c>
      <c r="G204" s="246"/>
      <c r="H204" s="372" t="s">
        <v>556</v>
      </c>
      <c r="I204" s="372"/>
      <c r="J204" s="372"/>
      <c r="K204" s="288"/>
    </row>
    <row r="205" spans="2:11" s="1" customFormat="1" ht="15" customHeight="1">
      <c r="B205" s="267"/>
      <c r="C205" s="246"/>
      <c r="D205" s="246"/>
      <c r="E205" s="246"/>
      <c r="F205" s="266" t="s">
        <v>44</v>
      </c>
      <c r="G205" s="246"/>
      <c r="H205" s="372" t="s">
        <v>557</v>
      </c>
      <c r="I205" s="372"/>
      <c r="J205" s="372"/>
      <c r="K205" s="288"/>
    </row>
    <row r="206" spans="2:11" s="1" customFormat="1" ht="15" customHeight="1">
      <c r="B206" s="267"/>
      <c r="C206" s="246"/>
      <c r="D206" s="246"/>
      <c r="E206" s="246"/>
      <c r="F206" s="266" t="s">
        <v>45</v>
      </c>
      <c r="G206" s="246"/>
      <c r="H206" s="372" t="s">
        <v>558</v>
      </c>
      <c r="I206" s="372"/>
      <c r="J206" s="372"/>
      <c r="K206" s="288"/>
    </row>
    <row r="207" spans="2:11" s="1" customFormat="1" ht="15" customHeight="1">
      <c r="B207" s="267"/>
      <c r="C207" s="246"/>
      <c r="D207" s="246"/>
      <c r="E207" s="246"/>
      <c r="F207" s="266"/>
      <c r="G207" s="246"/>
      <c r="H207" s="246"/>
      <c r="I207" s="246"/>
      <c r="J207" s="246"/>
      <c r="K207" s="288"/>
    </row>
    <row r="208" spans="2:11" s="1" customFormat="1" ht="15" customHeight="1">
      <c r="B208" s="267"/>
      <c r="C208" s="246" t="s">
        <v>499</v>
      </c>
      <c r="D208" s="246"/>
      <c r="E208" s="246"/>
      <c r="F208" s="266" t="s">
        <v>77</v>
      </c>
      <c r="G208" s="246"/>
      <c r="H208" s="372" t="s">
        <v>559</v>
      </c>
      <c r="I208" s="372"/>
      <c r="J208" s="372"/>
      <c r="K208" s="288"/>
    </row>
    <row r="209" spans="2:11" s="1" customFormat="1" ht="15" customHeight="1">
      <c r="B209" s="267"/>
      <c r="C209" s="273"/>
      <c r="D209" s="246"/>
      <c r="E209" s="246"/>
      <c r="F209" s="266" t="s">
        <v>397</v>
      </c>
      <c r="G209" s="246"/>
      <c r="H209" s="372" t="s">
        <v>398</v>
      </c>
      <c r="I209" s="372"/>
      <c r="J209" s="372"/>
      <c r="K209" s="288"/>
    </row>
    <row r="210" spans="2:11" s="1" customFormat="1" ht="15" customHeight="1">
      <c r="B210" s="267"/>
      <c r="C210" s="246"/>
      <c r="D210" s="246"/>
      <c r="E210" s="246"/>
      <c r="F210" s="266" t="s">
        <v>395</v>
      </c>
      <c r="G210" s="246"/>
      <c r="H210" s="372" t="s">
        <v>560</v>
      </c>
      <c r="I210" s="372"/>
      <c r="J210" s="372"/>
      <c r="K210" s="288"/>
    </row>
    <row r="211" spans="2:11" s="1" customFormat="1" ht="15" customHeight="1">
      <c r="B211" s="305"/>
      <c r="C211" s="273"/>
      <c r="D211" s="273"/>
      <c r="E211" s="273"/>
      <c r="F211" s="266" t="s">
        <v>91</v>
      </c>
      <c r="G211" s="252"/>
      <c r="H211" s="373" t="s">
        <v>92</v>
      </c>
      <c r="I211" s="373"/>
      <c r="J211" s="373"/>
      <c r="K211" s="306"/>
    </row>
    <row r="212" spans="2:11" s="1" customFormat="1" ht="15" customHeight="1">
      <c r="B212" s="305"/>
      <c r="C212" s="273"/>
      <c r="D212" s="273"/>
      <c r="E212" s="273"/>
      <c r="F212" s="266" t="s">
        <v>399</v>
      </c>
      <c r="G212" s="252"/>
      <c r="H212" s="373" t="s">
        <v>356</v>
      </c>
      <c r="I212" s="373"/>
      <c r="J212" s="373"/>
      <c r="K212" s="306"/>
    </row>
    <row r="213" spans="2:11" s="1" customFormat="1" ht="15" customHeight="1">
      <c r="B213" s="305"/>
      <c r="C213" s="273"/>
      <c r="D213" s="273"/>
      <c r="E213" s="273"/>
      <c r="F213" s="307"/>
      <c r="G213" s="252"/>
      <c r="H213" s="308"/>
      <c r="I213" s="308"/>
      <c r="J213" s="308"/>
      <c r="K213" s="306"/>
    </row>
    <row r="214" spans="2:11" s="1" customFormat="1" ht="15" customHeight="1">
      <c r="B214" s="305"/>
      <c r="C214" s="246" t="s">
        <v>523</v>
      </c>
      <c r="D214" s="273"/>
      <c r="E214" s="273"/>
      <c r="F214" s="266">
        <v>1</v>
      </c>
      <c r="G214" s="252"/>
      <c r="H214" s="373" t="s">
        <v>561</v>
      </c>
      <c r="I214" s="373"/>
      <c r="J214" s="373"/>
      <c r="K214" s="306"/>
    </row>
    <row r="215" spans="2:11" s="1" customFormat="1" ht="15" customHeight="1">
      <c r="B215" s="305"/>
      <c r="C215" s="273"/>
      <c r="D215" s="273"/>
      <c r="E215" s="273"/>
      <c r="F215" s="266">
        <v>2</v>
      </c>
      <c r="G215" s="252"/>
      <c r="H215" s="373" t="s">
        <v>562</v>
      </c>
      <c r="I215" s="373"/>
      <c r="J215" s="373"/>
      <c r="K215" s="306"/>
    </row>
    <row r="216" spans="2:11" s="1" customFormat="1" ht="15" customHeight="1">
      <c r="B216" s="305"/>
      <c r="C216" s="273"/>
      <c r="D216" s="273"/>
      <c r="E216" s="273"/>
      <c r="F216" s="266">
        <v>3</v>
      </c>
      <c r="G216" s="252"/>
      <c r="H216" s="373" t="s">
        <v>563</v>
      </c>
      <c r="I216" s="373"/>
      <c r="J216" s="373"/>
      <c r="K216" s="306"/>
    </row>
    <row r="217" spans="2:11" s="1" customFormat="1" ht="15" customHeight="1">
      <c r="B217" s="305"/>
      <c r="C217" s="273"/>
      <c r="D217" s="273"/>
      <c r="E217" s="273"/>
      <c r="F217" s="266">
        <v>4</v>
      </c>
      <c r="G217" s="252"/>
      <c r="H217" s="373" t="s">
        <v>564</v>
      </c>
      <c r="I217" s="373"/>
      <c r="J217" s="373"/>
      <c r="K217" s="306"/>
    </row>
    <row r="218" spans="2:11" s="1" customFormat="1" ht="12.75" customHeight="1">
      <c r="B218" s="309"/>
      <c r="C218" s="310"/>
      <c r="D218" s="310"/>
      <c r="E218" s="310"/>
      <c r="F218" s="310"/>
      <c r="G218" s="310"/>
      <c r="H218" s="310"/>
      <c r="I218" s="310"/>
      <c r="J218" s="310"/>
      <c r="K218" s="31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SO-02-4 - Zavázání hráze</vt:lpstr>
      <vt:lpstr>SO-05 - Cesta C54 (intrav...</vt:lpstr>
      <vt:lpstr>VON - Vedlejší a ostatní ...</vt:lpstr>
      <vt:lpstr>Pokyny pro vyplnění</vt:lpstr>
      <vt:lpstr>'Rekapitulace stavby'!Názvy_tisku</vt:lpstr>
      <vt:lpstr>'SO-02-4 - Zavázání hráze'!Názvy_tisku</vt:lpstr>
      <vt:lpstr>'SO-05 - Cesta C54 (intrav...'!Názvy_tisku</vt:lpstr>
      <vt:lpstr>'VON - Vedlejší a ostatní ...'!Názvy_tisku</vt:lpstr>
      <vt:lpstr>'Pokyny pro vyplnění'!Oblast_tisku</vt:lpstr>
      <vt:lpstr>'Rekapitulace stavby'!Oblast_tisku</vt:lpstr>
      <vt:lpstr>'SO-02-4 - Zavázání hráze'!Oblast_tisku</vt:lpstr>
      <vt:lpstr>'SO-05 - Cesta C54 (intrav...'!Oblast_tisku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2019-10-02T08:29:46Z</dcterms:created>
  <dcterms:modified xsi:type="dcterms:W3CDTF">2019-10-02T08:38:26Z</dcterms:modified>
</cp:coreProperties>
</file>